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drawings/drawing3.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Daniel\Desktop\Projects\Orders\"/>
    </mc:Choice>
  </mc:AlternateContent>
  <xr:revisionPtr revIDLastSave="0" documentId="13_ncr:1_{7954D4D2-BE2A-455A-89A7-21705A7F00CD}" xr6:coauthVersionLast="47" xr6:coauthVersionMax="47" xr10:uidLastSave="{00000000-0000-0000-0000-000000000000}"/>
  <bookViews>
    <workbookView xWindow="-120" yWindow="-120" windowWidth="38640" windowHeight="21120" tabRatio="612" xr2:uid="{00000000-000D-0000-FFFF-FFFF00000000}"/>
  </bookViews>
  <sheets>
    <sheet name="Raw Data" sheetId="1" r:id="rId1"/>
    <sheet name="Working Sheet" sheetId="2" r:id="rId2"/>
    <sheet name="Quick Analysis" sheetId="11" r:id="rId3"/>
    <sheet name="Filtering" sheetId="10" r:id="rId4"/>
    <sheet name="Identifying Incorrect Input" sheetId="9" r:id="rId5"/>
    <sheet name="Lifetime Sales Dashboard" sheetId="19" r:id="rId6"/>
    <sheet name="Brand Dashboard" sheetId="15" r:id="rId7"/>
    <sheet name="Country Dashboard" sheetId="14" r:id="rId8"/>
    <sheet name="Lifetime Sales Pivot Tables" sheetId="13" r:id="rId9"/>
    <sheet name="Brand Pivot Tables" sheetId="6" r:id="rId10"/>
    <sheet name="Country Pivot Tables" sheetId="4" r:id="rId11"/>
    <sheet name="Sheet7" sheetId="18" state="hidden" r:id="rId12"/>
  </sheets>
  <definedNames>
    <definedName name="_xlnm._FilterDatabase" localSheetId="1" hidden="1">'Working Sheet'!$A$1:$S$1001</definedName>
    <definedName name="Slicer_Brand">#N/A</definedName>
    <definedName name="Slicer_Country1">#N/A</definedName>
    <definedName name="Slicer_Order_Size">#N/A</definedName>
    <definedName name="Slicer_Order_Size1">#N/A</definedName>
    <definedName name="Slicer_Order_Size2">#N/A</definedName>
    <definedName name="Slicer_Segment">#N/A</definedName>
    <definedName name="Slicer_Segment1">#N/A</definedName>
    <definedName name="Slicer_Segment2">#N/A</definedName>
    <definedName name="Slicer_Year">#N/A</definedName>
    <definedName name="Slicer_Year1">#N/A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 r:id="rId16"/>
        <x14:slicerCache r:id="rId17"/>
        <x14:slicerCache r:id="rId18"/>
        <x14:slicerCache r:id="rId19"/>
        <x14:slicerCache r:id="rId20"/>
        <x14:slicerCache r:id="rId21"/>
        <x14:slicerCache r:id="rId22"/>
        <x14:slicerCache r:id="rId2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5" i="19" l="1"/>
  <c r="J16" i="19"/>
  <c r="J17" i="19"/>
  <c r="J18" i="19"/>
  <c r="J19" i="19"/>
  <c r="J20" i="19"/>
  <c r="J21" i="19"/>
  <c r="J22" i="19"/>
  <c r="J23" i="19"/>
  <c r="J24" i="19"/>
  <c r="J25" i="19"/>
  <c r="J14" i="19"/>
  <c r="H15" i="19"/>
  <c r="H16" i="19"/>
  <c r="H17" i="19"/>
  <c r="H18" i="19"/>
  <c r="H19" i="19"/>
  <c r="H20" i="19"/>
  <c r="H21" i="19"/>
  <c r="H22" i="19"/>
  <c r="H23" i="19"/>
  <c r="H24" i="19"/>
  <c r="H25" i="19"/>
  <c r="H14" i="19"/>
  <c r="F15" i="19"/>
  <c r="F16" i="19"/>
  <c r="F17" i="19"/>
  <c r="F18" i="19"/>
  <c r="F19" i="19"/>
  <c r="F20" i="19"/>
  <c r="F21" i="19"/>
  <c r="F22" i="19"/>
  <c r="F23" i="19"/>
  <c r="F24" i="19"/>
  <c r="F25" i="19"/>
  <c r="F14" i="19"/>
  <c r="D15" i="19"/>
  <c r="D16" i="19"/>
  <c r="D17" i="19"/>
  <c r="D18" i="19"/>
  <c r="D19" i="19"/>
  <c r="D20" i="19"/>
  <c r="D21" i="19"/>
  <c r="D22" i="19"/>
  <c r="D23" i="19"/>
  <c r="D24" i="19"/>
  <c r="D25" i="19"/>
  <c r="D14" i="19"/>
  <c r="B14" i="19"/>
  <c r="A15" i="19"/>
  <c r="B15" i="19"/>
  <c r="A16" i="19"/>
  <c r="B16" i="19"/>
  <c r="A17" i="19"/>
  <c r="B17" i="19"/>
  <c r="A18" i="19"/>
  <c r="B18" i="19"/>
  <c r="A19" i="19"/>
  <c r="B19" i="19"/>
  <c r="A20" i="19"/>
  <c r="B20" i="19"/>
  <c r="A21" i="19"/>
  <c r="B21" i="19"/>
  <c r="A22" i="19"/>
  <c r="B22" i="19"/>
  <c r="A23" i="19"/>
  <c r="B23" i="19"/>
  <c r="A24" i="19"/>
  <c r="B24" i="19"/>
  <c r="A25" i="19"/>
  <c r="B25" i="19"/>
  <c r="A14" i="19"/>
  <c r="M51" i="2"/>
  <c r="I118" i="13"/>
  <c r="I117" i="13"/>
  <c r="I116" i="13"/>
  <c r="I115" i="13"/>
  <c r="F26" i="19" l="1"/>
  <c r="J26" i="19"/>
  <c r="H26" i="19"/>
  <c r="B26" i="19"/>
  <c r="D26" i="19"/>
  <c r="I81" i="13" a="1"/>
  <c r="I81" i="13" s="1"/>
  <c r="E81" i="13" a="1"/>
  <c r="E81" i="13" s="1"/>
  <c r="I19" i="19" l="1"/>
  <c r="I18" i="19"/>
  <c r="I17" i="19"/>
  <c r="I16" i="19"/>
  <c r="I15" i="19"/>
  <c r="I14" i="19"/>
  <c r="I20" i="19"/>
  <c r="I21" i="19"/>
  <c r="I22" i="19"/>
  <c r="I23" i="19"/>
  <c r="I24" i="19"/>
  <c r="I25" i="19"/>
  <c r="C26" i="19"/>
  <c r="E26" i="19"/>
  <c r="G26" i="19"/>
  <c r="I26" i="19"/>
  <c r="C14" i="19" l="1"/>
  <c r="C16" i="19"/>
  <c r="C17" i="19"/>
  <c r="C18" i="19"/>
  <c r="C19" i="19"/>
  <c r="C20" i="19"/>
  <c r="C21" i="19"/>
  <c r="C15" i="19"/>
  <c r="C22" i="19"/>
  <c r="C23" i="19"/>
  <c r="C24" i="19"/>
  <c r="C25" i="19"/>
  <c r="E16" i="19"/>
  <c r="E18" i="19"/>
  <c r="E19" i="19"/>
  <c r="E20" i="19"/>
  <c r="E21" i="19"/>
  <c r="E22" i="19"/>
  <c r="E23" i="19"/>
  <c r="E24" i="19"/>
  <c r="E25" i="19"/>
  <c r="E17" i="19"/>
  <c r="G14" i="19"/>
  <c r="E14" i="19"/>
  <c r="G15" i="19"/>
  <c r="E15" i="19"/>
  <c r="G16" i="19"/>
  <c r="G17" i="19"/>
  <c r="G18" i="19"/>
  <c r="G19" i="19"/>
  <c r="G20" i="19"/>
  <c r="G21" i="19"/>
  <c r="G22" i="19"/>
  <c r="G23" i="19"/>
  <c r="G24" i="19"/>
  <c r="G25" i="19"/>
  <c r="R3" i="2"/>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2" i="2"/>
  <c r="R103" i="2"/>
  <c r="R104" i="2"/>
  <c r="R105" i="2"/>
  <c r="R106" i="2"/>
  <c r="R107" i="2"/>
  <c r="R108" i="2"/>
  <c r="R109" i="2"/>
  <c r="R110" i="2"/>
  <c r="R111" i="2"/>
  <c r="R112" i="2"/>
  <c r="R113" i="2"/>
  <c r="R114" i="2"/>
  <c r="R115" i="2"/>
  <c r="R116" i="2"/>
  <c r="R117" i="2"/>
  <c r="R118" i="2"/>
  <c r="R119" i="2"/>
  <c r="R120" i="2"/>
  <c r="R121"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0" i="2"/>
  <c r="R261" i="2"/>
  <c r="R262" i="2"/>
  <c r="R263" i="2"/>
  <c r="R264" i="2"/>
  <c r="R265" i="2"/>
  <c r="R266" i="2"/>
  <c r="R267" i="2"/>
  <c r="R268" i="2"/>
  <c r="R269" i="2"/>
  <c r="R270" i="2"/>
  <c r="R271" i="2"/>
  <c r="R272" i="2"/>
  <c r="R273" i="2"/>
  <c r="R274" i="2"/>
  <c r="R275" i="2"/>
  <c r="R276" i="2"/>
  <c r="R277" i="2"/>
  <c r="R278" i="2"/>
  <c r="R279" i="2"/>
  <c r="R280" i="2"/>
  <c r="R281" i="2"/>
  <c r="R282" i="2"/>
  <c r="R283" i="2"/>
  <c r="R284" i="2"/>
  <c r="R285" i="2"/>
  <c r="R286" i="2"/>
  <c r="R287" i="2"/>
  <c r="R288" i="2"/>
  <c r="R289" i="2"/>
  <c r="R290" i="2"/>
  <c r="R291" i="2"/>
  <c r="R292" i="2"/>
  <c r="R293" i="2"/>
  <c r="R294" i="2"/>
  <c r="R295" i="2"/>
  <c r="R296" i="2"/>
  <c r="R297" i="2"/>
  <c r="R298" i="2"/>
  <c r="R299" i="2"/>
  <c r="R300" i="2"/>
  <c r="R301" i="2"/>
  <c r="R302" i="2"/>
  <c r="R303" i="2"/>
  <c r="R304" i="2"/>
  <c r="R305" i="2"/>
  <c r="R306" i="2"/>
  <c r="R307" i="2"/>
  <c r="R308" i="2"/>
  <c r="R309" i="2"/>
  <c r="R310" i="2"/>
  <c r="R311" i="2"/>
  <c r="R312" i="2"/>
  <c r="R313" i="2"/>
  <c r="R314" i="2"/>
  <c r="R315" i="2"/>
  <c r="R316" i="2"/>
  <c r="R317" i="2"/>
  <c r="R318" i="2"/>
  <c r="R319" i="2"/>
  <c r="R320" i="2"/>
  <c r="R321" i="2"/>
  <c r="R322" i="2"/>
  <c r="R323" i="2"/>
  <c r="R324" i="2"/>
  <c r="R325" i="2"/>
  <c r="R326" i="2"/>
  <c r="R327" i="2"/>
  <c r="R328" i="2"/>
  <c r="R329" i="2"/>
  <c r="R330" i="2"/>
  <c r="R331" i="2"/>
  <c r="R332" i="2"/>
  <c r="R333" i="2"/>
  <c r="R334" i="2"/>
  <c r="R335" i="2"/>
  <c r="R336" i="2"/>
  <c r="R337" i="2"/>
  <c r="R338" i="2"/>
  <c r="R339" i="2"/>
  <c r="R340" i="2"/>
  <c r="R341" i="2"/>
  <c r="R342" i="2"/>
  <c r="R343" i="2"/>
  <c r="R344" i="2"/>
  <c r="R345" i="2"/>
  <c r="R346" i="2"/>
  <c r="R347" i="2"/>
  <c r="R348" i="2"/>
  <c r="R349" i="2"/>
  <c r="R350" i="2"/>
  <c r="R351" i="2"/>
  <c r="R352" i="2"/>
  <c r="R353" i="2"/>
  <c r="R354" i="2"/>
  <c r="R355" i="2"/>
  <c r="R356" i="2"/>
  <c r="R357" i="2"/>
  <c r="R358" i="2"/>
  <c r="R359" i="2"/>
  <c r="R360" i="2"/>
  <c r="R361" i="2"/>
  <c r="R362" i="2"/>
  <c r="R363" i="2"/>
  <c r="R364" i="2"/>
  <c r="R365" i="2"/>
  <c r="R366" i="2"/>
  <c r="R367" i="2"/>
  <c r="R368" i="2"/>
  <c r="R369" i="2"/>
  <c r="R370" i="2"/>
  <c r="R371" i="2"/>
  <c r="R372" i="2"/>
  <c r="R373" i="2"/>
  <c r="R374" i="2"/>
  <c r="R375" i="2"/>
  <c r="R376" i="2"/>
  <c r="R377" i="2"/>
  <c r="R378" i="2"/>
  <c r="R379" i="2"/>
  <c r="R380" i="2"/>
  <c r="R381" i="2"/>
  <c r="R382" i="2"/>
  <c r="R383" i="2"/>
  <c r="R384" i="2"/>
  <c r="R385" i="2"/>
  <c r="R386" i="2"/>
  <c r="R387" i="2"/>
  <c r="R388" i="2"/>
  <c r="R389" i="2"/>
  <c r="R390" i="2"/>
  <c r="R391" i="2"/>
  <c r="R392" i="2"/>
  <c r="R393" i="2"/>
  <c r="R394" i="2"/>
  <c r="R395" i="2"/>
  <c r="R396" i="2"/>
  <c r="R397" i="2"/>
  <c r="R398" i="2"/>
  <c r="R399" i="2"/>
  <c r="R400" i="2"/>
  <c r="R401" i="2"/>
  <c r="R402" i="2"/>
  <c r="R403" i="2"/>
  <c r="R404" i="2"/>
  <c r="R405" i="2"/>
  <c r="R406" i="2"/>
  <c r="R407" i="2"/>
  <c r="R408" i="2"/>
  <c r="R409" i="2"/>
  <c r="R410" i="2"/>
  <c r="R411" i="2"/>
  <c r="R412" i="2"/>
  <c r="R413" i="2"/>
  <c r="R414" i="2"/>
  <c r="R415" i="2"/>
  <c r="R416" i="2"/>
  <c r="R417" i="2"/>
  <c r="R418" i="2"/>
  <c r="R419" i="2"/>
  <c r="R420" i="2"/>
  <c r="R421" i="2"/>
  <c r="R422" i="2"/>
  <c r="R423" i="2"/>
  <c r="R424" i="2"/>
  <c r="R425" i="2"/>
  <c r="R426" i="2"/>
  <c r="R427" i="2"/>
  <c r="R428" i="2"/>
  <c r="R429" i="2"/>
  <c r="R430" i="2"/>
  <c r="R431" i="2"/>
  <c r="R432" i="2"/>
  <c r="R433" i="2"/>
  <c r="R434" i="2"/>
  <c r="R435" i="2"/>
  <c r="R436" i="2"/>
  <c r="R437" i="2"/>
  <c r="R438" i="2"/>
  <c r="R439" i="2"/>
  <c r="R440" i="2"/>
  <c r="R441" i="2"/>
  <c r="R442" i="2"/>
  <c r="R443" i="2"/>
  <c r="R444" i="2"/>
  <c r="R445" i="2"/>
  <c r="R446" i="2"/>
  <c r="R447" i="2"/>
  <c r="R448" i="2"/>
  <c r="R449" i="2"/>
  <c r="R450" i="2"/>
  <c r="R451" i="2"/>
  <c r="R452" i="2"/>
  <c r="R453" i="2"/>
  <c r="R454" i="2"/>
  <c r="R455" i="2"/>
  <c r="R456" i="2"/>
  <c r="R457" i="2"/>
  <c r="R458" i="2"/>
  <c r="R459" i="2"/>
  <c r="R460" i="2"/>
  <c r="R461" i="2"/>
  <c r="R462" i="2"/>
  <c r="R463" i="2"/>
  <c r="R464" i="2"/>
  <c r="R465" i="2"/>
  <c r="R466" i="2"/>
  <c r="R467" i="2"/>
  <c r="R468" i="2"/>
  <c r="R469" i="2"/>
  <c r="R470" i="2"/>
  <c r="R471" i="2"/>
  <c r="R472" i="2"/>
  <c r="R473" i="2"/>
  <c r="R474" i="2"/>
  <c r="R475" i="2"/>
  <c r="R476" i="2"/>
  <c r="R477" i="2"/>
  <c r="R478" i="2"/>
  <c r="R479" i="2"/>
  <c r="R480" i="2"/>
  <c r="R481" i="2"/>
  <c r="R482" i="2"/>
  <c r="R483" i="2"/>
  <c r="R484" i="2"/>
  <c r="R485" i="2"/>
  <c r="R486" i="2"/>
  <c r="R487" i="2"/>
  <c r="R488" i="2"/>
  <c r="R489" i="2"/>
  <c r="R490" i="2"/>
  <c r="R491" i="2"/>
  <c r="R492" i="2"/>
  <c r="R493" i="2"/>
  <c r="R494" i="2"/>
  <c r="R495" i="2"/>
  <c r="R496" i="2"/>
  <c r="R497" i="2"/>
  <c r="R498" i="2"/>
  <c r="R499" i="2"/>
  <c r="R500" i="2"/>
  <c r="R501" i="2"/>
  <c r="R502" i="2"/>
  <c r="R503" i="2"/>
  <c r="R504" i="2"/>
  <c r="R505" i="2"/>
  <c r="R506" i="2"/>
  <c r="R507" i="2"/>
  <c r="R508" i="2"/>
  <c r="R509" i="2"/>
  <c r="R510" i="2"/>
  <c r="R511" i="2"/>
  <c r="R512" i="2"/>
  <c r="R513" i="2"/>
  <c r="R514" i="2"/>
  <c r="R515" i="2"/>
  <c r="R516" i="2"/>
  <c r="R517" i="2"/>
  <c r="R518" i="2"/>
  <c r="R519" i="2"/>
  <c r="R520" i="2"/>
  <c r="R521" i="2"/>
  <c r="R522" i="2"/>
  <c r="R523" i="2"/>
  <c r="R524" i="2"/>
  <c r="R525" i="2"/>
  <c r="R526" i="2"/>
  <c r="R527" i="2"/>
  <c r="R528" i="2"/>
  <c r="R529" i="2"/>
  <c r="R530" i="2"/>
  <c r="R531" i="2"/>
  <c r="R532" i="2"/>
  <c r="R533" i="2"/>
  <c r="R534" i="2"/>
  <c r="R535" i="2"/>
  <c r="R536" i="2"/>
  <c r="R537" i="2"/>
  <c r="R538" i="2"/>
  <c r="R539" i="2"/>
  <c r="R540" i="2"/>
  <c r="R541" i="2"/>
  <c r="R542" i="2"/>
  <c r="R543" i="2"/>
  <c r="R544" i="2"/>
  <c r="R545" i="2"/>
  <c r="R546" i="2"/>
  <c r="R547" i="2"/>
  <c r="R548" i="2"/>
  <c r="R549" i="2"/>
  <c r="R550" i="2"/>
  <c r="R551" i="2"/>
  <c r="R552" i="2"/>
  <c r="R553" i="2"/>
  <c r="R554" i="2"/>
  <c r="R555" i="2"/>
  <c r="R556" i="2"/>
  <c r="R557" i="2"/>
  <c r="R558" i="2"/>
  <c r="R559" i="2"/>
  <c r="R560" i="2"/>
  <c r="R561" i="2"/>
  <c r="R562" i="2"/>
  <c r="R563" i="2"/>
  <c r="R564" i="2"/>
  <c r="R565" i="2"/>
  <c r="R566" i="2"/>
  <c r="R567" i="2"/>
  <c r="R568" i="2"/>
  <c r="R569" i="2"/>
  <c r="R570" i="2"/>
  <c r="R571" i="2"/>
  <c r="R572" i="2"/>
  <c r="R573" i="2"/>
  <c r="R574" i="2"/>
  <c r="R575" i="2"/>
  <c r="R576" i="2"/>
  <c r="R577" i="2"/>
  <c r="R578" i="2"/>
  <c r="R579" i="2"/>
  <c r="R580" i="2"/>
  <c r="R581" i="2"/>
  <c r="R582" i="2"/>
  <c r="R583" i="2"/>
  <c r="R584" i="2"/>
  <c r="R585" i="2"/>
  <c r="R586" i="2"/>
  <c r="R587" i="2"/>
  <c r="R588" i="2"/>
  <c r="R589" i="2"/>
  <c r="R590" i="2"/>
  <c r="R591" i="2"/>
  <c r="R592" i="2"/>
  <c r="R593" i="2"/>
  <c r="R594" i="2"/>
  <c r="R595" i="2"/>
  <c r="R596" i="2"/>
  <c r="R597" i="2"/>
  <c r="R598" i="2"/>
  <c r="R599" i="2"/>
  <c r="R600" i="2"/>
  <c r="R601" i="2"/>
  <c r="R602" i="2"/>
  <c r="R603" i="2"/>
  <c r="R604" i="2"/>
  <c r="R605" i="2"/>
  <c r="R606" i="2"/>
  <c r="R607" i="2"/>
  <c r="R608" i="2"/>
  <c r="R609" i="2"/>
  <c r="R610" i="2"/>
  <c r="R611" i="2"/>
  <c r="R612" i="2"/>
  <c r="R613" i="2"/>
  <c r="R614" i="2"/>
  <c r="R615" i="2"/>
  <c r="R616" i="2"/>
  <c r="R617" i="2"/>
  <c r="R618" i="2"/>
  <c r="R619" i="2"/>
  <c r="R620" i="2"/>
  <c r="R621" i="2"/>
  <c r="R622" i="2"/>
  <c r="R623" i="2"/>
  <c r="R624" i="2"/>
  <c r="R625" i="2"/>
  <c r="R626" i="2"/>
  <c r="R627" i="2"/>
  <c r="R628" i="2"/>
  <c r="R629" i="2"/>
  <c r="R630" i="2"/>
  <c r="R631" i="2"/>
  <c r="R632" i="2"/>
  <c r="R633" i="2"/>
  <c r="R634" i="2"/>
  <c r="R635" i="2"/>
  <c r="R636" i="2"/>
  <c r="R637" i="2"/>
  <c r="R638" i="2"/>
  <c r="R639" i="2"/>
  <c r="R640" i="2"/>
  <c r="R641" i="2"/>
  <c r="R642" i="2"/>
  <c r="R643" i="2"/>
  <c r="R644" i="2"/>
  <c r="R645" i="2"/>
  <c r="R646" i="2"/>
  <c r="R647" i="2"/>
  <c r="R648" i="2"/>
  <c r="R649" i="2"/>
  <c r="R650" i="2"/>
  <c r="R651" i="2"/>
  <c r="R652" i="2"/>
  <c r="R653" i="2"/>
  <c r="R654" i="2"/>
  <c r="R655" i="2"/>
  <c r="R656" i="2"/>
  <c r="R657" i="2"/>
  <c r="R658" i="2"/>
  <c r="R659" i="2"/>
  <c r="R660" i="2"/>
  <c r="R661" i="2"/>
  <c r="R662" i="2"/>
  <c r="R663" i="2"/>
  <c r="R664" i="2"/>
  <c r="R665" i="2"/>
  <c r="R666" i="2"/>
  <c r="R667" i="2"/>
  <c r="R668" i="2"/>
  <c r="R669" i="2"/>
  <c r="R670" i="2"/>
  <c r="R671" i="2"/>
  <c r="R672" i="2"/>
  <c r="R673" i="2"/>
  <c r="R674" i="2"/>
  <c r="R675" i="2"/>
  <c r="R676" i="2"/>
  <c r="R677" i="2"/>
  <c r="R678" i="2"/>
  <c r="R679" i="2"/>
  <c r="R680" i="2"/>
  <c r="R681" i="2"/>
  <c r="R682" i="2"/>
  <c r="R683" i="2"/>
  <c r="R684" i="2"/>
  <c r="R685" i="2"/>
  <c r="R686" i="2"/>
  <c r="R687" i="2"/>
  <c r="R688" i="2"/>
  <c r="R689" i="2"/>
  <c r="R690" i="2"/>
  <c r="R691" i="2"/>
  <c r="R692" i="2"/>
  <c r="R693" i="2"/>
  <c r="R694" i="2"/>
  <c r="R695" i="2"/>
  <c r="R696" i="2"/>
  <c r="R697" i="2"/>
  <c r="R698" i="2"/>
  <c r="R699" i="2"/>
  <c r="R700" i="2"/>
  <c r="R701" i="2"/>
  <c r="R702" i="2"/>
  <c r="R703" i="2"/>
  <c r="R704" i="2"/>
  <c r="R705" i="2"/>
  <c r="R706" i="2"/>
  <c r="R707" i="2"/>
  <c r="R708" i="2"/>
  <c r="R709" i="2"/>
  <c r="R710" i="2"/>
  <c r="R711" i="2"/>
  <c r="R712" i="2"/>
  <c r="R713" i="2"/>
  <c r="R714" i="2"/>
  <c r="R715" i="2"/>
  <c r="R716" i="2"/>
  <c r="R717" i="2"/>
  <c r="R718" i="2"/>
  <c r="R719" i="2"/>
  <c r="R720" i="2"/>
  <c r="R721" i="2"/>
  <c r="R722" i="2"/>
  <c r="R723" i="2"/>
  <c r="R724" i="2"/>
  <c r="R725" i="2"/>
  <c r="R726" i="2"/>
  <c r="R727" i="2"/>
  <c r="R728" i="2"/>
  <c r="R729" i="2"/>
  <c r="R730" i="2"/>
  <c r="R731" i="2"/>
  <c r="R732" i="2"/>
  <c r="R733" i="2"/>
  <c r="R734" i="2"/>
  <c r="R735" i="2"/>
  <c r="R736" i="2"/>
  <c r="R737" i="2"/>
  <c r="R738" i="2"/>
  <c r="R739" i="2"/>
  <c r="R740" i="2"/>
  <c r="R741" i="2"/>
  <c r="R742" i="2"/>
  <c r="R743" i="2"/>
  <c r="R744" i="2"/>
  <c r="R745" i="2"/>
  <c r="R746" i="2"/>
  <c r="R747" i="2"/>
  <c r="R748" i="2"/>
  <c r="R749" i="2"/>
  <c r="R750" i="2"/>
  <c r="R751" i="2"/>
  <c r="R752" i="2"/>
  <c r="R753" i="2"/>
  <c r="R754" i="2"/>
  <c r="R755" i="2"/>
  <c r="R756" i="2"/>
  <c r="R757" i="2"/>
  <c r="R758" i="2"/>
  <c r="R759" i="2"/>
  <c r="R760" i="2"/>
  <c r="R761" i="2"/>
  <c r="R762" i="2"/>
  <c r="R763" i="2"/>
  <c r="R764" i="2"/>
  <c r="R765" i="2"/>
  <c r="R766" i="2"/>
  <c r="R767" i="2"/>
  <c r="R768" i="2"/>
  <c r="R769" i="2"/>
  <c r="R770" i="2"/>
  <c r="R771" i="2"/>
  <c r="R772" i="2"/>
  <c r="R773" i="2"/>
  <c r="R774" i="2"/>
  <c r="R775" i="2"/>
  <c r="R776" i="2"/>
  <c r="R777" i="2"/>
  <c r="R778" i="2"/>
  <c r="R779" i="2"/>
  <c r="R780" i="2"/>
  <c r="R781" i="2"/>
  <c r="R782" i="2"/>
  <c r="R783" i="2"/>
  <c r="R784" i="2"/>
  <c r="R785" i="2"/>
  <c r="R786" i="2"/>
  <c r="R787" i="2"/>
  <c r="R788" i="2"/>
  <c r="R789" i="2"/>
  <c r="R790" i="2"/>
  <c r="R791" i="2"/>
  <c r="R792" i="2"/>
  <c r="R793" i="2"/>
  <c r="R794" i="2"/>
  <c r="R795" i="2"/>
  <c r="R796" i="2"/>
  <c r="R797" i="2"/>
  <c r="R798" i="2"/>
  <c r="R799" i="2"/>
  <c r="R800" i="2"/>
  <c r="R801" i="2"/>
  <c r="R802" i="2"/>
  <c r="R803" i="2"/>
  <c r="R804" i="2"/>
  <c r="R805" i="2"/>
  <c r="R806" i="2"/>
  <c r="R807" i="2"/>
  <c r="R808" i="2"/>
  <c r="R809" i="2"/>
  <c r="R810" i="2"/>
  <c r="R811" i="2"/>
  <c r="R812" i="2"/>
  <c r="R813" i="2"/>
  <c r="R814" i="2"/>
  <c r="R815" i="2"/>
  <c r="R816" i="2"/>
  <c r="R817" i="2"/>
  <c r="R818" i="2"/>
  <c r="R819" i="2"/>
  <c r="R820" i="2"/>
  <c r="R821" i="2"/>
  <c r="R822" i="2"/>
  <c r="R823" i="2"/>
  <c r="R824" i="2"/>
  <c r="R825" i="2"/>
  <c r="R826" i="2"/>
  <c r="R827" i="2"/>
  <c r="R828" i="2"/>
  <c r="R829" i="2"/>
  <c r="R830" i="2"/>
  <c r="R831" i="2"/>
  <c r="R832" i="2"/>
  <c r="R833" i="2"/>
  <c r="R834" i="2"/>
  <c r="R835" i="2"/>
  <c r="R836" i="2"/>
  <c r="R837" i="2"/>
  <c r="R838" i="2"/>
  <c r="R839" i="2"/>
  <c r="R840" i="2"/>
  <c r="R841" i="2"/>
  <c r="R842" i="2"/>
  <c r="R843" i="2"/>
  <c r="R844" i="2"/>
  <c r="R845" i="2"/>
  <c r="R846" i="2"/>
  <c r="R847" i="2"/>
  <c r="R848" i="2"/>
  <c r="R849" i="2"/>
  <c r="R850" i="2"/>
  <c r="R851" i="2"/>
  <c r="R852" i="2"/>
  <c r="R853" i="2"/>
  <c r="R854" i="2"/>
  <c r="R855" i="2"/>
  <c r="R856" i="2"/>
  <c r="R857" i="2"/>
  <c r="R858" i="2"/>
  <c r="R859" i="2"/>
  <c r="R860" i="2"/>
  <c r="R861" i="2"/>
  <c r="R862" i="2"/>
  <c r="R863" i="2"/>
  <c r="R864" i="2"/>
  <c r="R865" i="2"/>
  <c r="R866" i="2"/>
  <c r="R867" i="2"/>
  <c r="R868" i="2"/>
  <c r="R869" i="2"/>
  <c r="R870" i="2"/>
  <c r="R871" i="2"/>
  <c r="R872" i="2"/>
  <c r="R873" i="2"/>
  <c r="R874" i="2"/>
  <c r="R875" i="2"/>
  <c r="R876" i="2"/>
  <c r="R877" i="2"/>
  <c r="R878" i="2"/>
  <c r="R879" i="2"/>
  <c r="R880" i="2"/>
  <c r="R881" i="2"/>
  <c r="R882" i="2"/>
  <c r="R883" i="2"/>
  <c r="R884" i="2"/>
  <c r="R885" i="2"/>
  <c r="R886" i="2"/>
  <c r="R887" i="2"/>
  <c r="R888" i="2"/>
  <c r="R889" i="2"/>
  <c r="R890" i="2"/>
  <c r="R891" i="2"/>
  <c r="R892" i="2"/>
  <c r="R893" i="2"/>
  <c r="R894" i="2"/>
  <c r="R895" i="2"/>
  <c r="R896" i="2"/>
  <c r="R897" i="2"/>
  <c r="R898" i="2"/>
  <c r="R899" i="2"/>
  <c r="R900" i="2"/>
  <c r="R901" i="2"/>
  <c r="R902" i="2"/>
  <c r="R903" i="2"/>
  <c r="R904" i="2"/>
  <c r="R905" i="2"/>
  <c r="R906" i="2"/>
  <c r="R907" i="2"/>
  <c r="R908" i="2"/>
  <c r="R909" i="2"/>
  <c r="R910" i="2"/>
  <c r="R911" i="2"/>
  <c r="R912" i="2"/>
  <c r="R913" i="2"/>
  <c r="R914" i="2"/>
  <c r="R915" i="2"/>
  <c r="R916" i="2"/>
  <c r="R917" i="2"/>
  <c r="R918" i="2"/>
  <c r="R919" i="2"/>
  <c r="R920" i="2"/>
  <c r="R921" i="2"/>
  <c r="R922" i="2"/>
  <c r="R923" i="2"/>
  <c r="R924" i="2"/>
  <c r="R925" i="2"/>
  <c r="R926" i="2"/>
  <c r="R927" i="2"/>
  <c r="R928" i="2"/>
  <c r="R929" i="2"/>
  <c r="R930" i="2"/>
  <c r="R931" i="2"/>
  <c r="R932" i="2"/>
  <c r="R933" i="2"/>
  <c r="R934" i="2"/>
  <c r="R935" i="2"/>
  <c r="R936" i="2"/>
  <c r="R937" i="2"/>
  <c r="R938" i="2"/>
  <c r="R939" i="2"/>
  <c r="R940" i="2"/>
  <c r="R941" i="2"/>
  <c r="R942" i="2"/>
  <c r="R943" i="2"/>
  <c r="R944" i="2"/>
  <c r="R945" i="2"/>
  <c r="R946" i="2"/>
  <c r="R947" i="2"/>
  <c r="R948" i="2"/>
  <c r="R949" i="2"/>
  <c r="R950" i="2"/>
  <c r="R951" i="2"/>
  <c r="R952" i="2"/>
  <c r="R953" i="2"/>
  <c r="R954" i="2"/>
  <c r="R955" i="2"/>
  <c r="R956" i="2"/>
  <c r="R957" i="2"/>
  <c r="R958" i="2"/>
  <c r="R959" i="2"/>
  <c r="R960" i="2"/>
  <c r="R961" i="2"/>
  <c r="R962" i="2"/>
  <c r="R963" i="2"/>
  <c r="R964" i="2"/>
  <c r="R965" i="2"/>
  <c r="R966" i="2"/>
  <c r="R967" i="2"/>
  <c r="R968" i="2"/>
  <c r="R969" i="2"/>
  <c r="R970" i="2"/>
  <c r="R971" i="2"/>
  <c r="R972" i="2"/>
  <c r="R973" i="2"/>
  <c r="R974" i="2"/>
  <c r="R975" i="2"/>
  <c r="R976" i="2"/>
  <c r="R977" i="2"/>
  <c r="R978" i="2"/>
  <c r="R979" i="2"/>
  <c r="R980" i="2"/>
  <c r="R981" i="2"/>
  <c r="R982" i="2"/>
  <c r="R983" i="2"/>
  <c r="R984" i="2"/>
  <c r="R985" i="2"/>
  <c r="R986" i="2"/>
  <c r="R987" i="2"/>
  <c r="R988" i="2"/>
  <c r="R989" i="2"/>
  <c r="R990" i="2"/>
  <c r="R991" i="2"/>
  <c r="R992" i="2"/>
  <c r="R993" i="2"/>
  <c r="R994" i="2"/>
  <c r="R995" i="2"/>
  <c r="R996" i="2"/>
  <c r="R997" i="2"/>
  <c r="R998" i="2"/>
  <c r="R999" i="2"/>
  <c r="R1000" i="2"/>
  <c r="R1001" i="2"/>
  <c r="R2" i="2"/>
  <c r="I153" i="6"/>
  <c r="I152" i="6"/>
  <c r="I155" i="6"/>
  <c r="I154" i="6"/>
  <c r="B5" i="11" l="1"/>
  <c r="B13" i="11"/>
  <c r="B12" i="11"/>
  <c r="B14" i="11" s="1"/>
  <c r="B11" i="11"/>
  <c r="B9" i="11"/>
  <c r="B8" i="11"/>
  <c r="B3" i="11"/>
  <c r="B2" i="11"/>
  <c r="B1" i="11"/>
  <c r="B1034" i="10"/>
  <c r="B1033" i="10"/>
  <c r="B1035" i="10" s="1"/>
  <c r="B1028" i="10"/>
  <c r="B1027" i="10"/>
  <c r="M1006" i="10"/>
  <c r="L1006" i="10"/>
  <c r="C1006" i="10"/>
  <c r="M1005" i="10"/>
  <c r="L1005" i="10"/>
  <c r="C1005" i="10"/>
  <c r="M1004" i="10"/>
  <c r="L1004" i="10"/>
  <c r="C1004" i="10"/>
  <c r="M1003" i="10"/>
  <c r="L1003" i="10"/>
  <c r="C1003" i="10"/>
  <c r="M1002" i="10"/>
  <c r="L1002" i="10"/>
  <c r="C1002" i="10"/>
  <c r="M1001" i="10"/>
  <c r="L1001" i="10"/>
  <c r="C1001" i="10"/>
  <c r="M1000" i="10"/>
  <c r="L1000" i="10"/>
  <c r="C1000" i="10"/>
  <c r="M999" i="10"/>
  <c r="L999" i="10"/>
  <c r="C999" i="10"/>
  <c r="M998" i="10"/>
  <c r="L998" i="10"/>
  <c r="C998" i="10"/>
  <c r="M997" i="10"/>
  <c r="L997" i="10"/>
  <c r="C997" i="10"/>
  <c r="M996" i="10"/>
  <c r="L996" i="10"/>
  <c r="C996" i="10"/>
  <c r="M995" i="10"/>
  <c r="L995" i="10"/>
  <c r="C995" i="10"/>
  <c r="M994" i="10"/>
  <c r="L994" i="10"/>
  <c r="C994" i="10"/>
  <c r="M993" i="10"/>
  <c r="L993" i="10"/>
  <c r="C993" i="10"/>
  <c r="M992" i="10"/>
  <c r="L992" i="10"/>
  <c r="C992" i="10"/>
  <c r="M991" i="10"/>
  <c r="L991" i="10"/>
  <c r="C991" i="10"/>
  <c r="M990" i="10"/>
  <c r="L990" i="10"/>
  <c r="C990" i="10"/>
  <c r="M989" i="10"/>
  <c r="L989" i="10"/>
  <c r="C989" i="10"/>
  <c r="M988" i="10"/>
  <c r="L988" i="10"/>
  <c r="C988" i="10"/>
  <c r="M987" i="10"/>
  <c r="L987" i="10"/>
  <c r="C987" i="10"/>
  <c r="M986" i="10"/>
  <c r="L986" i="10"/>
  <c r="C986" i="10"/>
  <c r="M985" i="10"/>
  <c r="L985" i="10"/>
  <c r="C985" i="10"/>
  <c r="M984" i="10"/>
  <c r="L984" i="10"/>
  <c r="C984" i="10"/>
  <c r="M983" i="10"/>
  <c r="L983" i="10"/>
  <c r="C983" i="10"/>
  <c r="M982" i="10"/>
  <c r="L982" i="10"/>
  <c r="C982" i="10"/>
  <c r="M981" i="10"/>
  <c r="L981" i="10"/>
  <c r="C981" i="10"/>
  <c r="M980" i="10"/>
  <c r="L980" i="10"/>
  <c r="C980" i="10"/>
  <c r="M979" i="10"/>
  <c r="L979" i="10"/>
  <c r="C979" i="10"/>
  <c r="M978" i="10"/>
  <c r="L978" i="10"/>
  <c r="C978" i="10"/>
  <c r="M977" i="10"/>
  <c r="L977" i="10"/>
  <c r="C977" i="10"/>
  <c r="M976" i="10"/>
  <c r="L976" i="10"/>
  <c r="C976" i="10"/>
  <c r="M975" i="10"/>
  <c r="L975" i="10"/>
  <c r="C975" i="10"/>
  <c r="M974" i="10"/>
  <c r="L974" i="10"/>
  <c r="C974" i="10"/>
  <c r="M973" i="10"/>
  <c r="L973" i="10"/>
  <c r="C973" i="10"/>
  <c r="M972" i="10"/>
  <c r="L972" i="10"/>
  <c r="C972" i="10"/>
  <c r="M971" i="10"/>
  <c r="L971" i="10"/>
  <c r="C971" i="10"/>
  <c r="M970" i="10"/>
  <c r="L970" i="10"/>
  <c r="C970" i="10"/>
  <c r="M969" i="10"/>
  <c r="L969" i="10"/>
  <c r="C969" i="10"/>
  <c r="M968" i="10"/>
  <c r="L968" i="10"/>
  <c r="C968" i="10"/>
  <c r="M967" i="10"/>
  <c r="L967" i="10"/>
  <c r="C967" i="10"/>
  <c r="M966" i="10"/>
  <c r="L966" i="10"/>
  <c r="C966" i="10"/>
  <c r="M965" i="10"/>
  <c r="L965" i="10"/>
  <c r="C965" i="10"/>
  <c r="M964" i="10"/>
  <c r="L964" i="10"/>
  <c r="C964" i="10"/>
  <c r="M963" i="10"/>
  <c r="L963" i="10"/>
  <c r="C963" i="10"/>
  <c r="M962" i="10"/>
  <c r="L962" i="10"/>
  <c r="C962" i="10"/>
  <c r="M961" i="10"/>
  <c r="L961" i="10"/>
  <c r="C961" i="10"/>
  <c r="M960" i="10"/>
  <c r="L960" i="10"/>
  <c r="C960" i="10"/>
  <c r="M959" i="10"/>
  <c r="L959" i="10"/>
  <c r="C959" i="10"/>
  <c r="M958" i="10"/>
  <c r="L958" i="10"/>
  <c r="C958" i="10"/>
  <c r="M957" i="10"/>
  <c r="L957" i="10"/>
  <c r="C957" i="10"/>
  <c r="M956" i="10"/>
  <c r="L956" i="10"/>
  <c r="C956" i="10"/>
  <c r="M955" i="10"/>
  <c r="L955" i="10"/>
  <c r="C955" i="10"/>
  <c r="M954" i="10"/>
  <c r="L954" i="10"/>
  <c r="C954" i="10"/>
  <c r="M953" i="10"/>
  <c r="L953" i="10"/>
  <c r="C953" i="10"/>
  <c r="M952" i="10"/>
  <c r="L952" i="10"/>
  <c r="C952" i="10"/>
  <c r="M951" i="10"/>
  <c r="L951" i="10"/>
  <c r="C951" i="10"/>
  <c r="M950" i="10"/>
  <c r="L950" i="10"/>
  <c r="C950" i="10"/>
  <c r="M949" i="10"/>
  <c r="L949" i="10"/>
  <c r="C949" i="10"/>
  <c r="M948" i="10"/>
  <c r="L948" i="10"/>
  <c r="C948" i="10"/>
  <c r="M947" i="10"/>
  <c r="L947" i="10"/>
  <c r="C947" i="10"/>
  <c r="M946" i="10"/>
  <c r="L946" i="10"/>
  <c r="C946" i="10"/>
  <c r="M945" i="10"/>
  <c r="L945" i="10"/>
  <c r="C945" i="10"/>
  <c r="M944" i="10"/>
  <c r="L944" i="10"/>
  <c r="C944" i="10"/>
  <c r="M943" i="10"/>
  <c r="L943" i="10"/>
  <c r="C943" i="10"/>
  <c r="M942" i="10"/>
  <c r="L942" i="10"/>
  <c r="C942" i="10"/>
  <c r="M941" i="10"/>
  <c r="L941" i="10"/>
  <c r="C941" i="10"/>
  <c r="M940" i="10"/>
  <c r="L940" i="10"/>
  <c r="C940" i="10"/>
  <c r="M939" i="10"/>
  <c r="L939" i="10"/>
  <c r="C939" i="10"/>
  <c r="M938" i="10"/>
  <c r="L938" i="10"/>
  <c r="C938" i="10"/>
  <c r="M937" i="10"/>
  <c r="L937" i="10"/>
  <c r="C937" i="10"/>
  <c r="M936" i="10"/>
  <c r="L936" i="10"/>
  <c r="C936" i="10"/>
  <c r="M935" i="10"/>
  <c r="L935" i="10"/>
  <c r="C935" i="10"/>
  <c r="M934" i="10"/>
  <c r="L934" i="10"/>
  <c r="C934" i="10"/>
  <c r="M933" i="10"/>
  <c r="L933" i="10"/>
  <c r="C933" i="10"/>
  <c r="M932" i="10"/>
  <c r="L932" i="10"/>
  <c r="C932" i="10"/>
  <c r="M931" i="10"/>
  <c r="L931" i="10"/>
  <c r="C931" i="10"/>
  <c r="M930" i="10"/>
  <c r="L930" i="10"/>
  <c r="C930" i="10"/>
  <c r="M929" i="10"/>
  <c r="L929" i="10"/>
  <c r="C929" i="10"/>
  <c r="M928" i="10"/>
  <c r="L928" i="10"/>
  <c r="C928" i="10"/>
  <c r="M927" i="10"/>
  <c r="L927" i="10"/>
  <c r="C927" i="10"/>
  <c r="M926" i="10"/>
  <c r="L926" i="10"/>
  <c r="C926" i="10"/>
  <c r="M925" i="10"/>
  <c r="L925" i="10"/>
  <c r="C925" i="10"/>
  <c r="M924" i="10"/>
  <c r="L924" i="10"/>
  <c r="C924" i="10"/>
  <c r="M923" i="10"/>
  <c r="L923" i="10"/>
  <c r="C923" i="10"/>
  <c r="M922" i="10"/>
  <c r="L922" i="10"/>
  <c r="C922" i="10"/>
  <c r="M921" i="10"/>
  <c r="L921" i="10"/>
  <c r="C921" i="10"/>
  <c r="M920" i="10"/>
  <c r="L920" i="10"/>
  <c r="C920" i="10"/>
  <c r="M919" i="10"/>
  <c r="L919" i="10"/>
  <c r="C919" i="10"/>
  <c r="M918" i="10"/>
  <c r="L918" i="10"/>
  <c r="C918" i="10"/>
  <c r="M917" i="10"/>
  <c r="L917" i="10"/>
  <c r="C917" i="10"/>
  <c r="M916" i="10"/>
  <c r="L916" i="10"/>
  <c r="C916" i="10"/>
  <c r="M915" i="10"/>
  <c r="L915" i="10"/>
  <c r="C915" i="10"/>
  <c r="M914" i="10"/>
  <c r="L914" i="10"/>
  <c r="C914" i="10"/>
  <c r="M913" i="10"/>
  <c r="L913" i="10"/>
  <c r="C913" i="10"/>
  <c r="M912" i="10"/>
  <c r="L912" i="10"/>
  <c r="C912" i="10"/>
  <c r="M911" i="10"/>
  <c r="L911" i="10"/>
  <c r="C911" i="10"/>
  <c r="M910" i="10"/>
  <c r="L910" i="10"/>
  <c r="C910" i="10"/>
  <c r="M909" i="10"/>
  <c r="L909" i="10"/>
  <c r="C909" i="10"/>
  <c r="M908" i="10"/>
  <c r="L908" i="10"/>
  <c r="C908" i="10"/>
  <c r="M907" i="10"/>
  <c r="L907" i="10"/>
  <c r="C907" i="10"/>
  <c r="M906" i="10"/>
  <c r="L906" i="10"/>
  <c r="C906" i="10"/>
  <c r="M905" i="10"/>
  <c r="L905" i="10"/>
  <c r="C905" i="10"/>
  <c r="M904" i="10"/>
  <c r="L904" i="10"/>
  <c r="C904" i="10"/>
  <c r="M903" i="10"/>
  <c r="L903" i="10"/>
  <c r="C903" i="10"/>
  <c r="M902" i="10"/>
  <c r="L902" i="10"/>
  <c r="C902" i="10"/>
  <c r="M901" i="10"/>
  <c r="L901" i="10"/>
  <c r="C901" i="10"/>
  <c r="M900" i="10"/>
  <c r="L900" i="10"/>
  <c r="C900" i="10"/>
  <c r="M899" i="10"/>
  <c r="L899" i="10"/>
  <c r="C899" i="10"/>
  <c r="M898" i="10"/>
  <c r="L898" i="10"/>
  <c r="C898" i="10"/>
  <c r="M897" i="10"/>
  <c r="L897" i="10"/>
  <c r="C897" i="10"/>
  <c r="M896" i="10"/>
  <c r="L896" i="10"/>
  <c r="C896" i="10"/>
  <c r="M895" i="10"/>
  <c r="L895" i="10"/>
  <c r="C895" i="10"/>
  <c r="M894" i="10"/>
  <c r="L894" i="10"/>
  <c r="C894" i="10"/>
  <c r="M893" i="10"/>
  <c r="L893" i="10"/>
  <c r="C893" i="10"/>
  <c r="M892" i="10"/>
  <c r="L892" i="10"/>
  <c r="C892" i="10"/>
  <c r="M891" i="10"/>
  <c r="L891" i="10"/>
  <c r="C891" i="10"/>
  <c r="M890" i="10"/>
  <c r="L890" i="10"/>
  <c r="C890" i="10"/>
  <c r="M889" i="10"/>
  <c r="L889" i="10"/>
  <c r="C889" i="10"/>
  <c r="M888" i="10"/>
  <c r="L888" i="10"/>
  <c r="C888" i="10"/>
  <c r="M887" i="10"/>
  <c r="L887" i="10"/>
  <c r="C887" i="10"/>
  <c r="M886" i="10"/>
  <c r="L886" i="10"/>
  <c r="C886" i="10"/>
  <c r="M885" i="10"/>
  <c r="L885" i="10"/>
  <c r="C885" i="10"/>
  <c r="M884" i="10"/>
  <c r="L884" i="10"/>
  <c r="C884" i="10"/>
  <c r="M883" i="10"/>
  <c r="L883" i="10"/>
  <c r="C883" i="10"/>
  <c r="M882" i="10"/>
  <c r="L882" i="10"/>
  <c r="C882" i="10"/>
  <c r="M881" i="10"/>
  <c r="L881" i="10"/>
  <c r="C881" i="10"/>
  <c r="M880" i="10"/>
  <c r="L880" i="10"/>
  <c r="C880" i="10"/>
  <c r="M879" i="10"/>
  <c r="L879" i="10"/>
  <c r="C879" i="10"/>
  <c r="M878" i="10"/>
  <c r="L878" i="10"/>
  <c r="C878" i="10"/>
  <c r="M877" i="10"/>
  <c r="L877" i="10"/>
  <c r="C877" i="10"/>
  <c r="M876" i="10"/>
  <c r="L876" i="10"/>
  <c r="C876" i="10"/>
  <c r="M875" i="10"/>
  <c r="L875" i="10"/>
  <c r="C875" i="10"/>
  <c r="M874" i="10"/>
  <c r="L874" i="10"/>
  <c r="C874" i="10"/>
  <c r="M873" i="10"/>
  <c r="L873" i="10"/>
  <c r="C873" i="10"/>
  <c r="M872" i="10"/>
  <c r="L872" i="10"/>
  <c r="C872" i="10"/>
  <c r="M871" i="10"/>
  <c r="L871" i="10"/>
  <c r="C871" i="10"/>
  <c r="M870" i="10"/>
  <c r="L870" i="10"/>
  <c r="C870" i="10"/>
  <c r="M869" i="10"/>
  <c r="L869" i="10"/>
  <c r="C869" i="10"/>
  <c r="M868" i="10"/>
  <c r="L868" i="10"/>
  <c r="C868" i="10"/>
  <c r="M867" i="10"/>
  <c r="L867" i="10"/>
  <c r="C867" i="10"/>
  <c r="M866" i="10"/>
  <c r="L866" i="10"/>
  <c r="C866" i="10"/>
  <c r="M865" i="10"/>
  <c r="L865" i="10"/>
  <c r="C865" i="10"/>
  <c r="M864" i="10"/>
  <c r="L864" i="10"/>
  <c r="C864" i="10"/>
  <c r="M863" i="10"/>
  <c r="L863" i="10"/>
  <c r="C863" i="10"/>
  <c r="M862" i="10"/>
  <c r="L862" i="10"/>
  <c r="C862" i="10"/>
  <c r="M861" i="10"/>
  <c r="L861" i="10"/>
  <c r="C861" i="10"/>
  <c r="M860" i="10"/>
  <c r="L860" i="10"/>
  <c r="C860" i="10"/>
  <c r="M859" i="10"/>
  <c r="L859" i="10"/>
  <c r="C859" i="10"/>
  <c r="M858" i="10"/>
  <c r="L858" i="10"/>
  <c r="C858" i="10"/>
  <c r="M857" i="10"/>
  <c r="L857" i="10"/>
  <c r="C857" i="10"/>
  <c r="M856" i="10"/>
  <c r="L856" i="10"/>
  <c r="C856" i="10"/>
  <c r="M855" i="10"/>
  <c r="L855" i="10"/>
  <c r="C855" i="10"/>
  <c r="M854" i="10"/>
  <c r="L854" i="10"/>
  <c r="C854" i="10"/>
  <c r="M853" i="10"/>
  <c r="L853" i="10"/>
  <c r="C853" i="10"/>
  <c r="M852" i="10"/>
  <c r="L852" i="10"/>
  <c r="C852" i="10"/>
  <c r="M851" i="10"/>
  <c r="L851" i="10"/>
  <c r="C851" i="10"/>
  <c r="M850" i="10"/>
  <c r="L850" i="10"/>
  <c r="C850" i="10"/>
  <c r="M849" i="10"/>
  <c r="L849" i="10"/>
  <c r="C849" i="10"/>
  <c r="M848" i="10"/>
  <c r="L848" i="10"/>
  <c r="C848" i="10"/>
  <c r="M847" i="10"/>
  <c r="L847" i="10"/>
  <c r="C847" i="10"/>
  <c r="M846" i="10"/>
  <c r="L846" i="10"/>
  <c r="C846" i="10"/>
  <c r="M845" i="10"/>
  <c r="L845" i="10"/>
  <c r="C845" i="10"/>
  <c r="M844" i="10"/>
  <c r="L844" i="10"/>
  <c r="C844" i="10"/>
  <c r="M843" i="10"/>
  <c r="L843" i="10"/>
  <c r="C843" i="10"/>
  <c r="M842" i="10"/>
  <c r="L842" i="10"/>
  <c r="C842" i="10"/>
  <c r="M841" i="10"/>
  <c r="L841" i="10"/>
  <c r="C841" i="10"/>
  <c r="M840" i="10"/>
  <c r="L840" i="10"/>
  <c r="C840" i="10"/>
  <c r="M839" i="10"/>
  <c r="L839" i="10"/>
  <c r="C839" i="10"/>
  <c r="M838" i="10"/>
  <c r="L838" i="10"/>
  <c r="C838" i="10"/>
  <c r="M837" i="10"/>
  <c r="L837" i="10"/>
  <c r="C837" i="10"/>
  <c r="M836" i="10"/>
  <c r="L836" i="10"/>
  <c r="C836" i="10"/>
  <c r="M835" i="10"/>
  <c r="L835" i="10"/>
  <c r="C835" i="10"/>
  <c r="M834" i="10"/>
  <c r="L834" i="10"/>
  <c r="C834" i="10"/>
  <c r="M833" i="10"/>
  <c r="L833" i="10"/>
  <c r="C833" i="10"/>
  <c r="M832" i="10"/>
  <c r="L832" i="10"/>
  <c r="C832" i="10"/>
  <c r="M831" i="10"/>
  <c r="L831" i="10"/>
  <c r="C831" i="10"/>
  <c r="M830" i="10"/>
  <c r="L830" i="10"/>
  <c r="C830" i="10"/>
  <c r="M829" i="10"/>
  <c r="L829" i="10"/>
  <c r="C829" i="10"/>
  <c r="M828" i="10"/>
  <c r="L828" i="10"/>
  <c r="C828" i="10"/>
  <c r="M827" i="10"/>
  <c r="L827" i="10"/>
  <c r="C827" i="10"/>
  <c r="M826" i="10"/>
  <c r="L826" i="10"/>
  <c r="C826" i="10"/>
  <c r="M825" i="10"/>
  <c r="L825" i="10"/>
  <c r="C825" i="10"/>
  <c r="M824" i="10"/>
  <c r="L824" i="10"/>
  <c r="C824" i="10"/>
  <c r="M823" i="10"/>
  <c r="L823" i="10"/>
  <c r="C823" i="10"/>
  <c r="M822" i="10"/>
  <c r="L822" i="10"/>
  <c r="C822" i="10"/>
  <c r="M821" i="10"/>
  <c r="L821" i="10"/>
  <c r="C821" i="10"/>
  <c r="M820" i="10"/>
  <c r="L820" i="10"/>
  <c r="C820" i="10"/>
  <c r="M819" i="10"/>
  <c r="L819" i="10"/>
  <c r="C819" i="10"/>
  <c r="M818" i="10"/>
  <c r="L818" i="10"/>
  <c r="C818" i="10"/>
  <c r="M817" i="10"/>
  <c r="L817" i="10"/>
  <c r="C817" i="10"/>
  <c r="M816" i="10"/>
  <c r="L816" i="10"/>
  <c r="C816" i="10"/>
  <c r="M815" i="10"/>
  <c r="L815" i="10"/>
  <c r="C815" i="10"/>
  <c r="M814" i="10"/>
  <c r="L814" i="10"/>
  <c r="C814" i="10"/>
  <c r="M813" i="10"/>
  <c r="L813" i="10"/>
  <c r="C813" i="10"/>
  <c r="M812" i="10"/>
  <c r="L812" i="10"/>
  <c r="C812" i="10"/>
  <c r="M811" i="10"/>
  <c r="L811" i="10"/>
  <c r="C811" i="10"/>
  <c r="M810" i="10"/>
  <c r="L810" i="10"/>
  <c r="C810" i="10"/>
  <c r="M809" i="10"/>
  <c r="L809" i="10"/>
  <c r="C809" i="10"/>
  <c r="M808" i="10"/>
  <c r="L808" i="10"/>
  <c r="C808" i="10"/>
  <c r="M807" i="10"/>
  <c r="L807" i="10"/>
  <c r="C807" i="10"/>
  <c r="M806" i="10"/>
  <c r="L806" i="10"/>
  <c r="C806" i="10"/>
  <c r="M805" i="10"/>
  <c r="L805" i="10"/>
  <c r="C805" i="10"/>
  <c r="M804" i="10"/>
  <c r="L804" i="10"/>
  <c r="C804" i="10"/>
  <c r="M803" i="10"/>
  <c r="L803" i="10"/>
  <c r="C803" i="10"/>
  <c r="M802" i="10"/>
  <c r="L802" i="10"/>
  <c r="C802" i="10"/>
  <c r="M801" i="10"/>
  <c r="L801" i="10"/>
  <c r="C801" i="10"/>
  <c r="M800" i="10"/>
  <c r="L800" i="10"/>
  <c r="C800" i="10"/>
  <c r="M799" i="10"/>
  <c r="L799" i="10"/>
  <c r="C799" i="10"/>
  <c r="M798" i="10"/>
  <c r="L798" i="10"/>
  <c r="C798" i="10"/>
  <c r="M797" i="10"/>
  <c r="L797" i="10"/>
  <c r="C797" i="10"/>
  <c r="M796" i="10"/>
  <c r="L796" i="10"/>
  <c r="C796" i="10"/>
  <c r="M795" i="10"/>
  <c r="L795" i="10"/>
  <c r="C795" i="10"/>
  <c r="M794" i="10"/>
  <c r="L794" i="10"/>
  <c r="C794" i="10"/>
  <c r="M793" i="10"/>
  <c r="L793" i="10"/>
  <c r="C793" i="10"/>
  <c r="M792" i="10"/>
  <c r="L792" i="10"/>
  <c r="C792" i="10"/>
  <c r="M791" i="10"/>
  <c r="L791" i="10"/>
  <c r="C791" i="10"/>
  <c r="M790" i="10"/>
  <c r="L790" i="10"/>
  <c r="C790" i="10"/>
  <c r="M789" i="10"/>
  <c r="L789" i="10"/>
  <c r="C789" i="10"/>
  <c r="M788" i="10"/>
  <c r="L788" i="10"/>
  <c r="C788" i="10"/>
  <c r="M787" i="10"/>
  <c r="L787" i="10"/>
  <c r="C787" i="10"/>
  <c r="M786" i="10"/>
  <c r="L786" i="10"/>
  <c r="C786" i="10"/>
  <c r="M785" i="10"/>
  <c r="L785" i="10"/>
  <c r="C785" i="10"/>
  <c r="M784" i="10"/>
  <c r="L784" i="10"/>
  <c r="C784" i="10"/>
  <c r="M783" i="10"/>
  <c r="L783" i="10"/>
  <c r="C783" i="10"/>
  <c r="M782" i="10"/>
  <c r="L782" i="10"/>
  <c r="C782" i="10"/>
  <c r="M781" i="10"/>
  <c r="L781" i="10"/>
  <c r="C781" i="10"/>
  <c r="M780" i="10"/>
  <c r="L780" i="10"/>
  <c r="C780" i="10"/>
  <c r="M779" i="10"/>
  <c r="L779" i="10"/>
  <c r="C779" i="10"/>
  <c r="M778" i="10"/>
  <c r="L778" i="10"/>
  <c r="C778" i="10"/>
  <c r="M777" i="10"/>
  <c r="L777" i="10"/>
  <c r="C777" i="10"/>
  <c r="M776" i="10"/>
  <c r="L776" i="10"/>
  <c r="C776" i="10"/>
  <c r="M775" i="10"/>
  <c r="L775" i="10"/>
  <c r="C775" i="10"/>
  <c r="M774" i="10"/>
  <c r="L774" i="10"/>
  <c r="C774" i="10"/>
  <c r="M773" i="10"/>
  <c r="L773" i="10"/>
  <c r="C773" i="10"/>
  <c r="M772" i="10"/>
  <c r="L772" i="10"/>
  <c r="C772" i="10"/>
  <c r="M771" i="10"/>
  <c r="L771" i="10"/>
  <c r="C771" i="10"/>
  <c r="M770" i="10"/>
  <c r="L770" i="10"/>
  <c r="C770" i="10"/>
  <c r="M769" i="10"/>
  <c r="L769" i="10"/>
  <c r="C769" i="10"/>
  <c r="M768" i="10"/>
  <c r="L768" i="10"/>
  <c r="C768" i="10"/>
  <c r="M767" i="10"/>
  <c r="L767" i="10"/>
  <c r="C767" i="10"/>
  <c r="M766" i="10"/>
  <c r="L766" i="10"/>
  <c r="C766" i="10"/>
  <c r="M765" i="10"/>
  <c r="L765" i="10"/>
  <c r="C765" i="10"/>
  <c r="M764" i="10"/>
  <c r="L764" i="10"/>
  <c r="C764" i="10"/>
  <c r="M763" i="10"/>
  <c r="L763" i="10"/>
  <c r="C763" i="10"/>
  <c r="M762" i="10"/>
  <c r="L762" i="10"/>
  <c r="C762" i="10"/>
  <c r="M761" i="10"/>
  <c r="L761" i="10"/>
  <c r="C761" i="10"/>
  <c r="M760" i="10"/>
  <c r="L760" i="10"/>
  <c r="C760" i="10"/>
  <c r="M759" i="10"/>
  <c r="L759" i="10"/>
  <c r="C759" i="10"/>
  <c r="M758" i="10"/>
  <c r="L758" i="10"/>
  <c r="C758" i="10"/>
  <c r="M757" i="10"/>
  <c r="L757" i="10"/>
  <c r="C757" i="10"/>
  <c r="M756" i="10"/>
  <c r="L756" i="10"/>
  <c r="C756" i="10"/>
  <c r="M755" i="10"/>
  <c r="L755" i="10"/>
  <c r="C755" i="10"/>
  <c r="M754" i="10"/>
  <c r="L754" i="10"/>
  <c r="C754" i="10"/>
  <c r="M753" i="10"/>
  <c r="L753" i="10"/>
  <c r="C753" i="10"/>
  <c r="M752" i="10"/>
  <c r="L752" i="10"/>
  <c r="C752" i="10"/>
  <c r="M751" i="10"/>
  <c r="L751" i="10"/>
  <c r="C751" i="10"/>
  <c r="M750" i="10"/>
  <c r="L750" i="10"/>
  <c r="C750" i="10"/>
  <c r="M749" i="10"/>
  <c r="L749" i="10"/>
  <c r="C749" i="10"/>
  <c r="M748" i="10"/>
  <c r="L748" i="10"/>
  <c r="C748" i="10"/>
  <c r="M747" i="10"/>
  <c r="L747" i="10"/>
  <c r="C747" i="10"/>
  <c r="M746" i="10"/>
  <c r="L746" i="10"/>
  <c r="C746" i="10"/>
  <c r="M745" i="10"/>
  <c r="L745" i="10"/>
  <c r="C745" i="10"/>
  <c r="M744" i="10"/>
  <c r="L744" i="10"/>
  <c r="C744" i="10"/>
  <c r="M743" i="10"/>
  <c r="L743" i="10"/>
  <c r="C743" i="10"/>
  <c r="M742" i="10"/>
  <c r="L742" i="10"/>
  <c r="C742" i="10"/>
  <c r="M741" i="10"/>
  <c r="L741" i="10"/>
  <c r="C741" i="10"/>
  <c r="M740" i="10"/>
  <c r="L740" i="10"/>
  <c r="C740" i="10"/>
  <c r="M739" i="10"/>
  <c r="L739" i="10"/>
  <c r="C739" i="10"/>
  <c r="M738" i="10"/>
  <c r="L738" i="10"/>
  <c r="C738" i="10"/>
  <c r="M737" i="10"/>
  <c r="L737" i="10"/>
  <c r="C737" i="10"/>
  <c r="M736" i="10"/>
  <c r="L736" i="10"/>
  <c r="C736" i="10"/>
  <c r="M735" i="10"/>
  <c r="L735" i="10"/>
  <c r="C735" i="10"/>
  <c r="M734" i="10"/>
  <c r="L734" i="10"/>
  <c r="C734" i="10"/>
  <c r="M733" i="10"/>
  <c r="L733" i="10"/>
  <c r="C733" i="10"/>
  <c r="M732" i="10"/>
  <c r="L732" i="10"/>
  <c r="C732" i="10"/>
  <c r="M731" i="10"/>
  <c r="L731" i="10"/>
  <c r="C731" i="10"/>
  <c r="M730" i="10"/>
  <c r="L730" i="10"/>
  <c r="C730" i="10"/>
  <c r="M729" i="10"/>
  <c r="L729" i="10"/>
  <c r="C729" i="10"/>
  <c r="M728" i="10"/>
  <c r="L728" i="10"/>
  <c r="C728" i="10"/>
  <c r="M727" i="10"/>
  <c r="L727" i="10"/>
  <c r="C727" i="10"/>
  <c r="M726" i="10"/>
  <c r="L726" i="10"/>
  <c r="C726" i="10"/>
  <c r="M725" i="10"/>
  <c r="L725" i="10"/>
  <c r="C725" i="10"/>
  <c r="M724" i="10"/>
  <c r="L724" i="10"/>
  <c r="C724" i="10"/>
  <c r="M723" i="10"/>
  <c r="L723" i="10"/>
  <c r="C723" i="10"/>
  <c r="M722" i="10"/>
  <c r="L722" i="10"/>
  <c r="C722" i="10"/>
  <c r="M721" i="10"/>
  <c r="L721" i="10"/>
  <c r="C721" i="10"/>
  <c r="M720" i="10"/>
  <c r="L720" i="10"/>
  <c r="C720" i="10"/>
  <c r="M719" i="10"/>
  <c r="L719" i="10"/>
  <c r="C719" i="10"/>
  <c r="M718" i="10"/>
  <c r="L718" i="10"/>
  <c r="C718" i="10"/>
  <c r="M717" i="10"/>
  <c r="L717" i="10"/>
  <c r="C717" i="10"/>
  <c r="M716" i="10"/>
  <c r="L716" i="10"/>
  <c r="C716" i="10"/>
  <c r="M715" i="10"/>
  <c r="L715" i="10"/>
  <c r="C715" i="10"/>
  <c r="M714" i="10"/>
  <c r="L714" i="10"/>
  <c r="C714" i="10"/>
  <c r="M713" i="10"/>
  <c r="L713" i="10"/>
  <c r="C713" i="10"/>
  <c r="M712" i="10"/>
  <c r="L712" i="10"/>
  <c r="C712" i="10"/>
  <c r="M711" i="10"/>
  <c r="L711" i="10"/>
  <c r="C711" i="10"/>
  <c r="M710" i="10"/>
  <c r="L710" i="10"/>
  <c r="C710" i="10"/>
  <c r="M709" i="10"/>
  <c r="L709" i="10"/>
  <c r="C709" i="10"/>
  <c r="M708" i="10"/>
  <c r="L708" i="10"/>
  <c r="C708" i="10"/>
  <c r="M707" i="10"/>
  <c r="L707" i="10"/>
  <c r="C707" i="10"/>
  <c r="M706" i="10"/>
  <c r="L706" i="10"/>
  <c r="C706" i="10"/>
  <c r="M705" i="10"/>
  <c r="L705" i="10"/>
  <c r="C705" i="10"/>
  <c r="M704" i="10"/>
  <c r="L704" i="10"/>
  <c r="C704" i="10"/>
  <c r="M703" i="10"/>
  <c r="L703" i="10"/>
  <c r="C703" i="10"/>
  <c r="M702" i="10"/>
  <c r="L702" i="10"/>
  <c r="C702" i="10"/>
  <c r="M701" i="10"/>
  <c r="L701" i="10"/>
  <c r="C701" i="10"/>
  <c r="M700" i="10"/>
  <c r="L700" i="10"/>
  <c r="C700" i="10"/>
  <c r="M699" i="10"/>
  <c r="L699" i="10"/>
  <c r="C699" i="10"/>
  <c r="M698" i="10"/>
  <c r="L698" i="10"/>
  <c r="C698" i="10"/>
  <c r="M697" i="10"/>
  <c r="L697" i="10"/>
  <c r="C697" i="10"/>
  <c r="M696" i="10"/>
  <c r="L696" i="10"/>
  <c r="C696" i="10"/>
  <c r="M695" i="10"/>
  <c r="L695" i="10"/>
  <c r="C695" i="10"/>
  <c r="M694" i="10"/>
  <c r="L694" i="10"/>
  <c r="C694" i="10"/>
  <c r="M693" i="10"/>
  <c r="L693" i="10"/>
  <c r="C693" i="10"/>
  <c r="M692" i="10"/>
  <c r="L692" i="10"/>
  <c r="C692" i="10"/>
  <c r="M691" i="10"/>
  <c r="L691" i="10"/>
  <c r="C691" i="10"/>
  <c r="M690" i="10"/>
  <c r="L690" i="10"/>
  <c r="C690" i="10"/>
  <c r="M689" i="10"/>
  <c r="L689" i="10"/>
  <c r="C689" i="10"/>
  <c r="M688" i="10"/>
  <c r="L688" i="10"/>
  <c r="C688" i="10"/>
  <c r="M687" i="10"/>
  <c r="L687" i="10"/>
  <c r="C687" i="10"/>
  <c r="M686" i="10"/>
  <c r="L686" i="10"/>
  <c r="C686" i="10"/>
  <c r="M685" i="10"/>
  <c r="L685" i="10"/>
  <c r="C685" i="10"/>
  <c r="M684" i="10"/>
  <c r="L684" i="10"/>
  <c r="C684" i="10"/>
  <c r="M683" i="10"/>
  <c r="L683" i="10"/>
  <c r="C683" i="10"/>
  <c r="M682" i="10"/>
  <c r="L682" i="10"/>
  <c r="C682" i="10"/>
  <c r="M681" i="10"/>
  <c r="L681" i="10"/>
  <c r="C681" i="10"/>
  <c r="M680" i="10"/>
  <c r="L680" i="10"/>
  <c r="C680" i="10"/>
  <c r="M679" i="10"/>
  <c r="L679" i="10"/>
  <c r="C679" i="10"/>
  <c r="M678" i="10"/>
  <c r="L678" i="10"/>
  <c r="C678" i="10"/>
  <c r="M677" i="10"/>
  <c r="L677" i="10"/>
  <c r="C677" i="10"/>
  <c r="M676" i="10"/>
  <c r="L676" i="10"/>
  <c r="C676" i="10"/>
  <c r="M675" i="10"/>
  <c r="L675" i="10"/>
  <c r="C675" i="10"/>
  <c r="M674" i="10"/>
  <c r="L674" i="10"/>
  <c r="C674" i="10"/>
  <c r="M673" i="10"/>
  <c r="L673" i="10"/>
  <c r="C673" i="10"/>
  <c r="M672" i="10"/>
  <c r="L672" i="10"/>
  <c r="C672" i="10"/>
  <c r="M671" i="10"/>
  <c r="L671" i="10"/>
  <c r="C671" i="10"/>
  <c r="M670" i="10"/>
  <c r="L670" i="10"/>
  <c r="C670" i="10"/>
  <c r="M669" i="10"/>
  <c r="L669" i="10"/>
  <c r="C669" i="10"/>
  <c r="M668" i="10"/>
  <c r="L668" i="10"/>
  <c r="C668" i="10"/>
  <c r="M667" i="10"/>
  <c r="L667" i="10"/>
  <c r="C667" i="10"/>
  <c r="M666" i="10"/>
  <c r="L666" i="10"/>
  <c r="C666" i="10"/>
  <c r="M665" i="10"/>
  <c r="L665" i="10"/>
  <c r="C665" i="10"/>
  <c r="M664" i="10"/>
  <c r="L664" i="10"/>
  <c r="C664" i="10"/>
  <c r="M663" i="10"/>
  <c r="L663" i="10"/>
  <c r="C663" i="10"/>
  <c r="M662" i="10"/>
  <c r="L662" i="10"/>
  <c r="C662" i="10"/>
  <c r="M661" i="10"/>
  <c r="L661" i="10"/>
  <c r="C661" i="10"/>
  <c r="M660" i="10"/>
  <c r="L660" i="10"/>
  <c r="C660" i="10"/>
  <c r="M659" i="10"/>
  <c r="L659" i="10"/>
  <c r="C659" i="10"/>
  <c r="M658" i="10"/>
  <c r="L658" i="10"/>
  <c r="C658" i="10"/>
  <c r="M657" i="10"/>
  <c r="L657" i="10"/>
  <c r="C657" i="10"/>
  <c r="M656" i="10"/>
  <c r="L656" i="10"/>
  <c r="C656" i="10"/>
  <c r="M655" i="10"/>
  <c r="L655" i="10"/>
  <c r="C655" i="10"/>
  <c r="M654" i="10"/>
  <c r="L654" i="10"/>
  <c r="C654" i="10"/>
  <c r="M653" i="10"/>
  <c r="L653" i="10"/>
  <c r="C653" i="10"/>
  <c r="M652" i="10"/>
  <c r="L652" i="10"/>
  <c r="C652" i="10"/>
  <c r="M651" i="10"/>
  <c r="L651" i="10"/>
  <c r="C651" i="10"/>
  <c r="M650" i="10"/>
  <c r="L650" i="10"/>
  <c r="C650" i="10"/>
  <c r="M649" i="10"/>
  <c r="L649" i="10"/>
  <c r="C649" i="10"/>
  <c r="M648" i="10"/>
  <c r="L648" i="10"/>
  <c r="C648" i="10"/>
  <c r="M647" i="10"/>
  <c r="L647" i="10"/>
  <c r="C647" i="10"/>
  <c r="M646" i="10"/>
  <c r="L646" i="10"/>
  <c r="C646" i="10"/>
  <c r="M645" i="10"/>
  <c r="L645" i="10"/>
  <c r="C645" i="10"/>
  <c r="M644" i="10"/>
  <c r="L644" i="10"/>
  <c r="C644" i="10"/>
  <c r="M643" i="10"/>
  <c r="L643" i="10"/>
  <c r="C643" i="10"/>
  <c r="M642" i="10"/>
  <c r="L642" i="10"/>
  <c r="C642" i="10"/>
  <c r="M641" i="10"/>
  <c r="L641" i="10"/>
  <c r="C641" i="10"/>
  <c r="M640" i="10"/>
  <c r="L640" i="10"/>
  <c r="C640" i="10"/>
  <c r="M639" i="10"/>
  <c r="L639" i="10"/>
  <c r="C639" i="10"/>
  <c r="M638" i="10"/>
  <c r="L638" i="10"/>
  <c r="C638" i="10"/>
  <c r="M637" i="10"/>
  <c r="L637" i="10"/>
  <c r="C637" i="10"/>
  <c r="M636" i="10"/>
  <c r="L636" i="10"/>
  <c r="C636" i="10"/>
  <c r="M635" i="10"/>
  <c r="L635" i="10"/>
  <c r="C635" i="10"/>
  <c r="M634" i="10"/>
  <c r="L634" i="10"/>
  <c r="C634" i="10"/>
  <c r="M633" i="10"/>
  <c r="L633" i="10"/>
  <c r="C633" i="10"/>
  <c r="M632" i="10"/>
  <c r="L632" i="10"/>
  <c r="C632" i="10"/>
  <c r="M631" i="10"/>
  <c r="L631" i="10"/>
  <c r="C631" i="10"/>
  <c r="M630" i="10"/>
  <c r="L630" i="10"/>
  <c r="C630" i="10"/>
  <c r="M629" i="10"/>
  <c r="L629" i="10"/>
  <c r="C629" i="10"/>
  <c r="M628" i="10"/>
  <c r="L628" i="10"/>
  <c r="C628" i="10"/>
  <c r="M627" i="10"/>
  <c r="L627" i="10"/>
  <c r="C627" i="10"/>
  <c r="M626" i="10"/>
  <c r="L626" i="10"/>
  <c r="C626" i="10"/>
  <c r="M625" i="10"/>
  <c r="L625" i="10"/>
  <c r="C625" i="10"/>
  <c r="M624" i="10"/>
  <c r="L624" i="10"/>
  <c r="C624" i="10"/>
  <c r="M623" i="10"/>
  <c r="L623" i="10"/>
  <c r="C623" i="10"/>
  <c r="M622" i="10"/>
  <c r="L622" i="10"/>
  <c r="C622" i="10"/>
  <c r="M621" i="10"/>
  <c r="L621" i="10"/>
  <c r="C621" i="10"/>
  <c r="M620" i="10"/>
  <c r="L620" i="10"/>
  <c r="C620" i="10"/>
  <c r="M619" i="10"/>
  <c r="L619" i="10"/>
  <c r="C619" i="10"/>
  <c r="M618" i="10"/>
  <c r="L618" i="10"/>
  <c r="C618" i="10"/>
  <c r="M617" i="10"/>
  <c r="L617" i="10"/>
  <c r="C617" i="10"/>
  <c r="M616" i="10"/>
  <c r="L616" i="10"/>
  <c r="C616" i="10"/>
  <c r="M615" i="10"/>
  <c r="L615" i="10"/>
  <c r="C615" i="10"/>
  <c r="M614" i="10"/>
  <c r="L614" i="10"/>
  <c r="C614" i="10"/>
  <c r="M613" i="10"/>
  <c r="L613" i="10"/>
  <c r="C613" i="10"/>
  <c r="M612" i="10"/>
  <c r="L612" i="10"/>
  <c r="C612" i="10"/>
  <c r="M611" i="10"/>
  <c r="L611" i="10"/>
  <c r="C611" i="10"/>
  <c r="M610" i="10"/>
  <c r="L610" i="10"/>
  <c r="C610" i="10"/>
  <c r="M609" i="10"/>
  <c r="L609" i="10"/>
  <c r="C609" i="10"/>
  <c r="M608" i="10"/>
  <c r="L608" i="10"/>
  <c r="C608" i="10"/>
  <c r="M607" i="10"/>
  <c r="L607" i="10"/>
  <c r="C607" i="10"/>
  <c r="M606" i="10"/>
  <c r="L606" i="10"/>
  <c r="C606" i="10"/>
  <c r="M605" i="10"/>
  <c r="L605" i="10"/>
  <c r="C605" i="10"/>
  <c r="M604" i="10"/>
  <c r="L604" i="10"/>
  <c r="C604" i="10"/>
  <c r="M603" i="10"/>
  <c r="L603" i="10"/>
  <c r="C603" i="10"/>
  <c r="M602" i="10"/>
  <c r="L602" i="10"/>
  <c r="C602" i="10"/>
  <c r="M601" i="10"/>
  <c r="L601" i="10"/>
  <c r="C601" i="10"/>
  <c r="M600" i="10"/>
  <c r="L600" i="10"/>
  <c r="C600" i="10"/>
  <c r="M599" i="10"/>
  <c r="L599" i="10"/>
  <c r="C599" i="10"/>
  <c r="M598" i="10"/>
  <c r="L598" i="10"/>
  <c r="C598" i="10"/>
  <c r="M597" i="10"/>
  <c r="L597" i="10"/>
  <c r="C597" i="10"/>
  <c r="M596" i="10"/>
  <c r="L596" i="10"/>
  <c r="C596" i="10"/>
  <c r="M595" i="10"/>
  <c r="L595" i="10"/>
  <c r="C595" i="10"/>
  <c r="M594" i="10"/>
  <c r="L594" i="10"/>
  <c r="C594" i="10"/>
  <c r="M593" i="10"/>
  <c r="L593" i="10"/>
  <c r="C593" i="10"/>
  <c r="M592" i="10"/>
  <c r="L592" i="10"/>
  <c r="C592" i="10"/>
  <c r="M591" i="10"/>
  <c r="L591" i="10"/>
  <c r="C591" i="10"/>
  <c r="M590" i="10"/>
  <c r="L590" i="10"/>
  <c r="C590" i="10"/>
  <c r="M589" i="10"/>
  <c r="L589" i="10"/>
  <c r="C589" i="10"/>
  <c r="M588" i="10"/>
  <c r="L588" i="10"/>
  <c r="C588" i="10"/>
  <c r="M587" i="10"/>
  <c r="L587" i="10"/>
  <c r="C587" i="10"/>
  <c r="M586" i="10"/>
  <c r="L586" i="10"/>
  <c r="C586" i="10"/>
  <c r="M585" i="10"/>
  <c r="L585" i="10"/>
  <c r="C585" i="10"/>
  <c r="M584" i="10"/>
  <c r="L584" i="10"/>
  <c r="C584" i="10"/>
  <c r="M583" i="10"/>
  <c r="L583" i="10"/>
  <c r="C583" i="10"/>
  <c r="M582" i="10"/>
  <c r="L582" i="10"/>
  <c r="C582" i="10"/>
  <c r="M581" i="10"/>
  <c r="L581" i="10"/>
  <c r="C581" i="10"/>
  <c r="M580" i="10"/>
  <c r="L580" i="10"/>
  <c r="C580" i="10"/>
  <c r="M579" i="10"/>
  <c r="L579" i="10"/>
  <c r="C579" i="10"/>
  <c r="M578" i="10"/>
  <c r="L578" i="10"/>
  <c r="C578" i="10"/>
  <c r="M577" i="10"/>
  <c r="L577" i="10"/>
  <c r="C577" i="10"/>
  <c r="M576" i="10"/>
  <c r="L576" i="10"/>
  <c r="C576" i="10"/>
  <c r="M575" i="10"/>
  <c r="L575" i="10"/>
  <c r="C575" i="10"/>
  <c r="M574" i="10"/>
  <c r="L574" i="10"/>
  <c r="C574" i="10"/>
  <c r="M573" i="10"/>
  <c r="L573" i="10"/>
  <c r="C573" i="10"/>
  <c r="M572" i="10"/>
  <c r="L572" i="10"/>
  <c r="C572" i="10"/>
  <c r="M571" i="10"/>
  <c r="L571" i="10"/>
  <c r="C571" i="10"/>
  <c r="M570" i="10"/>
  <c r="L570" i="10"/>
  <c r="C570" i="10"/>
  <c r="M569" i="10"/>
  <c r="L569" i="10"/>
  <c r="C569" i="10"/>
  <c r="M568" i="10"/>
  <c r="L568" i="10"/>
  <c r="C568" i="10"/>
  <c r="M567" i="10"/>
  <c r="L567" i="10"/>
  <c r="C567" i="10"/>
  <c r="M566" i="10"/>
  <c r="L566" i="10"/>
  <c r="C566" i="10"/>
  <c r="M565" i="10"/>
  <c r="L565" i="10"/>
  <c r="C565" i="10"/>
  <c r="M564" i="10"/>
  <c r="L564" i="10"/>
  <c r="C564" i="10"/>
  <c r="M563" i="10"/>
  <c r="L563" i="10"/>
  <c r="C563" i="10"/>
  <c r="M562" i="10"/>
  <c r="L562" i="10"/>
  <c r="C562" i="10"/>
  <c r="M561" i="10"/>
  <c r="L561" i="10"/>
  <c r="C561" i="10"/>
  <c r="M560" i="10"/>
  <c r="L560" i="10"/>
  <c r="C560" i="10"/>
  <c r="M559" i="10"/>
  <c r="L559" i="10"/>
  <c r="C559" i="10"/>
  <c r="M558" i="10"/>
  <c r="L558" i="10"/>
  <c r="C558" i="10"/>
  <c r="M557" i="10"/>
  <c r="L557" i="10"/>
  <c r="C557" i="10"/>
  <c r="M556" i="10"/>
  <c r="L556" i="10"/>
  <c r="C556" i="10"/>
  <c r="M555" i="10"/>
  <c r="L555" i="10"/>
  <c r="C555" i="10"/>
  <c r="M554" i="10"/>
  <c r="L554" i="10"/>
  <c r="C554" i="10"/>
  <c r="M553" i="10"/>
  <c r="L553" i="10"/>
  <c r="C553" i="10"/>
  <c r="M552" i="10"/>
  <c r="L552" i="10"/>
  <c r="C552" i="10"/>
  <c r="M551" i="10"/>
  <c r="L551" i="10"/>
  <c r="C551" i="10"/>
  <c r="M550" i="10"/>
  <c r="L550" i="10"/>
  <c r="C550" i="10"/>
  <c r="M549" i="10"/>
  <c r="L549" i="10"/>
  <c r="C549" i="10"/>
  <c r="M548" i="10"/>
  <c r="L548" i="10"/>
  <c r="C548" i="10"/>
  <c r="M547" i="10"/>
  <c r="L547" i="10"/>
  <c r="C547" i="10"/>
  <c r="M546" i="10"/>
  <c r="L546" i="10"/>
  <c r="C546" i="10"/>
  <c r="M545" i="10"/>
  <c r="L545" i="10"/>
  <c r="C545" i="10"/>
  <c r="M544" i="10"/>
  <c r="L544" i="10"/>
  <c r="C544" i="10"/>
  <c r="M543" i="10"/>
  <c r="L543" i="10"/>
  <c r="C543" i="10"/>
  <c r="M542" i="10"/>
  <c r="L542" i="10"/>
  <c r="C542" i="10"/>
  <c r="M541" i="10"/>
  <c r="L541" i="10"/>
  <c r="C541" i="10"/>
  <c r="M540" i="10"/>
  <c r="L540" i="10"/>
  <c r="C540" i="10"/>
  <c r="M539" i="10"/>
  <c r="L539" i="10"/>
  <c r="C539" i="10"/>
  <c r="M538" i="10"/>
  <c r="L538" i="10"/>
  <c r="C538" i="10"/>
  <c r="M537" i="10"/>
  <c r="L537" i="10"/>
  <c r="C537" i="10"/>
  <c r="M536" i="10"/>
  <c r="L536" i="10"/>
  <c r="C536" i="10"/>
  <c r="M535" i="10"/>
  <c r="L535" i="10"/>
  <c r="C535" i="10"/>
  <c r="M534" i="10"/>
  <c r="L534" i="10"/>
  <c r="C534" i="10"/>
  <c r="M533" i="10"/>
  <c r="L533" i="10"/>
  <c r="C533" i="10"/>
  <c r="M532" i="10"/>
  <c r="L532" i="10"/>
  <c r="C532" i="10"/>
  <c r="M531" i="10"/>
  <c r="L531" i="10"/>
  <c r="C531" i="10"/>
  <c r="M530" i="10"/>
  <c r="L530" i="10"/>
  <c r="C530" i="10"/>
  <c r="M529" i="10"/>
  <c r="L529" i="10"/>
  <c r="C529" i="10"/>
  <c r="M528" i="10"/>
  <c r="L528" i="10"/>
  <c r="C528" i="10"/>
  <c r="M527" i="10"/>
  <c r="L527" i="10"/>
  <c r="C527" i="10"/>
  <c r="M526" i="10"/>
  <c r="L526" i="10"/>
  <c r="C526" i="10"/>
  <c r="M525" i="10"/>
  <c r="L525" i="10"/>
  <c r="C525" i="10"/>
  <c r="M524" i="10"/>
  <c r="L524" i="10"/>
  <c r="C524" i="10"/>
  <c r="M523" i="10"/>
  <c r="L523" i="10"/>
  <c r="C523" i="10"/>
  <c r="M522" i="10"/>
  <c r="L522" i="10"/>
  <c r="C522" i="10"/>
  <c r="M521" i="10"/>
  <c r="L521" i="10"/>
  <c r="C521" i="10"/>
  <c r="M520" i="10"/>
  <c r="L520" i="10"/>
  <c r="C520" i="10"/>
  <c r="M519" i="10"/>
  <c r="L519" i="10"/>
  <c r="C519" i="10"/>
  <c r="M518" i="10"/>
  <c r="L518" i="10"/>
  <c r="C518" i="10"/>
  <c r="M517" i="10"/>
  <c r="L517" i="10"/>
  <c r="C517" i="10"/>
  <c r="M516" i="10"/>
  <c r="L516" i="10"/>
  <c r="C516" i="10"/>
  <c r="M515" i="10"/>
  <c r="L515" i="10"/>
  <c r="C515" i="10"/>
  <c r="M514" i="10"/>
  <c r="L514" i="10"/>
  <c r="C514" i="10"/>
  <c r="M513" i="10"/>
  <c r="L513" i="10"/>
  <c r="C513" i="10"/>
  <c r="M512" i="10"/>
  <c r="L512" i="10"/>
  <c r="C512" i="10"/>
  <c r="M511" i="10"/>
  <c r="L511" i="10"/>
  <c r="C511" i="10"/>
  <c r="M510" i="10"/>
  <c r="L510" i="10"/>
  <c r="C510" i="10"/>
  <c r="M509" i="10"/>
  <c r="L509" i="10"/>
  <c r="C509" i="10"/>
  <c r="M508" i="10"/>
  <c r="L508" i="10"/>
  <c r="C508" i="10"/>
  <c r="M507" i="10"/>
  <c r="L507" i="10"/>
  <c r="C507" i="10"/>
  <c r="M506" i="10"/>
  <c r="L506" i="10"/>
  <c r="C506" i="10"/>
  <c r="M505" i="10"/>
  <c r="L505" i="10"/>
  <c r="C505" i="10"/>
  <c r="M504" i="10"/>
  <c r="L504" i="10"/>
  <c r="C504" i="10"/>
  <c r="M503" i="10"/>
  <c r="L503" i="10"/>
  <c r="C503" i="10"/>
  <c r="M502" i="10"/>
  <c r="L502" i="10"/>
  <c r="C502" i="10"/>
  <c r="M501" i="10"/>
  <c r="L501" i="10"/>
  <c r="C501" i="10"/>
  <c r="M500" i="10"/>
  <c r="L500" i="10"/>
  <c r="C500" i="10"/>
  <c r="M499" i="10"/>
  <c r="L499" i="10"/>
  <c r="C499" i="10"/>
  <c r="M498" i="10"/>
  <c r="L498" i="10"/>
  <c r="C498" i="10"/>
  <c r="M497" i="10"/>
  <c r="L497" i="10"/>
  <c r="C497" i="10"/>
  <c r="M496" i="10"/>
  <c r="L496" i="10"/>
  <c r="C496" i="10"/>
  <c r="M495" i="10"/>
  <c r="L495" i="10"/>
  <c r="C495" i="10"/>
  <c r="M494" i="10"/>
  <c r="L494" i="10"/>
  <c r="C494" i="10"/>
  <c r="M493" i="10"/>
  <c r="L493" i="10"/>
  <c r="C493" i="10"/>
  <c r="M492" i="10"/>
  <c r="L492" i="10"/>
  <c r="C492" i="10"/>
  <c r="M491" i="10"/>
  <c r="L491" i="10"/>
  <c r="C491" i="10"/>
  <c r="M490" i="10"/>
  <c r="L490" i="10"/>
  <c r="C490" i="10"/>
  <c r="M489" i="10"/>
  <c r="L489" i="10"/>
  <c r="C489" i="10"/>
  <c r="M488" i="10"/>
  <c r="L488" i="10"/>
  <c r="C488" i="10"/>
  <c r="M487" i="10"/>
  <c r="L487" i="10"/>
  <c r="C487" i="10"/>
  <c r="M486" i="10"/>
  <c r="L486" i="10"/>
  <c r="C486" i="10"/>
  <c r="M485" i="10"/>
  <c r="L485" i="10"/>
  <c r="C485" i="10"/>
  <c r="M484" i="10"/>
  <c r="L484" i="10"/>
  <c r="C484" i="10"/>
  <c r="M483" i="10"/>
  <c r="L483" i="10"/>
  <c r="C483" i="10"/>
  <c r="M482" i="10"/>
  <c r="L482" i="10"/>
  <c r="C482" i="10"/>
  <c r="M481" i="10"/>
  <c r="L481" i="10"/>
  <c r="C481" i="10"/>
  <c r="M480" i="10"/>
  <c r="L480" i="10"/>
  <c r="C480" i="10"/>
  <c r="M479" i="10"/>
  <c r="L479" i="10"/>
  <c r="C479" i="10"/>
  <c r="M478" i="10"/>
  <c r="L478" i="10"/>
  <c r="C478" i="10"/>
  <c r="M477" i="10"/>
  <c r="L477" i="10"/>
  <c r="C477" i="10"/>
  <c r="M476" i="10"/>
  <c r="L476" i="10"/>
  <c r="C476" i="10"/>
  <c r="M475" i="10"/>
  <c r="L475" i="10"/>
  <c r="C475" i="10"/>
  <c r="M474" i="10"/>
  <c r="L474" i="10"/>
  <c r="C474" i="10"/>
  <c r="M473" i="10"/>
  <c r="L473" i="10"/>
  <c r="C473" i="10"/>
  <c r="M472" i="10"/>
  <c r="L472" i="10"/>
  <c r="C472" i="10"/>
  <c r="M471" i="10"/>
  <c r="L471" i="10"/>
  <c r="C471" i="10"/>
  <c r="M470" i="10"/>
  <c r="L470" i="10"/>
  <c r="C470" i="10"/>
  <c r="M469" i="10"/>
  <c r="L469" i="10"/>
  <c r="C469" i="10"/>
  <c r="M468" i="10"/>
  <c r="L468" i="10"/>
  <c r="C468" i="10"/>
  <c r="M467" i="10"/>
  <c r="L467" i="10"/>
  <c r="C467" i="10"/>
  <c r="M466" i="10"/>
  <c r="L466" i="10"/>
  <c r="C466" i="10"/>
  <c r="M465" i="10"/>
  <c r="L465" i="10"/>
  <c r="C465" i="10"/>
  <c r="M464" i="10"/>
  <c r="L464" i="10"/>
  <c r="C464" i="10"/>
  <c r="M463" i="10"/>
  <c r="L463" i="10"/>
  <c r="C463" i="10"/>
  <c r="M462" i="10"/>
  <c r="L462" i="10"/>
  <c r="C462" i="10"/>
  <c r="M461" i="10"/>
  <c r="L461" i="10"/>
  <c r="C461" i="10"/>
  <c r="M460" i="10"/>
  <c r="L460" i="10"/>
  <c r="C460" i="10"/>
  <c r="M459" i="10"/>
  <c r="L459" i="10"/>
  <c r="C459" i="10"/>
  <c r="M458" i="10"/>
  <c r="L458" i="10"/>
  <c r="C458" i="10"/>
  <c r="M457" i="10"/>
  <c r="L457" i="10"/>
  <c r="C457" i="10"/>
  <c r="M456" i="10"/>
  <c r="L456" i="10"/>
  <c r="C456" i="10"/>
  <c r="M455" i="10"/>
  <c r="L455" i="10"/>
  <c r="C455" i="10"/>
  <c r="M454" i="10"/>
  <c r="L454" i="10"/>
  <c r="C454" i="10"/>
  <c r="M453" i="10"/>
  <c r="L453" i="10"/>
  <c r="C453" i="10"/>
  <c r="M452" i="10"/>
  <c r="L452" i="10"/>
  <c r="C452" i="10"/>
  <c r="M451" i="10"/>
  <c r="L451" i="10"/>
  <c r="C451" i="10"/>
  <c r="M450" i="10"/>
  <c r="L450" i="10"/>
  <c r="C450" i="10"/>
  <c r="M449" i="10"/>
  <c r="L449" i="10"/>
  <c r="C449" i="10"/>
  <c r="M448" i="10"/>
  <c r="L448" i="10"/>
  <c r="C448" i="10"/>
  <c r="M447" i="10"/>
  <c r="L447" i="10"/>
  <c r="C447" i="10"/>
  <c r="M446" i="10"/>
  <c r="L446" i="10"/>
  <c r="C446" i="10"/>
  <c r="M445" i="10"/>
  <c r="L445" i="10"/>
  <c r="C445" i="10"/>
  <c r="M444" i="10"/>
  <c r="L444" i="10"/>
  <c r="C444" i="10"/>
  <c r="M443" i="10"/>
  <c r="L443" i="10"/>
  <c r="C443" i="10"/>
  <c r="M442" i="10"/>
  <c r="L442" i="10"/>
  <c r="C442" i="10"/>
  <c r="M441" i="10"/>
  <c r="L441" i="10"/>
  <c r="C441" i="10"/>
  <c r="M440" i="10"/>
  <c r="L440" i="10"/>
  <c r="C440" i="10"/>
  <c r="M439" i="10"/>
  <c r="L439" i="10"/>
  <c r="C439" i="10"/>
  <c r="M438" i="10"/>
  <c r="L438" i="10"/>
  <c r="C438" i="10"/>
  <c r="M437" i="10"/>
  <c r="L437" i="10"/>
  <c r="C437" i="10"/>
  <c r="M436" i="10"/>
  <c r="L436" i="10"/>
  <c r="C436" i="10"/>
  <c r="M435" i="10"/>
  <c r="L435" i="10"/>
  <c r="C435" i="10"/>
  <c r="M434" i="10"/>
  <c r="L434" i="10"/>
  <c r="C434" i="10"/>
  <c r="M433" i="10"/>
  <c r="L433" i="10"/>
  <c r="C433" i="10"/>
  <c r="M432" i="10"/>
  <c r="L432" i="10"/>
  <c r="C432" i="10"/>
  <c r="M431" i="10"/>
  <c r="L431" i="10"/>
  <c r="C431" i="10"/>
  <c r="M430" i="10"/>
  <c r="L430" i="10"/>
  <c r="C430" i="10"/>
  <c r="M429" i="10"/>
  <c r="L429" i="10"/>
  <c r="C429" i="10"/>
  <c r="M428" i="10"/>
  <c r="L428" i="10"/>
  <c r="C428" i="10"/>
  <c r="M427" i="10"/>
  <c r="L427" i="10"/>
  <c r="C427" i="10"/>
  <c r="M426" i="10"/>
  <c r="L426" i="10"/>
  <c r="C426" i="10"/>
  <c r="M425" i="10"/>
  <c r="L425" i="10"/>
  <c r="C425" i="10"/>
  <c r="M424" i="10"/>
  <c r="L424" i="10"/>
  <c r="C424" i="10"/>
  <c r="M423" i="10"/>
  <c r="L423" i="10"/>
  <c r="C423" i="10"/>
  <c r="M422" i="10"/>
  <c r="L422" i="10"/>
  <c r="C422" i="10"/>
  <c r="M421" i="10"/>
  <c r="L421" i="10"/>
  <c r="C421" i="10"/>
  <c r="M420" i="10"/>
  <c r="L420" i="10"/>
  <c r="C420" i="10"/>
  <c r="M419" i="10"/>
  <c r="L419" i="10"/>
  <c r="C419" i="10"/>
  <c r="M418" i="10"/>
  <c r="L418" i="10"/>
  <c r="C418" i="10"/>
  <c r="M417" i="10"/>
  <c r="L417" i="10"/>
  <c r="C417" i="10"/>
  <c r="M416" i="10"/>
  <c r="L416" i="10"/>
  <c r="C416" i="10"/>
  <c r="M415" i="10"/>
  <c r="L415" i="10"/>
  <c r="C415" i="10"/>
  <c r="M414" i="10"/>
  <c r="L414" i="10"/>
  <c r="C414" i="10"/>
  <c r="M413" i="10"/>
  <c r="L413" i="10"/>
  <c r="C413" i="10"/>
  <c r="M412" i="10"/>
  <c r="L412" i="10"/>
  <c r="C412" i="10"/>
  <c r="M411" i="10"/>
  <c r="L411" i="10"/>
  <c r="C411" i="10"/>
  <c r="M410" i="10"/>
  <c r="L410" i="10"/>
  <c r="C410" i="10"/>
  <c r="M409" i="10"/>
  <c r="L409" i="10"/>
  <c r="C409" i="10"/>
  <c r="M408" i="10"/>
  <c r="L408" i="10"/>
  <c r="C408" i="10"/>
  <c r="M407" i="10"/>
  <c r="L407" i="10"/>
  <c r="C407" i="10"/>
  <c r="M406" i="10"/>
  <c r="L406" i="10"/>
  <c r="C406" i="10"/>
  <c r="M405" i="10"/>
  <c r="L405" i="10"/>
  <c r="C405" i="10"/>
  <c r="M404" i="10"/>
  <c r="L404" i="10"/>
  <c r="C404" i="10"/>
  <c r="M403" i="10"/>
  <c r="L403" i="10"/>
  <c r="C403" i="10"/>
  <c r="M402" i="10"/>
  <c r="L402" i="10"/>
  <c r="C402" i="10"/>
  <c r="M401" i="10"/>
  <c r="L401" i="10"/>
  <c r="C401" i="10"/>
  <c r="M400" i="10"/>
  <c r="L400" i="10"/>
  <c r="C400" i="10"/>
  <c r="M399" i="10"/>
  <c r="L399" i="10"/>
  <c r="C399" i="10"/>
  <c r="M398" i="10"/>
  <c r="L398" i="10"/>
  <c r="C398" i="10"/>
  <c r="M397" i="10"/>
  <c r="L397" i="10"/>
  <c r="C397" i="10"/>
  <c r="M396" i="10"/>
  <c r="L396" i="10"/>
  <c r="C396" i="10"/>
  <c r="M395" i="10"/>
  <c r="L395" i="10"/>
  <c r="C395" i="10"/>
  <c r="M394" i="10"/>
  <c r="L394" i="10"/>
  <c r="C394" i="10"/>
  <c r="M393" i="10"/>
  <c r="L393" i="10"/>
  <c r="C393" i="10"/>
  <c r="M392" i="10"/>
  <c r="L392" i="10"/>
  <c r="C392" i="10"/>
  <c r="M391" i="10"/>
  <c r="L391" i="10"/>
  <c r="C391" i="10"/>
  <c r="M390" i="10"/>
  <c r="L390" i="10"/>
  <c r="C390" i="10"/>
  <c r="M389" i="10"/>
  <c r="L389" i="10"/>
  <c r="C389" i="10"/>
  <c r="M388" i="10"/>
  <c r="L388" i="10"/>
  <c r="C388" i="10"/>
  <c r="M387" i="10"/>
  <c r="L387" i="10"/>
  <c r="C387" i="10"/>
  <c r="M386" i="10"/>
  <c r="L386" i="10"/>
  <c r="C386" i="10"/>
  <c r="M385" i="10"/>
  <c r="L385" i="10"/>
  <c r="C385" i="10"/>
  <c r="M384" i="10"/>
  <c r="L384" i="10"/>
  <c r="C384" i="10"/>
  <c r="M383" i="10"/>
  <c r="L383" i="10"/>
  <c r="C383" i="10"/>
  <c r="M382" i="10"/>
  <c r="L382" i="10"/>
  <c r="C382" i="10"/>
  <c r="M381" i="10"/>
  <c r="L381" i="10"/>
  <c r="C381" i="10"/>
  <c r="M380" i="10"/>
  <c r="L380" i="10"/>
  <c r="C380" i="10"/>
  <c r="M379" i="10"/>
  <c r="L379" i="10"/>
  <c r="C379" i="10"/>
  <c r="M378" i="10"/>
  <c r="L378" i="10"/>
  <c r="C378" i="10"/>
  <c r="M377" i="10"/>
  <c r="L377" i="10"/>
  <c r="C377" i="10"/>
  <c r="M376" i="10"/>
  <c r="L376" i="10"/>
  <c r="C376" i="10"/>
  <c r="M375" i="10"/>
  <c r="L375" i="10"/>
  <c r="C375" i="10"/>
  <c r="M374" i="10"/>
  <c r="L374" i="10"/>
  <c r="C374" i="10"/>
  <c r="M373" i="10"/>
  <c r="L373" i="10"/>
  <c r="C373" i="10"/>
  <c r="M372" i="10"/>
  <c r="L372" i="10"/>
  <c r="C372" i="10"/>
  <c r="M371" i="10"/>
  <c r="L371" i="10"/>
  <c r="C371" i="10"/>
  <c r="M370" i="10"/>
  <c r="L370" i="10"/>
  <c r="C370" i="10"/>
  <c r="M369" i="10"/>
  <c r="L369" i="10"/>
  <c r="C369" i="10"/>
  <c r="M368" i="10"/>
  <c r="L368" i="10"/>
  <c r="C368" i="10"/>
  <c r="M367" i="10"/>
  <c r="L367" i="10"/>
  <c r="C367" i="10"/>
  <c r="M366" i="10"/>
  <c r="L366" i="10"/>
  <c r="C366" i="10"/>
  <c r="M365" i="10"/>
  <c r="L365" i="10"/>
  <c r="C365" i="10"/>
  <c r="M364" i="10"/>
  <c r="L364" i="10"/>
  <c r="C364" i="10"/>
  <c r="M363" i="10"/>
  <c r="L363" i="10"/>
  <c r="C363" i="10"/>
  <c r="M362" i="10"/>
  <c r="L362" i="10"/>
  <c r="C362" i="10"/>
  <c r="M361" i="10"/>
  <c r="L361" i="10"/>
  <c r="C361" i="10"/>
  <c r="M360" i="10"/>
  <c r="L360" i="10"/>
  <c r="C360" i="10"/>
  <c r="M359" i="10"/>
  <c r="L359" i="10"/>
  <c r="C359" i="10"/>
  <c r="M358" i="10"/>
  <c r="L358" i="10"/>
  <c r="C358" i="10"/>
  <c r="M357" i="10"/>
  <c r="L357" i="10"/>
  <c r="C357" i="10"/>
  <c r="M356" i="10"/>
  <c r="L356" i="10"/>
  <c r="C356" i="10"/>
  <c r="M355" i="10"/>
  <c r="L355" i="10"/>
  <c r="C355" i="10"/>
  <c r="M354" i="10"/>
  <c r="L354" i="10"/>
  <c r="C354" i="10"/>
  <c r="M353" i="10"/>
  <c r="L353" i="10"/>
  <c r="C353" i="10"/>
  <c r="M352" i="10"/>
  <c r="L352" i="10"/>
  <c r="C352" i="10"/>
  <c r="M351" i="10"/>
  <c r="L351" i="10"/>
  <c r="C351" i="10"/>
  <c r="M350" i="10"/>
  <c r="L350" i="10"/>
  <c r="C350" i="10"/>
  <c r="M349" i="10"/>
  <c r="L349" i="10"/>
  <c r="C349" i="10"/>
  <c r="M348" i="10"/>
  <c r="L348" i="10"/>
  <c r="C348" i="10"/>
  <c r="M347" i="10"/>
  <c r="L347" i="10"/>
  <c r="C347" i="10"/>
  <c r="M346" i="10"/>
  <c r="L346" i="10"/>
  <c r="C346" i="10"/>
  <c r="M345" i="10"/>
  <c r="L345" i="10"/>
  <c r="C345" i="10"/>
  <c r="M344" i="10"/>
  <c r="L344" i="10"/>
  <c r="C344" i="10"/>
  <c r="M343" i="10"/>
  <c r="L343" i="10"/>
  <c r="C343" i="10"/>
  <c r="M342" i="10"/>
  <c r="L342" i="10"/>
  <c r="C342" i="10"/>
  <c r="M341" i="10"/>
  <c r="L341" i="10"/>
  <c r="C341" i="10"/>
  <c r="M340" i="10"/>
  <c r="L340" i="10"/>
  <c r="C340" i="10"/>
  <c r="M339" i="10"/>
  <c r="L339" i="10"/>
  <c r="C339" i="10"/>
  <c r="M338" i="10"/>
  <c r="L338" i="10"/>
  <c r="C338" i="10"/>
  <c r="M337" i="10"/>
  <c r="L337" i="10"/>
  <c r="C337" i="10"/>
  <c r="M336" i="10"/>
  <c r="L336" i="10"/>
  <c r="C336" i="10"/>
  <c r="M335" i="10"/>
  <c r="L335" i="10"/>
  <c r="C335" i="10"/>
  <c r="M334" i="10"/>
  <c r="L334" i="10"/>
  <c r="C334" i="10"/>
  <c r="M333" i="10"/>
  <c r="L333" i="10"/>
  <c r="C333" i="10"/>
  <c r="M332" i="10"/>
  <c r="L332" i="10"/>
  <c r="C332" i="10"/>
  <c r="M331" i="10"/>
  <c r="L331" i="10"/>
  <c r="C331" i="10"/>
  <c r="M330" i="10"/>
  <c r="L330" i="10"/>
  <c r="C330" i="10"/>
  <c r="M329" i="10"/>
  <c r="L329" i="10"/>
  <c r="C329" i="10"/>
  <c r="M328" i="10"/>
  <c r="L328" i="10"/>
  <c r="C328" i="10"/>
  <c r="M327" i="10"/>
  <c r="L327" i="10"/>
  <c r="C327" i="10"/>
  <c r="M326" i="10"/>
  <c r="L326" i="10"/>
  <c r="C326" i="10"/>
  <c r="M325" i="10"/>
  <c r="L325" i="10"/>
  <c r="C325" i="10"/>
  <c r="M324" i="10"/>
  <c r="L324" i="10"/>
  <c r="C324" i="10"/>
  <c r="M323" i="10"/>
  <c r="L323" i="10"/>
  <c r="C323" i="10"/>
  <c r="M322" i="10"/>
  <c r="L322" i="10"/>
  <c r="C322" i="10"/>
  <c r="M321" i="10"/>
  <c r="L321" i="10"/>
  <c r="C321" i="10"/>
  <c r="M320" i="10"/>
  <c r="L320" i="10"/>
  <c r="C320" i="10"/>
  <c r="M319" i="10"/>
  <c r="L319" i="10"/>
  <c r="C319" i="10"/>
  <c r="M318" i="10"/>
  <c r="L318" i="10"/>
  <c r="C318" i="10"/>
  <c r="M317" i="10"/>
  <c r="L317" i="10"/>
  <c r="C317" i="10"/>
  <c r="M316" i="10"/>
  <c r="L316" i="10"/>
  <c r="C316" i="10"/>
  <c r="M315" i="10"/>
  <c r="L315" i="10"/>
  <c r="C315" i="10"/>
  <c r="M314" i="10"/>
  <c r="L314" i="10"/>
  <c r="C314" i="10"/>
  <c r="M313" i="10"/>
  <c r="L313" i="10"/>
  <c r="C313" i="10"/>
  <c r="M312" i="10"/>
  <c r="L312" i="10"/>
  <c r="C312" i="10"/>
  <c r="M311" i="10"/>
  <c r="L311" i="10"/>
  <c r="C311" i="10"/>
  <c r="M310" i="10"/>
  <c r="L310" i="10"/>
  <c r="C310" i="10"/>
  <c r="M309" i="10"/>
  <c r="L309" i="10"/>
  <c r="C309" i="10"/>
  <c r="M308" i="10"/>
  <c r="L308" i="10"/>
  <c r="C308" i="10"/>
  <c r="M307" i="10"/>
  <c r="L307" i="10"/>
  <c r="C307" i="10"/>
  <c r="M306" i="10"/>
  <c r="L306" i="10"/>
  <c r="C306" i="10"/>
  <c r="M305" i="10"/>
  <c r="L305" i="10"/>
  <c r="C305" i="10"/>
  <c r="M304" i="10"/>
  <c r="L304" i="10"/>
  <c r="C304" i="10"/>
  <c r="M303" i="10"/>
  <c r="L303" i="10"/>
  <c r="C303" i="10"/>
  <c r="M302" i="10"/>
  <c r="L302" i="10"/>
  <c r="C302" i="10"/>
  <c r="M301" i="10"/>
  <c r="L301" i="10"/>
  <c r="C301" i="10"/>
  <c r="M300" i="10"/>
  <c r="L300" i="10"/>
  <c r="C300" i="10"/>
  <c r="M299" i="10"/>
  <c r="L299" i="10"/>
  <c r="C299" i="10"/>
  <c r="M298" i="10"/>
  <c r="L298" i="10"/>
  <c r="C298" i="10"/>
  <c r="M297" i="10"/>
  <c r="L297" i="10"/>
  <c r="C297" i="10"/>
  <c r="M296" i="10"/>
  <c r="L296" i="10"/>
  <c r="C296" i="10"/>
  <c r="M295" i="10"/>
  <c r="L295" i="10"/>
  <c r="C295" i="10"/>
  <c r="M294" i="10"/>
  <c r="L294" i="10"/>
  <c r="C294" i="10"/>
  <c r="M293" i="10"/>
  <c r="L293" i="10"/>
  <c r="C293" i="10"/>
  <c r="M292" i="10"/>
  <c r="L292" i="10"/>
  <c r="C292" i="10"/>
  <c r="M291" i="10"/>
  <c r="L291" i="10"/>
  <c r="C291" i="10"/>
  <c r="M290" i="10"/>
  <c r="L290" i="10"/>
  <c r="C290" i="10"/>
  <c r="M289" i="10"/>
  <c r="L289" i="10"/>
  <c r="C289" i="10"/>
  <c r="M288" i="10"/>
  <c r="L288" i="10"/>
  <c r="C288" i="10"/>
  <c r="M287" i="10"/>
  <c r="L287" i="10"/>
  <c r="C287" i="10"/>
  <c r="M286" i="10"/>
  <c r="L286" i="10"/>
  <c r="C286" i="10"/>
  <c r="M285" i="10"/>
  <c r="L285" i="10"/>
  <c r="C285" i="10"/>
  <c r="M284" i="10"/>
  <c r="L284" i="10"/>
  <c r="C284" i="10"/>
  <c r="M283" i="10"/>
  <c r="L283" i="10"/>
  <c r="C283" i="10"/>
  <c r="M282" i="10"/>
  <c r="L282" i="10"/>
  <c r="C282" i="10"/>
  <c r="M281" i="10"/>
  <c r="L281" i="10"/>
  <c r="C281" i="10"/>
  <c r="M280" i="10"/>
  <c r="L280" i="10"/>
  <c r="C280" i="10"/>
  <c r="M279" i="10"/>
  <c r="L279" i="10"/>
  <c r="C279" i="10"/>
  <c r="M278" i="10"/>
  <c r="L278" i="10"/>
  <c r="C278" i="10"/>
  <c r="M277" i="10"/>
  <c r="L277" i="10"/>
  <c r="C277" i="10"/>
  <c r="M276" i="10"/>
  <c r="L276" i="10"/>
  <c r="C276" i="10"/>
  <c r="M275" i="10"/>
  <c r="L275" i="10"/>
  <c r="C275" i="10"/>
  <c r="M274" i="10"/>
  <c r="L274" i="10"/>
  <c r="C274" i="10"/>
  <c r="M273" i="10"/>
  <c r="L273" i="10"/>
  <c r="C273" i="10"/>
  <c r="M272" i="10"/>
  <c r="L272" i="10"/>
  <c r="C272" i="10"/>
  <c r="M271" i="10"/>
  <c r="L271" i="10"/>
  <c r="C271" i="10"/>
  <c r="M270" i="10"/>
  <c r="L270" i="10"/>
  <c r="C270" i="10"/>
  <c r="M269" i="10"/>
  <c r="L269" i="10"/>
  <c r="C269" i="10"/>
  <c r="M268" i="10"/>
  <c r="L268" i="10"/>
  <c r="C268" i="10"/>
  <c r="M267" i="10"/>
  <c r="L267" i="10"/>
  <c r="C267" i="10"/>
  <c r="M266" i="10"/>
  <c r="L266" i="10"/>
  <c r="C266" i="10"/>
  <c r="M265" i="10"/>
  <c r="L265" i="10"/>
  <c r="C265" i="10"/>
  <c r="M264" i="10"/>
  <c r="L264" i="10"/>
  <c r="C264" i="10"/>
  <c r="M263" i="10"/>
  <c r="L263" i="10"/>
  <c r="C263" i="10"/>
  <c r="M262" i="10"/>
  <c r="L262" i="10"/>
  <c r="C262" i="10"/>
  <c r="M261" i="10"/>
  <c r="L261" i="10"/>
  <c r="C261" i="10"/>
  <c r="M260" i="10"/>
  <c r="L260" i="10"/>
  <c r="C260" i="10"/>
  <c r="M259" i="10"/>
  <c r="L259" i="10"/>
  <c r="C259" i="10"/>
  <c r="M258" i="10"/>
  <c r="L258" i="10"/>
  <c r="C258" i="10"/>
  <c r="M257" i="10"/>
  <c r="L257" i="10"/>
  <c r="C257" i="10"/>
  <c r="M256" i="10"/>
  <c r="L256" i="10"/>
  <c r="C256" i="10"/>
  <c r="M255" i="10"/>
  <c r="L255" i="10"/>
  <c r="C255" i="10"/>
  <c r="M254" i="10"/>
  <c r="L254" i="10"/>
  <c r="C254" i="10"/>
  <c r="M253" i="10"/>
  <c r="L253" i="10"/>
  <c r="C253" i="10"/>
  <c r="M252" i="10"/>
  <c r="L252" i="10"/>
  <c r="C252" i="10"/>
  <c r="M251" i="10"/>
  <c r="L251" i="10"/>
  <c r="C251" i="10"/>
  <c r="M250" i="10"/>
  <c r="L250" i="10"/>
  <c r="C250" i="10"/>
  <c r="M249" i="10"/>
  <c r="L249" i="10"/>
  <c r="C249" i="10"/>
  <c r="M248" i="10"/>
  <c r="L248" i="10"/>
  <c r="C248" i="10"/>
  <c r="M247" i="10"/>
  <c r="L247" i="10"/>
  <c r="C247" i="10"/>
  <c r="M246" i="10"/>
  <c r="L246" i="10"/>
  <c r="C246" i="10"/>
  <c r="M245" i="10"/>
  <c r="L245" i="10"/>
  <c r="C245" i="10"/>
  <c r="M244" i="10"/>
  <c r="L244" i="10"/>
  <c r="C244" i="10"/>
  <c r="M243" i="10"/>
  <c r="L243" i="10"/>
  <c r="C243" i="10"/>
  <c r="M242" i="10"/>
  <c r="L242" i="10"/>
  <c r="C242" i="10"/>
  <c r="M241" i="10"/>
  <c r="L241" i="10"/>
  <c r="C241" i="10"/>
  <c r="M240" i="10"/>
  <c r="L240" i="10"/>
  <c r="C240" i="10"/>
  <c r="M239" i="10"/>
  <c r="L239" i="10"/>
  <c r="C239" i="10"/>
  <c r="M238" i="10"/>
  <c r="L238" i="10"/>
  <c r="C238" i="10"/>
  <c r="M237" i="10"/>
  <c r="L237" i="10"/>
  <c r="C237" i="10"/>
  <c r="M236" i="10"/>
  <c r="L236" i="10"/>
  <c r="C236" i="10"/>
  <c r="M235" i="10"/>
  <c r="L235" i="10"/>
  <c r="C235" i="10"/>
  <c r="M234" i="10"/>
  <c r="L234" i="10"/>
  <c r="C234" i="10"/>
  <c r="M233" i="10"/>
  <c r="L233" i="10"/>
  <c r="C233" i="10"/>
  <c r="M232" i="10"/>
  <c r="L232" i="10"/>
  <c r="C232" i="10"/>
  <c r="M231" i="10"/>
  <c r="L231" i="10"/>
  <c r="C231" i="10"/>
  <c r="M230" i="10"/>
  <c r="L230" i="10"/>
  <c r="C230" i="10"/>
  <c r="M229" i="10"/>
  <c r="L229" i="10"/>
  <c r="C229" i="10"/>
  <c r="M228" i="10"/>
  <c r="L228" i="10"/>
  <c r="C228" i="10"/>
  <c r="M227" i="10"/>
  <c r="L227" i="10"/>
  <c r="C227" i="10"/>
  <c r="M226" i="10"/>
  <c r="L226" i="10"/>
  <c r="C226" i="10"/>
  <c r="M225" i="10"/>
  <c r="L225" i="10"/>
  <c r="C225" i="10"/>
  <c r="M224" i="10"/>
  <c r="L224" i="10"/>
  <c r="C224" i="10"/>
  <c r="M223" i="10"/>
  <c r="L223" i="10"/>
  <c r="C223" i="10"/>
  <c r="M222" i="10"/>
  <c r="L222" i="10"/>
  <c r="C222" i="10"/>
  <c r="M221" i="10"/>
  <c r="L221" i="10"/>
  <c r="C221" i="10"/>
  <c r="M220" i="10"/>
  <c r="L220" i="10"/>
  <c r="C220" i="10"/>
  <c r="M219" i="10"/>
  <c r="L219" i="10"/>
  <c r="C219" i="10"/>
  <c r="M218" i="10"/>
  <c r="L218" i="10"/>
  <c r="C218" i="10"/>
  <c r="M217" i="10"/>
  <c r="L217" i="10"/>
  <c r="C217" i="10"/>
  <c r="M216" i="10"/>
  <c r="L216" i="10"/>
  <c r="C216" i="10"/>
  <c r="M215" i="10"/>
  <c r="L215" i="10"/>
  <c r="C215" i="10"/>
  <c r="M214" i="10"/>
  <c r="L214" i="10"/>
  <c r="C214" i="10"/>
  <c r="M213" i="10"/>
  <c r="L213" i="10"/>
  <c r="C213" i="10"/>
  <c r="M212" i="10"/>
  <c r="L212" i="10"/>
  <c r="C212" i="10"/>
  <c r="M211" i="10"/>
  <c r="L211" i="10"/>
  <c r="C211" i="10"/>
  <c r="M210" i="10"/>
  <c r="L210" i="10"/>
  <c r="C210" i="10"/>
  <c r="M209" i="10"/>
  <c r="L209" i="10"/>
  <c r="C209" i="10"/>
  <c r="M208" i="10"/>
  <c r="L208" i="10"/>
  <c r="C208" i="10"/>
  <c r="M207" i="10"/>
  <c r="L207" i="10"/>
  <c r="C207" i="10"/>
  <c r="M206" i="10"/>
  <c r="L206" i="10"/>
  <c r="C206" i="10"/>
  <c r="M205" i="10"/>
  <c r="L205" i="10"/>
  <c r="C205" i="10"/>
  <c r="M204" i="10"/>
  <c r="L204" i="10"/>
  <c r="C204" i="10"/>
  <c r="M203" i="10"/>
  <c r="L203" i="10"/>
  <c r="C203" i="10"/>
  <c r="M202" i="10"/>
  <c r="L202" i="10"/>
  <c r="C202" i="10"/>
  <c r="M201" i="10"/>
  <c r="L201" i="10"/>
  <c r="C201" i="10"/>
  <c r="M200" i="10"/>
  <c r="L200" i="10"/>
  <c r="C200" i="10"/>
  <c r="M199" i="10"/>
  <c r="L199" i="10"/>
  <c r="C199" i="10"/>
  <c r="M198" i="10"/>
  <c r="L198" i="10"/>
  <c r="C198" i="10"/>
  <c r="M197" i="10"/>
  <c r="L197" i="10"/>
  <c r="C197" i="10"/>
  <c r="M196" i="10"/>
  <c r="L196" i="10"/>
  <c r="C196" i="10"/>
  <c r="M195" i="10"/>
  <c r="L195" i="10"/>
  <c r="C195" i="10"/>
  <c r="M194" i="10"/>
  <c r="L194" i="10"/>
  <c r="C194" i="10"/>
  <c r="M193" i="10"/>
  <c r="L193" i="10"/>
  <c r="C193" i="10"/>
  <c r="M192" i="10"/>
  <c r="L192" i="10"/>
  <c r="C192" i="10"/>
  <c r="M191" i="10"/>
  <c r="L191" i="10"/>
  <c r="C191" i="10"/>
  <c r="M190" i="10"/>
  <c r="L190" i="10"/>
  <c r="C190" i="10"/>
  <c r="M189" i="10"/>
  <c r="L189" i="10"/>
  <c r="C189" i="10"/>
  <c r="M188" i="10"/>
  <c r="L188" i="10"/>
  <c r="C188" i="10"/>
  <c r="M187" i="10"/>
  <c r="L187" i="10"/>
  <c r="C187" i="10"/>
  <c r="M186" i="10"/>
  <c r="L186" i="10"/>
  <c r="C186" i="10"/>
  <c r="M185" i="10"/>
  <c r="L185" i="10"/>
  <c r="C185" i="10"/>
  <c r="M184" i="10"/>
  <c r="L184" i="10"/>
  <c r="C184" i="10"/>
  <c r="M183" i="10"/>
  <c r="L183" i="10"/>
  <c r="C183" i="10"/>
  <c r="M182" i="10"/>
  <c r="L182" i="10"/>
  <c r="C182" i="10"/>
  <c r="M181" i="10"/>
  <c r="L181" i="10"/>
  <c r="C181" i="10"/>
  <c r="M180" i="10"/>
  <c r="L180" i="10"/>
  <c r="C180" i="10"/>
  <c r="M179" i="10"/>
  <c r="L179" i="10"/>
  <c r="C179" i="10"/>
  <c r="M178" i="10"/>
  <c r="L178" i="10"/>
  <c r="C178" i="10"/>
  <c r="M177" i="10"/>
  <c r="L177" i="10"/>
  <c r="C177" i="10"/>
  <c r="M176" i="10"/>
  <c r="L176" i="10"/>
  <c r="C176" i="10"/>
  <c r="M175" i="10"/>
  <c r="L175" i="10"/>
  <c r="C175" i="10"/>
  <c r="M174" i="10"/>
  <c r="L174" i="10"/>
  <c r="C174" i="10"/>
  <c r="M173" i="10"/>
  <c r="L173" i="10"/>
  <c r="C173" i="10"/>
  <c r="M172" i="10"/>
  <c r="L172" i="10"/>
  <c r="C172" i="10"/>
  <c r="M171" i="10"/>
  <c r="L171" i="10"/>
  <c r="C171" i="10"/>
  <c r="M170" i="10"/>
  <c r="L170" i="10"/>
  <c r="C170" i="10"/>
  <c r="M169" i="10"/>
  <c r="L169" i="10"/>
  <c r="C169" i="10"/>
  <c r="M168" i="10"/>
  <c r="L168" i="10"/>
  <c r="C168" i="10"/>
  <c r="M167" i="10"/>
  <c r="L167" i="10"/>
  <c r="C167" i="10"/>
  <c r="M166" i="10"/>
  <c r="L166" i="10"/>
  <c r="C166" i="10"/>
  <c r="M165" i="10"/>
  <c r="L165" i="10"/>
  <c r="C165" i="10"/>
  <c r="M164" i="10"/>
  <c r="L164" i="10"/>
  <c r="C164" i="10"/>
  <c r="M163" i="10"/>
  <c r="L163" i="10"/>
  <c r="C163" i="10"/>
  <c r="M162" i="10"/>
  <c r="L162" i="10"/>
  <c r="C162" i="10"/>
  <c r="M161" i="10"/>
  <c r="L161" i="10"/>
  <c r="C161" i="10"/>
  <c r="M160" i="10"/>
  <c r="L160" i="10"/>
  <c r="C160" i="10"/>
  <c r="M159" i="10"/>
  <c r="L159" i="10"/>
  <c r="C159" i="10"/>
  <c r="M158" i="10"/>
  <c r="L158" i="10"/>
  <c r="C158" i="10"/>
  <c r="M157" i="10"/>
  <c r="L157" i="10"/>
  <c r="C157" i="10"/>
  <c r="M156" i="10"/>
  <c r="L156" i="10"/>
  <c r="C156" i="10"/>
  <c r="M155" i="10"/>
  <c r="L155" i="10"/>
  <c r="C155" i="10"/>
  <c r="M154" i="10"/>
  <c r="L154" i="10"/>
  <c r="C154" i="10"/>
  <c r="M153" i="10"/>
  <c r="L153" i="10"/>
  <c r="C153" i="10"/>
  <c r="M152" i="10"/>
  <c r="L152" i="10"/>
  <c r="C152" i="10"/>
  <c r="M151" i="10"/>
  <c r="L151" i="10"/>
  <c r="C151" i="10"/>
  <c r="M150" i="10"/>
  <c r="L150" i="10"/>
  <c r="C150" i="10"/>
  <c r="M149" i="10"/>
  <c r="L149" i="10"/>
  <c r="C149" i="10"/>
  <c r="M148" i="10"/>
  <c r="L148" i="10"/>
  <c r="C148" i="10"/>
  <c r="M147" i="10"/>
  <c r="L147" i="10"/>
  <c r="C147" i="10"/>
  <c r="M146" i="10"/>
  <c r="L146" i="10"/>
  <c r="C146" i="10"/>
  <c r="M145" i="10"/>
  <c r="L145" i="10"/>
  <c r="C145" i="10"/>
  <c r="M144" i="10"/>
  <c r="L144" i="10"/>
  <c r="C144" i="10"/>
  <c r="M143" i="10"/>
  <c r="L143" i="10"/>
  <c r="C143" i="10"/>
  <c r="M142" i="10"/>
  <c r="L142" i="10"/>
  <c r="C142" i="10"/>
  <c r="M141" i="10"/>
  <c r="L141" i="10"/>
  <c r="C141" i="10"/>
  <c r="M140" i="10"/>
  <c r="L140" i="10"/>
  <c r="C140" i="10"/>
  <c r="M139" i="10"/>
  <c r="L139" i="10"/>
  <c r="C139" i="10"/>
  <c r="M138" i="10"/>
  <c r="L138" i="10"/>
  <c r="C138" i="10"/>
  <c r="M137" i="10"/>
  <c r="L137" i="10"/>
  <c r="C137" i="10"/>
  <c r="M136" i="10"/>
  <c r="L136" i="10"/>
  <c r="C136" i="10"/>
  <c r="M135" i="10"/>
  <c r="L135" i="10"/>
  <c r="C135" i="10"/>
  <c r="M134" i="10"/>
  <c r="L134" i="10"/>
  <c r="C134" i="10"/>
  <c r="M133" i="10"/>
  <c r="L133" i="10"/>
  <c r="C133" i="10"/>
  <c r="M132" i="10"/>
  <c r="L132" i="10"/>
  <c r="C132" i="10"/>
  <c r="M131" i="10"/>
  <c r="L131" i="10"/>
  <c r="C131" i="10"/>
  <c r="M130" i="10"/>
  <c r="L130" i="10"/>
  <c r="C130" i="10"/>
  <c r="M129" i="10"/>
  <c r="L129" i="10"/>
  <c r="C129" i="10"/>
  <c r="M128" i="10"/>
  <c r="L128" i="10"/>
  <c r="C128" i="10"/>
  <c r="M127" i="10"/>
  <c r="L127" i="10"/>
  <c r="C127" i="10"/>
  <c r="M126" i="10"/>
  <c r="L126" i="10"/>
  <c r="C126" i="10"/>
  <c r="M125" i="10"/>
  <c r="L125" i="10"/>
  <c r="C125" i="10"/>
  <c r="M124" i="10"/>
  <c r="L124" i="10"/>
  <c r="C124" i="10"/>
  <c r="M123" i="10"/>
  <c r="L123" i="10"/>
  <c r="C123" i="10"/>
  <c r="M122" i="10"/>
  <c r="L122" i="10"/>
  <c r="C122" i="10"/>
  <c r="M121" i="10"/>
  <c r="L121" i="10"/>
  <c r="C121" i="10"/>
  <c r="M120" i="10"/>
  <c r="L120" i="10"/>
  <c r="C120" i="10"/>
  <c r="M119" i="10"/>
  <c r="L119" i="10"/>
  <c r="C119" i="10"/>
  <c r="M118" i="10"/>
  <c r="L118" i="10"/>
  <c r="C118" i="10"/>
  <c r="M117" i="10"/>
  <c r="L117" i="10"/>
  <c r="C117" i="10"/>
  <c r="M116" i="10"/>
  <c r="L116" i="10"/>
  <c r="C116" i="10"/>
  <c r="M115" i="10"/>
  <c r="L115" i="10"/>
  <c r="C115" i="10"/>
  <c r="M114" i="10"/>
  <c r="L114" i="10"/>
  <c r="C114" i="10"/>
  <c r="M113" i="10"/>
  <c r="L113" i="10"/>
  <c r="C113" i="10"/>
  <c r="M112" i="10"/>
  <c r="L112" i="10"/>
  <c r="C112" i="10"/>
  <c r="M111" i="10"/>
  <c r="L111" i="10"/>
  <c r="C111" i="10"/>
  <c r="M110" i="10"/>
  <c r="L110" i="10"/>
  <c r="C110" i="10"/>
  <c r="M109" i="10"/>
  <c r="L109" i="10"/>
  <c r="C109" i="10"/>
  <c r="M108" i="10"/>
  <c r="L108" i="10"/>
  <c r="C108" i="10"/>
  <c r="M107" i="10"/>
  <c r="L107" i="10"/>
  <c r="C107" i="10"/>
  <c r="M106" i="10"/>
  <c r="L106" i="10"/>
  <c r="C106" i="10"/>
  <c r="M105" i="10"/>
  <c r="L105" i="10"/>
  <c r="C105" i="10"/>
  <c r="M104" i="10"/>
  <c r="L104" i="10"/>
  <c r="C104" i="10"/>
  <c r="M103" i="10"/>
  <c r="L103" i="10"/>
  <c r="C103" i="10"/>
  <c r="M102" i="10"/>
  <c r="L102" i="10"/>
  <c r="C102" i="10"/>
  <c r="M101" i="10"/>
  <c r="L101" i="10"/>
  <c r="C101" i="10"/>
  <c r="M100" i="10"/>
  <c r="L100" i="10"/>
  <c r="C100" i="10"/>
  <c r="M99" i="10"/>
  <c r="L99" i="10"/>
  <c r="C99" i="10"/>
  <c r="M98" i="10"/>
  <c r="L98" i="10"/>
  <c r="C98" i="10"/>
  <c r="M97" i="10"/>
  <c r="L97" i="10"/>
  <c r="C97" i="10"/>
  <c r="M96" i="10"/>
  <c r="L96" i="10"/>
  <c r="C96" i="10"/>
  <c r="M95" i="10"/>
  <c r="L95" i="10"/>
  <c r="C95" i="10"/>
  <c r="M94" i="10"/>
  <c r="L94" i="10"/>
  <c r="C94" i="10"/>
  <c r="M93" i="10"/>
  <c r="L93" i="10"/>
  <c r="C93" i="10"/>
  <c r="M92" i="10"/>
  <c r="L92" i="10"/>
  <c r="C92" i="10"/>
  <c r="M91" i="10"/>
  <c r="L91" i="10"/>
  <c r="C91" i="10"/>
  <c r="M90" i="10"/>
  <c r="L90" i="10"/>
  <c r="C90" i="10"/>
  <c r="M89" i="10"/>
  <c r="L89" i="10"/>
  <c r="C89" i="10"/>
  <c r="M88" i="10"/>
  <c r="L88" i="10"/>
  <c r="C88" i="10"/>
  <c r="M87" i="10"/>
  <c r="L87" i="10"/>
  <c r="C87" i="10"/>
  <c r="M86" i="10"/>
  <c r="L86" i="10"/>
  <c r="C86" i="10"/>
  <c r="M85" i="10"/>
  <c r="L85" i="10"/>
  <c r="C85" i="10"/>
  <c r="M84" i="10"/>
  <c r="L84" i="10"/>
  <c r="C84" i="10"/>
  <c r="M83" i="10"/>
  <c r="L83" i="10"/>
  <c r="C83" i="10"/>
  <c r="M82" i="10"/>
  <c r="L82" i="10"/>
  <c r="C82" i="10"/>
  <c r="M81" i="10"/>
  <c r="L81" i="10"/>
  <c r="C81" i="10"/>
  <c r="M80" i="10"/>
  <c r="L80" i="10"/>
  <c r="C80" i="10"/>
  <c r="M79" i="10"/>
  <c r="L79" i="10"/>
  <c r="C79" i="10"/>
  <c r="M78" i="10"/>
  <c r="L78" i="10"/>
  <c r="C78" i="10"/>
  <c r="M77" i="10"/>
  <c r="L77" i="10"/>
  <c r="C77" i="10"/>
  <c r="M76" i="10"/>
  <c r="L76" i="10"/>
  <c r="C76" i="10"/>
  <c r="M75" i="10"/>
  <c r="L75" i="10"/>
  <c r="C75" i="10"/>
  <c r="M74" i="10"/>
  <c r="L74" i="10"/>
  <c r="C74" i="10"/>
  <c r="M73" i="10"/>
  <c r="L73" i="10"/>
  <c r="C73" i="10"/>
  <c r="M72" i="10"/>
  <c r="L72" i="10"/>
  <c r="C72" i="10"/>
  <c r="M71" i="10"/>
  <c r="L71" i="10"/>
  <c r="C71" i="10"/>
  <c r="M70" i="10"/>
  <c r="L70" i="10"/>
  <c r="C70" i="10"/>
  <c r="M69" i="10"/>
  <c r="L69" i="10"/>
  <c r="C69" i="10"/>
  <c r="M68" i="10"/>
  <c r="L68" i="10"/>
  <c r="C68" i="10"/>
  <c r="M67" i="10"/>
  <c r="L67" i="10"/>
  <c r="C67" i="10"/>
  <c r="M66" i="10"/>
  <c r="L66" i="10"/>
  <c r="C66" i="10"/>
  <c r="M65" i="10"/>
  <c r="L65" i="10"/>
  <c r="C65" i="10"/>
  <c r="M64" i="10"/>
  <c r="L64" i="10"/>
  <c r="C64" i="10"/>
  <c r="M63" i="10"/>
  <c r="L63" i="10"/>
  <c r="C63" i="10"/>
  <c r="M62" i="10"/>
  <c r="L62" i="10"/>
  <c r="C62" i="10"/>
  <c r="M61" i="10"/>
  <c r="L61" i="10"/>
  <c r="C61" i="10"/>
  <c r="M60" i="10"/>
  <c r="L60" i="10"/>
  <c r="C60" i="10"/>
  <c r="M59" i="10"/>
  <c r="L59" i="10"/>
  <c r="C59" i="10"/>
  <c r="M58" i="10"/>
  <c r="L58" i="10"/>
  <c r="C58" i="10"/>
  <c r="M57" i="10"/>
  <c r="L57" i="10"/>
  <c r="C57" i="10"/>
  <c r="M56" i="10"/>
  <c r="L56" i="10"/>
  <c r="C56" i="10"/>
  <c r="M55" i="10"/>
  <c r="L55" i="10"/>
  <c r="C55" i="10"/>
  <c r="M54" i="10"/>
  <c r="L54" i="10"/>
  <c r="C54" i="10"/>
  <c r="M53" i="10"/>
  <c r="L53" i="10"/>
  <c r="C53" i="10"/>
  <c r="M52" i="10"/>
  <c r="L52" i="10"/>
  <c r="C52" i="10"/>
  <c r="M51" i="10"/>
  <c r="L51" i="10"/>
  <c r="C51" i="10"/>
  <c r="M50" i="10"/>
  <c r="L50" i="10"/>
  <c r="C50" i="10"/>
  <c r="M49" i="10"/>
  <c r="L49" i="10"/>
  <c r="C49" i="10"/>
  <c r="M48" i="10"/>
  <c r="L48" i="10"/>
  <c r="C48" i="10"/>
  <c r="M47" i="10"/>
  <c r="L47" i="10"/>
  <c r="C47" i="10"/>
  <c r="M46" i="10"/>
  <c r="L46" i="10"/>
  <c r="C46" i="10"/>
  <c r="M45" i="10"/>
  <c r="L45" i="10"/>
  <c r="C45" i="10"/>
  <c r="M44" i="10"/>
  <c r="L44" i="10"/>
  <c r="C44" i="10"/>
  <c r="M43" i="10"/>
  <c r="L43" i="10"/>
  <c r="C43" i="10"/>
  <c r="M42" i="10"/>
  <c r="L42" i="10"/>
  <c r="C42" i="10"/>
  <c r="M41" i="10"/>
  <c r="L41" i="10"/>
  <c r="C41" i="10"/>
  <c r="M40" i="10"/>
  <c r="L40" i="10"/>
  <c r="C40" i="10"/>
  <c r="M39" i="10"/>
  <c r="L39" i="10"/>
  <c r="C39" i="10"/>
  <c r="M38" i="10"/>
  <c r="L38" i="10"/>
  <c r="C38" i="10"/>
  <c r="M37" i="10"/>
  <c r="L37" i="10"/>
  <c r="C37" i="10"/>
  <c r="M36" i="10"/>
  <c r="L36" i="10"/>
  <c r="C36" i="10"/>
  <c r="M35" i="10"/>
  <c r="L35" i="10"/>
  <c r="C35" i="10"/>
  <c r="M34" i="10"/>
  <c r="L34" i="10"/>
  <c r="C34" i="10"/>
  <c r="M33" i="10"/>
  <c r="L33" i="10"/>
  <c r="C33" i="10"/>
  <c r="M32" i="10"/>
  <c r="L32" i="10"/>
  <c r="C32" i="10"/>
  <c r="M31" i="10"/>
  <c r="L31" i="10"/>
  <c r="C31" i="10"/>
  <c r="M30" i="10"/>
  <c r="L30" i="10"/>
  <c r="C30" i="10"/>
  <c r="M29" i="10"/>
  <c r="L29" i="10"/>
  <c r="C29" i="10"/>
  <c r="M28" i="10"/>
  <c r="L28" i="10"/>
  <c r="C28" i="10"/>
  <c r="M27" i="10"/>
  <c r="L27" i="10"/>
  <c r="C27" i="10"/>
  <c r="M26" i="10"/>
  <c r="L26" i="10"/>
  <c r="C26" i="10"/>
  <c r="M25" i="10"/>
  <c r="L25" i="10"/>
  <c r="C25" i="10"/>
  <c r="M24" i="10"/>
  <c r="L24" i="10"/>
  <c r="C24" i="10"/>
  <c r="M23" i="10"/>
  <c r="L23" i="10"/>
  <c r="C23" i="10"/>
  <c r="M22" i="10"/>
  <c r="L22" i="10"/>
  <c r="C22" i="10"/>
  <c r="M21" i="10"/>
  <c r="L21" i="10"/>
  <c r="C21" i="10"/>
  <c r="M20" i="10"/>
  <c r="L20" i="10"/>
  <c r="C20" i="10"/>
  <c r="M19" i="10"/>
  <c r="L19" i="10"/>
  <c r="C19" i="10"/>
  <c r="M18" i="10"/>
  <c r="L18" i="10"/>
  <c r="C18" i="10"/>
  <c r="M17" i="10"/>
  <c r="L17" i="10"/>
  <c r="C17" i="10"/>
  <c r="M16" i="10"/>
  <c r="L16" i="10"/>
  <c r="C16" i="10"/>
  <c r="M15" i="10"/>
  <c r="L15" i="10"/>
  <c r="C15" i="10"/>
  <c r="M14" i="10"/>
  <c r="L14" i="10"/>
  <c r="C14" i="10"/>
  <c r="M13" i="10"/>
  <c r="L13" i="10"/>
  <c r="C13" i="10"/>
  <c r="M12" i="10"/>
  <c r="L12" i="10"/>
  <c r="C12" i="10"/>
  <c r="M11" i="10"/>
  <c r="L11" i="10"/>
  <c r="C11" i="10"/>
  <c r="M10" i="10"/>
  <c r="L10" i="10"/>
  <c r="C10" i="10"/>
  <c r="M9" i="10"/>
  <c r="L9" i="10"/>
  <c r="C9" i="10"/>
  <c r="M8" i="10"/>
  <c r="L8" i="10"/>
  <c r="C8" i="10"/>
  <c r="M7" i="10"/>
  <c r="L7" i="10"/>
  <c r="C7" i="10"/>
  <c r="C5" i="9"/>
  <c r="C6" i="9"/>
  <c r="C7" i="9"/>
  <c r="C8" i="9"/>
  <c r="C9" i="9"/>
  <c r="C10" i="9"/>
  <c r="C11" i="9"/>
  <c r="C12" i="9"/>
  <c r="C13" i="9"/>
  <c r="C14" i="9"/>
  <c r="C15" i="9"/>
  <c r="C16" i="9"/>
  <c r="C17" i="9"/>
  <c r="C18" i="9"/>
  <c r="C19" i="9"/>
  <c r="C20" i="9"/>
  <c r="C21" i="9"/>
  <c r="C22" i="9"/>
  <c r="C23" i="9"/>
  <c r="C4" i="9"/>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C918" i="2"/>
  <c r="C919" i="2"/>
  <c r="C920" i="2"/>
  <c r="C921" i="2"/>
  <c r="C922" i="2"/>
  <c r="C923" i="2"/>
  <c r="C924" i="2"/>
  <c r="C925" i="2"/>
  <c r="C926" i="2"/>
  <c r="C927" i="2"/>
  <c r="C928" i="2"/>
  <c r="C929" i="2"/>
  <c r="C930" i="2"/>
  <c r="C931" i="2"/>
  <c r="C932" i="2"/>
  <c r="C933" i="2"/>
  <c r="C934" i="2"/>
  <c r="C935" i="2"/>
  <c r="C936" i="2"/>
  <c r="C937" i="2"/>
  <c r="C938" i="2"/>
  <c r="C939" i="2"/>
  <c r="C940" i="2"/>
  <c r="C941" i="2"/>
  <c r="C942" i="2"/>
  <c r="C943" i="2"/>
  <c r="C944" i="2"/>
  <c r="C945" i="2"/>
  <c r="C946" i="2"/>
  <c r="C947" i="2"/>
  <c r="C948" i="2"/>
  <c r="C949" i="2"/>
  <c r="C950" i="2"/>
  <c r="C951" i="2"/>
  <c r="C952" i="2"/>
  <c r="C953" i="2"/>
  <c r="C954" i="2"/>
  <c r="C955" i="2"/>
  <c r="C956" i="2"/>
  <c r="C957" i="2"/>
  <c r="C958" i="2"/>
  <c r="C959" i="2"/>
  <c r="C960" i="2"/>
  <c r="C961" i="2"/>
  <c r="C962" i="2"/>
  <c r="C963" i="2"/>
  <c r="C964" i="2"/>
  <c r="C965" i="2"/>
  <c r="C966" i="2"/>
  <c r="C967" i="2"/>
  <c r="C968" i="2"/>
  <c r="C969" i="2"/>
  <c r="C970" i="2"/>
  <c r="C971" i="2"/>
  <c r="C972" i="2"/>
  <c r="C973" i="2"/>
  <c r="C974" i="2"/>
  <c r="C975" i="2"/>
  <c r="C976" i="2"/>
  <c r="C977" i="2"/>
  <c r="C978" i="2"/>
  <c r="C979" i="2"/>
  <c r="C980" i="2"/>
  <c r="C981" i="2"/>
  <c r="C982" i="2"/>
  <c r="C983" i="2"/>
  <c r="C984" i="2"/>
  <c r="C985" i="2"/>
  <c r="C986" i="2"/>
  <c r="C987" i="2"/>
  <c r="C988" i="2"/>
  <c r="C989" i="2"/>
  <c r="C990" i="2"/>
  <c r="C991" i="2"/>
  <c r="C992" i="2"/>
  <c r="C993" i="2"/>
  <c r="C994" i="2"/>
  <c r="C995" i="2"/>
  <c r="C996" i="2"/>
  <c r="C997" i="2"/>
  <c r="C998" i="2"/>
  <c r="C999" i="2"/>
  <c r="C1000" i="2"/>
  <c r="C1001" i="2"/>
  <c r="C2" i="2"/>
  <c r="N15" i="14"/>
  <c r="P15" i="14"/>
  <c r="M14" i="14"/>
  <c r="O14" i="14"/>
  <c r="Q14" i="14"/>
  <c r="V14" i="14"/>
  <c r="Q15" i="14"/>
  <c r="O15" i="14"/>
  <c r="K14" i="14"/>
  <c r="N14" i="14"/>
  <c r="T14" i="14"/>
  <c r="M15" i="14"/>
  <c r="K15" i="14"/>
  <c r="R15" i="14"/>
  <c r="U14" i="14"/>
  <c r="S15" i="14"/>
  <c r="V15" i="14"/>
  <c r="L14" i="14"/>
  <c r="P14" i="14"/>
  <c r="R14" i="14"/>
  <c r="L15" i="14"/>
  <c r="S14" i="14"/>
  <c r="T15" i="14"/>
  <c r="U15" i="14"/>
  <c r="T16" i="14"/>
  <c r="K16" i="14"/>
  <c r="L16" i="14"/>
  <c r="N16" i="14"/>
  <c r="O16" i="14"/>
  <c r="P16" i="14"/>
  <c r="Q16" i="14"/>
  <c r="S16" i="14"/>
  <c r="V16" i="14"/>
  <c r="M16" i="14"/>
  <c r="R16" i="14"/>
  <c r="U16" i="14"/>
  <c r="J96" i="4"/>
  <c r="J95" i="4"/>
  <c r="J94" i="4"/>
  <c r="J93" i="4"/>
  <c r="W16" i="14" l="1"/>
  <c r="W15" i="14"/>
  <c r="W14" i="14"/>
  <c r="B6" i="11"/>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2" i="2"/>
  <c r="M18" i="2" l="1"/>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3" i="2"/>
  <c r="M4" i="2"/>
  <c r="M5" i="2"/>
  <c r="M6" i="2"/>
  <c r="M7" i="2"/>
  <c r="M8" i="2"/>
  <c r="M9" i="2"/>
  <c r="M10" i="2"/>
  <c r="M11" i="2"/>
  <c r="M12" i="2"/>
  <c r="M13" i="2"/>
  <c r="M14" i="2"/>
  <c r="M15" i="2"/>
  <c r="M16" i="2"/>
  <c r="M17" i="2"/>
  <c r="M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<sst xmlns="http://schemas.openxmlformats.org/spreadsheetml/2006/main" count="25292" uniqueCount="1688">
  <si>
    <t>Order ID</t>
  </si>
  <si>
    <t>Order Date</t>
  </si>
  <si>
    <t>Customer ID</t>
  </si>
  <si>
    <t>Customer Name</t>
  </si>
  <si>
    <t>Segment</t>
  </si>
  <si>
    <t>City</t>
  </si>
  <si>
    <t>State</t>
  </si>
  <si>
    <t>Country</t>
  </si>
  <si>
    <t>Product ID</t>
  </si>
  <si>
    <t>Product Name</t>
  </si>
  <si>
    <t>Quantity</t>
  </si>
  <si>
    <t>Discount</t>
  </si>
  <si>
    <t>Sale Price</t>
  </si>
  <si>
    <t>Shipping Cost</t>
  </si>
  <si>
    <t>Profit</t>
  </si>
  <si>
    <t>MX-2021-1552555</t>
  </si>
  <si>
    <t>David Cortes</t>
  </si>
  <si>
    <t>Consumer</t>
  </si>
  <si>
    <t>Mexico City</t>
  </si>
  <si>
    <t>Distrito Federal</t>
  </si>
  <si>
    <t>Mexico</t>
  </si>
  <si>
    <t>PH-10007441</t>
  </si>
  <si>
    <t>OnePlus Smart Phone</t>
  </si>
  <si>
    <t>CA-2022-1404963</t>
  </si>
  <si>
    <t>Johnny Rogers</t>
  </si>
  <si>
    <t>Guelph</t>
  </si>
  <si>
    <t>Ontario</t>
  </si>
  <si>
    <t>Canada</t>
  </si>
  <si>
    <t>ST-10005074</t>
  </si>
  <si>
    <t>LG Stove</t>
  </si>
  <si>
    <t>CA-2019-1481627</t>
  </si>
  <si>
    <t>Tammy Burditt</t>
  </si>
  <si>
    <t>Small Business</t>
  </si>
  <si>
    <t>Montreal</t>
  </si>
  <si>
    <t>Quebec</t>
  </si>
  <si>
    <t>ST-10009819</t>
  </si>
  <si>
    <t>Samsung Stove</t>
  </si>
  <si>
    <t>UK-2021-1563262</t>
  </si>
  <si>
    <t xml:space="preserve">        Cleo Gay</t>
  </si>
  <si>
    <t>Corporate</t>
  </si>
  <si>
    <t>Cambridge</t>
  </si>
  <si>
    <t>England</t>
  </si>
  <si>
    <t>United   Kingdom</t>
  </si>
  <si>
    <t>PR-10006678</t>
  </si>
  <si>
    <t>HP Inkjet Printer</t>
  </si>
  <si>
    <t>US-2018-1332442</t>
  </si>
  <si>
    <t>Holly Hoff</t>
  </si>
  <si>
    <t>Los Angeles</t>
  </si>
  <si>
    <t>California</t>
  </si>
  <si>
    <t>United Staates</t>
  </si>
  <si>
    <t>PH-10003202</t>
  </si>
  <si>
    <t>Nokia Smart Phone</t>
  </si>
  <si>
    <t>AU-2018-1032229</t>
  </si>
  <si>
    <t>Kathy Heppner</t>
  </si>
  <si>
    <t>Melbourne</t>
  </si>
  <si>
    <t>Victoria</t>
  </si>
  <si>
    <t>Australia</t>
  </si>
  <si>
    <t>MI-10003281</t>
  </si>
  <si>
    <t>KitchenAid Microwave</t>
  </si>
  <si>
    <t>FR-2020-1599848</t>
  </si>
  <si>
    <t>Natalie Jackson</t>
  </si>
  <si>
    <t>Paris</t>
  </si>
  <si>
    <t>Ile-de-France</t>
  </si>
  <si>
    <t>France</t>
  </si>
  <si>
    <t>TV-10008367</t>
  </si>
  <si>
    <t>TCL Television</t>
  </si>
  <si>
    <t>CA-2018-1088526</t>
  </si>
  <si>
    <t>Betty Feth</t>
  </si>
  <si>
    <t>PR-10004653</t>
  </si>
  <si>
    <t>StarTech Printer</t>
  </si>
  <si>
    <t>AU-2022-1123894</t>
  </si>
  <si>
    <t>Amie Johnson</t>
  </si>
  <si>
    <t>Sydney</t>
  </si>
  <si>
    <t>New South Wales</t>
  </si>
  <si>
    <t>UK-2018-1963631</t>
  </si>
  <si>
    <t>Reinaldo Francis</t>
  </si>
  <si>
    <t>PH-10001701</t>
  </si>
  <si>
    <t>Samsung Smart Phone</t>
  </si>
  <si>
    <t>FR-2020-1755095</t>
  </si>
  <si>
    <t>Naomi Webb</t>
  </si>
  <si>
    <t>PR-10003228</t>
  </si>
  <si>
    <t>HP Wireless Fax</t>
  </si>
  <si>
    <t>FR-2022-1387949</t>
  </si>
  <si>
    <t xml:space="preserve">        Carlos Miller</t>
  </si>
  <si>
    <t>MI-10005461</t>
  </si>
  <si>
    <t>Panasonic Microwave</t>
  </si>
  <si>
    <t>GE-2018-1104896</t>
  </si>
  <si>
    <t>Kelly Haro</t>
  </si>
  <si>
    <t>Berlin</t>
  </si>
  <si>
    <t xml:space="preserve"> Berlin</t>
  </si>
  <si>
    <t>Germany</t>
  </si>
  <si>
    <t>MI-10007050</t>
  </si>
  <si>
    <t>Hamilton Beach Microwave</t>
  </si>
  <si>
    <t>GE-2022-1125369</t>
  </si>
  <si>
    <t>Marie Douglass</t>
  </si>
  <si>
    <t>TV-10008344</t>
  </si>
  <si>
    <t>Sharp Television</t>
  </si>
  <si>
    <t>US-2019-1481534</t>
  </si>
  <si>
    <t>Pauline Crawford</t>
  </si>
  <si>
    <t>ST-10001876</t>
  </si>
  <si>
    <t>HiSense Stove</t>
  </si>
  <si>
    <t>IN-2018-1129806</t>
  </si>
  <si>
    <t>Zachary Marashio</t>
  </si>
  <si>
    <t>Mumbai</t>
  </si>
  <si>
    <t>Konkan</t>
  </si>
  <si>
    <t>India</t>
  </si>
  <si>
    <t>ST-10005531</t>
  </si>
  <si>
    <t>Breville Stove</t>
  </si>
  <si>
    <t>FR-2022-1187561</t>
  </si>
  <si>
    <t>Robert Iuliucci</t>
  </si>
  <si>
    <t>CA-2020-1907391</t>
  </si>
  <si>
    <t>Roger Mcneely</t>
  </si>
  <si>
    <t>Brampton</t>
  </si>
  <si>
    <t xml:space="preserve">     Canada</t>
  </si>
  <si>
    <t>CA-2018-1299860</t>
  </si>
  <si>
    <t>Angela Mcclain</t>
  </si>
  <si>
    <t>Toronto</t>
  </si>
  <si>
    <t>PR-10008054</t>
  </si>
  <si>
    <t>Xerox Printer</t>
  </si>
  <si>
    <t>US-2018-1481644</t>
  </si>
  <si>
    <t>Ellen Bailey</t>
  </si>
  <si>
    <t>New York</t>
  </si>
  <si>
    <t>United States</t>
  </si>
  <si>
    <t>PH-10008662</t>
  </si>
  <si>
    <t>Sony Smart Phone</t>
  </si>
  <si>
    <t>US-2022-1298851</t>
  </si>
  <si>
    <t>Mary Shulz</t>
  </si>
  <si>
    <t>MX-2021-1973458</t>
  </si>
  <si>
    <t>Roy Ricketts</t>
  </si>
  <si>
    <t>PH-10008564</t>
  </si>
  <si>
    <t>BlackBerry Smart Phone</t>
  </si>
  <si>
    <t>ML-2018-1095472</t>
  </si>
  <si>
    <t>Shelby Carter</t>
  </si>
  <si>
    <t>Kuantan</t>
  </si>
  <si>
    <t>Pahang</t>
  </si>
  <si>
    <t>Malaysia</t>
  </si>
  <si>
    <t>CA-2018-1355043</t>
  </si>
  <si>
    <t>Eric Gonzales</t>
  </si>
  <si>
    <t>PR-10002718</t>
  </si>
  <si>
    <t>Canon Printer</t>
  </si>
  <si>
    <t>CA-2020-1210254</t>
  </si>
  <si>
    <t>Diane Tompkins</t>
  </si>
  <si>
    <t>MI-10007621</t>
  </si>
  <si>
    <t>Whirlpook Microwave</t>
  </si>
  <si>
    <t>US-2021-1689471</t>
  </si>
  <si>
    <t>Rufus Traficante</t>
  </si>
  <si>
    <t>MI-10009664</t>
  </si>
  <si>
    <t>Breville Microwave</t>
  </si>
  <si>
    <t>AU-2018-1976661</t>
  </si>
  <si>
    <t>Janice Carroll</t>
  </si>
  <si>
    <t>ST-10005674</t>
  </si>
  <si>
    <t>Maytag Stove</t>
  </si>
  <si>
    <t>IT-2020-1031523</t>
  </si>
  <si>
    <t>Matthew Gross</t>
  </si>
  <si>
    <t>Milan</t>
  </si>
  <si>
    <t>Lombardy</t>
  </si>
  <si>
    <t>Italy</t>
  </si>
  <si>
    <t>PR-10008941</t>
  </si>
  <si>
    <t>Epson Printer</t>
  </si>
  <si>
    <t>CA-2020-1422821</t>
  </si>
  <si>
    <t>Marianne Montes</t>
  </si>
  <si>
    <t>PR-10001146</t>
  </si>
  <si>
    <t>Lexmark Printer</t>
  </si>
  <si>
    <t>UK-2019-1686562</t>
  </si>
  <si>
    <t>Mary Cahall</t>
  </si>
  <si>
    <t>London</t>
  </si>
  <si>
    <t>United Kingdom</t>
  </si>
  <si>
    <t>TV-10000439</t>
  </si>
  <si>
    <t>Philips Television</t>
  </si>
  <si>
    <t>US-2018-1144478</t>
  </si>
  <si>
    <t>Ike Leon</t>
  </si>
  <si>
    <t>US-2022-1760000</t>
  </si>
  <si>
    <t xml:space="preserve">        Brad Scholle</t>
  </si>
  <si>
    <t>IT-2022-1915875</t>
  </si>
  <si>
    <t>Robert Smith</t>
  </si>
  <si>
    <t>ST-10001898</t>
  </si>
  <si>
    <t>KitchenAid Stove</t>
  </si>
  <si>
    <t>CA-2018-1869892</t>
  </si>
  <si>
    <t>Kellie Sakoda</t>
  </si>
  <si>
    <t>CA-2019-1412932</t>
  </si>
  <si>
    <t>Cynthia Lucas</t>
  </si>
  <si>
    <t>MI-10007421</t>
  </si>
  <si>
    <t>Hoover Microwave</t>
  </si>
  <si>
    <t>MX-2021-1850104</t>
  </si>
  <si>
    <t>Irene Jean</t>
  </si>
  <si>
    <t>GE-2020-1395998</t>
  </si>
  <si>
    <t>Donald Dean</t>
  </si>
  <si>
    <t>MX-2021-1388810</t>
  </si>
  <si>
    <t xml:space="preserve">        Daniel Austell</t>
  </si>
  <si>
    <t>US-2021-1788295</t>
  </si>
  <si>
    <t>Brent Gregory</t>
  </si>
  <si>
    <t>SP-2020-1711043</t>
  </si>
  <si>
    <t>Stephanie Adair</t>
  </si>
  <si>
    <t>Madrid</t>
  </si>
  <si>
    <t>Spain</t>
  </si>
  <si>
    <t>MI-10005387</t>
  </si>
  <si>
    <t>Cuisinart Microwave</t>
  </si>
  <si>
    <t>CA-2020-1722511</t>
  </si>
  <si>
    <t>Charmaine Magee</t>
  </si>
  <si>
    <t>US-2020-1702322</t>
  </si>
  <si>
    <t>James Munoz</t>
  </si>
  <si>
    <t>Chicago</t>
  </si>
  <si>
    <t>Illinois</t>
  </si>
  <si>
    <t>US-2018-1081758</t>
  </si>
  <si>
    <t>Daniel Perkins</t>
  </si>
  <si>
    <t>PH-10007079</t>
  </si>
  <si>
    <t>LG Smart Phone</t>
  </si>
  <si>
    <t>CA-2021-1425217</t>
  </si>
  <si>
    <t xml:space="preserve">        James Vashaw</t>
  </si>
  <si>
    <t>PR-10005971</t>
  </si>
  <si>
    <t>Brother Wireless Fax Machine</t>
  </si>
  <si>
    <t>UK-2019-1063896</t>
  </si>
  <si>
    <t>Danilo Aline</t>
  </si>
  <si>
    <t>AU-2020-1930456</t>
  </si>
  <si>
    <t>Corrine Woodham</t>
  </si>
  <si>
    <t>PH-10003941</t>
  </si>
  <si>
    <t>Apple Smart Phone</t>
  </si>
  <si>
    <t>US-2018-1337858</t>
  </si>
  <si>
    <t xml:space="preserve">        Bettie Totman</t>
  </si>
  <si>
    <t>IT-2020-1628381</t>
  </si>
  <si>
    <t>Jason Whitaker</t>
  </si>
  <si>
    <t>ML-2018-1486605</t>
  </si>
  <si>
    <t>Sarah Broadway</t>
  </si>
  <si>
    <t>MX-2019-1783800</t>
  </si>
  <si>
    <t>Richard Rone</t>
  </si>
  <si>
    <t>MX-2021-1459907</t>
  </si>
  <si>
    <t>David Serano</t>
  </si>
  <si>
    <t>US-2022-1935029</t>
  </si>
  <si>
    <t>Evelyn Ray</t>
  </si>
  <si>
    <t>TV-10003493</t>
  </si>
  <si>
    <t>LG Television</t>
  </si>
  <si>
    <t>CA-2021-1234427</t>
  </si>
  <si>
    <t>Kerri Michaux</t>
  </si>
  <si>
    <t>CA-2022-1532418</t>
  </si>
  <si>
    <t xml:space="preserve">        Patsy Mcbratney</t>
  </si>
  <si>
    <t>SP-2019-1644140</t>
  </si>
  <si>
    <t>ST-10001243</t>
  </si>
  <si>
    <t>Hamilton Beach Stove</t>
  </si>
  <si>
    <t>UK-2021-1513833</t>
  </si>
  <si>
    <t>Robin Cardenas</t>
  </si>
  <si>
    <t>CA-2020-1540757</t>
  </si>
  <si>
    <t>MI-10000971</t>
  </si>
  <si>
    <t>LG Microwave</t>
  </si>
  <si>
    <t>CA-2018-1254995</t>
  </si>
  <si>
    <t>Antonio Swiger</t>
  </si>
  <si>
    <t>UK-2021-1184677</t>
  </si>
  <si>
    <t>TV-10006688</t>
  </si>
  <si>
    <t>Samsung Television</t>
  </si>
  <si>
    <t>CA-2020-1479808</t>
  </si>
  <si>
    <t>Sarah Badger</t>
  </si>
  <si>
    <t>SP-2022-1863862</t>
  </si>
  <si>
    <t>Susan Lincourt</t>
  </si>
  <si>
    <t>AU-2022-1896186</t>
  </si>
  <si>
    <t>US-2020-1386252</t>
  </si>
  <si>
    <t>SP-2021-1154660</t>
  </si>
  <si>
    <t>GE-2019-1787939</t>
  </si>
  <si>
    <t>Elissa Howard</t>
  </si>
  <si>
    <t>CA-2018-1554081</t>
  </si>
  <si>
    <t>William Peebles</t>
  </si>
  <si>
    <t>TH-2022-1194486</t>
  </si>
  <si>
    <t>Chana Fisher</t>
  </si>
  <si>
    <t>Bangkok</t>
  </si>
  <si>
    <t xml:space="preserve">   Thailand</t>
  </si>
  <si>
    <t>ST-10000710</t>
  </si>
  <si>
    <t xml:space="preserve">      Cuisinart Stove</t>
  </si>
  <si>
    <t>US-2018-1610722</t>
  </si>
  <si>
    <t>MX-2019-1132058</t>
  </si>
  <si>
    <t>Dorothy Lopez</t>
  </si>
  <si>
    <t>CA-2019-1194830</t>
  </si>
  <si>
    <t>Michael Eddy</t>
  </si>
  <si>
    <t>US-2019-1972077</t>
  </si>
  <si>
    <t>Paul Murphy</t>
  </si>
  <si>
    <t>PH-10004521</t>
  </si>
  <si>
    <t>Huawei Smart Phone</t>
  </si>
  <si>
    <t>CA-2020-1811911</t>
  </si>
  <si>
    <t>IN-2019-1592448</t>
  </si>
  <si>
    <t>US-2022-1413281</t>
  </si>
  <si>
    <t>Justin Tagaban</t>
  </si>
  <si>
    <t>Houston</t>
  </si>
  <si>
    <t>Texas</t>
  </si>
  <si>
    <t>ML-2019-1593375</t>
  </si>
  <si>
    <t>IT-2019-1798882</t>
  </si>
  <si>
    <t>Mandy Ross</t>
  </si>
  <si>
    <t>TV-10005930</t>
  </si>
  <si>
    <t>Sony Television</t>
  </si>
  <si>
    <t>FR-2019-1143109</t>
  </si>
  <si>
    <t>CA-2018-1123659</t>
  </si>
  <si>
    <t>Lisa Lawson</t>
  </si>
  <si>
    <t>IT-2020-1189887</t>
  </si>
  <si>
    <t>Christopher Delong</t>
  </si>
  <si>
    <t>US-2021-1431119</t>
  </si>
  <si>
    <t>John Zeigler</t>
  </si>
  <si>
    <t>CA-2019-1105082</t>
  </si>
  <si>
    <t>Terry Chaisson</t>
  </si>
  <si>
    <t>PH-10004767</t>
  </si>
  <si>
    <t>Motorola Smart Phone</t>
  </si>
  <si>
    <t>SP-2020-1049652</t>
  </si>
  <si>
    <t>Peter Goldman</t>
  </si>
  <si>
    <t>US-2022-1174136</t>
  </si>
  <si>
    <t>Helen Hibbard</t>
  </si>
  <si>
    <t>GE-2019-1403975</t>
  </si>
  <si>
    <t>Tamara Marshall</t>
  </si>
  <si>
    <t>MI-10007745</t>
  </si>
  <si>
    <t>Toshiba Microwave</t>
  </si>
  <si>
    <t>AU-2021-1659482</t>
  </si>
  <si>
    <t>Megan Thomas</t>
  </si>
  <si>
    <t>CA-2019-1991810</t>
  </si>
  <si>
    <t>Thomas Campbell</t>
  </si>
  <si>
    <t>IN-2020-1433081</t>
  </si>
  <si>
    <t xml:space="preserve">        Maurice Depriest</t>
  </si>
  <si>
    <t>CA-2021-1600616</t>
  </si>
  <si>
    <t>Quinton Dees</t>
  </si>
  <si>
    <t>ST-10006669</t>
  </si>
  <si>
    <t>Whirlpool Stove</t>
  </si>
  <si>
    <t>GE-2018-1049768</t>
  </si>
  <si>
    <t>Roger Walker</t>
  </si>
  <si>
    <t>CA-2020-1467786</t>
  </si>
  <si>
    <t>Erik Coan</t>
  </si>
  <si>
    <t>UK-2018-1236033</t>
  </si>
  <si>
    <t xml:space="preserve">        Shandra Moreno</t>
  </si>
  <si>
    <t>AU-2018-1944315</t>
  </si>
  <si>
    <t>IN-2020-1458012</t>
  </si>
  <si>
    <t>AU-2021-1723638</t>
  </si>
  <si>
    <t>Susan Sullens</t>
  </si>
  <si>
    <t>IT-2018-1932875</t>
  </si>
  <si>
    <t>Bill Novak</t>
  </si>
  <si>
    <t>MX-2022-1266282</t>
  </si>
  <si>
    <t>Carrie Moran</t>
  </si>
  <si>
    <t>SP-2019-1519980</t>
  </si>
  <si>
    <t>Joanna Newland</t>
  </si>
  <si>
    <t>AU-2019-1815312</t>
  </si>
  <si>
    <t>Suzanne Palmer</t>
  </si>
  <si>
    <t>CA-2018-1292101</t>
  </si>
  <si>
    <t>Jon Voller</t>
  </si>
  <si>
    <t>SP-2018-1706582</t>
  </si>
  <si>
    <t>Raymond Callaway</t>
  </si>
  <si>
    <t>CA-2022-1932275</t>
  </si>
  <si>
    <t>June Schatzman</t>
  </si>
  <si>
    <t>IT-2022-1132017</t>
  </si>
  <si>
    <t>Juan Siverling</t>
  </si>
  <si>
    <t>US-2019-1715194</t>
  </si>
  <si>
    <t>Casey Barto</t>
  </si>
  <si>
    <t>CA-2018-1826594</t>
  </si>
  <si>
    <t>Richard Coston</t>
  </si>
  <si>
    <t>IN-2020-1156598</t>
  </si>
  <si>
    <t>William Kling</t>
  </si>
  <si>
    <t>GE-2019-1501290</t>
  </si>
  <si>
    <t>US-2020-1460543</t>
  </si>
  <si>
    <t>Patrick King</t>
  </si>
  <si>
    <t>CA-2020-1598356</t>
  </si>
  <si>
    <t>Nicholas Martinez</t>
  </si>
  <si>
    <t>UK-2018-1916969</t>
  </si>
  <si>
    <t>Jacqueline Davis</t>
  </si>
  <si>
    <t>CA-2021-1392743</t>
  </si>
  <si>
    <t>ML-2021-1482890</t>
  </si>
  <si>
    <t xml:space="preserve">        Esther Simpson</t>
  </si>
  <si>
    <t>CA-2019-1517965</t>
  </si>
  <si>
    <t>Henry Thiel</t>
  </si>
  <si>
    <t>UK-2019-1726408</t>
  </si>
  <si>
    <t xml:space="preserve">        Ruth Harbert</t>
  </si>
  <si>
    <t>SP-2021-1101327</t>
  </si>
  <si>
    <t>Joanna Sandling</t>
  </si>
  <si>
    <t>TH-2019-1443955</t>
  </si>
  <si>
    <t>ML-2022-1807329</t>
  </si>
  <si>
    <t>Shane Gray</t>
  </si>
  <si>
    <t>CA-2022-1181495</t>
  </si>
  <si>
    <t>Jeannette Bazin</t>
  </si>
  <si>
    <t>AU-2018-1908480</t>
  </si>
  <si>
    <t>ML-2021-1449257</t>
  </si>
  <si>
    <t>Clifton Hoover</t>
  </si>
  <si>
    <t>SP-2019-1201848</t>
  </si>
  <si>
    <t>Nicholas Ford</t>
  </si>
  <si>
    <t>US-2022-1626485</t>
  </si>
  <si>
    <t xml:space="preserve">        Ruth Mendez</t>
  </si>
  <si>
    <t>TV-10007393</t>
  </si>
  <si>
    <t xml:space="preserve">Insignia Television      </t>
  </si>
  <si>
    <t>US-2020-1179126</t>
  </si>
  <si>
    <t>Albert Debernardi</t>
  </si>
  <si>
    <t>AU-2022-1670998</t>
  </si>
  <si>
    <t>TV-10001861</t>
  </si>
  <si>
    <t>Toshiba Television</t>
  </si>
  <si>
    <t>US-2022-1870316</t>
  </si>
  <si>
    <t>FR-2019-1499084</t>
  </si>
  <si>
    <t>Diane Hanson</t>
  </si>
  <si>
    <t>ST-10001957</t>
  </si>
  <si>
    <t>Hoover Stove</t>
  </si>
  <si>
    <t>CA-2022-1538901</t>
  </si>
  <si>
    <t>Gay Peters</t>
  </si>
  <si>
    <t>CA-2021-1106541</t>
  </si>
  <si>
    <t>Sergio Williams</t>
  </si>
  <si>
    <t>UK-2019-1612022</t>
  </si>
  <si>
    <t>US-2018-1093067</t>
  </si>
  <si>
    <t>Jeffrey Hinh</t>
  </si>
  <si>
    <t>AU-2022-1268211</t>
  </si>
  <si>
    <t>US-2021-1180471</t>
  </si>
  <si>
    <t>Marsha Williams</t>
  </si>
  <si>
    <t>IN-2019-1457105</t>
  </si>
  <si>
    <t>Lisa Kelleher</t>
  </si>
  <si>
    <t>MI-10006301</t>
  </si>
  <si>
    <t xml:space="preserve">  Samsung Microwave</t>
  </si>
  <si>
    <t>CA-2019-1359433</t>
  </si>
  <si>
    <t>Patrick Fletcher</t>
  </si>
  <si>
    <t>MX-2020-1386249</t>
  </si>
  <si>
    <t>Yolanda Franklin</t>
  </si>
  <si>
    <t>US-2021-1121593</t>
  </si>
  <si>
    <t>Cynthia Kochheiser</t>
  </si>
  <si>
    <t>US-2020-1343890</t>
  </si>
  <si>
    <t>Mary Turner</t>
  </si>
  <si>
    <t>UK-2018-1898030</t>
  </si>
  <si>
    <t xml:space="preserve">        William Young</t>
  </si>
  <si>
    <t>CA-2021-1402036</t>
  </si>
  <si>
    <t>Trevor Rancourt</t>
  </si>
  <si>
    <t>SP-2019-1162845</t>
  </si>
  <si>
    <t>Linda Ramos</t>
  </si>
  <si>
    <t>ML-2021-1016673</t>
  </si>
  <si>
    <t>Stanley Johnson</t>
  </si>
  <si>
    <t>CA-2018-1087275</t>
  </si>
  <si>
    <t>James Poole</t>
  </si>
  <si>
    <t>UK-2018-1128618</t>
  </si>
  <si>
    <t>Shannon Arnold</t>
  </si>
  <si>
    <t>UK-2019-1258247</t>
  </si>
  <si>
    <t>Michael Ortego</t>
  </si>
  <si>
    <t>SP-2021-1718912</t>
  </si>
  <si>
    <t>Linda Choi</t>
  </si>
  <si>
    <t>AU-2019-1737466</t>
  </si>
  <si>
    <t>Henry Hinson</t>
  </si>
  <si>
    <t>SP-2020-1985694</t>
  </si>
  <si>
    <t>PR-10005363</t>
  </si>
  <si>
    <t>Sharp Printer</t>
  </si>
  <si>
    <t>IT-2018-1836689</t>
  </si>
  <si>
    <t>Katherine Villanueva</t>
  </si>
  <si>
    <t>CA-2022-1402057</t>
  </si>
  <si>
    <t>Calvin Johnson</t>
  </si>
  <si>
    <t>US-2021-1791155</t>
  </si>
  <si>
    <t>CA-2019-1667820</t>
  </si>
  <si>
    <t>Tony Davis</t>
  </si>
  <si>
    <t>IT-2019-1348121</t>
  </si>
  <si>
    <t>Katie Wells</t>
  </si>
  <si>
    <t>AU-2019-1520142</t>
  </si>
  <si>
    <t>FR-2022-1063753</t>
  </si>
  <si>
    <t>Adrian Rivera</t>
  </si>
  <si>
    <t>CA-2019-1920733</t>
  </si>
  <si>
    <t>Eduardo Rosario</t>
  </si>
  <si>
    <t>PH-10005297</t>
  </si>
  <si>
    <t>Cisco Smart Phone</t>
  </si>
  <si>
    <t>IT-2022-1408340</t>
  </si>
  <si>
    <t>Irene Cloninger</t>
  </si>
  <si>
    <t>CA-2018-1028339</t>
  </si>
  <si>
    <t>TH-2019-1622557</t>
  </si>
  <si>
    <t>ML-2021-1512537</t>
  </si>
  <si>
    <t>Lawrence Brown</t>
  </si>
  <si>
    <t>TH-2019-1566744</t>
  </si>
  <si>
    <t>IT-2018-1631661</t>
  </si>
  <si>
    <t>Barbara Lopez</t>
  </si>
  <si>
    <t>CA-2020-1960062</t>
  </si>
  <si>
    <t>AU-2019-1828538</t>
  </si>
  <si>
    <t>CA-2019-1460458</t>
  </si>
  <si>
    <t>Kelly Downing</t>
  </si>
  <si>
    <t>CA-2022-1760672</t>
  </si>
  <si>
    <t>Marisol Robinson</t>
  </si>
  <si>
    <t>UK-2018-1650372</t>
  </si>
  <si>
    <t>Timothy Knapp</t>
  </si>
  <si>
    <t>CA-2021-1605832</t>
  </si>
  <si>
    <t>Aubrey Lejeune</t>
  </si>
  <si>
    <t>CA-2018-1037478</t>
  </si>
  <si>
    <t>Sheldon Silver</t>
  </si>
  <si>
    <t>CA-2021-1121135</t>
  </si>
  <si>
    <t>AU-2021-1472197</t>
  </si>
  <si>
    <t>US-2022-1208456</t>
  </si>
  <si>
    <t>CA-2022-1913391</t>
  </si>
  <si>
    <t>Daphne Mickey</t>
  </si>
  <si>
    <t>CA-2018-1765217</t>
  </si>
  <si>
    <t>Sallie Maobi</t>
  </si>
  <si>
    <t>SP-2020-1749026</t>
  </si>
  <si>
    <t>Ruth Sauls</t>
  </si>
  <si>
    <t>UK-2021-1441569</t>
  </si>
  <si>
    <t>US-2021-1219777</t>
  </si>
  <si>
    <t>Tamara Jones</t>
  </si>
  <si>
    <t>SP-2022-1357966</t>
  </si>
  <si>
    <t>Mary Taylor</t>
  </si>
  <si>
    <t>TV-10008035</t>
  </si>
  <si>
    <t>Panasonic Television</t>
  </si>
  <si>
    <t>FR-2021-1382167</t>
  </si>
  <si>
    <t>UK-2021-1469045</t>
  </si>
  <si>
    <t>Ella Peyser</t>
  </si>
  <si>
    <t>US-2018-1682678</t>
  </si>
  <si>
    <t>Thomas Wilson</t>
  </si>
  <si>
    <t>US-2021-1295416</t>
  </si>
  <si>
    <t>Amanda Lewis</t>
  </si>
  <si>
    <t>SP-2020-1498066</t>
  </si>
  <si>
    <t>AU-2021-1614662</t>
  </si>
  <si>
    <t>Michele Metz</t>
  </si>
  <si>
    <t>ML-2018-1424282</t>
  </si>
  <si>
    <t>IT-2022-1761594</t>
  </si>
  <si>
    <t>Jose Rogers</t>
  </si>
  <si>
    <t>US-2020-1986573</t>
  </si>
  <si>
    <t>PR-10009905</t>
  </si>
  <si>
    <t>Brother Copy     Machine</t>
  </si>
  <si>
    <t>MX-2019-1987163</t>
  </si>
  <si>
    <t>CA-2018-1319392</t>
  </si>
  <si>
    <t>Randy Tomas</t>
  </si>
  <si>
    <t>CA-2022-1437813</t>
  </si>
  <si>
    <t>Eleanor Patock</t>
  </si>
  <si>
    <t>CA-2018-1731831</t>
  </si>
  <si>
    <t>Betty Phelps</t>
  </si>
  <si>
    <t>SP-2019-1518974</t>
  </si>
  <si>
    <t>AU-2019-1600777</t>
  </si>
  <si>
    <t>AU-2019-1600026</t>
  </si>
  <si>
    <t>Barry Smith</t>
  </si>
  <si>
    <t>UK-2019-1521696</t>
  </si>
  <si>
    <t>GE-2018-1482065</t>
  </si>
  <si>
    <t>Melissa Gould</t>
  </si>
  <si>
    <t>CA-2020-1135358</t>
  </si>
  <si>
    <t>William Delung</t>
  </si>
  <si>
    <t>TH-2018-1435834</t>
  </si>
  <si>
    <t>Ernie Bookwalter</t>
  </si>
  <si>
    <t>ML-2018-1472436</t>
  </si>
  <si>
    <t>Miriam Murphy</t>
  </si>
  <si>
    <t>CA-2019-1314031</t>
  </si>
  <si>
    <t>James Bruner</t>
  </si>
  <si>
    <t>MX-2019-1184593</t>
  </si>
  <si>
    <t>Kellie Hays</t>
  </si>
  <si>
    <t>CA-2019-1681709</t>
  </si>
  <si>
    <t>Roland Thurman</t>
  </si>
  <si>
    <t>AU-2021-1061726</t>
  </si>
  <si>
    <t>Steven Tinley</t>
  </si>
  <si>
    <t>US-2021-1647040</t>
  </si>
  <si>
    <t>Jeremiah Perreault</t>
  </si>
  <si>
    <t>MX-2021-1730844</t>
  </si>
  <si>
    <t>Willie Jehlicka</t>
  </si>
  <si>
    <t>AU-2019-1888225</t>
  </si>
  <si>
    <t>CA-2020-1360240</t>
  </si>
  <si>
    <t>Rita Jernejcic</t>
  </si>
  <si>
    <t>US-2022-1880291</t>
  </si>
  <si>
    <t>Kyle Strange</t>
  </si>
  <si>
    <t>SP-2019-1431377</t>
  </si>
  <si>
    <t>Dena Betancourt</t>
  </si>
  <si>
    <t>CA-2020-1523446</t>
  </si>
  <si>
    <t>FR-2020-1496536</t>
  </si>
  <si>
    <t>US-2020-1181380</t>
  </si>
  <si>
    <t>Marion Ritter</t>
  </si>
  <si>
    <t>GE-2019-1295686</t>
  </si>
  <si>
    <t>Kevin Pisano</t>
  </si>
  <si>
    <t>IN-2020-1616055</t>
  </si>
  <si>
    <t>MX-2022-1545577</t>
  </si>
  <si>
    <t>Charles Zahm</t>
  </si>
  <si>
    <t>CA-2020-1979980</t>
  </si>
  <si>
    <t>FR-2018-1929903</t>
  </si>
  <si>
    <t>James Morquecho</t>
  </si>
  <si>
    <t>US-2022-1888267</t>
  </si>
  <si>
    <t>CA-2018-1934823</t>
  </si>
  <si>
    <t>TV-10008186</t>
  </si>
  <si>
    <t>Supersonic Television</t>
  </si>
  <si>
    <t>AU-2018-1722062</t>
  </si>
  <si>
    <t>Shamika Harris</t>
  </si>
  <si>
    <t>TH-2018-1704639</t>
  </si>
  <si>
    <t>US-2018-1893924</t>
  </si>
  <si>
    <t>Lorina Cameron</t>
  </si>
  <si>
    <t>TH-2022-1179046</t>
  </si>
  <si>
    <t>CA-2018-1925277</t>
  </si>
  <si>
    <t>Carl Mickens</t>
  </si>
  <si>
    <t>CA-2022-1824379</t>
  </si>
  <si>
    <t>Jennifer Mchale</t>
  </si>
  <si>
    <t>FR-2020-1790677</t>
  </si>
  <si>
    <t>Burton Ward</t>
  </si>
  <si>
    <t>AU-2019-1369371</t>
  </si>
  <si>
    <t>TH-2022-1884986</t>
  </si>
  <si>
    <t>Shirley Noel</t>
  </si>
  <si>
    <t>US-2018-1069571</t>
  </si>
  <si>
    <t>CA-2019-1529259</t>
  </si>
  <si>
    <t>Eric Forbes</t>
  </si>
  <si>
    <t>UK-2019-1350129</t>
  </si>
  <si>
    <t>Jennifer Young</t>
  </si>
  <si>
    <t>UK-2021-1463057</t>
  </si>
  <si>
    <t>CA-2018-1126570</t>
  </si>
  <si>
    <t>Mary Jackson</t>
  </si>
  <si>
    <t>ML-2021-1537242</t>
  </si>
  <si>
    <t>US-2020-1012534</t>
  </si>
  <si>
    <t>UK-2022-1618186</t>
  </si>
  <si>
    <t>US-2020-1256750</t>
  </si>
  <si>
    <t>Bertha Newman</t>
  </si>
  <si>
    <t>US-2018-1854247</t>
  </si>
  <si>
    <t>UK-2020-1457182</t>
  </si>
  <si>
    <t xml:space="preserve">        Wan Baker</t>
  </si>
  <si>
    <t>CA-2018-1079002</t>
  </si>
  <si>
    <t>CA-2020-1942208</t>
  </si>
  <si>
    <t>UK-2019-1998864</t>
  </si>
  <si>
    <t>Racheal Jones</t>
  </si>
  <si>
    <t>IT-2021-1992977</t>
  </si>
  <si>
    <t>Evie Land</t>
  </si>
  <si>
    <t>UK-2021-1787022</t>
  </si>
  <si>
    <t>AU-2020-1744181</t>
  </si>
  <si>
    <t>Jan Raub</t>
  </si>
  <si>
    <t>GE-2021-1456853</t>
  </si>
  <si>
    <t>Carlos Sayre</t>
  </si>
  <si>
    <t>TH-2022-1852247</t>
  </si>
  <si>
    <t>FR-2019-1770701</t>
  </si>
  <si>
    <t>Robert Aguilar</t>
  </si>
  <si>
    <t>CA-2018-1915941</t>
  </si>
  <si>
    <t xml:space="preserve">        Georgia Golka</t>
  </si>
  <si>
    <t>US-2022-1219842</t>
  </si>
  <si>
    <t>FR-2021-1907627</t>
  </si>
  <si>
    <t>UK-2018-1910264</t>
  </si>
  <si>
    <t xml:space="preserve">        Jan Howe</t>
  </si>
  <si>
    <t>FR-2019-1599457</t>
  </si>
  <si>
    <t>FR-2021-1636811</t>
  </si>
  <si>
    <t>Mike Newport</t>
  </si>
  <si>
    <t>UK-2020-1268469</t>
  </si>
  <si>
    <t>CA-2022-1527685</t>
  </si>
  <si>
    <t>US-2022-1941912</t>
  </si>
  <si>
    <t>Mary Thomas</t>
  </si>
  <si>
    <t>SP-2018-1911114</t>
  </si>
  <si>
    <t>Lillie Dusel</t>
  </si>
  <si>
    <t>SP-2022-1970071</t>
  </si>
  <si>
    <t>CA-2021-1440067</t>
  </si>
  <si>
    <t>CA-2019-1533545</t>
  </si>
  <si>
    <t>Richard Ayers</t>
  </si>
  <si>
    <t>FR-2018-1851983</t>
  </si>
  <si>
    <t>Michael Whigham</t>
  </si>
  <si>
    <t>AU-2021-1911157</t>
  </si>
  <si>
    <t>AU-2022-1588909</t>
  </si>
  <si>
    <t>Kathy Polin</t>
  </si>
  <si>
    <t>CA-2020-1401230</t>
  </si>
  <si>
    <t>CA-2022-1905261</t>
  </si>
  <si>
    <t>Rose Mcanally</t>
  </si>
  <si>
    <t>US-2022-1849591</t>
  </si>
  <si>
    <t>US-2018-1399847</t>
  </si>
  <si>
    <t>Judy Reyes</t>
  </si>
  <si>
    <t>CA-2021-1940212</t>
  </si>
  <si>
    <t>Carmela Gaede</t>
  </si>
  <si>
    <t>FR-2020-1194467</t>
  </si>
  <si>
    <t>CA-2018-1448994</t>
  </si>
  <si>
    <t>Effie Conda</t>
  </si>
  <si>
    <t>US-2021-1098011</t>
  </si>
  <si>
    <t>Richard Broun</t>
  </si>
  <si>
    <t>CA-2022-1801422</t>
  </si>
  <si>
    <t>CA-2019-1295966</t>
  </si>
  <si>
    <t>UK-2021-1304169</t>
  </si>
  <si>
    <t>Dennis Laplante</t>
  </si>
  <si>
    <t>GE-2018-1490719</t>
  </si>
  <si>
    <t>CA-2022-1340983</t>
  </si>
  <si>
    <t>Jessica Howell</t>
  </si>
  <si>
    <t>US-2021-1703315</t>
  </si>
  <si>
    <t>AU-2022-1361814</t>
  </si>
  <si>
    <t xml:space="preserve">        Derrick Moe</t>
  </si>
  <si>
    <t>CA-2020-1921910</t>
  </si>
  <si>
    <t>Josephine Morrow</t>
  </si>
  <si>
    <t>US-2018-1439397</t>
  </si>
  <si>
    <t>Christina Annino</t>
  </si>
  <si>
    <t>SP-2020-1312111</t>
  </si>
  <si>
    <t>CA-2021-1221294</t>
  </si>
  <si>
    <t>CA-2022-1825039</t>
  </si>
  <si>
    <t>US-2020-1292088</t>
  </si>
  <si>
    <t>Dana Labounty</t>
  </si>
  <si>
    <t>AU-2022-1984105</t>
  </si>
  <si>
    <t>UK-2018-1473123</t>
  </si>
  <si>
    <t>Christopher Mcclurg</t>
  </si>
  <si>
    <t>US-2019-1548738</t>
  </si>
  <si>
    <t>US-2020-1665162</t>
  </si>
  <si>
    <t>US-2019-1852639</t>
  </si>
  <si>
    <t>UK-2019-1620541</t>
  </si>
  <si>
    <t>CA-2019-1795270</t>
  </si>
  <si>
    <t>CA-2020-1625284</t>
  </si>
  <si>
    <t>IT-2022-1977440</t>
  </si>
  <si>
    <t>UK-2019-1827964</t>
  </si>
  <si>
    <t>MX-2020-1669237</t>
  </si>
  <si>
    <t>US-2021-1903370</t>
  </si>
  <si>
    <t>Jean Rushing</t>
  </si>
  <si>
    <t>AU-2021-1538494</t>
  </si>
  <si>
    <t>GE-2019-1104479</t>
  </si>
  <si>
    <t>Brian Reyes</t>
  </si>
  <si>
    <t>MX-2022-1227278</t>
  </si>
  <si>
    <t>Clifford Barajas</t>
  </si>
  <si>
    <t>UK-2020-1518614</t>
  </si>
  <si>
    <t>AU-2021-1285367</t>
  </si>
  <si>
    <t>James Murray</t>
  </si>
  <si>
    <t>US-2022-1676437</t>
  </si>
  <si>
    <t>US-2020-1704778</t>
  </si>
  <si>
    <t>Susan Bernardy</t>
  </si>
  <si>
    <t>IT-2021-1645466</t>
  </si>
  <si>
    <t>Justin Graham</t>
  </si>
  <si>
    <t>CA-2022-1627265</t>
  </si>
  <si>
    <t>Keri Ward</t>
  </si>
  <si>
    <t>US-2019-1704426</t>
  </si>
  <si>
    <t>US-2021-1341994</t>
  </si>
  <si>
    <t>Jane Gorham</t>
  </si>
  <si>
    <t>GE-2019-1937172</t>
  </si>
  <si>
    <t>CA-2018-1886581</t>
  </si>
  <si>
    <t>CA-2021-1262470</t>
  </si>
  <si>
    <t>CA-2021-1163098</t>
  </si>
  <si>
    <t>MX-2022-1728442</t>
  </si>
  <si>
    <t>CA-2021-1330826</t>
  </si>
  <si>
    <t>Linda Berry</t>
  </si>
  <si>
    <t>GE-2020-1832204</t>
  </si>
  <si>
    <t>AU-2019-1766256</t>
  </si>
  <si>
    <t>Katie Goldsberry</t>
  </si>
  <si>
    <t>IN-2020-1611328</t>
  </si>
  <si>
    <t>Brenda Zawacki</t>
  </si>
  <si>
    <t>US-2019-1770616</t>
  </si>
  <si>
    <t>Frank Brown</t>
  </si>
  <si>
    <t>UK-2022-1901289</t>
  </si>
  <si>
    <t>Jeremy Fisher</t>
  </si>
  <si>
    <t>UK-2019-1684436</t>
  </si>
  <si>
    <t>Del Mcclain</t>
  </si>
  <si>
    <t>US-2019-1259621</t>
  </si>
  <si>
    <t xml:space="preserve">        Fannie Bergeron</t>
  </si>
  <si>
    <t>SP-2019-1743700</t>
  </si>
  <si>
    <t>Georgia Sage</t>
  </si>
  <si>
    <t>SP-2021-1710376</t>
  </si>
  <si>
    <t>CA-2020-1973886</t>
  </si>
  <si>
    <t>UK-2020-1069765</t>
  </si>
  <si>
    <t>Clifford West</t>
  </si>
  <si>
    <t>UK-2020-1796041</t>
  </si>
  <si>
    <t>IT-2019-1990379</t>
  </si>
  <si>
    <t>Jon Mondragon</t>
  </si>
  <si>
    <t>US-2022-1463371</t>
  </si>
  <si>
    <t>UK-2022-1062247</t>
  </si>
  <si>
    <t>UK-2019-1093566</t>
  </si>
  <si>
    <t>CA-2019-1502243</t>
  </si>
  <si>
    <t>Andre Boon</t>
  </si>
  <si>
    <t>IT-2022-1383622</t>
  </si>
  <si>
    <t>Lois Stott</t>
  </si>
  <si>
    <t>AU-2020-1683713</t>
  </si>
  <si>
    <t>US-2019-1247604</t>
  </si>
  <si>
    <t>IT-2019-1862355</t>
  </si>
  <si>
    <t>Kathy Shockey</t>
  </si>
  <si>
    <t>MX-2020-1950343</t>
  </si>
  <si>
    <t>FR-2018-1950820</t>
  </si>
  <si>
    <t>MX-2022-1247570</t>
  </si>
  <si>
    <t>Shannon Milligan</t>
  </si>
  <si>
    <t>US-2022-1653135</t>
  </si>
  <si>
    <t>MX-2022-1028374</t>
  </si>
  <si>
    <t>US-2021-1108369</t>
  </si>
  <si>
    <t>US-2021-1353731</t>
  </si>
  <si>
    <t>Michael Kinney</t>
  </si>
  <si>
    <t>CA-2021-1661146</t>
  </si>
  <si>
    <t>US-2019-1319478</t>
  </si>
  <si>
    <t>Christine Mirabal</t>
  </si>
  <si>
    <t>US-2019-1799671</t>
  </si>
  <si>
    <t>Geraldine Vanhorn</t>
  </si>
  <si>
    <t>IT-2020-1900864</t>
  </si>
  <si>
    <t>AU-2021-1115215</t>
  </si>
  <si>
    <t>Antonio Sadler</t>
  </si>
  <si>
    <t>US-2020-1976306</t>
  </si>
  <si>
    <t>Audrey Allen</t>
  </si>
  <si>
    <t>IN-2019-1949288</t>
  </si>
  <si>
    <t>TH-2019-1585453</t>
  </si>
  <si>
    <t>GE-2022-1566531</t>
  </si>
  <si>
    <t>Paul Corrie</t>
  </si>
  <si>
    <t>US-2018-1846548</t>
  </si>
  <si>
    <t>Jessie Adu</t>
  </si>
  <si>
    <t>TH-2019-1289865</t>
  </si>
  <si>
    <t>Jay Michell</t>
  </si>
  <si>
    <t>US-2020-1511251</t>
  </si>
  <si>
    <t>FR-2022-1567957</t>
  </si>
  <si>
    <t>IN-2019-1518525</t>
  </si>
  <si>
    <t>US-2022-1945454</t>
  </si>
  <si>
    <t>ML-2022-1897673</t>
  </si>
  <si>
    <t>TH-2020-1090471</t>
  </si>
  <si>
    <t>MX-2019-1425729</t>
  </si>
  <si>
    <t>TH-2021-1636794</t>
  </si>
  <si>
    <t>Graham Eshelman</t>
  </si>
  <si>
    <t>CA-2021-1080560</t>
  </si>
  <si>
    <t>Theresa Reddy</t>
  </si>
  <si>
    <t>MX-2021-1026951</t>
  </si>
  <si>
    <t>Kelly Reyes</t>
  </si>
  <si>
    <t>ML-2022-1839372</t>
  </si>
  <si>
    <t>TH-2022-1994691</t>
  </si>
  <si>
    <t>SP-2018-1450886</t>
  </si>
  <si>
    <t>Cleo Lassiter</t>
  </si>
  <si>
    <t>AU-2021-1317426</t>
  </si>
  <si>
    <t>Jose Burtt</t>
  </si>
  <si>
    <t>CA-2019-1228443</t>
  </si>
  <si>
    <t>UK-2021-1693670</t>
  </si>
  <si>
    <t>MX-2022-1532533</t>
  </si>
  <si>
    <t>AU-2022-1314158</t>
  </si>
  <si>
    <t>John Craft</t>
  </si>
  <si>
    <t>FR-2022-1568696</t>
  </si>
  <si>
    <t>Charles Taylor</t>
  </si>
  <si>
    <t>CA-2019-1245460</t>
  </si>
  <si>
    <t>GE-2020-1683950</t>
  </si>
  <si>
    <t>IN-2020-1284173</t>
  </si>
  <si>
    <t>Susanne Shea</t>
  </si>
  <si>
    <t>GE-2018-1906210</t>
  </si>
  <si>
    <t>Tim Gilbert</t>
  </si>
  <si>
    <t>FR-2020-1971703</t>
  </si>
  <si>
    <t>Ramiro Willingham</t>
  </si>
  <si>
    <t>CA-2021-1210904</t>
  </si>
  <si>
    <t>AU-2020-1020803</t>
  </si>
  <si>
    <t>UK-2019-1973641</t>
  </si>
  <si>
    <t>CA-2020-1399444</t>
  </si>
  <si>
    <t>AU-2021-1196416</t>
  </si>
  <si>
    <t>US-2022-1395338</t>
  </si>
  <si>
    <t>IT-2018-1057653</t>
  </si>
  <si>
    <t>Richard Teague</t>
  </si>
  <si>
    <t>CA-2018-1833900</t>
  </si>
  <si>
    <t>Janet Tetterton</t>
  </si>
  <si>
    <t>CA-2018-1858933</t>
  </si>
  <si>
    <t>Edward Destina</t>
  </si>
  <si>
    <t>IT-2020-1399608</t>
  </si>
  <si>
    <t>GE-2018-1551024</t>
  </si>
  <si>
    <t>US-2019-1653111</t>
  </si>
  <si>
    <t>Jaime Hawkins</t>
  </si>
  <si>
    <t>AU-2020-1625886</t>
  </si>
  <si>
    <t>US-2019-1816530</t>
  </si>
  <si>
    <t>Dion Collins</t>
  </si>
  <si>
    <t>US-2019-1332554</t>
  </si>
  <si>
    <t>CA-2021-1815015</t>
  </si>
  <si>
    <t>Robert Wang</t>
  </si>
  <si>
    <t>UK-2018-1881037</t>
  </si>
  <si>
    <t>Anthony Henderson</t>
  </si>
  <si>
    <t>CA-2019-1853749</t>
  </si>
  <si>
    <t>AU-2020-1582850</t>
  </si>
  <si>
    <t>Virginia Morin</t>
  </si>
  <si>
    <t>FR-2019-1884442</t>
  </si>
  <si>
    <t>MX-2022-1652034</t>
  </si>
  <si>
    <t>US-2022-1348343</t>
  </si>
  <si>
    <t>SP-2018-1306961</t>
  </si>
  <si>
    <t>TH-2019-1605015</t>
  </si>
  <si>
    <t>AU-2022-1810180</t>
  </si>
  <si>
    <t>James Combs</t>
  </si>
  <si>
    <t>SP-2021-1173973</t>
  </si>
  <si>
    <t>Grady Westbrook</t>
  </si>
  <si>
    <t>US-2019-1445684</t>
  </si>
  <si>
    <t>IN-2021-1455011</t>
  </si>
  <si>
    <t>Tom Dean</t>
  </si>
  <si>
    <t>US-2019-1629998</t>
  </si>
  <si>
    <t>ML-2019-1447473</t>
  </si>
  <si>
    <t>US-2019-1550503</t>
  </si>
  <si>
    <t>David Anthony</t>
  </si>
  <si>
    <t>CA-2018-1350264</t>
  </si>
  <si>
    <t>UK-2021-1586253</t>
  </si>
  <si>
    <t>CA-2020-1916458</t>
  </si>
  <si>
    <t>CA-2021-1801005</t>
  </si>
  <si>
    <t>CA-2021-1122794</t>
  </si>
  <si>
    <t>FR-2020-1973505</t>
  </si>
  <si>
    <t>Jeff Andrew</t>
  </si>
  <si>
    <t>US-2019-1338875</t>
  </si>
  <si>
    <t>TH-2018-1912616</t>
  </si>
  <si>
    <t>IN-2022-1366554</t>
  </si>
  <si>
    <t>CA-2021-1917089</t>
  </si>
  <si>
    <t>Dee Johnson</t>
  </si>
  <si>
    <t>UK-2020-1644790</t>
  </si>
  <si>
    <t>US-2021-1762513</t>
  </si>
  <si>
    <t>AU-2020-1536336</t>
  </si>
  <si>
    <t>GE-2019-1673592</t>
  </si>
  <si>
    <t>GE-2022-1528850</t>
  </si>
  <si>
    <t>Cassie Shelley</t>
  </si>
  <si>
    <t>US-2021-1933985</t>
  </si>
  <si>
    <t>UK-2019-1769449</t>
  </si>
  <si>
    <t>CA-2022-1167711</t>
  </si>
  <si>
    <t>CA-2022-1299299</t>
  </si>
  <si>
    <t>CA-2019-1177983</t>
  </si>
  <si>
    <t>CA-2021-1056576</t>
  </si>
  <si>
    <t>SP-2020-1222121</t>
  </si>
  <si>
    <t>IN-2020-1458579</t>
  </si>
  <si>
    <t>Carin Mcfarland</t>
  </si>
  <si>
    <t>CA-2020-1152615</t>
  </si>
  <si>
    <t>MX-2022-1422863</t>
  </si>
  <si>
    <t>Frances Anderson</t>
  </si>
  <si>
    <t>US-2019-1781380</t>
  </si>
  <si>
    <t>Carolyn Richardson</t>
  </si>
  <si>
    <t>UK-2019-1525534</t>
  </si>
  <si>
    <t>CA-2020-1766438</t>
  </si>
  <si>
    <t>Betty Dinger</t>
  </si>
  <si>
    <t>UK-2019-1134159</t>
  </si>
  <si>
    <t>GE-2021-1927324</t>
  </si>
  <si>
    <t>IT-2022-1905016</t>
  </si>
  <si>
    <t>Gordon Betts</t>
  </si>
  <si>
    <t>US-2021-1871218</t>
  </si>
  <si>
    <t xml:space="preserve">        Michael Contreras</t>
  </si>
  <si>
    <t>FR-2018-1123846</t>
  </si>
  <si>
    <t>CA-2019-1427420</t>
  </si>
  <si>
    <t>GE-2022-1736134</t>
  </si>
  <si>
    <t>Peggy Swift</t>
  </si>
  <si>
    <t>US-2021-1056520</t>
  </si>
  <si>
    <t>AU-2022-1560616</t>
  </si>
  <si>
    <t>US-2019-1893700</t>
  </si>
  <si>
    <t>TH-2022-1411803</t>
  </si>
  <si>
    <t>CA-2021-1139242</t>
  </si>
  <si>
    <t>CA-2019-1008146</t>
  </si>
  <si>
    <t>ML-2021-1398939</t>
  </si>
  <si>
    <t>IN-2020-1372910</t>
  </si>
  <si>
    <t>US-2022-1431946</t>
  </si>
  <si>
    <t>US-2019-1008720</t>
  </si>
  <si>
    <t>CA-2018-1875101</t>
  </si>
  <si>
    <t>UK-2018-1907204</t>
  </si>
  <si>
    <t>Melissa Early</t>
  </si>
  <si>
    <t>MX-2021-1383911</t>
  </si>
  <si>
    <t>US-2020-1917237</t>
  </si>
  <si>
    <t>FR-2019-1986164</t>
  </si>
  <si>
    <t>SP-2022-1232512</t>
  </si>
  <si>
    <t>CA-2019-1163582</t>
  </si>
  <si>
    <t>IN-2018-1280721</t>
  </si>
  <si>
    <t>US-2021-1951080</t>
  </si>
  <si>
    <t>CA-2020-1755107</t>
  </si>
  <si>
    <t>CA-2020-1338797</t>
  </si>
  <si>
    <t>FR-2019-1497771</t>
  </si>
  <si>
    <t>SP-2022-1256764</t>
  </si>
  <si>
    <t>AU-2022-1824830</t>
  </si>
  <si>
    <t>GE-2020-1056441</t>
  </si>
  <si>
    <t>CA-2018-1857763</t>
  </si>
  <si>
    <t>UK-2021-1739869</t>
  </si>
  <si>
    <t>James Miller</t>
  </si>
  <si>
    <t>AU-2019-1605078</t>
  </si>
  <si>
    <t>US-2019-1075591</t>
  </si>
  <si>
    <t xml:space="preserve">        Melinda Carroll</t>
  </si>
  <si>
    <t>TH-2021-1178624</t>
  </si>
  <si>
    <t>Ruthie Young</t>
  </si>
  <si>
    <t>US-2021-1368517</t>
  </si>
  <si>
    <t>US-2020-1841106</t>
  </si>
  <si>
    <t>US-2019-1820294</t>
  </si>
  <si>
    <t>CA-2020-1651126</t>
  </si>
  <si>
    <t>US-2021-1037061</t>
  </si>
  <si>
    <t>IN-2021-1275509</t>
  </si>
  <si>
    <t>IN-2019-1660899</t>
  </si>
  <si>
    <t>Mathew Torres</t>
  </si>
  <si>
    <t>MX-2021-1021072</t>
  </si>
  <si>
    <t>Sally Howell</t>
  </si>
  <si>
    <t>UK-2018-1623682</t>
  </si>
  <si>
    <t>CA-2020-1562043</t>
  </si>
  <si>
    <t>UK-2020-1455704</t>
  </si>
  <si>
    <t>CA-2018-1936249</t>
  </si>
  <si>
    <t>Christopher Beck</t>
  </si>
  <si>
    <t>US-2021-1820961</t>
  </si>
  <si>
    <t>UK-2022-1267749</t>
  </si>
  <si>
    <t>UK-2019-1086830</t>
  </si>
  <si>
    <t>US-2020-1826176</t>
  </si>
  <si>
    <t>Lori Hux</t>
  </si>
  <si>
    <t>IT-2020-1514240</t>
  </si>
  <si>
    <t>US-2020-1311964</t>
  </si>
  <si>
    <t>TH-2019-1342057</t>
  </si>
  <si>
    <t>US-2019-1094826</t>
  </si>
  <si>
    <t>AU-2020-1655613</t>
  </si>
  <si>
    <t>US-2020-1084828</t>
  </si>
  <si>
    <t>GE-2022-1393787</t>
  </si>
  <si>
    <t>Josephine Tousom</t>
  </si>
  <si>
    <t>US-2019-1179095</t>
  </si>
  <si>
    <t>Mathew Sellers</t>
  </si>
  <si>
    <t>US-2020-1974198</t>
  </si>
  <si>
    <t>SP-2018-1872688</t>
  </si>
  <si>
    <t>UK-2018-1461509</t>
  </si>
  <si>
    <t>TH-2019-1485515</t>
  </si>
  <si>
    <t>UK-2018-1163440</t>
  </si>
  <si>
    <t>MX-2022-1090259</t>
  </si>
  <si>
    <t>AU-2021-1848952</t>
  </si>
  <si>
    <t>Salvatore Green</t>
  </si>
  <si>
    <t>TH-2021-1499186</t>
  </si>
  <si>
    <t>GE-2020-1347522</t>
  </si>
  <si>
    <t>Geneva Carney</t>
  </si>
  <si>
    <t>AU-2021-1906198</t>
  </si>
  <si>
    <t>CA-2021-1069545</t>
  </si>
  <si>
    <t>Marie Clark</t>
  </si>
  <si>
    <t>ML-2018-1984534</t>
  </si>
  <si>
    <t>US-2021-1502708</t>
  </si>
  <si>
    <t>GE-2018-1867663</t>
  </si>
  <si>
    <t>ML-2018-1272009</t>
  </si>
  <si>
    <t>AU-2018-1029227</t>
  </si>
  <si>
    <t>IT-2020-1728669</t>
  </si>
  <si>
    <t>IN-2020-1323703</t>
  </si>
  <si>
    <t>Maria Thomas</t>
  </si>
  <si>
    <t>GE-2019-1532370</t>
  </si>
  <si>
    <t>Albert Hancock</t>
  </si>
  <si>
    <t>GE-2021-1579818</t>
  </si>
  <si>
    <t>ML-2018-1712162</t>
  </si>
  <si>
    <t>Ricky Alexander</t>
  </si>
  <si>
    <t>ML-2021-1040616</t>
  </si>
  <si>
    <t>ML-2019-1985467</t>
  </si>
  <si>
    <t>US-2022-1759624</t>
  </si>
  <si>
    <t>US-2020-1525444</t>
  </si>
  <si>
    <t>Jeffrey Pettit</t>
  </si>
  <si>
    <t>UK-2019-1119571</t>
  </si>
  <si>
    <t>CA-2018-1335882</t>
  </si>
  <si>
    <t>GE-2022-1408643</t>
  </si>
  <si>
    <t>AU-2022-1730721</t>
  </si>
  <si>
    <t>Agustina Brien</t>
  </si>
  <si>
    <t>CA-2019-1622525</t>
  </si>
  <si>
    <t>AU-2019-1613365</t>
  </si>
  <si>
    <t>US-2018-1370325</t>
  </si>
  <si>
    <t>CA-2019-1725996</t>
  </si>
  <si>
    <t>Jose Bandy</t>
  </si>
  <si>
    <t>TH-2018-1450220</t>
  </si>
  <si>
    <t>CA-2019-1153883</t>
  </si>
  <si>
    <t>GE-2019-1052101</t>
  </si>
  <si>
    <t>Geneva Blaze</t>
  </si>
  <si>
    <t>CA-2019-1753113</t>
  </si>
  <si>
    <t>Linda Padilla</t>
  </si>
  <si>
    <t>CA-2022-1194447</t>
  </si>
  <si>
    <t>UK-2021-1465677</t>
  </si>
  <si>
    <t>Megan Butts</t>
  </si>
  <si>
    <t>SP-2021-1087589</t>
  </si>
  <si>
    <t>GE-2022-1989852</t>
  </si>
  <si>
    <t>CA-2021-1452340</t>
  </si>
  <si>
    <t>AU-2022-1275402</t>
  </si>
  <si>
    <t>FR-2018-1374181</t>
  </si>
  <si>
    <t>GE-2018-1881053</t>
  </si>
  <si>
    <t xml:space="preserve">        Jacob Wolf</t>
  </si>
  <si>
    <t>CA-2020-1507290</t>
  </si>
  <si>
    <t>TH-2021-1411354</t>
  </si>
  <si>
    <t>CA-2022-1140469</t>
  </si>
  <si>
    <t>CA-2022-1666056</t>
  </si>
  <si>
    <t>ML-2019-1960715</t>
  </si>
  <si>
    <t xml:space="preserve">        Janice Gonzalez</t>
  </si>
  <si>
    <t>AU-2021-1871541</t>
  </si>
  <si>
    <t>AU-2019-1578581</t>
  </si>
  <si>
    <t>US-2020-1904604</t>
  </si>
  <si>
    <t>Ronald Brenner</t>
  </si>
  <si>
    <t>MX-2019-1519797</t>
  </si>
  <si>
    <t>Joyce Chason</t>
  </si>
  <si>
    <t>MX-2022-1710538</t>
  </si>
  <si>
    <t>Stanley Baber</t>
  </si>
  <si>
    <t>FR-2018-1460243</t>
  </si>
  <si>
    <t>TH-2020-1285975</t>
  </si>
  <si>
    <t>Evelyn Ingram</t>
  </si>
  <si>
    <t>CA-2018-1833899</t>
  </si>
  <si>
    <t>TH-2018-1914014</t>
  </si>
  <si>
    <t>Jacqueline Lundy</t>
  </si>
  <si>
    <t>US-2021-1105333</t>
  </si>
  <si>
    <t>US-2022-1512527</t>
  </si>
  <si>
    <t>IN-2020-1135408</t>
  </si>
  <si>
    <t>US-2019-1662688</t>
  </si>
  <si>
    <t>US-2020-1324398</t>
  </si>
  <si>
    <t>UK-2021-1829108</t>
  </si>
  <si>
    <t>Ruby Welk</t>
  </si>
  <si>
    <t>CA-2018-1468988</t>
  </si>
  <si>
    <t>CA-2020-1874570</t>
  </si>
  <si>
    <t>ML-2018-1329605</t>
  </si>
  <si>
    <t>FR-2020-1219999</t>
  </si>
  <si>
    <t>UK-2020-1843524</t>
  </si>
  <si>
    <t>Alice Arnold</t>
  </si>
  <si>
    <t>CA-2018-1174508</t>
  </si>
  <si>
    <t>AU-2020-1585162</t>
  </si>
  <si>
    <t>Asia Neaves</t>
  </si>
  <si>
    <t>US-2019-1838383</t>
  </si>
  <si>
    <t>Kelly Cook</t>
  </si>
  <si>
    <t>UK-2019-1861126</t>
  </si>
  <si>
    <t>US-2021-1054770</t>
  </si>
  <si>
    <t>GE-2022-1975969</t>
  </si>
  <si>
    <t>IN-2022-1582515</t>
  </si>
  <si>
    <t>AU-2020-1091980</t>
  </si>
  <si>
    <t>FR-2021-1639966</t>
  </si>
  <si>
    <t>CA-2020-1875730</t>
  </si>
  <si>
    <t>CA-2019-1123444</t>
  </si>
  <si>
    <t>UK-2021-1392425</t>
  </si>
  <si>
    <t>US-2021-1581561</t>
  </si>
  <si>
    <t>IT-2019-1209364</t>
  </si>
  <si>
    <t>US-2019-1080559</t>
  </si>
  <si>
    <t>FR-2019-1671092</t>
  </si>
  <si>
    <t>Paul Swain</t>
  </si>
  <si>
    <t>AU-2018-1775345</t>
  </si>
  <si>
    <t>TH-2022-1737901</t>
  </si>
  <si>
    <t>US-2021-1981974</t>
  </si>
  <si>
    <t>Dennis Stowe</t>
  </si>
  <si>
    <t>UK-2019-1105691</t>
  </si>
  <si>
    <t>UK-2020-1893431</t>
  </si>
  <si>
    <t>Sherry Jackson</t>
  </si>
  <si>
    <t>IT-2018-1138935</t>
  </si>
  <si>
    <t>Leslie Wahl</t>
  </si>
  <si>
    <t>AU-2022-1704209</t>
  </si>
  <si>
    <t>CA-2022-1362871</t>
  </si>
  <si>
    <t>SP-2022-1994571</t>
  </si>
  <si>
    <t>ML-2019-1347663</t>
  </si>
  <si>
    <t>MX-2020-1574862</t>
  </si>
  <si>
    <t>SP-2022-1021646</t>
  </si>
  <si>
    <t>SP-2020-1326280</t>
  </si>
  <si>
    <t>CA-2020-1324177</t>
  </si>
  <si>
    <t>SP-2019-1878595</t>
  </si>
  <si>
    <t>US-2022-1461862</t>
  </si>
  <si>
    <t>David Briggs</t>
  </si>
  <si>
    <t>SP-2020-1554370</t>
  </si>
  <si>
    <t>William Tooze</t>
  </si>
  <si>
    <t>UK-2018-1561772</t>
  </si>
  <si>
    <t>US-2018-1505308</t>
  </si>
  <si>
    <t>CA-2021-1792039</t>
  </si>
  <si>
    <t>US-2018-1167943</t>
  </si>
  <si>
    <t>Ingeborg Beierle</t>
  </si>
  <si>
    <t>GE-2022-1441314</t>
  </si>
  <si>
    <t>CA-2018-1106655</t>
  </si>
  <si>
    <t>AU-2019-1807160</t>
  </si>
  <si>
    <t>CA-2020-1050267</t>
  </si>
  <si>
    <t>TH-2020-1749700</t>
  </si>
  <si>
    <t>Tasha Nockels</t>
  </si>
  <si>
    <t>IN-2021-1061261</t>
  </si>
  <si>
    <t>US-2021-1890373</t>
  </si>
  <si>
    <t>AU-2018-1096539</t>
  </si>
  <si>
    <t>US-2021-1357126</t>
  </si>
  <si>
    <t>Robert Hall</t>
  </si>
  <si>
    <t>IN-2021-1892421</t>
  </si>
  <si>
    <t>AU-2021-1852992</t>
  </si>
  <si>
    <t>William Stokley</t>
  </si>
  <si>
    <t>SP-2018-1375143</t>
  </si>
  <si>
    <t>US-2020-1261830</t>
  </si>
  <si>
    <t>SP-2021-1378480</t>
  </si>
  <si>
    <t>AU-2018-1149415</t>
  </si>
  <si>
    <t>AU-2019-1686750</t>
  </si>
  <si>
    <t>UK-2018-1479011</t>
  </si>
  <si>
    <t>GE-2020-1895278</t>
  </si>
  <si>
    <t>UK-2022-1461192</t>
  </si>
  <si>
    <t>TH-2019-1719109</t>
  </si>
  <si>
    <t>UK-2018-1267860</t>
  </si>
  <si>
    <t>AU-2022-1822485</t>
  </si>
  <si>
    <t>US-2021-1116472</t>
  </si>
  <si>
    <t>AU-2020-1611223</t>
  </si>
  <si>
    <t>Sara Beard</t>
  </si>
  <si>
    <t>CA-2020-1563558</t>
  </si>
  <si>
    <t>CA-2018-1924181</t>
  </si>
  <si>
    <t>Timothy Rosenthal</t>
  </si>
  <si>
    <t>CA-2022-1495325</t>
  </si>
  <si>
    <t>FR-2018-1246267</t>
  </si>
  <si>
    <t>UK-2018-1484591</t>
  </si>
  <si>
    <t>TH-2018-1936876</t>
  </si>
  <si>
    <t>Cedric Vetter</t>
  </si>
  <si>
    <t>CA-2022-1090869</t>
  </si>
  <si>
    <t>IT-2020-1379616</t>
  </si>
  <si>
    <t>James Murrell</t>
  </si>
  <si>
    <t>US-2018-1490055</t>
  </si>
  <si>
    <t>CA-2019-1621104</t>
  </si>
  <si>
    <t>CA-2020-1559635</t>
  </si>
  <si>
    <t>GE-2019-1591724</t>
  </si>
  <si>
    <t>CA-2022-1710055</t>
  </si>
  <si>
    <t>CA-2018-1331283</t>
  </si>
  <si>
    <t>SP-2018-1452128</t>
  </si>
  <si>
    <t>IN-2018-1937556</t>
  </si>
  <si>
    <t>US-2018-1500322</t>
  </si>
  <si>
    <t>Sabrina Krepps</t>
  </si>
  <si>
    <t>UK-2022-1137452</t>
  </si>
  <si>
    <t>CA-2021-1884516</t>
  </si>
  <si>
    <t>Dominick Leversee</t>
  </si>
  <si>
    <t>FR-2018-1058278</t>
  </si>
  <si>
    <t>CA-2018-1485317</t>
  </si>
  <si>
    <t>UK-2021-1852191</t>
  </si>
  <si>
    <t>CA-2018-1003264</t>
  </si>
  <si>
    <t>ML-2022-1096203</t>
  </si>
  <si>
    <t>Thelma Pezzuti</t>
  </si>
  <si>
    <t>AU-2021-1948563</t>
  </si>
  <si>
    <t>MX-2019-1202536</t>
  </si>
  <si>
    <t>CA-2018-1537622</t>
  </si>
  <si>
    <t>CA-2021-1776824</t>
  </si>
  <si>
    <t>CA-2018-1759907</t>
  </si>
  <si>
    <t>FR-2019-1370235</t>
  </si>
  <si>
    <t>GE-2018-1150344</t>
  </si>
  <si>
    <t>TH-2019-1828142</t>
  </si>
  <si>
    <t>ML-2018-1903067</t>
  </si>
  <si>
    <t>Jimmy Dyckman</t>
  </si>
  <si>
    <t>UK-2022-1294081</t>
  </si>
  <si>
    <t>Randall Huffman</t>
  </si>
  <si>
    <t>IN-2022-1264480</t>
  </si>
  <si>
    <t>CA-2022-1016520</t>
  </si>
  <si>
    <t>CA-2019-1725050</t>
  </si>
  <si>
    <t>ML-2021-1145266</t>
  </si>
  <si>
    <t>CA-2021-1251356</t>
  </si>
  <si>
    <t>Alice Dyer</t>
  </si>
  <si>
    <t>CA-2022-1009245</t>
  </si>
  <si>
    <t>SP-2018-1124449</t>
  </si>
  <si>
    <t>Joseph Casarez</t>
  </si>
  <si>
    <t>CA-2021-1886286</t>
  </si>
  <si>
    <t>FR-2020-1982195</t>
  </si>
  <si>
    <t>CA-2018-1098995</t>
  </si>
  <si>
    <t>TH-2021-1973466</t>
  </si>
  <si>
    <t>Ann Williams</t>
  </si>
  <si>
    <t>IN-2022-1110764</t>
  </si>
  <si>
    <t>UK-2021-1958560</t>
  </si>
  <si>
    <t>MX-2018-1004110</t>
  </si>
  <si>
    <t>ML-2021-1251719</t>
  </si>
  <si>
    <t>CA-2018-1578998</t>
  </si>
  <si>
    <t>AU-2018-1432358</t>
  </si>
  <si>
    <t>TH-2019-1987424</t>
  </si>
  <si>
    <t>TH-2019-1934003</t>
  </si>
  <si>
    <t>Eloisa Carrol</t>
  </si>
  <si>
    <t>SP-2019-1130933</t>
  </si>
  <si>
    <t>US-2021-1023011</t>
  </si>
  <si>
    <t>US-2018-1437657</t>
  </si>
  <si>
    <t>US-2021-1235765</t>
  </si>
  <si>
    <t>US-2021-1468104</t>
  </si>
  <si>
    <t>Joe Williams</t>
  </si>
  <si>
    <t>AU-2020-1083333</t>
  </si>
  <si>
    <t>US-2018-1326754</t>
  </si>
  <si>
    <t>CA-2022-1685601</t>
  </si>
  <si>
    <t>MX-2022-1559454</t>
  </si>
  <si>
    <t>IT-2021-1504702</t>
  </si>
  <si>
    <t>US-2022-1862433</t>
  </si>
  <si>
    <t xml:space="preserve">        Joseph Hayes</t>
  </si>
  <si>
    <t>MX-2019-1740330</t>
  </si>
  <si>
    <t>CA-2018-1156394</t>
  </si>
  <si>
    <t>MX-2020-1902677</t>
  </si>
  <si>
    <t>Dolores Burnside</t>
  </si>
  <si>
    <t>US-2019-1685264</t>
  </si>
  <si>
    <t>UK-2020-1086184</t>
  </si>
  <si>
    <t xml:space="preserve">        Helen Rosado</t>
  </si>
  <si>
    <t>UK-2020-1261640</t>
  </si>
  <si>
    <t>Cindy Williams</t>
  </si>
  <si>
    <t>FR-2022-1708072</t>
  </si>
  <si>
    <t>CA-2019-1587354</t>
  </si>
  <si>
    <t>US-2022-1494115</t>
  </si>
  <si>
    <t>US-2020-1352216</t>
  </si>
  <si>
    <t>CA-2021-1456802</t>
  </si>
  <si>
    <t>CA-2022-1517262</t>
  </si>
  <si>
    <t>Richard Viloria</t>
  </si>
  <si>
    <t>FR-2020-1777062</t>
  </si>
  <si>
    <t>FR-2019-1847024</t>
  </si>
  <si>
    <t>CA-2018-1545835</t>
  </si>
  <si>
    <t>Jennifer Haller</t>
  </si>
  <si>
    <t>US-2021-1822916</t>
  </si>
  <si>
    <t>US-2020-1577806</t>
  </si>
  <si>
    <t>IN-2019-1833813</t>
  </si>
  <si>
    <t>Lucille Drew</t>
  </si>
  <si>
    <t>US-2022-1386716</t>
  </si>
  <si>
    <t>MX-2022-1766163</t>
  </si>
  <si>
    <t>CA-2020-1233483</t>
  </si>
  <si>
    <t>US-2020-1596026</t>
  </si>
  <si>
    <t>Michael Pellerin</t>
  </si>
  <si>
    <t>FR-2022-1415213</t>
  </si>
  <si>
    <t>UK-2021-1302211</t>
  </si>
  <si>
    <t>IN-2021-1488734</t>
  </si>
  <si>
    <t>US-2021-1662559</t>
  </si>
  <si>
    <t>CA-2018-1275698</t>
  </si>
  <si>
    <t>ML-2022-1318895</t>
  </si>
  <si>
    <t>CA-2021-1676911</t>
  </si>
  <si>
    <t>GE-2022-1755485</t>
  </si>
  <si>
    <t>US-2022-1170979</t>
  </si>
  <si>
    <t>Olive Sears</t>
  </si>
  <si>
    <t>US-2020-1057452</t>
  </si>
  <si>
    <t>Elvira Brown</t>
  </si>
  <si>
    <t>US-2018-1852159</t>
  </si>
  <si>
    <t>UK-2020-1072510</t>
  </si>
  <si>
    <t>GE-2018-1773864</t>
  </si>
  <si>
    <t>GE-2018-1732436</t>
  </si>
  <si>
    <t>CA-2020-1625083</t>
  </si>
  <si>
    <t>William Whitehead</t>
  </si>
  <si>
    <t>UK-2020-1839024</t>
  </si>
  <si>
    <t>Miguelina Hefty</t>
  </si>
  <si>
    <t>US-2018-1672515</t>
  </si>
  <si>
    <t>CA-2022-1861369</t>
  </si>
  <si>
    <t>GE-2020-1281244</t>
  </si>
  <si>
    <t>CA-2020-1579344</t>
  </si>
  <si>
    <t>UK-2019-1468390</t>
  </si>
  <si>
    <t>CA-2019-1442250</t>
  </si>
  <si>
    <t>SP-2021-1935380</t>
  </si>
  <si>
    <t>UK-2022-1264022</t>
  </si>
  <si>
    <t>Sherrie Barnett</t>
  </si>
  <si>
    <t>CA-2019-1863190</t>
  </si>
  <si>
    <t>CA-2021-1646628</t>
  </si>
  <si>
    <t>William Murphy</t>
  </si>
  <si>
    <t>US-2019-1299568</t>
  </si>
  <si>
    <t>UK-2018-1226322</t>
  </si>
  <si>
    <t>GE-2018-1171622</t>
  </si>
  <si>
    <t>SP-2021-1207388</t>
  </si>
  <si>
    <t>US-2022-1017358</t>
  </si>
  <si>
    <t>IT-2022-1199358</t>
  </si>
  <si>
    <t>MX-2022-1851598</t>
  </si>
  <si>
    <t>CA-2018-1429021</t>
  </si>
  <si>
    <t>ML-2018-1247263</t>
  </si>
  <si>
    <t>Jackie Murray</t>
  </si>
  <si>
    <t>ML-2020-1907262</t>
  </si>
  <si>
    <t>US-2022-1856610</t>
  </si>
  <si>
    <t>Guadalupe Mizell</t>
  </si>
  <si>
    <t>US-2022-1241578</t>
  </si>
  <si>
    <t>US-2019-1825097</t>
  </si>
  <si>
    <t>Mary Domenice</t>
  </si>
  <si>
    <t>IT-2022-1374695</t>
  </si>
  <si>
    <t>Donna Montoya</t>
  </si>
  <si>
    <t>FR-2022-1063364</t>
  </si>
  <si>
    <t>US-2019-1109235</t>
  </si>
  <si>
    <t>US-2018-1936898</t>
  </si>
  <si>
    <t>Bernice Medrano</t>
  </si>
  <si>
    <t>AU-2020-1947678</t>
  </si>
  <si>
    <t>CA-2021-1459756</t>
  </si>
  <si>
    <t>US-2021-1460692</t>
  </si>
  <si>
    <t>IN-2022-1742053</t>
  </si>
  <si>
    <t>AU-2019-1232787</t>
  </si>
  <si>
    <t>CA-2019-1448034</t>
  </si>
  <si>
    <t>TH-2021-1912222</t>
  </si>
  <si>
    <t>MX-2020-1979221</t>
  </si>
  <si>
    <t>FR-2021-1932316</t>
  </si>
  <si>
    <t>UK-2021-1669869</t>
  </si>
  <si>
    <t>UK-2021-1661006</t>
  </si>
  <si>
    <t>MX-2020-1102683</t>
  </si>
  <si>
    <t>MX-2019-1170435</t>
  </si>
  <si>
    <t>UK-2018-1818886</t>
  </si>
  <si>
    <t>US-2018-1561403</t>
  </si>
  <si>
    <t>UK-2020-1047769</t>
  </si>
  <si>
    <t>IT-2019-1043025</t>
  </si>
  <si>
    <t>GE-2021-1405616</t>
  </si>
  <si>
    <t>CA-2022-1749531</t>
  </si>
  <si>
    <t xml:space="preserve">        Rene Sanders</t>
  </si>
  <si>
    <t>UK-2019-1660422</t>
  </si>
  <si>
    <t>Emily Romero</t>
  </si>
  <si>
    <t>CA-2022-1954720</t>
  </si>
  <si>
    <t>GE-2021-1571230</t>
  </si>
  <si>
    <t>GE-2021-1786553</t>
  </si>
  <si>
    <t>FR-2021-1900397</t>
  </si>
  <si>
    <t>SP-2019-1876918</t>
  </si>
  <si>
    <t>SP-2022-1415256</t>
  </si>
  <si>
    <t>TH-2018-1882535</t>
  </si>
  <si>
    <t>UK-2018-1150375</t>
  </si>
  <si>
    <t>IT-2020-1176265</t>
  </si>
  <si>
    <t>AU-2021-1266902</t>
  </si>
  <si>
    <t>Denise Martin</t>
  </si>
  <si>
    <t>IN-2021-1207084</t>
  </si>
  <si>
    <t>FR-2019-1202491</t>
  </si>
  <si>
    <t>US-2022-1432126</t>
  </si>
  <si>
    <t>FR-2022-1811070</t>
  </si>
  <si>
    <t>CA-2022-1179467</t>
  </si>
  <si>
    <t>CA-2021-1819922</t>
  </si>
  <si>
    <t>Christine Way</t>
  </si>
  <si>
    <t>UK-2018-1901207</t>
  </si>
  <si>
    <t>UK-2020-1431718</t>
  </si>
  <si>
    <t>IN-2021-1113214</t>
  </si>
  <si>
    <t>CA-2022-1659080</t>
  </si>
  <si>
    <t>UK-2022-1532545</t>
  </si>
  <si>
    <t>AU-2018-1245579</t>
  </si>
  <si>
    <t>US-2018-1818066</t>
  </si>
  <si>
    <t>UK-2019-1072907</t>
  </si>
  <si>
    <t>CA-2020-1155856</t>
  </si>
  <si>
    <t>AU-2021-1181022</t>
  </si>
  <si>
    <t>Cleo Galloway</t>
  </si>
  <si>
    <t>US-2018-1448766</t>
  </si>
  <si>
    <t>CA-2020-1594068</t>
  </si>
  <si>
    <t>CA-2022-1916758</t>
  </si>
  <si>
    <t xml:space="preserve">        Richard Rodriguez</t>
  </si>
  <si>
    <t>US-2018-1620886</t>
  </si>
  <si>
    <t>CA-2018-1745614</t>
  </si>
  <si>
    <t>GE-2022-1846296</t>
  </si>
  <si>
    <t>US-2020-1789289</t>
  </si>
  <si>
    <t>US-2021-1023293</t>
  </si>
  <si>
    <t>TH-2021-1076518</t>
  </si>
  <si>
    <t>UK-2018-1593228</t>
  </si>
  <si>
    <t>SP-2018-1517738</t>
  </si>
  <si>
    <t>CA-2020-1901917</t>
  </si>
  <si>
    <t>UK-2021-1938326</t>
  </si>
  <si>
    <t>ML-2022-1076085</t>
  </si>
  <si>
    <t>UK-2021-1434686</t>
  </si>
  <si>
    <t>CA-2020-1363485</t>
  </si>
  <si>
    <t>IT-2019-1216821</t>
  </si>
  <si>
    <t>GE-2019-1715027</t>
  </si>
  <si>
    <t>FR-2018-1900100</t>
  </si>
  <si>
    <t>US-2021-1585560</t>
  </si>
  <si>
    <t>SP-2020-1138667</t>
  </si>
  <si>
    <t>SP-2020-1292275</t>
  </si>
  <si>
    <t>Michael Hernandez</t>
  </si>
  <si>
    <t>ML-2018-1896081</t>
  </si>
  <si>
    <t>FR-2020-1192874</t>
  </si>
  <si>
    <t>GE-2019-1657324</t>
  </si>
  <si>
    <t>AU-2022-1408363</t>
  </si>
  <si>
    <t>US-2019-1182603</t>
  </si>
  <si>
    <t>US-2022-1576826</t>
  </si>
  <si>
    <t>US-2020-1959419</t>
  </si>
  <si>
    <t>AU-2021-1100681</t>
  </si>
  <si>
    <t>UK-2019-1664150</t>
  </si>
  <si>
    <t>CA-2022-1484676</t>
  </si>
  <si>
    <t>CA-2022-1959542</t>
  </si>
  <si>
    <t>US-2022-1336478</t>
  </si>
  <si>
    <t>UK-2018-1849647</t>
  </si>
  <si>
    <t>CA-2018-1047099</t>
  </si>
  <si>
    <t>US-2021-1315137</t>
  </si>
  <si>
    <t>MX-2018-1442675</t>
  </si>
  <si>
    <t>AU-2020-1598834</t>
  </si>
  <si>
    <t>US-2020-1041652</t>
  </si>
  <si>
    <t>US-2021-1008015</t>
  </si>
  <si>
    <t>US-2018-1765749</t>
  </si>
  <si>
    <t>CA-2018-1466759</t>
  </si>
  <si>
    <t>Adela Terry</t>
  </si>
  <si>
    <t>UK-2020-1056077</t>
  </si>
  <si>
    <t>US-2019-1326171</t>
  </si>
  <si>
    <t>Allen Lamus</t>
  </si>
  <si>
    <t>GE-2021-1189033</t>
  </si>
  <si>
    <t>AU-2020-1218283</t>
  </si>
  <si>
    <t>UK-2022-1753668</t>
  </si>
  <si>
    <t>IT-2020-1049640</t>
  </si>
  <si>
    <t>ML-2021-1804900</t>
  </si>
  <si>
    <t>GE-2021-1522615</t>
  </si>
  <si>
    <t>GE-2020-1183174</t>
  </si>
  <si>
    <t>TH-2020-1240473</t>
  </si>
  <si>
    <t>CA-2018-1075018</t>
  </si>
  <si>
    <t>CA-2021-1532379</t>
  </si>
  <si>
    <t>US-2018-1920388</t>
  </si>
  <si>
    <t>CA-2018-1141201</t>
  </si>
  <si>
    <t>Willie Miller</t>
  </si>
  <si>
    <t>CA-2021-1799308</t>
  </si>
  <si>
    <t>MX-2020-1522943</t>
  </si>
  <si>
    <t>ML-2020-1365641</t>
  </si>
  <si>
    <t>SP-2021-1819605</t>
  </si>
  <si>
    <t>US-2018-1922250</t>
  </si>
  <si>
    <t>CA-2019-1196785</t>
  </si>
  <si>
    <t>CA-2018-1065390</t>
  </si>
  <si>
    <t>UK-2018-1428171</t>
  </si>
  <si>
    <t>CA-2021-1067067</t>
  </si>
  <si>
    <t xml:space="preserve">        Faye Bezio</t>
  </si>
  <si>
    <t>UK-2020-1317073</t>
  </si>
  <si>
    <t>TH-2019-1855441</t>
  </si>
  <si>
    <t>ML-2022-1058123</t>
  </si>
  <si>
    <t>CA-2018-1456924</t>
  </si>
  <si>
    <t>Tamara Weiler</t>
  </si>
  <si>
    <t>AU-2022-1810451</t>
  </si>
  <si>
    <t>CA-2019-1933520</t>
  </si>
  <si>
    <t>US-2021-1215784</t>
  </si>
  <si>
    <t>UK-2022-1804321</t>
  </si>
  <si>
    <t>GE-2020-1453841</t>
  </si>
  <si>
    <t>UK-2021-1695892</t>
  </si>
  <si>
    <t>UK-2019-1265964</t>
  </si>
  <si>
    <t>US-2018-1716662</t>
  </si>
  <si>
    <t>SP-2019-1278265</t>
  </si>
  <si>
    <t>AU-2020-1881837</t>
  </si>
  <si>
    <t>FR-2021-1164248</t>
  </si>
  <si>
    <t>US-2021-1304227</t>
  </si>
  <si>
    <t>US-2022-1303025</t>
  </si>
  <si>
    <t>CA-2021-1593810</t>
  </si>
  <si>
    <t>US-2020-1846844</t>
  </si>
  <si>
    <t>US-2019-1157102</t>
  </si>
  <si>
    <t>IT-2021-1679015</t>
  </si>
  <si>
    <t>AU-2020-1807787</t>
  </si>
  <si>
    <t>GE-2022-1016285</t>
  </si>
  <si>
    <t>FR-2018-1121265</t>
  </si>
  <si>
    <t>AU-2018-1109909</t>
  </si>
  <si>
    <t>US-2018-1849422</t>
  </si>
  <si>
    <t>US-2020-1311832</t>
  </si>
  <si>
    <t>MX-2019-1732600</t>
  </si>
  <si>
    <t>UK-2019-1280426</t>
  </si>
  <si>
    <t>CA-2020-1491091</t>
  </si>
  <si>
    <t>US-2018-1766672</t>
  </si>
  <si>
    <t>SP-2018-1000250</t>
  </si>
  <si>
    <t>SP-2021-1155221</t>
  </si>
  <si>
    <t>TH-2020-1829643</t>
  </si>
  <si>
    <t>ML-2021-1502200</t>
  </si>
  <si>
    <t>AU-2019-1712174</t>
  </si>
  <si>
    <t>FR-2021-1087053</t>
  </si>
  <si>
    <t>Sean Schneider</t>
  </si>
  <si>
    <t>CA-2021-1194662</t>
  </si>
  <si>
    <t>CA-2020-1881351</t>
  </si>
  <si>
    <t>MX-2022-1531090</t>
  </si>
  <si>
    <t>Ida Leth</t>
  </si>
  <si>
    <t>UK-2019-1128950</t>
  </si>
  <si>
    <t>US-2019-1516189</t>
  </si>
  <si>
    <t>AU-2018-1552677</t>
  </si>
  <si>
    <t>Troy Clarke</t>
  </si>
  <si>
    <t>ML-2018-1259540</t>
  </si>
  <si>
    <t>AU-2020-1289731</t>
  </si>
  <si>
    <t>AU-2021-1425702</t>
  </si>
  <si>
    <t>US-2021-1440996</t>
  </si>
  <si>
    <t>CA-2020-1412059</t>
  </si>
  <si>
    <t>UK-2019-1531161</t>
  </si>
  <si>
    <t>Alex Smith</t>
  </si>
  <si>
    <t>UK-2020-1400280</t>
  </si>
  <si>
    <t>Russell Mcguire</t>
  </si>
  <si>
    <t>CA-2020-1857810</t>
  </si>
  <si>
    <t>Diane Espinoza</t>
  </si>
  <si>
    <t>MX-2018-1779599</t>
  </si>
  <si>
    <t>Marianne Truong</t>
  </si>
  <si>
    <t>SP-2022-1400648</t>
  </si>
  <si>
    <t>AU-2019-1527446</t>
  </si>
  <si>
    <t>Teresa Blankenship</t>
  </si>
  <si>
    <t>ML-2022-1643226</t>
  </si>
  <si>
    <t>UK-2022-1757138</t>
  </si>
  <si>
    <t>FR-2022-1590872</t>
  </si>
  <si>
    <t>MX-2018-1953989</t>
  </si>
  <si>
    <t>AU-2021-1482685</t>
  </si>
  <si>
    <t>CA-2021-1058122</t>
  </si>
  <si>
    <t>ML-2018-1115558</t>
  </si>
  <si>
    <t>SP-2018-1271771</t>
  </si>
  <si>
    <t>CA-2020-1272127</t>
  </si>
  <si>
    <t>US-2022-1640095</t>
  </si>
  <si>
    <t>UK-2022-1793395</t>
  </si>
  <si>
    <t>UK-2021-1336453</t>
  </si>
  <si>
    <t>Lawrence Dyer</t>
  </si>
  <si>
    <t>SP-2019-1088612</t>
  </si>
  <si>
    <t>ML-2018-1444899</t>
  </si>
  <si>
    <t>SP-2020-1739274</t>
  </si>
  <si>
    <t>MX-2020-1610059</t>
  </si>
  <si>
    <t>US-2018-1539289</t>
  </si>
  <si>
    <t>FR-2018-1586909</t>
  </si>
  <si>
    <t>CA-2022-1814896</t>
  </si>
  <si>
    <t>AU-2020-1023185</t>
  </si>
  <si>
    <t>US-2021-1218684</t>
  </si>
  <si>
    <t>TH-2021-1114530</t>
  </si>
  <si>
    <t>US-2020-1237222</t>
  </si>
  <si>
    <t>Caridad Reilly</t>
  </si>
  <si>
    <t>IN-2022-1115861</t>
  </si>
  <si>
    <t>CA-2021-1592325</t>
  </si>
  <si>
    <t>AU-2018-1410972</t>
  </si>
  <si>
    <t>TH-2018-1330195</t>
  </si>
  <si>
    <t>IN-2020-1348633</t>
  </si>
  <si>
    <t>SP-2022-1150978</t>
  </si>
  <si>
    <t>FR-2022-1231132</t>
  </si>
  <si>
    <t>CA-2018-1376420</t>
  </si>
  <si>
    <t>CA-2020-1649937</t>
  </si>
  <si>
    <t>AU-2019-1923433</t>
  </si>
  <si>
    <t>US-2021-1512852</t>
  </si>
  <si>
    <t>TH-2018-1922842</t>
  </si>
  <si>
    <t>FR-2021-1672009</t>
  </si>
  <si>
    <t>ML-2019-1350271</t>
  </si>
  <si>
    <t>CA-2019-1842487</t>
  </si>
  <si>
    <t>GE-2021-1158050</t>
  </si>
  <si>
    <t>ML-2021-1805050</t>
  </si>
  <si>
    <t>UK-2020-1044790</t>
  </si>
  <si>
    <t>GE-2021-1387098</t>
  </si>
  <si>
    <t>FR-2021-1634625</t>
  </si>
  <si>
    <t>IN-2022-1854568</t>
  </si>
  <si>
    <t>SP-2020-1741288</t>
  </si>
  <si>
    <t>US-2020-1645771</t>
  </si>
  <si>
    <t>CA-2021-1781135</t>
  </si>
  <si>
    <t>SP-2019-1371511</t>
  </si>
  <si>
    <t>US-2021-1095884</t>
  </si>
  <si>
    <t>CA-2022-1365654</t>
  </si>
  <si>
    <t>UK-2021-1744003</t>
  </si>
  <si>
    <t>Billie Thomas</t>
  </si>
  <si>
    <t>US-2018-1672088</t>
  </si>
  <si>
    <t>US-2018-1829897</t>
  </si>
  <si>
    <t>TH-2020-1035491</t>
  </si>
  <si>
    <t>AU-2021-1729312</t>
  </si>
  <si>
    <t>CA-2019-1786097</t>
  </si>
  <si>
    <t>TH-2020-1367425</t>
  </si>
  <si>
    <t>SP-2020-1467117</t>
  </si>
  <si>
    <t>CA-2021-1427290</t>
  </si>
  <si>
    <t>GE-2020-1161518</t>
  </si>
  <si>
    <t>AU-2021-1303204</t>
  </si>
  <si>
    <t>FR-2021-1287980</t>
  </si>
  <si>
    <t>ML-2018-1909146</t>
  </si>
  <si>
    <t>CA-2021-1015675</t>
  </si>
  <si>
    <t>Gary Pereira</t>
  </si>
  <si>
    <t>CA-2020-1403253</t>
  </si>
  <si>
    <t>CA-2019-1659941</t>
  </si>
  <si>
    <t>FR-2022-1021635</t>
  </si>
  <si>
    <t>IT-2018-1149348</t>
  </si>
  <si>
    <t>IT-2019-1107722</t>
  </si>
  <si>
    <t>UK-2021-1559927</t>
  </si>
  <si>
    <t>ML-2018-1758522</t>
  </si>
  <si>
    <t>Miriam Rapp</t>
  </si>
  <si>
    <t>ML-2021-1287724</t>
  </si>
  <si>
    <t>US-2021-1212948</t>
  </si>
  <si>
    <t>UK-2021-1599134</t>
  </si>
  <si>
    <t>IN-2020-1117548</t>
  </si>
  <si>
    <t>AU-2019-1653522</t>
  </si>
  <si>
    <t>SP-2020-1129512</t>
  </si>
  <si>
    <t>IT-2022-1318932</t>
  </si>
  <si>
    <t>Jamie Millhouse</t>
  </si>
  <si>
    <t>AU-2022-1310117</t>
  </si>
  <si>
    <t>Cleo Gay</t>
  </si>
  <si>
    <t>Carlos Miller</t>
  </si>
  <si>
    <t>Brad Scholle</t>
  </si>
  <si>
    <t>Daniel Austell</t>
  </si>
  <si>
    <t>James Vashaw</t>
  </si>
  <si>
    <t>Bettie Totman</t>
  </si>
  <si>
    <t>Patsy Mcbratney</t>
  </si>
  <si>
    <t>Thailand</t>
  </si>
  <si>
    <t>Cuisinart Stove</t>
  </si>
  <si>
    <t>Maurice Depriest</t>
  </si>
  <si>
    <t>Shandra Moreno</t>
  </si>
  <si>
    <t>Esther Simpson</t>
  </si>
  <si>
    <t>Ruth Harbert</t>
  </si>
  <si>
    <t>Ruth Mendez</t>
  </si>
  <si>
    <t>Insignia Television</t>
  </si>
  <si>
    <t>Samsung Microwave</t>
  </si>
  <si>
    <t>William Young</t>
  </si>
  <si>
    <t>Brother Copy Machine</t>
  </si>
  <si>
    <t>Wan Baker</t>
  </si>
  <si>
    <t>Georgia Golka</t>
  </si>
  <si>
    <t>Jan Howe</t>
  </si>
  <si>
    <t>Derrick Moe</t>
  </si>
  <si>
    <t>Fannie Bergeron</t>
  </si>
  <si>
    <t>Michael Contreras</t>
  </si>
  <si>
    <t>Melinda Carroll</t>
  </si>
  <si>
    <t>Jacob Wolf</t>
  </si>
  <si>
    <t>Janice Gonzalez</t>
  </si>
  <si>
    <t>Joseph Hayes</t>
  </si>
  <si>
    <t>Helen Rosado</t>
  </si>
  <si>
    <t>Rene Sanders</t>
  </si>
  <si>
    <t>Richard Rodriguez</t>
  </si>
  <si>
    <t>Faye Bezio</t>
  </si>
  <si>
    <t>Order Size</t>
  </si>
  <si>
    <t>Sum of Sale Price</t>
  </si>
  <si>
    <t>Row Labels</t>
  </si>
  <si>
    <t>Grand Total</t>
  </si>
  <si>
    <t>Brand</t>
  </si>
  <si>
    <t>Number of Orders</t>
  </si>
  <si>
    <t xml:space="preserve">Apple </t>
  </si>
  <si>
    <t xml:space="preserve">BlackBerry </t>
  </si>
  <si>
    <t xml:space="preserve">Breville </t>
  </si>
  <si>
    <t xml:space="preserve">Brother </t>
  </si>
  <si>
    <t xml:space="preserve">Canon </t>
  </si>
  <si>
    <t xml:space="preserve">Cisco </t>
  </si>
  <si>
    <t xml:space="preserve">Cuisinart </t>
  </si>
  <si>
    <t xml:space="preserve">Epson </t>
  </si>
  <si>
    <t xml:space="preserve">Hamilton </t>
  </si>
  <si>
    <t xml:space="preserve">HiSense </t>
  </si>
  <si>
    <t xml:space="preserve">Hoover </t>
  </si>
  <si>
    <t xml:space="preserve">HP </t>
  </si>
  <si>
    <t xml:space="preserve">Huawei </t>
  </si>
  <si>
    <t xml:space="preserve">Insignia </t>
  </si>
  <si>
    <t xml:space="preserve">KitchenAid </t>
  </si>
  <si>
    <t xml:space="preserve">Lexmark </t>
  </si>
  <si>
    <t xml:space="preserve">LG </t>
  </si>
  <si>
    <t xml:space="preserve">Maytag </t>
  </si>
  <si>
    <t xml:space="preserve">Motorola </t>
  </si>
  <si>
    <t xml:space="preserve">Nokia </t>
  </si>
  <si>
    <t xml:space="preserve">OnePlus </t>
  </si>
  <si>
    <t xml:space="preserve">Panasonic </t>
  </si>
  <si>
    <t xml:space="preserve">Philips </t>
  </si>
  <si>
    <t xml:space="preserve">Samsung </t>
  </si>
  <si>
    <t xml:space="preserve">Sharp </t>
  </si>
  <si>
    <t xml:space="preserve">Sony </t>
  </si>
  <si>
    <t xml:space="preserve">StarTech </t>
  </si>
  <si>
    <t xml:space="preserve">Supersonic </t>
  </si>
  <si>
    <t xml:space="preserve">TCL </t>
  </si>
  <si>
    <t xml:space="preserve">Toshiba </t>
  </si>
  <si>
    <t xml:space="preserve">Whirlpool </t>
  </si>
  <si>
    <t xml:space="preserve">Xerox </t>
  </si>
  <si>
    <t>Average Shipping Cost</t>
  </si>
  <si>
    <t>Year</t>
  </si>
  <si>
    <t>COUNTRY DASHBOARD</t>
  </si>
  <si>
    <t>Number of Products Sold</t>
  </si>
  <si>
    <t>Total Sales</t>
  </si>
  <si>
    <t>BRAND DASHBOARD</t>
  </si>
  <si>
    <t>Highlight the Order IDs that have incorrect sales figures compared to the raw data.</t>
  </si>
  <si>
    <t>Sales (From Manual Input)</t>
  </si>
  <si>
    <t>Sales (From Original Dataset)</t>
  </si>
  <si>
    <t>1. List all of the discounted, mid-sized orders for small businesses or corporations taken between 2020 and 2022 destined to Canada or the United States that yielded a profit of over $250.00.</t>
  </si>
  <si>
    <t>Answer 1</t>
  </si>
  <si>
    <t>Answer 2</t>
  </si>
  <si>
    <t>2022</t>
  </si>
  <si>
    <t>Mid-Sized Order</t>
  </si>
  <si>
    <t>2020</t>
  </si>
  <si>
    <t>2021</t>
  </si>
  <si>
    <t>i.</t>
  </si>
  <si>
    <t>ii.</t>
  </si>
  <si>
    <t>2. What is the customer's name and destined city for the order with the highest profit from the list of orders meeting the above criteria?</t>
  </si>
  <si>
    <t>Answer 3</t>
  </si>
  <si>
    <t>Total US Sales:</t>
  </si>
  <si>
    <t>Total Canadian Sales:</t>
  </si>
  <si>
    <t>Difference:</t>
  </si>
  <si>
    <t>3. Compare the total Canadian and total US sales for the list of orders meeting the above criteria.</t>
  </si>
  <si>
    <t>Total Sales:</t>
  </si>
  <si>
    <t>Total Profit:</t>
  </si>
  <si>
    <t>Total Number of Orders:</t>
  </si>
  <si>
    <t>Percentage of single-item orders:</t>
  </si>
  <si>
    <t>Percentage of discounted orders:</t>
  </si>
  <si>
    <t>Order ID of order with highest sale price:</t>
  </si>
  <si>
    <t>Name of customer with the highest sale price in one order:</t>
  </si>
  <si>
    <t>Highest Sale Price in a single order:</t>
  </si>
  <si>
    <t>Total profit from the order above:</t>
  </si>
  <si>
    <t>Total Sales of orders destined to Canada:</t>
  </si>
  <si>
    <t>Percentage of Canadian sales to total sales:</t>
  </si>
  <si>
    <t>Large Order</t>
  </si>
  <si>
    <t>Single Item</t>
  </si>
  <si>
    <t>Count of Order ID</t>
  </si>
  <si>
    <t>Column Labels</t>
  </si>
  <si>
    <t>Whirlpool Microwave</t>
  </si>
  <si>
    <t>Total Profit</t>
  </si>
  <si>
    <t>2018</t>
  </si>
  <si>
    <t>2019</t>
  </si>
  <si>
    <t>Sum of Profit</t>
  </si>
  <si>
    <t>Qtr1</t>
  </si>
  <si>
    <t>Qtr2</t>
  </si>
  <si>
    <t>Qtr3</t>
  </si>
  <si>
    <t>Qtr4</t>
  </si>
  <si>
    <t>Years (Order Date)</t>
  </si>
  <si>
    <t>Quarters (Order Date)</t>
  </si>
  <si>
    <t>2018 Total</t>
  </si>
  <si>
    <t>2019 Total</t>
  </si>
  <si>
    <t>2020 Total</t>
  </si>
  <si>
    <t>2021 Total</t>
  </si>
  <si>
    <t>2022 Total</t>
  </si>
  <si>
    <t>Total Quantity</t>
  </si>
  <si>
    <t>Total Orders:</t>
  </si>
  <si>
    <t>Total Quantity:</t>
  </si>
  <si>
    <t>Single</t>
  </si>
  <si>
    <t>Medium</t>
  </si>
  <si>
    <t>Large</t>
  </si>
  <si>
    <t>Total</t>
  </si>
  <si>
    <t>Item Size</t>
  </si>
  <si>
    <t>Number of Orders by Size</t>
  </si>
  <si>
    <t xml:space="preserve">Profit As % of Total Sales </t>
  </si>
  <si>
    <t>Count of Segment</t>
  </si>
  <si>
    <t>Customer Savings</t>
  </si>
  <si>
    <t>Total Customer Savings</t>
  </si>
  <si>
    <t>BRAND</t>
  </si>
  <si>
    <t>TOTAL SALES</t>
  </si>
  <si>
    <t>TOTAL PROFIT</t>
  </si>
  <si>
    <t>% PROFIT OF SALES</t>
  </si>
  <si>
    <r>
      <t>PY Growth(2022</t>
    </r>
    <r>
      <rPr>
        <b/>
        <sz val="11"/>
        <color theme="1"/>
        <rFont val="Calibri"/>
        <family val="2"/>
      </rPr>
      <t>→</t>
    </r>
    <r>
      <rPr>
        <b/>
        <sz val="11"/>
        <color theme="1"/>
        <rFont val="Calibri"/>
        <family val="2"/>
        <scheme val="minor"/>
      </rPr>
      <t>2021)</t>
    </r>
  </si>
  <si>
    <t>PY Growth (2021→2020)</t>
  </si>
  <si>
    <t>PY Growth (2020→2019)</t>
  </si>
  <si>
    <t>PY Growth (2019→2018)</t>
  </si>
  <si>
    <t>Cell Link For Top/Bottom 10:</t>
  </si>
  <si>
    <t xml:space="preserve">   </t>
  </si>
  <si>
    <t>Total Sales by Year and Previous Year Growth</t>
  </si>
  <si>
    <t>LIFETIME SALES DASHBOARD</t>
  </si>
  <si>
    <t>Top/Bottom Title:</t>
  </si>
  <si>
    <t>Sum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</si>
</sst>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quot;$&quot;* #,##0.00_-;_-&quot;$&quot;* &quot;-&quot;??_-;_-@_-"/>
    <numFmt numFmtId="164" formatCode="yyyy\-mm\-dd"/>
    <numFmt numFmtId="165" formatCode="[Green]0.00%;[Red]\(0.0\)%"/>
    <numFmt numFmtId="166" formatCode="[Green]0.00%\▲;[Red]\(0.0\)%\▼"/>
  </numFmts>
  <fonts count="15" x14ac:knownFonts="1">
    <font>
      <sz val="11"/>
      <color theme="1"/>
      <name val="Calibri"/>
      <family val="2"/>
      <scheme val="minor"/>
    </font>
    <font>
      <b/>
      <sz val="11"/>
      <name val="Calibri"/>
    </font>
    <font>
      <b/>
      <sz val="11"/>
      <name val="Calibri"/>
      <family val="2"/>
    </font>
    <font>
      <b/>
      <sz val="48"/>
      <color theme="0"/>
      <name val="Calibri"/>
      <family val="2"/>
      <scheme val="minor"/>
    </font>
    <font>
      <sz val="11"/>
      <color theme="1"/>
      <name val="Calibri"/>
      <family val="2"/>
      <scheme val="minor"/>
    </font>
    <font>
      <b/>
      <sz val="11"/>
      <color theme="1"/>
      <name val="Calibri"/>
      <family val="2"/>
      <scheme val="minor"/>
    </font>
    <font>
      <b/>
      <sz val="11"/>
      <color theme="0"/>
      <name val="Calibri"/>
      <family val="2"/>
    </font>
    <font>
      <b/>
      <sz val="11"/>
      <name val="Calibri"/>
      <family val="2"/>
      <scheme val="minor"/>
    </font>
    <font>
      <sz val="11"/>
      <name val="Calibri"/>
      <family val="2"/>
      <scheme val="minor"/>
    </font>
    <font>
      <b/>
      <sz val="14"/>
      <color theme="3" tint="-0.249977111117893"/>
      <name val="Calibri"/>
      <family val="2"/>
      <scheme val="minor"/>
    </font>
    <font>
      <b/>
      <sz val="14"/>
      <name val="Calibri"/>
      <family val="2"/>
      <scheme val="minor"/>
    </font>
    <font>
      <b/>
      <sz val="14"/>
      <color rgb="FF206243"/>
      <name val="Calibri"/>
      <family val="2"/>
      <scheme val="minor"/>
    </font>
    <font>
      <sz val="11"/>
      <color theme="1"/>
      <name val="Times New Roman"/>
      <family val="1"/>
    </font>
    <font>
      <b/>
      <sz val="11"/>
      <color theme="1"/>
      <name val="Calibri"/>
      <family val="2"/>
    </font>
    <font>
      <sz val="8"/>
      <color rgb="FF000000"/>
      <name val="Segoe UI"/>
      <family val="2"/>
    </font>
  </fonts>
  <fills count="8">
    <fill>
      <patternFill patternType="none"/>
    </fill>
    <fill>
      <patternFill patternType="gray125"/>
    </fill>
    <fill>
      <patternFill patternType="solid">
        <fgColor theme="1"/>
        <bgColor theme="1"/>
      </patternFill>
    </fill>
    <fill>
      <patternFill patternType="solid">
        <fgColor theme="0" tint="-0.14999847407452621"/>
        <bgColor theme="0" tint="-0.14999847407452621"/>
      </patternFill>
    </fill>
    <fill>
      <patternFill patternType="solid">
        <fgColor theme="3"/>
        <bgColor indexed="64"/>
      </patternFill>
    </fill>
    <fill>
      <patternFill patternType="solid">
        <fgColor theme="4" tint="0.79998168889431442"/>
        <bgColor theme="4" tint="0.79998168889431442"/>
      </patternFill>
    </fill>
    <fill>
      <patternFill patternType="solid">
        <fgColor rgb="FF206243"/>
        <bgColor indexed="64"/>
      </patternFill>
    </fill>
    <fill>
      <patternFill patternType="solid">
        <fgColor theme="1"/>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right/>
      <top/>
      <bottom style="thin">
        <color auto="1"/>
      </bottom>
      <diagonal/>
    </border>
    <border>
      <left/>
      <right/>
      <top/>
      <bottom style="thin">
        <color theme="4" tint="0.39997558519241921"/>
      </bottom>
      <diagonal/>
    </border>
    <border>
      <left/>
      <right/>
      <top style="thin">
        <color theme="4" tint="0.39997558519241921"/>
      </top>
      <bottom/>
      <diagonal/>
    </border>
    <border>
      <left style="thin">
        <color auto="1"/>
      </left>
      <right style="thin">
        <color auto="1"/>
      </right>
      <top/>
      <bottom/>
      <diagonal/>
    </border>
    <border>
      <left style="thin">
        <color auto="1"/>
      </left>
      <right style="thin">
        <color auto="1"/>
      </right>
      <top/>
      <bottom style="thin">
        <color indexed="64"/>
      </bottom>
      <diagonal/>
    </border>
    <border>
      <left/>
      <right/>
      <top style="thin">
        <color auto="1"/>
      </top>
      <bottom/>
      <diagonal/>
    </border>
  </borders>
  <cellStyleXfs count="3">
    <xf numFmtId="0" fontId="0" fillId="0" borderId="0"/>
    <xf numFmtId="9" fontId="4" fillId="0" borderId="0" applyFont="0" applyFill="0" applyBorder="0" applyAlignment="0" applyProtection="0"/>
    <xf numFmtId="44" fontId="4" fillId="0" borderId="0" applyFont="0" applyFill="0" applyBorder="0" applyAlignment="0" applyProtection="0"/>
  </cellStyleXfs>
  <cellXfs count="73">
    <xf numFmtId="0" fontId="0" fillId="0" borderId="0" xfId="0"/>
    <xf numFmtId="0" fontId="1" fillId="0" borderId="1" xfId="0" applyFont="1" applyBorder="1" applyAlignment="1">
      <alignment horizontal="center" vertical="top"/>
    </xf>
    <xf numFmtId="164" fontId="0" fillId="0" borderId="0" xfId="0" applyNumberFormat="1"/>
    <xf numFmtId="44" fontId="0" fillId="0" borderId="0" xfId="0" applyNumberFormat="1"/>
    <xf numFmtId="44" fontId="1" fillId="0" borderId="1" xfId="0" applyNumberFormat="1" applyFont="1" applyBorder="1" applyAlignment="1">
      <alignment horizontal="center" vertical="top"/>
    </xf>
    <xf numFmtId="2" fontId="1" fillId="0" borderId="1" xfId="0" applyNumberFormat="1" applyFont="1" applyBorder="1" applyAlignment="1">
      <alignment horizontal="center" vertical="top"/>
    </xf>
    <xf numFmtId="2" fontId="0" fillId="0" borderId="0" xfId="0" applyNumberFormat="1"/>
    <xf numFmtId="0" fontId="0" fillId="0" borderId="0" xfId="0" pivotButton="1"/>
    <xf numFmtId="0" fontId="0" fillId="0" borderId="0" xfId="0" applyAlignment="1">
      <alignment horizontal="left"/>
    </xf>
    <xf numFmtId="0" fontId="2" fillId="0" borderId="1" xfId="0" applyFont="1" applyBorder="1" applyAlignment="1">
      <alignment horizontal="center" vertical="top"/>
    </xf>
    <xf numFmtId="164" fontId="0" fillId="0" borderId="0" xfId="0" applyNumberFormat="1" applyAlignment="1">
      <alignment horizontal="right"/>
    </xf>
    <xf numFmtId="10" fontId="0" fillId="0" borderId="0" xfId="1" applyNumberFormat="1" applyFont="1"/>
    <xf numFmtId="0" fontId="5" fillId="0" borderId="0" xfId="0" applyFont="1"/>
    <xf numFmtId="44" fontId="0" fillId="0" borderId="0" xfId="0" applyNumberFormat="1" applyAlignment="1">
      <alignment horizontal="right"/>
    </xf>
    <xf numFmtId="0" fontId="0" fillId="3" borderId="3" xfId="0" applyFill="1" applyBorder="1"/>
    <xf numFmtId="0" fontId="0" fillId="3" borderId="4" xfId="0" applyFill="1" applyBorder="1"/>
    <xf numFmtId="0" fontId="0" fillId="0" borderId="3" xfId="0" applyBorder="1"/>
    <xf numFmtId="0" fontId="0" fillId="0" borderId="4" xfId="0" applyBorder="1"/>
    <xf numFmtId="0" fontId="6" fillId="0" borderId="2" xfId="0" applyFont="1" applyBorder="1" applyAlignment="1">
      <alignment horizontal="center" vertical="top"/>
    </xf>
    <xf numFmtId="2" fontId="6" fillId="0" borderId="2" xfId="0" applyNumberFormat="1" applyFont="1" applyBorder="1" applyAlignment="1">
      <alignment horizontal="center" vertical="top"/>
    </xf>
    <xf numFmtId="44" fontId="6" fillId="0" borderId="2" xfId="0" applyNumberFormat="1" applyFont="1" applyBorder="1" applyAlignment="1">
      <alignment horizontal="center" vertical="top"/>
    </xf>
    <xf numFmtId="49" fontId="0" fillId="0" borderId="0" xfId="0" applyNumberFormat="1"/>
    <xf numFmtId="164" fontId="0" fillId="3" borderId="4" xfId="0" applyNumberFormat="1" applyFill="1" applyBorder="1"/>
    <xf numFmtId="164" fontId="0" fillId="3" borderId="4" xfId="0" applyNumberFormat="1" applyFill="1" applyBorder="1" applyAlignment="1">
      <alignment horizontal="right"/>
    </xf>
    <xf numFmtId="2" fontId="0" fillId="3" borderId="4" xfId="0" applyNumberFormat="1" applyFill="1" applyBorder="1"/>
    <xf numFmtId="44" fontId="0" fillId="3" borderId="4" xfId="0" applyNumberFormat="1" applyFill="1" applyBorder="1"/>
    <xf numFmtId="44" fontId="0" fillId="3" borderId="5" xfId="0" applyNumberFormat="1" applyFill="1" applyBorder="1"/>
    <xf numFmtId="164" fontId="0" fillId="0" borderId="4" xfId="0" applyNumberFormat="1" applyBorder="1"/>
    <xf numFmtId="164" fontId="0" fillId="0" borderId="4" xfId="0" applyNumberFormat="1" applyBorder="1" applyAlignment="1">
      <alignment horizontal="right"/>
    </xf>
    <xf numFmtId="2" fontId="0" fillId="0" borderId="4" xfId="0" applyNumberFormat="1" applyBorder="1"/>
    <xf numFmtId="44" fontId="0" fillId="0" borderId="4" xfId="0" applyNumberFormat="1" applyBorder="1"/>
    <xf numFmtId="44" fontId="0" fillId="0" borderId="5" xfId="0" applyNumberFormat="1" applyBorder="1"/>
    <xf numFmtId="0" fontId="6" fillId="2" borderId="1" xfId="0" applyFont="1" applyFill="1" applyBorder="1" applyAlignment="1">
      <alignment horizontal="center" vertical="top"/>
    </xf>
    <xf numFmtId="2" fontId="6" fillId="2" borderId="1" xfId="0" applyNumberFormat="1" applyFont="1" applyFill="1" applyBorder="1" applyAlignment="1">
      <alignment horizontal="center" vertical="top"/>
    </xf>
    <xf numFmtId="44" fontId="6" fillId="2" borderId="1" xfId="0" applyNumberFormat="1" applyFont="1" applyFill="1" applyBorder="1" applyAlignment="1">
      <alignment horizontal="center" vertical="top"/>
    </xf>
    <xf numFmtId="44" fontId="0" fillId="0" borderId="0" xfId="2" applyFont="1"/>
    <xf numFmtId="1" fontId="0" fillId="0" borderId="0" xfId="0" applyNumberFormat="1"/>
    <xf numFmtId="0" fontId="3" fillId="0" borderId="0" xfId="0" applyFont="1" applyAlignment="1">
      <alignment vertical="center"/>
    </xf>
    <xf numFmtId="0" fontId="5" fillId="0" borderId="0" xfId="0" applyFont="1" applyAlignment="1">
      <alignment horizontal="center"/>
    </xf>
    <xf numFmtId="0" fontId="5" fillId="0" borderId="0" xfId="0" applyFont="1" applyAlignment="1">
      <alignment horizontal="left"/>
    </xf>
    <xf numFmtId="0" fontId="7" fillId="0" borderId="1" xfId="0" applyFont="1" applyBorder="1" applyAlignment="1">
      <alignment horizontal="center"/>
    </xf>
    <xf numFmtId="0" fontId="8" fillId="0" borderId="1" xfId="0" applyFont="1" applyBorder="1" applyAlignment="1">
      <alignment horizontal="left"/>
    </xf>
    <xf numFmtId="0" fontId="7" fillId="0" borderId="1" xfId="0" applyFont="1" applyBorder="1" applyAlignment="1">
      <alignment horizontal="left"/>
    </xf>
    <xf numFmtId="0" fontId="8" fillId="0" borderId="1" xfId="0" applyFont="1" applyBorder="1" applyAlignment="1">
      <alignment horizontal="center"/>
    </xf>
    <xf numFmtId="0" fontId="8" fillId="0" borderId="1" xfId="0" applyFont="1" applyBorder="1"/>
    <xf numFmtId="0" fontId="7" fillId="0" borderId="1" xfId="0" applyFont="1" applyBorder="1"/>
    <xf numFmtId="10" fontId="0" fillId="0" borderId="0" xfId="0" applyNumberFormat="1"/>
    <xf numFmtId="14" fontId="0" fillId="0" borderId="0" xfId="0" applyNumberFormat="1"/>
    <xf numFmtId="44" fontId="1" fillId="0" borderId="9" xfId="0" applyNumberFormat="1" applyFont="1" applyBorder="1" applyAlignment="1">
      <alignment horizontal="center" vertical="top"/>
    </xf>
    <xf numFmtId="44" fontId="1" fillId="0" borderId="10" xfId="0" applyNumberFormat="1" applyFont="1" applyBorder="1" applyAlignment="1">
      <alignment horizontal="center" vertical="top"/>
    </xf>
    <xf numFmtId="0" fontId="5" fillId="5" borderId="8" xfId="0" applyFont="1" applyFill="1" applyBorder="1"/>
    <xf numFmtId="0" fontId="5" fillId="0" borderId="7" xfId="0" applyFont="1" applyBorder="1"/>
    <xf numFmtId="0" fontId="0" fillId="0" borderId="1" xfId="0" applyBorder="1" applyAlignment="1">
      <alignment horizontal="left"/>
    </xf>
    <xf numFmtId="44" fontId="0" fillId="0" borderId="1" xfId="0" applyNumberFormat="1" applyBorder="1"/>
    <xf numFmtId="10" fontId="0" fillId="0" borderId="1" xfId="0" applyNumberFormat="1" applyBorder="1"/>
    <xf numFmtId="0" fontId="5" fillId="0" borderId="1" xfId="0" applyFont="1" applyBorder="1" applyAlignment="1">
      <alignment horizontal="center" vertical="center"/>
    </xf>
    <xf numFmtId="0" fontId="5" fillId="0" borderId="1" xfId="0" pivotButton="1" applyFont="1" applyBorder="1" applyAlignment="1">
      <alignment horizontal="center" vertical="center"/>
    </xf>
    <xf numFmtId="0" fontId="5" fillId="0" borderId="0" xfId="0" applyFont="1" applyAlignment="1">
      <alignment horizontal="center" vertical="center"/>
    </xf>
    <xf numFmtId="0" fontId="0" fillId="0" borderId="0" xfId="0" applyAlignment="1">
      <alignment horizontal="left" indent="1"/>
    </xf>
    <xf numFmtId="165" fontId="0" fillId="0" borderId="0" xfId="1" applyNumberFormat="1" applyFont="1"/>
    <xf numFmtId="165" fontId="0" fillId="0" borderId="0" xfId="0" applyNumberFormat="1"/>
    <xf numFmtId="44" fontId="5" fillId="0" borderId="11" xfId="2" applyFont="1" applyBorder="1"/>
    <xf numFmtId="0" fontId="12" fillId="0" borderId="0" xfId="0" applyFont="1"/>
    <xf numFmtId="166" fontId="0" fillId="0" borderId="0" xfId="1" applyNumberFormat="1" applyFont="1" applyAlignment="1">
      <alignment horizontal="right"/>
    </xf>
    <xf numFmtId="166" fontId="5" fillId="0" borderId="11" xfId="1" applyNumberFormat="1" applyFont="1" applyBorder="1" applyAlignment="1">
      <alignment horizontal="right"/>
    </xf>
    <xf numFmtId="0" fontId="5" fillId="0" borderId="11" xfId="0" applyFont="1" applyBorder="1" applyAlignment="1">
      <alignment horizontal="center"/>
    </xf>
    <xf numFmtId="0" fontId="3" fillId="7" borderId="0" xfId="0" applyFont="1" applyFill="1" applyAlignment="1">
      <alignment horizontal="center" vertical="center"/>
    </xf>
    <xf numFmtId="0" fontId="10" fillId="0" borderId="0" xfId="0" applyFont="1" applyAlignment="1">
      <alignment horizontal="center"/>
    </xf>
    <xf numFmtId="0" fontId="3" fillId="6" borderId="0" xfId="0" applyFont="1" applyFill="1" applyAlignment="1">
      <alignment horizontal="center" vertical="center"/>
    </xf>
    <xf numFmtId="0" fontId="11" fillId="0" borderId="0" xfId="0" applyFont="1" applyAlignment="1">
      <alignment horizontal="center" vertical="center"/>
    </xf>
    <xf numFmtId="0" fontId="3" fillId="4" borderId="0" xfId="0" applyFont="1" applyFill="1" applyAlignment="1">
      <alignment horizontal="center" vertical="center"/>
    </xf>
    <xf numFmtId="0" fontId="9" fillId="0" borderId="6" xfId="0" applyFont="1" applyBorder="1" applyAlignment="1">
      <alignment horizontal="center"/>
    </xf>
    <xf numFmtId="0" fontId="10" fillId="0" borderId="6" xfId="0" applyFont="1" applyBorder="1" applyAlignment="1">
      <alignment horizontal="center"/>
    </xf>
  </cellXfs>
  <cellStyles count="3">
    <cellStyle name="Currency" xfId="2" builtinId="4"/>
    <cellStyle name="Normal" xfId="0" builtinId="0"/>
    <cellStyle name="Percent" xfId="1" builtinId="5"/>
  </cellStyles>
  <dxfs count="48">
    <dxf>
      <fill>
        <patternFill>
          <bgColor rgb="FFFF0000"/>
        </patternFill>
      </fill>
    </dxf>
    <dxf>
      <numFmt numFmtId="19" formatCode="yyyy/mm/dd"/>
    </dxf>
    <dxf>
      <numFmt numFmtId="1" formatCode="0"/>
    </dxf>
    <dxf>
      <numFmt numFmtId="1" formatCode="0"/>
    </dxf>
    <dxf>
      <numFmt numFmtId="2" formatCode="0.00"/>
    </dxf>
    <dxf>
      <numFmt numFmtId="2" formatCode="0.00"/>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 formatCode="0"/>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font>
        <b/>
      </font>
    </dxf>
    <dxf>
      <font>
        <b/>
      </font>
    </dxf>
    <dxf>
      <alignment horizontal="center"/>
    </dxf>
    <dxf>
      <alignment horizontal="center"/>
    </dxf>
    <dxf>
      <alignment vertical="center"/>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2" formatCode="0.00"/>
    </dxf>
    <dxf>
      <numFmt numFmtId="164" formatCode="yyyy\-mm\-dd"/>
      <alignment horizontal="right" vertical="bottom" textRotation="0" wrapText="0" indent="0" justifyLastLine="0" shrinkToFit="0" readingOrder="0"/>
    </dxf>
    <dxf>
      <numFmt numFmtId="164" formatCode="yyyy\-mm\-dd"/>
    </dxf>
    <dxf>
      <border outline="0">
        <top style="thin">
          <color auto="1"/>
        </top>
      </border>
    </dxf>
    <dxf>
      <border outline="0">
        <bottom style="thin">
          <color auto="1"/>
        </bottom>
      </border>
    </dxf>
    <dxf>
      <font>
        <b/>
        <i val="0"/>
        <strike val="0"/>
        <condense val="0"/>
        <extend val="0"/>
        <outline val="0"/>
        <shadow val="0"/>
        <u val="none"/>
        <vertAlign val="baseline"/>
        <sz val="11"/>
        <color theme="0"/>
        <name val="Calibri"/>
        <scheme val="none"/>
      </font>
      <numFmt numFmtId="34" formatCode="_-&quot;$&quot;* #,##0.00_-;\-&quot;$&quot;* #,##0.00_-;_-&quot;$&quot;* &quot;-&quot;??_-;_-@_-"/>
      <alignment horizontal="center" vertical="top" textRotation="0" wrapText="0" indent="0" justifyLastLine="0" shrinkToFit="0" readingOrder="0"/>
      <border diagonalUp="0" diagonalDown="0" outline="0">
        <left style="thin">
          <color auto="1"/>
        </left>
        <right style="thin">
          <color auto="1"/>
        </right>
        <top/>
        <bottom/>
      </border>
    </dxf>
    <dxf>
      <font>
        <b/>
        <color theme="1"/>
      </font>
      <border>
        <bottom style="thin">
          <color theme="6"/>
        </bottom>
        <vertical/>
        <horizontal/>
      </border>
    </dxf>
    <dxf>
      <font>
        <color theme="1"/>
      </font>
      <border diagonalUp="0" diagonalDown="0">
        <left/>
        <right/>
        <top/>
        <bottom/>
        <vertical/>
        <horizontal/>
      </border>
    </dxf>
    <dxf>
      <font>
        <b/>
        <color theme="1"/>
      </font>
      <border>
        <bottom style="thin">
          <color theme="4"/>
        </bottom>
        <vertical/>
        <horizontal/>
      </border>
    </dxf>
    <dxf>
      <font>
        <color theme="1"/>
      </font>
      <border diagonalUp="0" diagonalDown="0">
        <left/>
        <right/>
        <top/>
        <bottom/>
        <vertical/>
        <horizontal/>
      </border>
    </dxf>
    <dxf>
      <font>
        <b/>
        <color theme="1"/>
      </font>
      <border>
        <bottom style="thin">
          <color theme="0" tint="-0.34998626667073579"/>
        </bottom>
        <vertical/>
        <horizontal/>
      </border>
    </dxf>
    <dxf>
      <font>
        <color theme="1"/>
      </font>
      <border diagonalUp="0" diagonalDown="0">
        <left/>
        <right/>
        <top/>
        <bottom/>
        <vertical/>
        <horizontal/>
      </border>
    </dxf>
  </dxfs>
  <tableStyles count="3" defaultTableStyle="TableStyleMedium9" defaultPivotStyle="PivotStyleLight16">
    <tableStyle name="Slicer Grey No Border" pivot="0" table="0" count="10" xr9:uid="{72149C19-45EC-4326-A8FB-FB53EB4269DB}">
      <tableStyleElement type="wholeTable" dxfId="47"/>
      <tableStyleElement type="headerRow" dxfId="46"/>
    </tableStyle>
    <tableStyle name="Slicer No Border Blue" pivot="0" table="0" count="10" xr9:uid="{E899828F-73D7-4C80-AF97-096075B1FC43}">
      <tableStyleElement type="wholeTable" dxfId="45"/>
      <tableStyleElement type="headerRow" dxfId="44"/>
    </tableStyle>
    <tableStyle name="Slicer No Border Green" pivot="0" table="0" count="10" xr9:uid="{F1DB3EE1-3E19-4211-BF1A-58402D75BAA1}">
      <tableStyleElement type="wholeTable" dxfId="43"/>
      <tableStyleElement type="headerRow" dxfId="42"/>
    </tableStyle>
  </tableStyles>
  <colors>
    <mruColors>
      <color rgb="FFBC8908"/>
      <color rgb="FFE2A60A"/>
      <color rgb="FFCD9509"/>
      <color rgb="FFEBBE64"/>
      <color rgb="FFEBC800"/>
      <color rgb="FFFF4706"/>
      <color rgb="FF191969"/>
      <color rgb="FF206243"/>
      <color rgb="FF1F6343"/>
      <color rgb="FFC3E69B"/>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Grey No Border">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 No Border Blue">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 No Border Green">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5.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8.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5" Type="http://schemas.openxmlformats.org/officeDocument/2006/relationships/styles" Target="styles.xml"/><Relationship Id="rId2" Type="http://schemas.openxmlformats.org/officeDocument/2006/relationships/worksheet" Target="worksheets/sheet2.xml"/><Relationship Id="rId16" Type="http://schemas.microsoft.com/office/2007/relationships/slicerCache" Target="slicerCaches/slicerCache3.xml"/><Relationship Id="rId20" Type="http://schemas.microsoft.com/office/2007/relationships/slicerCache" Target="slicerCaches/slicerCache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microsoft.com/office/2007/relationships/slicerCache" Target="slicerCaches/slicerCache2.xml"/><Relationship Id="rId23" Type="http://schemas.microsoft.com/office/2007/relationships/slicerCache" Target="slicerCaches/slicerCache10.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6.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microsoft.com/office/2007/relationships/slicerCache" Target="slicerCaches/slicerCache9.xml"/><Relationship Id="rId27"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'Lifetime Sales Pivot Tables'!$I$81</c:f>
          <c:strCache>
            <c:ptCount val="1"/>
            <c:pt idx="0">
              <c:v>Top 10 Highest Selling Brands</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1058752743626345"/>
          <c:y val="9.1074278698588099E-2"/>
          <c:w val="0.88941247256373657"/>
          <c:h val="0.85196251021108549"/>
        </c:manualLayout>
      </c:layout>
      <c:barChart>
        <c:barDir val="col"/>
        <c:grouping val="clustered"/>
        <c:varyColors val="0"/>
        <c:ser>
          <c:idx val="0"/>
          <c:order val="0"/>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'Lifetime Sales Pivot Tables'!$E$81:$E$90</c:f>
              <c:strCache>
                <c:ptCount val="10"/>
                <c:pt idx="0">
                  <c:v>Samsung </c:v>
                </c:pt>
                <c:pt idx="1">
                  <c:v>LG </c:v>
                </c:pt>
                <c:pt idx="2">
                  <c:v>Sharp </c:v>
                </c:pt>
                <c:pt idx="3">
                  <c:v>Sony </c:v>
                </c:pt>
                <c:pt idx="4">
                  <c:v>KitchenAid </c:v>
                </c:pt>
                <c:pt idx="5">
                  <c:v>TCL </c:v>
                </c:pt>
                <c:pt idx="6">
                  <c:v>Supersonic </c:v>
                </c:pt>
                <c:pt idx="7">
                  <c:v>Panasonic </c:v>
                </c:pt>
                <c:pt idx="8">
                  <c:v>Breville </c:v>
                </c:pt>
                <c:pt idx="9">
                  <c:v>HiSense </c:v>
                </c:pt>
              </c:strCache>
            </c:strRef>
          </c:cat>
          <c:val>
            <c:numRef>
              <c:f>'Lifetime Sales Pivot Tables'!$F$81:$F$90</c:f>
              <c:numCache>
                <c:formatCode>_("$"* #,##0.00_);_("$"* \(#,##0.00\);_("$"* "-"??_);_(@_)</c:formatCode>
                <c:ptCount val="10"/>
                <c:pt idx="0">
                  <c:v>151546.56000000008</c:v>
                </c:pt>
                <c:pt idx="1">
                  <c:v>149309.0199999999</c:v>
                </c:pt>
                <c:pt idx="2">
                  <c:v>93540.100000000035</c:v>
                </c:pt>
                <c:pt idx="3">
                  <c:v>87096.900000000023</c:v>
                </c:pt>
                <c:pt idx="4">
                  <c:v>77981.310000000012</c:v>
                </c:pt>
                <c:pt idx="5">
                  <c:v>71412.839999999982</c:v>
                </c:pt>
                <c:pt idx="6">
                  <c:v>65546.809999999983</c:v>
                </c:pt>
                <c:pt idx="7">
                  <c:v>65524.82999999998</c:v>
                </c:pt>
                <c:pt idx="8">
                  <c:v>59714.439999999995</c:v>
                </c:pt>
                <c:pt idx="9">
                  <c:v>59420.899999999994</c:v>
                </c:pt>
              </c:numCache>
            </c:numRef>
          </c:val>
          <c:extLst>
            <c:ext xmlns:c16="http://schemas.microsoft.com/office/drawing/2014/chart" uri="{C3380CC4-5D6E-409C-BE32-E72D297353CC}">
              <c16:uniqueId val="{00000000-C756-424D-9606-48C55CCF164A}"/>
            </c:ext>
          </c:extLst>
        </c:ser>
        <c:dLbls>
          <c:dLblPos val="outEnd"/>
          <c:showLegendKey val="0"/>
          <c:showVal val="1"/>
          <c:showCatName val="0"/>
          <c:showSerName val="0"/>
          <c:showPercent val="0"/>
          <c:showBubbleSize val="0"/>
        </c:dLbls>
        <c:gapWidth val="219"/>
        <c:overlap val="-27"/>
        <c:axId val="74880560"/>
        <c:axId val="200744128"/>
      </c:barChart>
      <c:catAx>
        <c:axId val="74880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744128"/>
        <c:crosses val="autoZero"/>
        <c:auto val="1"/>
        <c:lblAlgn val="ctr"/>
        <c:lblOffset val="100"/>
        <c:noMultiLvlLbl val="0"/>
      </c:catAx>
      <c:valAx>
        <c:axId val="200744128"/>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80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[order_analysis.xlsx]Lifetime Sales Pivot Tables!LTSSumAndProfit</c:name>
    <c:fmtId val="2"/>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CA" b="1">
                <a:solidFill>
                  <a:sysClr val="windowText" lastClr="000000"/>
                </a:solidFill>
              </a:rPr>
              <a:t>Total Sales and Profit by Quarter</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6">
                <a:lumMod val="75000"/>
              </a:schemeClr>
            </a:solidFill>
            <a:round/>
          </a:ln>
          <a:effectLst/>
        </c:spPr>
        <c:marker>
          <c:symbol val="circle"/>
          <c:size val="5"/>
          <c:spPr>
            <a:solidFill>
              <a:schemeClr val="accent2"/>
            </a:solidFill>
            <a:ln w="9525">
              <a:solidFill>
                <a:schemeClr val="accent6">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75000"/>
              </a:schemeClr>
            </a:solidFill>
            <a:round/>
          </a:ln>
          <a:effectLst/>
        </c:spPr>
        <c:marker>
          <c:symbol val="circle"/>
          <c:size val="5"/>
          <c:spPr>
            <a:solidFill>
              <a:schemeClr val="accent2"/>
            </a:solidFill>
            <a:ln w="9525">
              <a:solidFill>
                <a:schemeClr val="accent6">
                  <a:lumMod val="75000"/>
                </a:schemeClr>
              </a:solidFill>
            </a:ln>
            <a:effectLst/>
          </c:spPr>
        </c:marke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6">
                <a:lumMod val="75000"/>
              </a:schemeClr>
            </a:solidFill>
            <a:round/>
          </a:ln>
          <a:effectLst/>
        </c:spPr>
        <c:marker>
          <c:symbol val="circle"/>
          <c:size val="5"/>
          <c:spPr>
            <a:solidFill>
              <a:schemeClr val="accent2"/>
            </a:solidFill>
            <a:ln w="9525">
              <a:solidFill>
                <a:schemeClr val="accent6">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6">
                <a:lumMod val="75000"/>
              </a:schemeClr>
            </a:solidFill>
            <a:round/>
          </a:ln>
          <a:effectLst/>
        </c:spPr>
        <c:marker>
          <c:symbol val="circle"/>
          <c:size val="5"/>
          <c:spPr>
            <a:solidFill>
              <a:schemeClr val="accent2"/>
            </a:solidFill>
            <a:ln w="9525">
              <a:solidFill>
                <a:schemeClr val="accent6">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no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bg1">
              <a:lumMod val="65000"/>
            </a:schemeClr>
          </a:solidFill>
          <a:ln>
            <a:noFill/>
          </a:ln>
          <a:effectLst/>
        </c:spPr>
      </c:pivotFmt>
    </c:pivotFmts>
    <c:plotArea>
      <c:layout/>
      <c:barChart>
        <c:barDir val="col"/>
        <c:grouping val="clustered"/>
        <c:varyColors val="0"/>
        <c:ser>
          <c:idx val="0"/>
          <c:order val="0"/>
          <c:tx>
            <c:strRef>
              <c:f>'Lifetime Sales Pivot Tables'!$D$2</c:f>
              <c:strCache>
                <c:ptCount val="1"/>
                <c:pt idx="0">
                  <c:v>Sum of Sale Price</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'Lifetime Sales Pivot Tables'!$B$3:$C$28</c:f>
              <c:multiLvlStrCache>
                <c:ptCount val="20"/>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lvl>
                <c:lvl>
                  <c:pt idx="0">
                    <c:v>2018</c:v>
                  </c:pt>
                  <c:pt idx="4">
                    <c:v>2019</c:v>
                  </c:pt>
                  <c:pt idx="8">
                    <c:v>2020</c:v>
                  </c:pt>
                  <c:pt idx="12">
                    <c:v>2021</c:v>
                  </c:pt>
                  <c:pt idx="16">
                    <c:v>2022</c:v>
                  </c:pt>
                </c:lvl>
              </c:multiLvlStrCache>
            </c:multiLvlStrRef>
          </c:cat>
          <c:val>
            <c:numRef>
              <c:f>'Lifetime Sales Pivot Tables'!$D$3:$D$28</c:f>
              <c:numCache>
                <c:formatCode>_("$"* #,##0.00_);_("$"* \(#,##0.00\);_("$"* "-"??_);_(@_)</c:formatCode>
                <c:ptCount val="20"/>
                <c:pt idx="0">
                  <c:v>87486.680000000022</c:v>
                </c:pt>
                <c:pt idx="1">
                  <c:v>67836.340000000011</c:v>
                </c:pt>
                <c:pt idx="2">
                  <c:v>75003.380000000019</c:v>
                </c:pt>
                <c:pt idx="3">
                  <c:v>75824.580000000016</c:v>
                </c:pt>
                <c:pt idx="4">
                  <c:v>82938.73000000004</c:v>
                </c:pt>
                <c:pt idx="5">
                  <c:v>88313.029999999984</c:v>
                </c:pt>
                <c:pt idx="6">
                  <c:v>84113.680000000008</c:v>
                </c:pt>
                <c:pt idx="7">
                  <c:v>80791.929999999993</c:v>
                </c:pt>
                <c:pt idx="8">
                  <c:v>53728.26</c:v>
                </c:pt>
                <c:pt idx="9">
                  <c:v>84474.31</c:v>
                </c:pt>
                <c:pt idx="10">
                  <c:v>68404.790000000008</c:v>
                </c:pt>
                <c:pt idx="11">
                  <c:v>70884.37000000001</c:v>
                </c:pt>
                <c:pt idx="12">
                  <c:v>66965.69</c:v>
                </c:pt>
                <c:pt idx="13">
                  <c:v>70225.010000000009</c:v>
                </c:pt>
                <c:pt idx="14">
                  <c:v>96350.48</c:v>
                </c:pt>
                <c:pt idx="15">
                  <c:v>108383.73000000001</c:v>
                </c:pt>
                <c:pt idx="16">
                  <c:v>78181.590000000011</c:v>
                </c:pt>
                <c:pt idx="17">
                  <c:v>57748.400000000009</c:v>
                </c:pt>
                <c:pt idx="18">
                  <c:v>59679.910000000018</c:v>
                </c:pt>
                <c:pt idx="19">
                  <c:v>80999.97000000003</c:v>
                </c:pt>
              </c:numCache>
            </c:numRef>
          </c:val>
          <c:extLst>
            <c:ext xmlns:c16="http://schemas.microsoft.com/office/drawing/2014/chart" uri="{C3380CC4-5D6E-409C-BE32-E72D297353CC}">
              <c16:uniqueId val="{00000000-0E6C-4B42-AF32-885DD0F15C57}"/>
            </c:ext>
          </c:extLst>
        </c:ser>
        <c:dLbls>
          <c:showLegendKey val="0"/>
          <c:showVal val="1"/>
          <c:showCatName val="0"/>
          <c:showSerName val="0"/>
          <c:showPercent val="0"/>
          <c:showBubbleSize val="0"/>
        </c:dLbls>
        <c:gapWidth val="219"/>
        <c:overlap val="-27"/>
        <c:axId val="1043960352"/>
        <c:axId val="836082464"/>
      </c:barChart>
      <c:lineChart>
        <c:grouping val="standard"/>
        <c:varyColors val="0"/>
        <c:ser>
          <c:idx val="1"/>
          <c:order val="1"/>
          <c:tx>
            <c:strRef>
              <c:f>'Lifetime Sales Pivot Tables'!$E$2</c:f>
              <c:strCache>
                <c:ptCount val="1"/>
                <c:pt idx="0">
                  <c:v>Sum of Profit</c:v>
                </c:pt>
              </c:strCache>
            </c:strRef>
          </c:tx>
          <c:spPr>
            <a:ln w="28575" cap="rnd">
              <a:solidFill>
                <a:schemeClr val="accent6">
                  <a:lumMod val="75000"/>
                </a:schemeClr>
              </a:solidFill>
              <a:round/>
            </a:ln>
            <a:effectLst/>
          </c:spPr>
          <c:marker>
            <c:symbol val="circle"/>
            <c:size val="5"/>
            <c:spPr>
              <a:solidFill>
                <a:schemeClr val="accent2"/>
              </a:solidFill>
              <a:ln w="9525">
                <a:solidFill>
                  <a:schemeClr val="accent6">
                    <a:lumMod val="7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no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'Lifetime Sales Pivot Tables'!$B$3:$C$28</c:f>
              <c:multiLvlStrCache>
                <c:ptCount val="20"/>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lvl>
                <c:lvl>
                  <c:pt idx="0">
                    <c:v>2018</c:v>
                  </c:pt>
                  <c:pt idx="4">
                    <c:v>2019</c:v>
                  </c:pt>
                  <c:pt idx="8">
                    <c:v>2020</c:v>
                  </c:pt>
                  <c:pt idx="12">
                    <c:v>2021</c:v>
                  </c:pt>
                  <c:pt idx="16">
                    <c:v>2022</c:v>
                  </c:pt>
                </c:lvl>
              </c:multiLvlStrCache>
            </c:multiLvlStrRef>
          </c:cat>
          <c:val>
            <c:numRef>
              <c:f>'Lifetime Sales Pivot Tables'!$E$3:$E$28</c:f>
              <c:numCache>
                <c:formatCode>_("$"* #,##0.00_);_("$"* \(#,##0.00\);_("$"* "-"??_);_(@_)</c:formatCode>
                <c:ptCount val="20"/>
                <c:pt idx="0">
                  <c:v>19034.399999999998</c:v>
                </c:pt>
                <c:pt idx="1">
                  <c:v>13696.750000000004</c:v>
                </c:pt>
                <c:pt idx="2">
                  <c:v>16291.660000000002</c:v>
                </c:pt>
                <c:pt idx="3">
                  <c:v>16878.929999999997</c:v>
                </c:pt>
                <c:pt idx="4">
                  <c:v>18199.5</c:v>
                </c:pt>
                <c:pt idx="5">
                  <c:v>19162.739999999998</c:v>
                </c:pt>
                <c:pt idx="6">
                  <c:v>18646.550000000003</c:v>
                </c:pt>
                <c:pt idx="7">
                  <c:v>17705.439999999999</c:v>
                </c:pt>
                <c:pt idx="8">
                  <c:v>12167.920000000004</c:v>
                </c:pt>
                <c:pt idx="9">
                  <c:v>19532.999999999996</c:v>
                </c:pt>
                <c:pt idx="10">
                  <c:v>14548.139999999996</c:v>
                </c:pt>
                <c:pt idx="11">
                  <c:v>14720.64</c:v>
                </c:pt>
                <c:pt idx="12">
                  <c:v>14363.859999999999</c:v>
                </c:pt>
                <c:pt idx="13">
                  <c:v>15655.640000000007</c:v>
                </c:pt>
                <c:pt idx="14">
                  <c:v>21162.760000000009</c:v>
                </c:pt>
                <c:pt idx="15">
                  <c:v>24241.050000000007</c:v>
                </c:pt>
                <c:pt idx="16">
                  <c:v>17685.21</c:v>
                </c:pt>
                <c:pt idx="17">
                  <c:v>12112.8</c:v>
                </c:pt>
                <c:pt idx="18">
                  <c:v>13303.219999999996</c:v>
                </c:pt>
                <c:pt idx="19">
                  <c:v>17882.329999999994</c:v>
                </c:pt>
              </c:numCache>
            </c:numRef>
          </c:val>
          <c:smooth val="0"/>
          <c:extLst>
            <c:ext xmlns:c16="http://schemas.microsoft.com/office/drawing/2014/chart" uri="{C3380CC4-5D6E-409C-BE32-E72D297353CC}">
              <c16:uniqueId val="{00000001-0E6C-4B42-AF32-885DD0F15C57}"/>
            </c:ext>
          </c:extLst>
        </c:ser>
        <c:dLbls>
          <c:showLegendKey val="0"/>
          <c:showVal val="1"/>
          <c:showCatName val="0"/>
          <c:showSerName val="0"/>
          <c:showPercent val="0"/>
          <c:showBubbleSize val="0"/>
        </c:dLbls>
        <c:marker val="1"/>
        <c:smooth val="0"/>
        <c:axId val="1043977152"/>
        <c:axId val="836070064"/>
      </c:lineChart>
      <c:catAx>
        <c:axId val="1043960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082464"/>
        <c:crosses val="autoZero"/>
        <c:auto val="1"/>
        <c:lblAlgn val="ctr"/>
        <c:lblOffset val="100"/>
        <c:noMultiLvlLbl val="0"/>
      </c:catAx>
      <c:valAx>
        <c:axId val="836082464"/>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3960352"/>
        <c:crosses val="autoZero"/>
        <c:crossBetween val="between"/>
      </c:valAx>
      <c:valAx>
        <c:axId val="836070064"/>
        <c:scaling>
          <c:orientation val="minMax"/>
        </c:scaling>
        <c:delete val="0"/>
        <c:axPos val="r"/>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3977152"/>
        <c:crosses val="max"/>
        <c:crossBetween val="between"/>
      </c:valAx>
      <c:catAx>
        <c:axId val="1043977152"/>
        <c:scaling>
          <c:orientation val="minMax"/>
        </c:scaling>
        <c:delete val="1"/>
        <c:axPos val="b"/>
        <c:numFmt formatCode="General" sourceLinked="1"/>
        <c:majorTickMark val="out"/>
        <c:minorTickMark val="none"/>
        <c:tickLblPos val="nextTo"/>
        <c:crossAx val="83607006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[order_analysis.xlsx]Lifetime Sales Pivot Tables!LTSNumOrders</c:name>
    <c:fmtId val="4"/>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Number</a:t>
            </a:r>
            <a:r>
              <a:rPr lang="en-US" b="1" baseline="0">
                <a:solidFill>
                  <a:sysClr val="windowText" lastClr="000000"/>
                </a:solidFill>
              </a:rPr>
              <a:t> of Orders by Quarter</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bg1">
                <a:lumMod val="65000"/>
              </a:schemeClr>
            </a:solidFill>
            <a:round/>
          </a:ln>
          <a:effectLst/>
        </c:spPr>
        <c:marker>
          <c:symbol val="circle"/>
          <c:size val="5"/>
          <c:spPr>
            <a:solidFill>
              <a:schemeClr val="bg1">
                <a:lumMod val="65000"/>
              </a:schemeClr>
            </a:solidFill>
            <a:ln w="9525">
              <a:solidFill>
                <a:schemeClr val="bg1">
                  <a:lumMod val="6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bg1">
                <a:lumMod val="65000"/>
              </a:schemeClr>
            </a:solidFill>
            <a:round/>
          </a:ln>
          <a:effectLst/>
        </c:spPr>
        <c:marker>
          <c:symbol val="circle"/>
          <c:size val="5"/>
          <c:spPr>
            <a:solidFill>
              <a:schemeClr val="bg1">
                <a:lumMod val="65000"/>
              </a:schemeClr>
            </a:solidFill>
            <a:ln w="9525">
              <a:solidFill>
                <a:schemeClr val="bg1">
                  <a:lumMod val="65000"/>
                </a:schemeClr>
              </a:solidFill>
            </a:ln>
            <a:effectLst/>
          </c:spPr>
        </c:marker>
      </c:pivotFmt>
    </c:pivotFmts>
    <c:plotArea>
      <c:layout/>
      <c:lineChart>
        <c:grouping val="standard"/>
        <c:varyColors val="0"/>
        <c:ser>
          <c:idx val="0"/>
          <c:order val="0"/>
          <c:tx>
            <c:strRef>
              <c:f>'Lifetime Sales Pivot Tables'!$C$32</c:f>
              <c:strCache>
                <c:ptCount val="1"/>
                <c:pt idx="0">
                  <c:v>Total</c:v>
                </c:pt>
              </c:strCache>
            </c:strRef>
          </c:tx>
          <c:spPr>
            <a:ln w="28575" cap="rnd">
              <a:solidFill>
                <a:schemeClr val="bg1">
                  <a:lumMod val="65000"/>
                </a:schemeClr>
              </a:solidFill>
              <a:round/>
            </a:ln>
            <a:effectLst/>
          </c:spPr>
          <c:marker>
            <c:symbol val="circle"/>
            <c:size val="5"/>
            <c:spPr>
              <a:solidFill>
                <a:schemeClr val="bg1">
                  <a:lumMod val="65000"/>
                </a:schemeClr>
              </a:solidFill>
              <a:ln w="9525">
                <a:solidFill>
                  <a:schemeClr val="bg1">
                    <a:lumMod val="65000"/>
                  </a:schemeClr>
                </a:solidFill>
              </a:ln>
              <a:effectLst/>
            </c:spPr>
          </c:marker>
          <c:cat>
            <c:multiLvlStrRef>
              <c:f>'Lifetime Sales Pivot Tables'!$B$33:$B$58</c:f>
              <c:multiLvlStrCache>
                <c:ptCount val="20"/>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lvl>
                <c:lvl>
                  <c:pt idx="0">
                    <c:v>2018</c:v>
                  </c:pt>
                  <c:pt idx="4">
                    <c:v>2019</c:v>
                  </c:pt>
                  <c:pt idx="8">
                    <c:v>2020</c:v>
                  </c:pt>
                  <c:pt idx="12">
                    <c:v>2021</c:v>
                  </c:pt>
                  <c:pt idx="16">
                    <c:v>2022</c:v>
                  </c:pt>
                </c:lvl>
              </c:multiLvlStrCache>
            </c:multiLvlStrRef>
          </c:cat>
          <c:val>
            <c:numRef>
              <c:f>'Lifetime Sales Pivot Tables'!$C$33:$C$58</c:f>
              <c:numCache>
                <c:formatCode>General</c:formatCode>
                <c:ptCount val="20"/>
                <c:pt idx="0">
                  <c:v>54</c:v>
                </c:pt>
                <c:pt idx="1">
                  <c:v>52</c:v>
                </c:pt>
                <c:pt idx="2">
                  <c:v>49</c:v>
                </c:pt>
                <c:pt idx="3">
                  <c:v>45</c:v>
                </c:pt>
                <c:pt idx="4">
                  <c:v>52</c:v>
                </c:pt>
                <c:pt idx="5">
                  <c:v>58</c:v>
                </c:pt>
                <c:pt idx="6">
                  <c:v>44</c:v>
                </c:pt>
                <c:pt idx="7">
                  <c:v>48</c:v>
                </c:pt>
                <c:pt idx="8">
                  <c:v>42</c:v>
                </c:pt>
                <c:pt idx="9">
                  <c:v>53</c:v>
                </c:pt>
                <c:pt idx="10">
                  <c:v>51</c:v>
                </c:pt>
                <c:pt idx="11">
                  <c:v>51</c:v>
                </c:pt>
                <c:pt idx="12">
                  <c:v>47</c:v>
                </c:pt>
                <c:pt idx="13">
                  <c:v>49</c:v>
                </c:pt>
                <c:pt idx="14">
                  <c:v>61</c:v>
                </c:pt>
                <c:pt idx="15">
                  <c:v>58</c:v>
                </c:pt>
                <c:pt idx="16">
                  <c:v>51</c:v>
                </c:pt>
                <c:pt idx="17">
                  <c:v>40</c:v>
                </c:pt>
                <c:pt idx="18">
                  <c:v>39</c:v>
                </c:pt>
                <c:pt idx="19">
                  <c:v>56</c:v>
                </c:pt>
              </c:numCache>
            </c:numRef>
          </c:val>
          <c:smooth val="0"/>
          <c:extLst>
            <c:ext xmlns:c16="http://schemas.microsoft.com/office/drawing/2014/chart" uri="{C3380CC4-5D6E-409C-BE32-E72D297353CC}">
              <c16:uniqueId val="{00000000-09CF-4EFA-9F8A-299DD7C9E4EE}"/>
            </c:ext>
          </c:extLst>
        </c:ser>
        <c:dLbls>
          <c:showLegendKey val="0"/>
          <c:showVal val="0"/>
          <c:showCatName val="0"/>
          <c:showSerName val="0"/>
          <c:showPercent val="0"/>
          <c:showBubbleSize val="0"/>
        </c:dLbls>
        <c:marker val="1"/>
        <c:smooth val="0"/>
        <c:axId val="1430445712"/>
        <c:axId val="1850236352"/>
      </c:lineChart>
      <c:catAx>
        <c:axId val="1430445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0236352"/>
        <c:crosses val="autoZero"/>
        <c:auto val="1"/>
        <c:lblAlgn val="ctr"/>
        <c:lblOffset val="100"/>
        <c:noMultiLvlLbl val="0"/>
      </c:catAx>
      <c:valAx>
        <c:axId val="18502363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445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[order_analysis.xlsx]Brand Pivot Tables!BrandNumProducts</c:name>
    <c:fmtId val="9"/>
  </c:pivotSource>
  <c:chart>
    <c:title>
      <c:tx>
        <c:rich>
          <a:bodyPr rot="0" spcFirstLastPara="1" vertOverflow="ellipsis" vert="horz" wrap="square" anchor="ctr" anchorCtr="1"/>
          <a:lstStyle/>
          <a:p>
            <a:pPr>
              <a:defRPr sz="1400" b="1" i="0" u="none" strike="noStrike" kern="1200" spc="0" baseline="0">
                <a:solidFill>
                  <a:srgbClr val="206243"/>
                </a:solidFill>
                <a:latin typeface="+mn-lt"/>
                <a:ea typeface="+mn-ea"/>
                <a:cs typeface="+mn-cs"/>
              </a:defRPr>
            </a:pPr>
            <a:r>
              <a:rPr lang="en-US" b="1">
                <a:solidFill>
                  <a:srgbClr val="206243"/>
                </a:solidFill>
              </a:rPr>
              <a:t>Number of Products Sold by Brand</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206243"/>
              </a:solidFill>
              <a:latin typeface="+mn-lt"/>
              <a:ea typeface="+mn-ea"/>
              <a:cs typeface="+mn-cs"/>
            </a:defRPr>
          </a:pPr>
          <a:endParaRPr lang="en-US"/>
        </a:p>
      </c:txPr>
    </c:title>
    <c:autoTitleDeleted val="0"/>
    <c:pivotFmts>
      <c:pivotFmt>
        <c:idx val="0"/>
        <c:spPr>
          <a:solidFill>
            <a:schemeClr val="accent1"/>
          </a:solidFill>
          <a:ln w="28575" cap="rnd">
            <a:solidFill>
              <a:schemeClr val="accent3"/>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3"/>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3"/>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'Brand Pivot Tables'!$C$2</c:f>
              <c:strCache>
                <c:ptCount val="1"/>
                <c:pt idx="0">
                  <c:v>Total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'Brand Pivot Tables'!$B$3:$B$35</c:f>
              <c:strCache>
                <c:ptCount val="32"/>
                <c:pt idx="0">
                  <c:v>Apple </c:v>
                </c:pt>
                <c:pt idx="1">
                  <c:v>BlackBerry </c:v>
                </c:pt>
                <c:pt idx="2">
                  <c:v>Breville </c:v>
                </c:pt>
                <c:pt idx="3">
                  <c:v>Brother </c:v>
                </c:pt>
                <c:pt idx="4">
                  <c:v>Canon </c:v>
                </c:pt>
                <c:pt idx="5">
                  <c:v>Cisco </c:v>
                </c:pt>
                <c:pt idx="6">
                  <c:v>Cuisinart </c:v>
                </c:pt>
                <c:pt idx="7">
                  <c:v>Epson </c:v>
                </c:pt>
                <c:pt idx="8">
                  <c:v>Hamilton </c:v>
                </c:pt>
                <c:pt idx="9">
                  <c:v>HiSense </c:v>
                </c:pt>
                <c:pt idx="10">
                  <c:v>Hoover </c:v>
                </c:pt>
                <c:pt idx="11">
                  <c:v>HP </c:v>
                </c:pt>
                <c:pt idx="12">
                  <c:v>Huawei </c:v>
                </c:pt>
                <c:pt idx="13">
                  <c:v>Insignia </c:v>
                </c:pt>
                <c:pt idx="14">
                  <c:v>KitchenAid </c:v>
                </c:pt>
                <c:pt idx="15">
                  <c:v>Lexmark </c:v>
                </c:pt>
                <c:pt idx="16">
                  <c:v>LG </c:v>
                </c:pt>
                <c:pt idx="17">
                  <c:v>Maytag </c:v>
                </c:pt>
                <c:pt idx="18">
                  <c:v>Motorola </c:v>
                </c:pt>
                <c:pt idx="19">
                  <c:v>Nokia </c:v>
                </c:pt>
                <c:pt idx="20">
                  <c:v>OnePlus </c:v>
                </c:pt>
                <c:pt idx="21">
                  <c:v>Panasonic </c:v>
                </c:pt>
                <c:pt idx="22">
                  <c:v>Philips </c:v>
                </c:pt>
                <c:pt idx="23">
                  <c:v>Samsung </c:v>
                </c:pt>
                <c:pt idx="24">
                  <c:v>Sharp </c:v>
                </c:pt>
                <c:pt idx="25">
                  <c:v>Sony </c:v>
                </c:pt>
                <c:pt idx="26">
                  <c:v>StarTech </c:v>
                </c:pt>
                <c:pt idx="27">
                  <c:v>Supersonic </c:v>
                </c:pt>
                <c:pt idx="28">
                  <c:v>TCL </c:v>
                </c:pt>
                <c:pt idx="29">
                  <c:v>Toshiba </c:v>
                </c:pt>
                <c:pt idx="30">
                  <c:v>Whirlpool </c:v>
                </c:pt>
                <c:pt idx="31">
                  <c:v>Xerox </c:v>
                </c:pt>
              </c:strCache>
            </c:strRef>
          </c:cat>
          <c:val>
            <c:numRef>
              <c:f>'Brand Pivot Tables'!$C$3:$C$35</c:f>
              <c:numCache>
                <c:formatCode>General</c:formatCode>
                <c:ptCount val="32"/>
                <c:pt idx="0">
                  <c:v>17</c:v>
                </c:pt>
                <c:pt idx="1">
                  <c:v>53</c:v>
                </c:pt>
                <c:pt idx="2">
                  <c:v>108</c:v>
                </c:pt>
                <c:pt idx="3">
                  <c:v>55</c:v>
                </c:pt>
                <c:pt idx="4">
                  <c:v>60</c:v>
                </c:pt>
                <c:pt idx="5">
                  <c:v>41</c:v>
                </c:pt>
                <c:pt idx="6">
                  <c:v>101</c:v>
                </c:pt>
                <c:pt idx="7">
                  <c:v>61</c:v>
                </c:pt>
                <c:pt idx="8">
                  <c:v>87</c:v>
                </c:pt>
                <c:pt idx="9">
                  <c:v>55</c:v>
                </c:pt>
                <c:pt idx="10">
                  <c:v>80</c:v>
                </c:pt>
                <c:pt idx="11">
                  <c:v>96</c:v>
                </c:pt>
                <c:pt idx="12">
                  <c:v>39</c:v>
                </c:pt>
                <c:pt idx="13">
                  <c:v>46</c:v>
                </c:pt>
                <c:pt idx="14">
                  <c:v>126</c:v>
                </c:pt>
                <c:pt idx="15">
                  <c:v>41</c:v>
                </c:pt>
                <c:pt idx="16">
                  <c:v>202</c:v>
                </c:pt>
                <c:pt idx="17">
                  <c:v>33</c:v>
                </c:pt>
                <c:pt idx="18">
                  <c:v>50</c:v>
                </c:pt>
                <c:pt idx="19">
                  <c:v>32</c:v>
                </c:pt>
                <c:pt idx="20">
                  <c:v>52</c:v>
                </c:pt>
                <c:pt idx="21">
                  <c:v>109</c:v>
                </c:pt>
                <c:pt idx="22">
                  <c:v>41</c:v>
                </c:pt>
                <c:pt idx="23">
                  <c:v>194</c:v>
                </c:pt>
                <c:pt idx="24">
                  <c:v>142</c:v>
                </c:pt>
                <c:pt idx="25">
                  <c:v>114</c:v>
                </c:pt>
                <c:pt idx="26">
                  <c:v>44</c:v>
                </c:pt>
                <c:pt idx="27">
                  <c:v>49</c:v>
                </c:pt>
                <c:pt idx="28">
                  <c:v>81</c:v>
                </c:pt>
                <c:pt idx="29">
                  <c:v>91</c:v>
                </c:pt>
                <c:pt idx="30">
                  <c:v>92</c:v>
                </c:pt>
                <c:pt idx="31">
                  <c:v>43</c:v>
                </c:pt>
              </c:numCache>
            </c:numRef>
          </c:val>
          <c:smooth val="0"/>
          <c:extLst>
            <c:ext xmlns:c16="http://schemas.microsoft.com/office/drawing/2014/chart" uri="{C3380CC4-5D6E-409C-BE32-E72D297353CC}">
              <c16:uniqueId val="{00000000-42EA-47A3-87DF-AD90CB16E7AD}"/>
            </c:ext>
          </c:extLst>
        </c:ser>
        <c:dLbls>
          <c:dLblPos val="t"/>
          <c:showLegendKey val="0"/>
          <c:showVal val="1"/>
          <c:showCatName val="0"/>
          <c:showSerName val="0"/>
          <c:showPercent val="0"/>
          <c:showBubbleSize val="0"/>
        </c:dLbls>
        <c:marker val="1"/>
        <c:smooth val="0"/>
        <c:axId val="1109624912"/>
        <c:axId val="1179366304"/>
      </c:lineChart>
      <c:catAx>
        <c:axId val="1109624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9366304"/>
        <c:crosses val="autoZero"/>
        <c:auto val="1"/>
        <c:lblAlgn val="ctr"/>
        <c:lblOffset val="100"/>
        <c:noMultiLvlLbl val="0"/>
      </c:catAx>
      <c:valAx>
        <c:axId val="11793663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624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[order_analysis.xlsx]Brand Pivot Tables!BrandNumOrdersBySegment</c:name>
    <c:fmtId val="10"/>
  </c:pivotSource>
  <c:chart>
    <c:title>
      <c:tx>
        <c:rich>
          <a:bodyPr rot="0" spcFirstLastPara="1" vertOverflow="ellipsis" vert="horz" wrap="square" anchor="ctr" anchorCtr="1"/>
          <a:lstStyle/>
          <a:p>
            <a:pPr>
              <a:defRPr sz="1400" b="1" i="0" u="none" strike="noStrike" kern="1200" spc="0" baseline="0">
                <a:solidFill>
                  <a:srgbClr val="206243"/>
                </a:solidFill>
                <a:latin typeface="+mn-lt"/>
                <a:ea typeface="+mn-ea"/>
                <a:cs typeface="+mn-cs"/>
              </a:defRPr>
            </a:pPr>
            <a:r>
              <a:rPr lang="en-CA" b="1">
                <a:solidFill>
                  <a:srgbClr val="206243"/>
                </a:solidFill>
              </a:rPr>
              <a:t>Number of Orders by Segment Per Brand</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206243"/>
              </a:solidFill>
              <a:latin typeface="+mn-lt"/>
              <a:ea typeface="+mn-ea"/>
              <a:cs typeface="+mn-cs"/>
            </a:defRPr>
          </a:pPr>
          <a:endParaRPr lang="en-US"/>
        </a:p>
      </c:txPr>
    </c:title>
    <c:autoTitleDeleted val="0"/>
    <c:pivotFmts>
      <c:pivotFmt>
        <c:idx val="0"/>
        <c:spPr>
          <a:solidFill>
            <a:schemeClr val="accent3">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3">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'Brand Pivot Tables'!$C$76:$C$77</c:f>
              <c:strCache>
                <c:ptCount val="1"/>
                <c:pt idx="0">
                  <c:v>Consumer</c:v>
                </c:pt>
              </c:strCache>
            </c:strRef>
          </c:tx>
          <c:spPr>
            <a:solidFill>
              <a:schemeClr val="accent3">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'Brand Pivot Tables'!$B$78:$B$110</c:f>
              <c:strCache>
                <c:ptCount val="32"/>
                <c:pt idx="0">
                  <c:v>Apple </c:v>
                </c:pt>
                <c:pt idx="1">
                  <c:v>BlackBerry </c:v>
                </c:pt>
                <c:pt idx="2">
                  <c:v>Breville </c:v>
                </c:pt>
                <c:pt idx="3">
                  <c:v>Brother </c:v>
                </c:pt>
                <c:pt idx="4">
                  <c:v>Canon </c:v>
                </c:pt>
                <c:pt idx="5">
                  <c:v>Cisco </c:v>
                </c:pt>
                <c:pt idx="6">
                  <c:v>Cuisinart </c:v>
                </c:pt>
                <c:pt idx="7">
                  <c:v>Epson </c:v>
                </c:pt>
                <c:pt idx="8">
                  <c:v>Hamilton </c:v>
                </c:pt>
                <c:pt idx="9">
                  <c:v>HiSense </c:v>
                </c:pt>
                <c:pt idx="10">
                  <c:v>Hoover </c:v>
                </c:pt>
                <c:pt idx="11">
                  <c:v>HP </c:v>
                </c:pt>
                <c:pt idx="12">
                  <c:v>Huawei </c:v>
                </c:pt>
                <c:pt idx="13">
                  <c:v>Insignia </c:v>
                </c:pt>
                <c:pt idx="14">
                  <c:v>KitchenAid </c:v>
                </c:pt>
                <c:pt idx="15">
                  <c:v>Lexmark </c:v>
                </c:pt>
                <c:pt idx="16">
                  <c:v>LG </c:v>
                </c:pt>
                <c:pt idx="17">
                  <c:v>Maytag </c:v>
                </c:pt>
                <c:pt idx="18">
                  <c:v>Motorola </c:v>
                </c:pt>
                <c:pt idx="19">
                  <c:v>Nokia </c:v>
                </c:pt>
                <c:pt idx="20">
                  <c:v>OnePlus </c:v>
                </c:pt>
                <c:pt idx="21">
                  <c:v>Panasonic </c:v>
                </c:pt>
                <c:pt idx="22">
                  <c:v>Philips </c:v>
                </c:pt>
                <c:pt idx="23">
                  <c:v>Samsung </c:v>
                </c:pt>
                <c:pt idx="24">
                  <c:v>Sharp </c:v>
                </c:pt>
                <c:pt idx="25">
                  <c:v>Sony </c:v>
                </c:pt>
                <c:pt idx="26">
                  <c:v>StarTech </c:v>
                </c:pt>
                <c:pt idx="27">
                  <c:v>Supersonic </c:v>
                </c:pt>
                <c:pt idx="28">
                  <c:v>TCL </c:v>
                </c:pt>
                <c:pt idx="29">
                  <c:v>Toshiba </c:v>
                </c:pt>
                <c:pt idx="30">
                  <c:v>Whirlpool </c:v>
                </c:pt>
                <c:pt idx="31">
                  <c:v>Xerox </c:v>
                </c:pt>
              </c:strCache>
            </c:strRef>
          </c:cat>
          <c:val>
            <c:numRef>
              <c:f>'Brand Pivot Tables'!$C$78:$C$110</c:f>
              <c:numCache>
                <c:formatCode>General</c:formatCode>
                <c:ptCount val="32"/>
                <c:pt idx="0">
                  <c:v>2</c:v>
                </c:pt>
                <c:pt idx="1">
                  <c:v>12</c:v>
                </c:pt>
                <c:pt idx="2">
                  <c:v>14</c:v>
                </c:pt>
                <c:pt idx="3">
                  <c:v>9</c:v>
                </c:pt>
                <c:pt idx="4">
                  <c:v>8</c:v>
                </c:pt>
                <c:pt idx="5">
                  <c:v>7</c:v>
                </c:pt>
                <c:pt idx="6">
                  <c:v>18</c:v>
                </c:pt>
                <c:pt idx="7">
                  <c:v>9</c:v>
                </c:pt>
                <c:pt idx="8">
                  <c:v>12</c:v>
                </c:pt>
                <c:pt idx="9">
                  <c:v>4</c:v>
                </c:pt>
                <c:pt idx="10">
                  <c:v>11</c:v>
                </c:pt>
                <c:pt idx="11">
                  <c:v>13</c:v>
                </c:pt>
                <c:pt idx="12">
                  <c:v>8</c:v>
                </c:pt>
                <c:pt idx="13">
                  <c:v>5</c:v>
                </c:pt>
                <c:pt idx="14">
                  <c:v>13</c:v>
                </c:pt>
                <c:pt idx="15">
                  <c:v>8</c:v>
                </c:pt>
                <c:pt idx="16">
                  <c:v>41</c:v>
                </c:pt>
                <c:pt idx="17">
                  <c:v>5</c:v>
                </c:pt>
                <c:pt idx="18">
                  <c:v>7</c:v>
                </c:pt>
                <c:pt idx="19">
                  <c:v>4</c:v>
                </c:pt>
                <c:pt idx="20">
                  <c:v>13</c:v>
                </c:pt>
                <c:pt idx="21">
                  <c:v>16</c:v>
                </c:pt>
                <c:pt idx="22">
                  <c:v>5</c:v>
                </c:pt>
                <c:pt idx="23">
                  <c:v>27</c:v>
                </c:pt>
                <c:pt idx="24">
                  <c:v>11</c:v>
                </c:pt>
                <c:pt idx="25">
                  <c:v>22</c:v>
                </c:pt>
                <c:pt idx="26">
                  <c:v>8</c:v>
                </c:pt>
                <c:pt idx="27">
                  <c:v>9</c:v>
                </c:pt>
                <c:pt idx="28">
                  <c:v>5</c:v>
                </c:pt>
                <c:pt idx="29">
                  <c:v>14</c:v>
                </c:pt>
                <c:pt idx="30">
                  <c:v>16</c:v>
                </c:pt>
                <c:pt idx="31">
                  <c:v>5</c:v>
                </c:pt>
              </c:numCache>
            </c:numRef>
          </c:val>
          <c:extLst>
            <c:ext xmlns:c16="http://schemas.microsoft.com/office/drawing/2014/chart" uri="{C3380CC4-5D6E-409C-BE32-E72D297353CC}">
              <c16:uniqueId val="{00000000-D892-4C74-A971-13C98C693CE6}"/>
            </c:ext>
          </c:extLst>
        </c:ser>
        <c:ser>
          <c:idx val="1"/>
          <c:order val="1"/>
          <c:tx>
            <c:strRef>
              <c:f>'Brand Pivot Tables'!$D$76:$D$77</c:f>
              <c:strCache>
                <c:ptCount val="1"/>
                <c:pt idx="0">
                  <c:v>Corporate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'Brand Pivot Tables'!$B$78:$B$110</c:f>
              <c:strCache>
                <c:ptCount val="32"/>
                <c:pt idx="0">
                  <c:v>Apple </c:v>
                </c:pt>
                <c:pt idx="1">
                  <c:v>BlackBerry </c:v>
                </c:pt>
                <c:pt idx="2">
                  <c:v>Breville </c:v>
                </c:pt>
                <c:pt idx="3">
                  <c:v>Brother </c:v>
                </c:pt>
                <c:pt idx="4">
                  <c:v>Canon </c:v>
                </c:pt>
                <c:pt idx="5">
                  <c:v>Cisco </c:v>
                </c:pt>
                <c:pt idx="6">
                  <c:v>Cuisinart </c:v>
                </c:pt>
                <c:pt idx="7">
                  <c:v>Epson </c:v>
                </c:pt>
                <c:pt idx="8">
                  <c:v>Hamilton </c:v>
                </c:pt>
                <c:pt idx="9">
                  <c:v>HiSense </c:v>
                </c:pt>
                <c:pt idx="10">
                  <c:v>Hoover </c:v>
                </c:pt>
                <c:pt idx="11">
                  <c:v>HP </c:v>
                </c:pt>
                <c:pt idx="12">
                  <c:v>Huawei </c:v>
                </c:pt>
                <c:pt idx="13">
                  <c:v>Insignia </c:v>
                </c:pt>
                <c:pt idx="14">
                  <c:v>KitchenAid </c:v>
                </c:pt>
                <c:pt idx="15">
                  <c:v>Lexmark </c:v>
                </c:pt>
                <c:pt idx="16">
                  <c:v>LG </c:v>
                </c:pt>
                <c:pt idx="17">
                  <c:v>Maytag </c:v>
                </c:pt>
                <c:pt idx="18">
                  <c:v>Motorola </c:v>
                </c:pt>
                <c:pt idx="19">
                  <c:v>Nokia </c:v>
                </c:pt>
                <c:pt idx="20">
                  <c:v>OnePlus </c:v>
                </c:pt>
                <c:pt idx="21">
                  <c:v>Panasonic </c:v>
                </c:pt>
                <c:pt idx="22">
                  <c:v>Philips </c:v>
                </c:pt>
                <c:pt idx="23">
                  <c:v>Samsung </c:v>
                </c:pt>
                <c:pt idx="24">
                  <c:v>Sharp </c:v>
                </c:pt>
                <c:pt idx="25">
                  <c:v>Sony </c:v>
                </c:pt>
                <c:pt idx="26">
                  <c:v>StarTech </c:v>
                </c:pt>
                <c:pt idx="27">
                  <c:v>Supersonic </c:v>
                </c:pt>
                <c:pt idx="28">
                  <c:v>TCL </c:v>
                </c:pt>
                <c:pt idx="29">
                  <c:v>Toshiba </c:v>
                </c:pt>
                <c:pt idx="30">
                  <c:v>Whirlpool </c:v>
                </c:pt>
                <c:pt idx="31">
                  <c:v>Xerox </c:v>
                </c:pt>
              </c:strCache>
            </c:strRef>
          </c:cat>
          <c:val>
            <c:numRef>
              <c:f>'Brand Pivot Tables'!$D$78:$D$110</c:f>
              <c:numCache>
                <c:formatCode>General</c:formatCode>
                <c:ptCount val="32"/>
                <c:pt idx="0">
                  <c:v>5</c:v>
                </c:pt>
                <c:pt idx="1">
                  <c:v>5</c:v>
                </c:pt>
                <c:pt idx="2">
                  <c:v>11</c:v>
                </c:pt>
                <c:pt idx="3">
                  <c:v>8</c:v>
                </c:pt>
                <c:pt idx="4">
                  <c:v>13</c:v>
                </c:pt>
                <c:pt idx="5">
                  <c:v>3</c:v>
                </c:pt>
                <c:pt idx="6">
                  <c:v>17</c:v>
                </c:pt>
                <c:pt idx="7">
                  <c:v>6</c:v>
                </c:pt>
                <c:pt idx="8">
                  <c:v>12</c:v>
                </c:pt>
                <c:pt idx="9">
                  <c:v>6</c:v>
                </c:pt>
                <c:pt idx="10">
                  <c:v>12</c:v>
                </c:pt>
                <c:pt idx="11">
                  <c:v>23</c:v>
                </c:pt>
                <c:pt idx="12">
                  <c:v>5</c:v>
                </c:pt>
                <c:pt idx="13">
                  <c:v>5</c:v>
                </c:pt>
                <c:pt idx="14">
                  <c:v>15</c:v>
                </c:pt>
                <c:pt idx="15">
                  <c:v>8</c:v>
                </c:pt>
                <c:pt idx="16">
                  <c:v>29</c:v>
                </c:pt>
                <c:pt idx="17">
                  <c:v>4</c:v>
                </c:pt>
                <c:pt idx="18">
                  <c:v>4</c:v>
                </c:pt>
                <c:pt idx="19">
                  <c:v>3</c:v>
                </c:pt>
                <c:pt idx="20">
                  <c:v>8</c:v>
                </c:pt>
                <c:pt idx="21">
                  <c:v>8</c:v>
                </c:pt>
                <c:pt idx="22">
                  <c:v>6</c:v>
                </c:pt>
                <c:pt idx="23">
                  <c:v>36</c:v>
                </c:pt>
                <c:pt idx="24">
                  <c:v>15</c:v>
                </c:pt>
                <c:pt idx="25">
                  <c:v>9</c:v>
                </c:pt>
                <c:pt idx="26">
                  <c:v>5</c:v>
                </c:pt>
                <c:pt idx="27">
                  <c:v>3</c:v>
                </c:pt>
                <c:pt idx="28">
                  <c:v>9</c:v>
                </c:pt>
                <c:pt idx="29">
                  <c:v>12</c:v>
                </c:pt>
                <c:pt idx="30">
                  <c:v>11</c:v>
                </c:pt>
                <c:pt idx="31">
                  <c:v>4</c:v>
                </c:pt>
              </c:numCache>
            </c:numRef>
          </c:val>
          <c:extLst>
            <c:ext xmlns:c16="http://schemas.microsoft.com/office/drawing/2014/chart" uri="{C3380CC4-5D6E-409C-BE32-E72D297353CC}">
              <c16:uniqueId val="{00000001-226D-4C56-B27D-B95F9207934D}"/>
            </c:ext>
          </c:extLst>
        </c:ser>
        <c:ser>
          <c:idx val="2"/>
          <c:order val="2"/>
          <c:tx>
            <c:strRef>
              <c:f>'Brand Pivot Tables'!$E$76:$E$77</c:f>
              <c:strCache>
                <c:ptCount val="1"/>
                <c:pt idx="0">
                  <c:v>Small Business</c:v>
                </c:pt>
              </c:strCache>
            </c:strRef>
          </c:tx>
          <c:spPr>
            <a:solidFill>
              <a:schemeClr val="accent3">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'Brand Pivot Tables'!$B$78:$B$110</c:f>
              <c:strCache>
                <c:ptCount val="32"/>
                <c:pt idx="0">
                  <c:v>Apple </c:v>
                </c:pt>
                <c:pt idx="1">
                  <c:v>BlackBerry </c:v>
                </c:pt>
                <c:pt idx="2">
                  <c:v>Breville </c:v>
                </c:pt>
                <c:pt idx="3">
                  <c:v>Brother </c:v>
                </c:pt>
                <c:pt idx="4">
                  <c:v>Canon </c:v>
                </c:pt>
                <c:pt idx="5">
                  <c:v>Cisco </c:v>
                </c:pt>
                <c:pt idx="6">
                  <c:v>Cuisinart </c:v>
                </c:pt>
                <c:pt idx="7">
                  <c:v>Epson </c:v>
                </c:pt>
                <c:pt idx="8">
                  <c:v>Hamilton </c:v>
                </c:pt>
                <c:pt idx="9">
                  <c:v>HiSense </c:v>
                </c:pt>
                <c:pt idx="10">
                  <c:v>Hoover </c:v>
                </c:pt>
                <c:pt idx="11">
                  <c:v>HP </c:v>
                </c:pt>
                <c:pt idx="12">
                  <c:v>Huawei </c:v>
                </c:pt>
                <c:pt idx="13">
                  <c:v>Insignia </c:v>
                </c:pt>
                <c:pt idx="14">
                  <c:v>KitchenAid </c:v>
                </c:pt>
                <c:pt idx="15">
                  <c:v>Lexmark </c:v>
                </c:pt>
                <c:pt idx="16">
                  <c:v>LG </c:v>
                </c:pt>
                <c:pt idx="17">
                  <c:v>Maytag </c:v>
                </c:pt>
                <c:pt idx="18">
                  <c:v>Motorola </c:v>
                </c:pt>
                <c:pt idx="19">
                  <c:v>Nokia </c:v>
                </c:pt>
                <c:pt idx="20">
                  <c:v>OnePlus </c:v>
                </c:pt>
                <c:pt idx="21">
                  <c:v>Panasonic </c:v>
                </c:pt>
                <c:pt idx="22">
                  <c:v>Philips </c:v>
                </c:pt>
                <c:pt idx="23">
                  <c:v>Samsung </c:v>
                </c:pt>
                <c:pt idx="24">
                  <c:v>Sharp </c:v>
                </c:pt>
                <c:pt idx="25">
                  <c:v>Sony </c:v>
                </c:pt>
                <c:pt idx="26">
                  <c:v>StarTech </c:v>
                </c:pt>
                <c:pt idx="27">
                  <c:v>Supersonic </c:v>
                </c:pt>
                <c:pt idx="28">
                  <c:v>TCL </c:v>
                </c:pt>
                <c:pt idx="29">
                  <c:v>Toshiba </c:v>
                </c:pt>
                <c:pt idx="30">
                  <c:v>Whirlpool </c:v>
                </c:pt>
                <c:pt idx="31">
                  <c:v>Xerox </c:v>
                </c:pt>
              </c:strCache>
            </c:strRef>
          </c:cat>
          <c:val>
            <c:numRef>
              <c:f>'Brand Pivot Tables'!$E$78:$E$110</c:f>
              <c:numCache>
                <c:formatCode>General</c:formatCode>
                <c:ptCount val="32"/>
                <c:pt idx="0">
                  <c:v>4</c:v>
                </c:pt>
                <c:pt idx="1">
                  <c:v>6</c:v>
                </c:pt>
                <c:pt idx="2">
                  <c:v>12</c:v>
                </c:pt>
                <c:pt idx="3">
                  <c:v>6</c:v>
                </c:pt>
                <c:pt idx="4">
                  <c:v>7</c:v>
                </c:pt>
                <c:pt idx="5">
                  <c:v>6</c:v>
                </c:pt>
                <c:pt idx="6">
                  <c:v>11</c:v>
                </c:pt>
                <c:pt idx="7">
                  <c:v>9</c:v>
                </c:pt>
                <c:pt idx="8">
                  <c:v>16</c:v>
                </c:pt>
                <c:pt idx="9">
                  <c:v>9</c:v>
                </c:pt>
                <c:pt idx="10">
                  <c:v>12</c:v>
                </c:pt>
                <c:pt idx="11">
                  <c:v>8</c:v>
                </c:pt>
                <c:pt idx="12">
                  <c:v>5</c:v>
                </c:pt>
                <c:pt idx="13">
                  <c:v>7</c:v>
                </c:pt>
                <c:pt idx="14">
                  <c:v>19</c:v>
                </c:pt>
                <c:pt idx="15">
                  <c:v>5</c:v>
                </c:pt>
                <c:pt idx="16">
                  <c:v>20</c:v>
                </c:pt>
                <c:pt idx="17">
                  <c:v>8</c:v>
                </c:pt>
                <c:pt idx="18">
                  <c:v>5</c:v>
                </c:pt>
                <c:pt idx="19">
                  <c:v>9</c:v>
                </c:pt>
                <c:pt idx="20">
                  <c:v>3</c:v>
                </c:pt>
                <c:pt idx="21">
                  <c:v>18</c:v>
                </c:pt>
                <c:pt idx="22">
                  <c:v>9</c:v>
                </c:pt>
                <c:pt idx="23">
                  <c:v>23</c:v>
                </c:pt>
                <c:pt idx="24">
                  <c:v>22</c:v>
                </c:pt>
                <c:pt idx="25">
                  <c:v>14</c:v>
                </c:pt>
                <c:pt idx="26">
                  <c:v>6</c:v>
                </c:pt>
                <c:pt idx="27">
                  <c:v>4</c:v>
                </c:pt>
                <c:pt idx="28">
                  <c:v>8</c:v>
                </c:pt>
                <c:pt idx="29">
                  <c:v>13</c:v>
                </c:pt>
                <c:pt idx="30">
                  <c:v>9</c:v>
                </c:pt>
                <c:pt idx="31">
                  <c:v>6</c:v>
                </c:pt>
              </c:numCache>
            </c:numRef>
          </c:val>
          <c:extLst>
            <c:ext xmlns:c16="http://schemas.microsoft.com/office/drawing/2014/chart" uri="{C3380CC4-5D6E-409C-BE32-E72D297353CC}">
              <c16:uniqueId val="{00000002-226D-4C56-B27D-B95F9207934D}"/>
            </c:ext>
          </c:extLst>
        </c:ser>
        <c:dLbls>
          <c:dLblPos val="ctr"/>
          <c:showLegendKey val="0"/>
          <c:showVal val="1"/>
          <c:showCatName val="0"/>
          <c:showSerName val="0"/>
          <c:showPercent val="0"/>
          <c:showBubbleSize val="0"/>
        </c:dLbls>
        <c:gapWidth val="150"/>
        <c:overlap val="100"/>
        <c:axId val="1426883615"/>
        <c:axId val="1600069215"/>
      </c:barChart>
      <c:catAx>
        <c:axId val="1426883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0069215"/>
        <c:crosses val="autoZero"/>
        <c:auto val="1"/>
        <c:lblAlgn val="ctr"/>
        <c:lblOffset val="100"/>
        <c:noMultiLvlLbl val="0"/>
      </c:catAx>
      <c:valAx>
        <c:axId val="16000692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6883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[order_analysis.xlsx]Brand Pivot Tables!BrandCustomerSavings</c:name>
    <c:fmtId val="14"/>
  </c:pivotSource>
  <c:chart>
    <c:title>
      <c:tx>
        <c:rich>
          <a:bodyPr rot="0" spcFirstLastPara="1" vertOverflow="ellipsis" vert="horz" wrap="square" anchor="ctr" anchorCtr="1"/>
          <a:lstStyle/>
          <a:p>
            <a:pPr>
              <a:defRPr sz="1400" b="1" i="0" u="none" strike="noStrike" kern="1200" spc="0" baseline="0">
                <a:solidFill>
                  <a:srgbClr val="206243"/>
                </a:solidFill>
                <a:latin typeface="+mn-lt"/>
                <a:ea typeface="+mn-ea"/>
                <a:cs typeface="+mn-cs"/>
              </a:defRPr>
            </a:pPr>
            <a:r>
              <a:rPr lang="en-US" b="1">
                <a:solidFill>
                  <a:srgbClr val="206243"/>
                </a:solidFill>
              </a:rPr>
              <a:t>Total Customer Savings From Discounts Offered by Brand</a:t>
            </a:r>
            <a:endParaRPr lang="en-US" b="1" baseline="0">
              <a:solidFill>
                <a:srgbClr val="206243"/>
              </a:solidFill>
            </a:endParaRPr>
          </a:p>
        </c:rich>
      </c:tx>
      <c:overlay val="0"/>
      <c:spPr>
        <a:noFill/>
        <a:ln>
          <a:noFill/>
        </a:ln>
        <a:effectLst/>
      </c:spPr>
    </c:title>
    <c:autoTitleDeleted val="0"/>
    <c:pivotFmts>
      <c:pivotFmt>
        <c:idx val="0"/>
        <c:spPr>
          <a:solidFill>
            <a:schemeClr val="accent1"/>
          </a:solidFill>
          <a:ln w="28575" cap="rnd">
            <a:solidFill>
              <a:schemeClr val="accent3"/>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3"/>
            </a:solidFill>
            <a:round/>
          </a:ln>
          <a:effectLst/>
        </c:spPr>
        <c:marker>
          <c:symbol val="circle"/>
          <c:size val="5"/>
          <c:spPr>
            <a:solidFill>
              <a:schemeClr val="accent3"/>
            </a:solidFill>
            <a:ln w="9525">
              <a:solidFill>
                <a:schemeClr val="accent3"/>
              </a:solidFill>
            </a:ln>
            <a:effectLst/>
          </c:spPr>
        </c:marker>
        <c:dLbl>
          <c:idx val="0"/>
          <c:layout>
            <c:manualLayout>
              <c:x val="-3.731589555341909E-2"/>
              <c:y val="-2.70924003226708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3"/>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3"/>
            </a:solidFill>
            <a:round/>
          </a:ln>
          <a:effectLst/>
        </c:spPr>
        <c:marker>
          <c:symbol val="circle"/>
          <c:size val="5"/>
          <c:spPr>
            <a:solidFill>
              <a:schemeClr val="accent3"/>
            </a:solidFill>
            <a:ln w="9525">
              <a:solidFill>
                <a:schemeClr val="accent3"/>
              </a:solidFill>
            </a:ln>
            <a:effectLst/>
          </c:spPr>
        </c:marker>
        <c:dLbl>
          <c:idx val="0"/>
          <c:layout>
            <c:manualLayout>
              <c:x val="-3.731589555341909E-2"/>
              <c:y val="-2.70924003226708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3"/>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3"/>
            </a:solidFill>
            <a:round/>
          </a:ln>
          <a:effectLst/>
        </c:spPr>
        <c:marker>
          <c:symbol val="circle"/>
          <c:size val="5"/>
          <c:spPr>
            <a:solidFill>
              <a:schemeClr val="accent3"/>
            </a:solidFill>
            <a:ln w="9525">
              <a:solidFill>
                <a:schemeClr val="accent3"/>
              </a:solidFill>
            </a:ln>
            <a:effectLst/>
          </c:spPr>
        </c:marker>
        <c:dLbl>
          <c:idx val="0"/>
          <c:layout>
            <c:manualLayout>
              <c:x val="-3.731589555341909E-2"/>
              <c:y val="-2.70924003226708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3"/>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3.731589555341909E-2"/>
              <c:y val="-2.70924003226708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'Brand Pivot Tables'!$C$115</c:f>
              <c:strCache>
                <c:ptCount val="1"/>
                <c:pt idx="0">
                  <c:v>Total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dLbls>
            <c:dLbl>
              <c:idx val="9"/>
              <c:layout>
                <c:manualLayout>
                  <c:x val="-3.731589555341909E-2"/>
                  <c:y val="-2.709240032267086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2DA3-4884-86BA-CDC83931B59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'Brand Pivot Tables'!$B$116:$B$148</c:f>
              <c:strCache>
                <c:ptCount val="32"/>
                <c:pt idx="0">
                  <c:v>Apple </c:v>
                </c:pt>
                <c:pt idx="1">
                  <c:v>BlackBerry </c:v>
                </c:pt>
                <c:pt idx="2">
                  <c:v>Breville </c:v>
                </c:pt>
                <c:pt idx="3">
                  <c:v>Brother </c:v>
                </c:pt>
                <c:pt idx="4">
                  <c:v>Canon </c:v>
                </c:pt>
                <c:pt idx="5">
                  <c:v>Cisco </c:v>
                </c:pt>
                <c:pt idx="6">
                  <c:v>Cuisinart </c:v>
                </c:pt>
                <c:pt idx="7">
                  <c:v>Epson </c:v>
                </c:pt>
                <c:pt idx="8">
                  <c:v>Hamilton </c:v>
                </c:pt>
                <c:pt idx="9">
                  <c:v>HiSense </c:v>
                </c:pt>
                <c:pt idx="10">
                  <c:v>Hoover </c:v>
                </c:pt>
                <c:pt idx="11">
                  <c:v>HP </c:v>
                </c:pt>
                <c:pt idx="12">
                  <c:v>Huawei </c:v>
                </c:pt>
                <c:pt idx="13">
                  <c:v>Insignia </c:v>
                </c:pt>
                <c:pt idx="14">
                  <c:v>KitchenAid </c:v>
                </c:pt>
                <c:pt idx="15">
                  <c:v>Lexmark </c:v>
                </c:pt>
                <c:pt idx="16">
                  <c:v>LG </c:v>
                </c:pt>
                <c:pt idx="17">
                  <c:v>Maytag </c:v>
                </c:pt>
                <c:pt idx="18">
                  <c:v>Motorola </c:v>
                </c:pt>
                <c:pt idx="19">
                  <c:v>Nokia </c:v>
                </c:pt>
                <c:pt idx="20">
                  <c:v>OnePlus </c:v>
                </c:pt>
                <c:pt idx="21">
                  <c:v>Panasonic </c:v>
                </c:pt>
                <c:pt idx="22">
                  <c:v>Philips </c:v>
                </c:pt>
                <c:pt idx="23">
                  <c:v>Samsung </c:v>
                </c:pt>
                <c:pt idx="24">
                  <c:v>Sharp </c:v>
                </c:pt>
                <c:pt idx="25">
                  <c:v>Sony </c:v>
                </c:pt>
                <c:pt idx="26">
                  <c:v>StarTech </c:v>
                </c:pt>
                <c:pt idx="27">
                  <c:v>Supersonic </c:v>
                </c:pt>
                <c:pt idx="28">
                  <c:v>TCL </c:v>
                </c:pt>
                <c:pt idx="29">
                  <c:v>Toshiba </c:v>
                </c:pt>
                <c:pt idx="30">
                  <c:v>Whirlpool </c:v>
                </c:pt>
                <c:pt idx="31">
                  <c:v>Xerox </c:v>
                </c:pt>
              </c:strCache>
            </c:strRef>
          </c:cat>
          <c:val>
            <c:numRef>
              <c:f>'Brand Pivot Tables'!$C$116:$C$148</c:f>
              <c:numCache>
                <c:formatCode>_("$"* #,##0.00_);_("$"* \(#,##0.00\);_("$"* "-"??_);_(@_)</c:formatCode>
                <c:ptCount val="32"/>
                <c:pt idx="0">
                  <c:v>1407.8782053172149</c:v>
                </c:pt>
                <c:pt idx="1">
                  <c:v>3614.9031785345719</c:v>
                </c:pt>
                <c:pt idx="2">
                  <c:v>5631.4045385522641</c:v>
                </c:pt>
                <c:pt idx="3">
                  <c:v>1361.8763337264734</c:v>
                </c:pt>
                <c:pt idx="4">
                  <c:v>745.7660526315791</c:v>
                </c:pt>
                <c:pt idx="5">
                  <c:v>2236.6366950464399</c:v>
                </c:pt>
                <c:pt idx="6">
                  <c:v>3888.7062673841474</c:v>
                </c:pt>
                <c:pt idx="7">
                  <c:v>499.64872291021692</c:v>
                </c:pt>
                <c:pt idx="8">
                  <c:v>2003.956151530788</c:v>
                </c:pt>
                <c:pt idx="9">
                  <c:v>6131.9611469851125</c:v>
                </c:pt>
                <c:pt idx="10">
                  <c:v>3260.5576038134554</c:v>
                </c:pt>
                <c:pt idx="11">
                  <c:v>1569.6556363949087</c:v>
                </c:pt>
                <c:pt idx="12">
                  <c:v>619.39163398692835</c:v>
                </c:pt>
                <c:pt idx="13">
                  <c:v>2939.5785338345868</c:v>
                </c:pt>
                <c:pt idx="14">
                  <c:v>5320.1055178387123</c:v>
                </c:pt>
                <c:pt idx="15">
                  <c:v>150.80531475748194</c:v>
                </c:pt>
                <c:pt idx="16">
                  <c:v>11074.948638753747</c:v>
                </c:pt>
                <c:pt idx="17">
                  <c:v>1230.4862858125712</c:v>
                </c:pt>
                <c:pt idx="18">
                  <c:v>2303.1715067079472</c:v>
                </c:pt>
                <c:pt idx="19">
                  <c:v>1969.356549707602</c:v>
                </c:pt>
                <c:pt idx="20">
                  <c:v>5192.8824555260708</c:v>
                </c:pt>
                <c:pt idx="21">
                  <c:v>4103.1206973315639</c:v>
                </c:pt>
                <c:pt idx="22">
                  <c:v>6458.3944381787805</c:v>
                </c:pt>
                <c:pt idx="23">
                  <c:v>12728.004541500806</c:v>
                </c:pt>
                <c:pt idx="24">
                  <c:v>7465.3826777728636</c:v>
                </c:pt>
                <c:pt idx="25">
                  <c:v>3521.4966873065018</c:v>
                </c:pt>
                <c:pt idx="26">
                  <c:v>525.82506265664176</c:v>
                </c:pt>
                <c:pt idx="27">
                  <c:v>3069.2841339869283</c:v>
                </c:pt>
                <c:pt idx="28">
                  <c:v>6253.2516408668725</c:v>
                </c:pt>
                <c:pt idx="29">
                  <c:v>5052.1980870067327</c:v>
                </c:pt>
                <c:pt idx="30">
                  <c:v>2879.2785413288116</c:v>
                </c:pt>
                <c:pt idx="31">
                  <c:v>367.70999164578143</c:v>
                </c:pt>
              </c:numCache>
            </c:numRef>
          </c:val>
          <c:smooth val="0"/>
          <c:extLst>
            <c:ext xmlns:c16="http://schemas.microsoft.com/office/drawing/2014/chart" uri="{C3380CC4-5D6E-409C-BE32-E72D297353CC}">
              <c16:uniqueId val="{00000009-2DA3-4884-86BA-CDC83931B593}"/>
            </c:ext>
          </c:extLst>
        </c:ser>
        <c:dLbls>
          <c:dLblPos val="t"/>
          <c:showLegendKey val="0"/>
          <c:showVal val="1"/>
          <c:showCatName val="0"/>
          <c:showSerName val="0"/>
          <c:showPercent val="0"/>
          <c:showBubbleSize val="0"/>
        </c:dLbls>
        <c:marker val="1"/>
        <c:smooth val="0"/>
        <c:axId val="1109839007"/>
        <c:axId val="1469018223"/>
      </c:lineChart>
      <c:catAx>
        <c:axId val="1109839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018223"/>
        <c:crosses val="autoZero"/>
        <c:auto val="1"/>
        <c:lblAlgn val="ctr"/>
        <c:lblOffset val="100"/>
        <c:noMultiLvlLbl val="0"/>
      </c:catAx>
      <c:valAx>
        <c:axId val="1469018223"/>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839007"/>
        <c:crosses val="autoZero"/>
        <c:crossBetween val="between"/>
      </c:valAx>
      <c:spPr>
        <a:ln>
          <a:noFill/>
        </a:ln>
      </c:spPr>
    </c:plotArea>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[order_analysis.xlsx]Country Pivot Tables!CountryNumOrders</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2"/>
                </a:solidFill>
              </a:rPr>
              <a:t>Number of Orders Per</a:t>
            </a:r>
            <a:r>
              <a:rPr lang="en-US" b="1" baseline="0">
                <a:solidFill>
                  <a:schemeClr val="tx2"/>
                </a:solidFill>
              </a:rPr>
              <a:t> Country</a:t>
            </a:r>
            <a:endParaRPr lang="en-US" b="1">
              <a:solidFill>
                <a:schemeClr val="tx2"/>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a:softEdge rad="0"/>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5"/>
          </a:solidFill>
          <a:ln w="19050">
            <a:solidFill>
              <a:schemeClr val="lt1"/>
            </a:solidFill>
          </a:ln>
          <a:effectLst>
            <a:softEdge rad="0"/>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6"/>
          </a:solidFill>
          <a:ln w="19050">
            <a:solidFill>
              <a:schemeClr val="lt1"/>
            </a:solidFill>
          </a:ln>
          <a:effectLst>
            <a:softEdge rad="0"/>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19050">
            <a:solidFill>
              <a:schemeClr val="lt1"/>
            </a:solidFill>
          </a:ln>
          <a:effectLst>
            <a:softEdge rad="0"/>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19050">
            <a:solidFill>
              <a:schemeClr val="lt1"/>
            </a:solidFill>
          </a:ln>
          <a:effectLst>
            <a:softEdge rad="0"/>
          </a:effectLst>
        </c:spPr>
      </c:pivotFmt>
      <c:pivotFmt>
        <c:idx val="5"/>
        <c:spPr>
          <a:solidFill>
            <a:schemeClr val="accent1"/>
          </a:solidFill>
          <a:ln w="19050">
            <a:solidFill>
              <a:schemeClr val="lt1"/>
            </a:solidFill>
          </a:ln>
          <a:effectLst>
            <a:softEdge rad="0"/>
          </a:effectLst>
        </c:spPr>
      </c:pivotFmt>
      <c:pivotFmt>
        <c:idx val="6"/>
        <c:spPr>
          <a:solidFill>
            <a:schemeClr val="accent1"/>
          </a:solidFill>
          <a:ln w="19050">
            <a:solidFill>
              <a:schemeClr val="lt1"/>
            </a:solidFill>
          </a:ln>
          <a:effectLst>
            <a:softEdge rad="0"/>
          </a:effectLst>
        </c:spPr>
      </c:pivotFmt>
      <c:pivotFmt>
        <c:idx val="7"/>
        <c:spPr>
          <a:solidFill>
            <a:schemeClr val="accent1"/>
          </a:solidFill>
          <a:ln w="19050">
            <a:solidFill>
              <a:schemeClr val="lt1"/>
            </a:solidFill>
          </a:ln>
          <a:effectLst>
            <a:softEdge rad="0"/>
          </a:effectLst>
        </c:spPr>
      </c:pivotFmt>
      <c:pivotFmt>
        <c:idx val="8"/>
        <c:spPr>
          <a:solidFill>
            <a:schemeClr val="accent1"/>
          </a:solidFill>
          <a:ln w="19050">
            <a:solidFill>
              <a:schemeClr val="lt1"/>
            </a:solidFill>
          </a:ln>
          <a:effectLst>
            <a:softEdge rad="0"/>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w="19050">
            <a:solidFill>
              <a:schemeClr val="lt1"/>
            </a:solidFill>
          </a:ln>
          <a:effectLst>
            <a:softEdge rad="0"/>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w="19050">
            <a:solidFill>
              <a:schemeClr val="lt1"/>
            </a:solidFill>
          </a:ln>
          <a:effectLst>
            <a:softEdge rad="0"/>
          </a:effectLst>
        </c:spPr>
      </c:pivotFmt>
      <c:pivotFmt>
        <c:idx val="11"/>
        <c:spPr>
          <a:solidFill>
            <a:schemeClr val="accent1"/>
          </a:solidFill>
          <a:ln w="19050">
            <a:solidFill>
              <a:schemeClr val="lt1"/>
            </a:solidFill>
          </a:ln>
          <a:effectLst>
            <a:softEdge rad="0"/>
          </a:effectLst>
        </c:spPr>
      </c:pivotFmt>
      <c:pivotFmt>
        <c:idx val="12"/>
        <c:spPr>
          <a:solidFill>
            <a:schemeClr val="accent1"/>
          </a:solidFill>
          <a:ln w="19050">
            <a:solidFill>
              <a:schemeClr val="lt1"/>
            </a:solidFill>
          </a:ln>
          <a:effectLst>
            <a:softEdge rad="0"/>
          </a:effectLst>
        </c:spPr>
      </c:pivotFmt>
      <c:pivotFmt>
        <c:idx val="13"/>
        <c:spPr>
          <a:solidFill>
            <a:schemeClr val="accent1"/>
          </a:solidFill>
          <a:ln w="19050">
            <a:solidFill>
              <a:schemeClr val="lt1"/>
            </a:solidFill>
          </a:ln>
          <a:effectLst>
            <a:softEdge rad="0"/>
          </a:effectLst>
        </c:spPr>
      </c:pivotFmt>
      <c:pivotFmt>
        <c:idx val="14"/>
        <c:spPr>
          <a:solidFill>
            <a:schemeClr val="accent1"/>
          </a:solidFill>
          <a:ln w="19050">
            <a:solidFill>
              <a:schemeClr val="lt1"/>
            </a:solidFill>
          </a:ln>
          <a:effectLst>
            <a:softEdge rad="0"/>
          </a:effectLst>
        </c:spPr>
      </c:pivotFmt>
      <c:pivotFmt>
        <c:idx val="15"/>
        <c:spPr>
          <a:solidFill>
            <a:schemeClr val="accent1"/>
          </a:solidFill>
          <a:ln w="19050">
            <a:solidFill>
              <a:schemeClr val="lt1"/>
            </a:solidFill>
          </a:ln>
          <a:effectLst>
            <a:softEdge rad="0"/>
          </a:effectLst>
        </c:spPr>
      </c:pivotFmt>
      <c:pivotFmt>
        <c:idx val="16"/>
        <c:spPr>
          <a:solidFill>
            <a:schemeClr val="accent1"/>
          </a:solidFill>
          <a:ln w="19050">
            <a:solidFill>
              <a:schemeClr val="lt1"/>
            </a:solidFill>
          </a:ln>
          <a:effectLst>
            <a:softEdge rad="0"/>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7"/>
        <c:spPr>
          <a:solidFill>
            <a:schemeClr val="accent1"/>
          </a:solidFill>
          <a:ln w="19050">
            <a:solidFill>
              <a:schemeClr val="lt1"/>
            </a:solidFill>
          </a:ln>
          <a:effectLst>
            <a:softEdge rad="0"/>
          </a:effectLst>
        </c:spPr>
      </c:pivotFmt>
      <c:pivotFmt>
        <c:idx val="18"/>
        <c:spPr>
          <a:solidFill>
            <a:schemeClr val="accent1"/>
          </a:solidFill>
          <a:ln w="19050">
            <a:solidFill>
              <a:schemeClr val="lt1"/>
            </a:solidFill>
          </a:ln>
          <a:effectLst>
            <a:softEdge rad="0"/>
          </a:effectLst>
        </c:spPr>
      </c:pivotFmt>
      <c:pivotFmt>
        <c:idx val="19"/>
        <c:spPr>
          <a:solidFill>
            <a:schemeClr val="accent1"/>
          </a:solidFill>
          <a:ln w="19050">
            <a:solidFill>
              <a:schemeClr val="lt1"/>
            </a:solidFill>
          </a:ln>
          <a:effectLst>
            <a:softEdge rad="0"/>
          </a:effectLst>
        </c:spPr>
      </c:pivotFmt>
      <c:pivotFmt>
        <c:idx val="20"/>
        <c:spPr>
          <a:solidFill>
            <a:schemeClr val="accent1"/>
          </a:solidFill>
          <a:ln w="19050">
            <a:solidFill>
              <a:schemeClr val="lt1"/>
            </a:solidFill>
          </a:ln>
          <a:effectLst>
            <a:softEdge rad="0"/>
          </a:effectLst>
        </c:spPr>
      </c:pivotFmt>
      <c:pivotFmt>
        <c:idx val="21"/>
        <c:spPr>
          <a:solidFill>
            <a:schemeClr val="accent1"/>
          </a:solidFill>
          <a:ln w="19050">
            <a:solidFill>
              <a:schemeClr val="lt1"/>
            </a:solidFill>
          </a:ln>
          <a:effectLst>
            <a:softEdge rad="0"/>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2"/>
        <c:spPr>
          <a:solidFill>
            <a:schemeClr val="accent1"/>
          </a:solidFill>
          <a:ln w="19050">
            <a:solidFill>
              <a:schemeClr val="lt1"/>
            </a:solidFill>
          </a:ln>
          <a:effectLst>
            <a:softEdge rad="0"/>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3"/>
        <c:spPr>
          <a:solidFill>
            <a:schemeClr val="accent1"/>
          </a:solidFill>
          <a:ln w="19050">
            <a:solidFill>
              <a:schemeClr val="lt1"/>
            </a:solidFill>
          </a:ln>
          <a:effectLst>
            <a:softEdge rad="0"/>
          </a:effectLst>
        </c:spPr>
      </c:pivotFmt>
      <c:pivotFmt>
        <c:idx val="24"/>
        <c:spPr>
          <a:solidFill>
            <a:schemeClr val="accent1"/>
          </a:solidFill>
          <a:ln w="19050">
            <a:solidFill>
              <a:schemeClr val="lt1"/>
            </a:solidFill>
          </a:ln>
          <a:effectLst>
            <a:softEdge rad="0"/>
          </a:effectLst>
        </c:spPr>
      </c:pivotFmt>
      <c:pivotFmt>
        <c:idx val="25"/>
        <c:spPr>
          <a:solidFill>
            <a:schemeClr val="accent1"/>
          </a:solidFill>
          <a:ln w="19050">
            <a:solidFill>
              <a:schemeClr val="lt1"/>
            </a:solidFill>
          </a:ln>
          <a:effectLst>
            <a:softEdge rad="0"/>
          </a:effectLst>
        </c:spPr>
      </c:pivotFmt>
      <c:pivotFmt>
        <c:idx val="26"/>
        <c:spPr>
          <a:solidFill>
            <a:schemeClr val="accent1"/>
          </a:solidFill>
          <a:ln w="19050">
            <a:solidFill>
              <a:schemeClr val="lt1"/>
            </a:solidFill>
          </a:ln>
          <a:effectLst>
            <a:softEdge rad="0"/>
          </a:effectLst>
        </c:spPr>
      </c:pivotFmt>
      <c:pivotFmt>
        <c:idx val="27"/>
        <c:spPr>
          <a:solidFill>
            <a:schemeClr val="accent1"/>
          </a:solidFill>
          <a:ln w="19050">
            <a:solidFill>
              <a:schemeClr val="lt1"/>
            </a:solidFill>
          </a:ln>
          <a:effectLst>
            <a:softEdge rad="0"/>
          </a:effectLst>
        </c:spPr>
      </c:pivotFmt>
      <c:pivotFmt>
        <c:idx val="28"/>
        <c:spPr>
          <a:solidFill>
            <a:schemeClr val="accent1"/>
          </a:solidFill>
          <a:ln w="19050">
            <a:solidFill>
              <a:schemeClr val="lt1"/>
            </a:solidFill>
          </a:ln>
          <a:effectLst>
            <a:softEdge rad="0"/>
          </a:effectLst>
        </c:spPr>
      </c:pivotFmt>
      <c:pivotFmt>
        <c:idx val="29"/>
        <c:spPr>
          <a:solidFill>
            <a:schemeClr val="accent1"/>
          </a:solidFill>
          <a:ln w="19050">
            <a:solidFill>
              <a:schemeClr val="lt1"/>
            </a:solidFill>
          </a:ln>
          <a:effectLst>
            <a:softEdge rad="0"/>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0"/>
        <c:spPr>
          <a:solidFill>
            <a:schemeClr val="accent1"/>
          </a:solidFill>
          <a:ln w="19050">
            <a:solidFill>
              <a:schemeClr val="lt1"/>
            </a:solidFill>
          </a:ln>
          <a:effectLst>
            <a:softEdge rad="0"/>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1"/>
        <c:spPr>
          <a:solidFill>
            <a:schemeClr val="accent1"/>
          </a:solidFill>
          <a:ln w="12700">
            <a:solidFill>
              <a:schemeClr val="accent1">
                <a:shade val="15000"/>
              </a:schemeClr>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2"/>
        <c:spPr>
          <a:solidFill>
            <a:schemeClr val="accent1"/>
          </a:solidFill>
          <a:ln w="12700">
            <a:solidFill>
              <a:schemeClr val="accent1">
                <a:shade val="15000"/>
              </a:schemeClr>
            </a:solidFill>
          </a:ln>
          <a:effectLst/>
        </c:spPr>
        <c:dLbl>
          <c:idx val="0"/>
          <c:layout>
            <c:manualLayout>
              <c:x val="3.4188034188034101E-2"/>
              <c:y val="-1.844167551479868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3"/>
        <c:spPr>
          <a:solidFill>
            <a:schemeClr val="accent1"/>
          </a:solidFill>
          <a:ln w="12700">
            <a:solidFill>
              <a:schemeClr val="accent1">
                <a:shade val="15000"/>
              </a:schemeClr>
            </a:solidFill>
          </a:ln>
          <a:effectLst/>
        </c:spPr>
      </c:pivotFmt>
      <c:pivotFmt>
        <c:idx val="34"/>
        <c:spPr>
          <a:solidFill>
            <a:schemeClr val="accent1"/>
          </a:solidFill>
          <a:ln w="12700">
            <a:solidFill>
              <a:schemeClr val="accent1">
                <a:shade val="15000"/>
              </a:schemeClr>
            </a:solidFill>
          </a:ln>
          <a:effectLst/>
        </c:spPr>
      </c:pivotFmt>
      <c:pivotFmt>
        <c:idx val="35"/>
        <c:spPr>
          <a:solidFill>
            <a:schemeClr val="accent1"/>
          </a:solidFill>
          <a:ln w="12700">
            <a:solidFill>
              <a:schemeClr val="accent1">
                <a:shade val="15000"/>
              </a:schemeClr>
            </a:solidFill>
          </a:ln>
          <a:effectLst/>
        </c:spPr>
      </c:pivotFmt>
      <c:pivotFmt>
        <c:idx val="36"/>
        <c:spPr>
          <a:solidFill>
            <a:schemeClr val="accent1"/>
          </a:solidFill>
          <a:ln w="12700">
            <a:solidFill>
              <a:schemeClr val="accent1">
                <a:shade val="15000"/>
              </a:schemeClr>
            </a:solidFill>
          </a:ln>
          <a:effectLst/>
        </c:spPr>
      </c:pivotFmt>
      <c:pivotFmt>
        <c:idx val="37"/>
        <c:spPr>
          <a:solidFill>
            <a:schemeClr val="accent1"/>
          </a:solidFill>
          <a:ln w="12700">
            <a:solidFill>
              <a:schemeClr val="accent1">
                <a:shade val="15000"/>
              </a:schemeClr>
            </a:solidFill>
          </a:ln>
          <a:effectLst/>
        </c:spPr>
      </c:pivotFmt>
      <c:pivotFmt>
        <c:idx val="38"/>
        <c:spPr>
          <a:solidFill>
            <a:schemeClr val="accent1"/>
          </a:solidFill>
          <a:ln w="12700">
            <a:solidFill>
              <a:schemeClr val="accent1">
                <a:shade val="15000"/>
              </a:schemeClr>
            </a:solidFill>
          </a:ln>
          <a:effectLst/>
        </c:spPr>
      </c:pivotFmt>
      <c:pivotFmt>
        <c:idx val="39"/>
        <c:spPr>
          <a:solidFill>
            <a:schemeClr val="accent1"/>
          </a:solidFill>
          <a:ln w="12700">
            <a:solidFill>
              <a:schemeClr val="accent1">
                <a:shade val="15000"/>
              </a:schemeClr>
            </a:solidFill>
          </a:ln>
          <a:effectLst/>
        </c:spPr>
      </c:pivotFmt>
      <c:pivotFmt>
        <c:idx val="40"/>
        <c:spPr>
          <a:solidFill>
            <a:schemeClr val="accent1"/>
          </a:solidFill>
          <a:ln w="12700">
            <a:solidFill>
              <a:schemeClr val="accent1">
                <a:shade val="15000"/>
              </a:schemeClr>
            </a:solidFill>
          </a:ln>
          <a:effectLst/>
        </c:spPr>
      </c:pivotFmt>
      <c:pivotFmt>
        <c:idx val="41"/>
        <c:spPr>
          <a:solidFill>
            <a:schemeClr val="accent1"/>
          </a:solidFill>
          <a:ln w="12700">
            <a:solidFill>
              <a:schemeClr val="accent1">
                <a:shade val="15000"/>
              </a:schemeClr>
            </a:solidFill>
          </a:ln>
          <a:effectLst/>
        </c:spPr>
      </c:pivotFmt>
      <c:pivotFmt>
        <c:idx val="42"/>
        <c:spPr>
          <a:solidFill>
            <a:schemeClr val="accent1"/>
          </a:solidFill>
          <a:ln w="12700">
            <a:solidFill>
              <a:schemeClr val="accent1">
                <a:shade val="15000"/>
              </a:schemeClr>
            </a:solidFill>
          </a:ln>
          <a:effectLst/>
        </c:spPr>
      </c:pivotFmt>
      <c:pivotFmt>
        <c:idx val="43"/>
        <c:spPr>
          <a:solidFill>
            <a:schemeClr val="accent1"/>
          </a:solidFill>
          <a:ln w="12700">
            <a:solidFill>
              <a:schemeClr val="accent1">
                <a:shade val="15000"/>
              </a:schemeClr>
            </a:solidFill>
          </a:ln>
          <a:effectLst/>
        </c:spPr>
      </c:pivotFmt>
    </c:pivotFmts>
    <c:plotArea>
      <c:layout/>
      <c:pieChart>
        <c:varyColors val="1"/>
        <c:ser>
          <c:idx val="0"/>
          <c:order val="0"/>
          <c:tx>
            <c:strRef>
              <c:f>'Country Pivot Tables'!$C$2</c:f>
              <c:strCache>
                <c:ptCount val="1"/>
                <c:pt idx="0">
                  <c:v>Total</c:v>
                </c:pt>
              </c:strCache>
            </c:strRef>
          </c:tx>
          <c:spPr>
            <a:ln w="12700">
              <a:solidFill>
                <a:schemeClr val="accent1">
                  <a:shade val="15000"/>
                </a:schemeClr>
              </a:solidFill>
            </a:ln>
          </c:spPr>
          <c:dPt>
            <c:idx val="0"/>
            <c:bubble3D val="0"/>
            <c:spPr>
              <a:solidFill>
                <a:schemeClr val="accent1"/>
              </a:solidFill>
              <a:ln w="12700">
                <a:solidFill>
                  <a:schemeClr val="accent1">
                    <a:shade val="15000"/>
                  </a:schemeClr>
                </a:solidFill>
              </a:ln>
              <a:effectLst/>
            </c:spPr>
            <c:extLst>
              <c:ext xmlns:c16="http://schemas.microsoft.com/office/drawing/2014/chart" uri="{C3380CC4-5D6E-409C-BE32-E72D297353CC}">
                <c16:uniqueId val="{00000001-3983-4EE6-AB0D-6438657CDBE0}"/>
              </c:ext>
            </c:extLst>
          </c:dPt>
          <c:dPt>
            <c:idx val="1"/>
            <c:bubble3D val="0"/>
            <c:spPr>
              <a:solidFill>
                <a:schemeClr val="accent2"/>
              </a:solidFill>
              <a:ln w="12700">
                <a:solidFill>
                  <a:schemeClr val="accent1">
                    <a:shade val="15000"/>
                  </a:schemeClr>
                </a:solidFill>
              </a:ln>
              <a:effectLst/>
            </c:spPr>
            <c:extLst>
              <c:ext xmlns:c16="http://schemas.microsoft.com/office/drawing/2014/chart" uri="{C3380CC4-5D6E-409C-BE32-E72D297353CC}">
                <c16:uniqueId val="{00000003-3983-4EE6-AB0D-6438657CDBE0}"/>
              </c:ext>
            </c:extLst>
          </c:dPt>
          <c:dPt>
            <c:idx val="2"/>
            <c:bubble3D val="0"/>
            <c:spPr>
              <a:solidFill>
                <a:schemeClr val="accent3"/>
              </a:solidFill>
              <a:ln w="12700">
                <a:solidFill>
                  <a:schemeClr val="accent1">
                    <a:shade val="15000"/>
                  </a:schemeClr>
                </a:solidFill>
              </a:ln>
              <a:effectLst/>
            </c:spPr>
            <c:extLst>
              <c:ext xmlns:c16="http://schemas.microsoft.com/office/drawing/2014/chart" uri="{C3380CC4-5D6E-409C-BE32-E72D297353CC}">
                <c16:uniqueId val="{00000005-3983-4EE6-AB0D-6438657CDBE0}"/>
              </c:ext>
            </c:extLst>
          </c:dPt>
          <c:dPt>
            <c:idx val="3"/>
            <c:bubble3D val="0"/>
            <c:spPr>
              <a:solidFill>
                <a:schemeClr val="accent4"/>
              </a:solidFill>
              <a:ln w="12700">
                <a:solidFill>
                  <a:schemeClr val="accent1">
                    <a:shade val="15000"/>
                  </a:schemeClr>
                </a:solidFill>
              </a:ln>
              <a:effectLst/>
            </c:spPr>
            <c:extLst>
              <c:ext xmlns:c16="http://schemas.microsoft.com/office/drawing/2014/chart" uri="{C3380CC4-5D6E-409C-BE32-E72D297353CC}">
                <c16:uniqueId val="{00000007-3983-4EE6-AB0D-6438657CDBE0}"/>
              </c:ext>
            </c:extLst>
          </c:dPt>
          <c:dPt>
            <c:idx val="4"/>
            <c:bubble3D val="0"/>
            <c:spPr>
              <a:solidFill>
                <a:schemeClr val="accent5"/>
              </a:solidFill>
              <a:ln w="12700">
                <a:solidFill>
                  <a:schemeClr val="accent1">
                    <a:shade val="15000"/>
                  </a:schemeClr>
                </a:solidFill>
              </a:ln>
              <a:effectLst/>
            </c:spPr>
            <c:extLst>
              <c:ext xmlns:c16="http://schemas.microsoft.com/office/drawing/2014/chart" uri="{C3380CC4-5D6E-409C-BE32-E72D297353CC}">
                <c16:uniqueId val="{00000009-3983-4EE6-AB0D-6438657CDBE0}"/>
              </c:ext>
            </c:extLst>
          </c:dPt>
          <c:dPt>
            <c:idx val="5"/>
            <c:bubble3D val="0"/>
            <c:spPr>
              <a:solidFill>
                <a:schemeClr val="accent6"/>
              </a:solidFill>
              <a:ln w="12700">
                <a:solidFill>
                  <a:schemeClr val="accent1">
                    <a:shade val="15000"/>
                  </a:schemeClr>
                </a:solidFill>
              </a:ln>
              <a:effectLst/>
            </c:spPr>
            <c:extLst>
              <c:ext xmlns:c16="http://schemas.microsoft.com/office/drawing/2014/chart" uri="{C3380CC4-5D6E-409C-BE32-E72D297353CC}">
                <c16:uniqueId val="{0000000B-3983-4EE6-AB0D-6438657CDBE0}"/>
              </c:ext>
            </c:extLst>
          </c:dPt>
          <c:dPt>
            <c:idx val="6"/>
            <c:bubble3D val="0"/>
            <c:spPr>
              <a:solidFill>
                <a:schemeClr val="accent1">
                  <a:lumMod val="60000"/>
                </a:schemeClr>
              </a:solidFill>
              <a:ln w="12700">
                <a:solidFill>
                  <a:schemeClr val="accent1">
                    <a:shade val="15000"/>
                  </a:schemeClr>
                </a:solidFill>
              </a:ln>
              <a:effectLst/>
            </c:spPr>
            <c:extLst>
              <c:ext xmlns:c16="http://schemas.microsoft.com/office/drawing/2014/chart" uri="{C3380CC4-5D6E-409C-BE32-E72D297353CC}">
                <c16:uniqueId val="{0000000D-3983-4EE6-AB0D-6438657CDBE0}"/>
              </c:ext>
            </c:extLst>
          </c:dPt>
          <c:dPt>
            <c:idx val="7"/>
            <c:bubble3D val="0"/>
            <c:spPr>
              <a:solidFill>
                <a:schemeClr val="accent2">
                  <a:lumMod val="60000"/>
                </a:schemeClr>
              </a:solidFill>
              <a:ln w="12700">
                <a:solidFill>
                  <a:schemeClr val="accent1">
                    <a:shade val="15000"/>
                  </a:schemeClr>
                </a:solidFill>
              </a:ln>
              <a:effectLst/>
            </c:spPr>
            <c:extLst>
              <c:ext xmlns:c16="http://schemas.microsoft.com/office/drawing/2014/chart" uri="{C3380CC4-5D6E-409C-BE32-E72D297353CC}">
                <c16:uniqueId val="{0000000F-3983-4EE6-AB0D-6438657CDBE0}"/>
              </c:ext>
            </c:extLst>
          </c:dPt>
          <c:dPt>
            <c:idx val="8"/>
            <c:bubble3D val="0"/>
            <c:spPr>
              <a:solidFill>
                <a:schemeClr val="accent3">
                  <a:lumMod val="60000"/>
                </a:schemeClr>
              </a:solidFill>
              <a:ln w="12700">
                <a:solidFill>
                  <a:schemeClr val="accent1">
                    <a:shade val="15000"/>
                  </a:schemeClr>
                </a:solidFill>
              </a:ln>
              <a:effectLst/>
            </c:spPr>
            <c:extLst>
              <c:ext xmlns:c16="http://schemas.microsoft.com/office/drawing/2014/chart" uri="{C3380CC4-5D6E-409C-BE32-E72D297353CC}">
                <c16:uniqueId val="{00000011-3983-4EE6-AB0D-6438657CDBE0}"/>
              </c:ext>
            </c:extLst>
          </c:dPt>
          <c:dPt>
            <c:idx val="9"/>
            <c:bubble3D val="0"/>
            <c:spPr>
              <a:solidFill>
                <a:schemeClr val="accent4">
                  <a:lumMod val="60000"/>
                </a:schemeClr>
              </a:solidFill>
              <a:ln w="12700">
                <a:solidFill>
                  <a:schemeClr val="accent1">
                    <a:shade val="15000"/>
                  </a:schemeClr>
                </a:solidFill>
              </a:ln>
              <a:effectLst/>
            </c:spPr>
            <c:extLst>
              <c:ext xmlns:c16="http://schemas.microsoft.com/office/drawing/2014/chart" uri="{C3380CC4-5D6E-409C-BE32-E72D297353CC}">
                <c16:uniqueId val="{00000013-3983-4EE6-AB0D-6438657CDBE0}"/>
              </c:ext>
            </c:extLst>
          </c:dPt>
          <c:dPt>
            <c:idx val="10"/>
            <c:bubble3D val="0"/>
            <c:spPr>
              <a:solidFill>
                <a:schemeClr val="accent5">
                  <a:lumMod val="60000"/>
                </a:schemeClr>
              </a:solidFill>
              <a:ln w="12700">
                <a:solidFill>
                  <a:schemeClr val="accent1">
                    <a:shade val="15000"/>
                  </a:schemeClr>
                </a:solidFill>
              </a:ln>
              <a:effectLst/>
            </c:spPr>
            <c:extLst>
              <c:ext xmlns:c16="http://schemas.microsoft.com/office/drawing/2014/chart" uri="{C3380CC4-5D6E-409C-BE32-E72D297353CC}">
                <c16:uniqueId val="{00000015-3983-4EE6-AB0D-6438657CDBE0}"/>
              </c:ext>
            </c:extLst>
          </c:dPt>
          <c:dPt>
            <c:idx val="11"/>
            <c:bubble3D val="0"/>
            <c:spPr>
              <a:solidFill>
                <a:schemeClr val="accent6">
                  <a:lumMod val="60000"/>
                </a:schemeClr>
              </a:solidFill>
              <a:ln w="12700">
                <a:solidFill>
                  <a:schemeClr val="accent1">
                    <a:shade val="15000"/>
                  </a:schemeClr>
                </a:solidFill>
              </a:ln>
              <a:effectLst/>
            </c:spPr>
            <c:extLst>
              <c:ext xmlns:c16="http://schemas.microsoft.com/office/drawing/2014/chart" uri="{C3380CC4-5D6E-409C-BE32-E72D297353CC}">
                <c16:uniqueId val="{00000017-3983-4EE6-AB0D-6438657CDBE0}"/>
              </c:ext>
            </c:extLst>
          </c:dPt>
          <c:dLbls>
            <c:dLbl>
              <c:idx val="4"/>
              <c:layout>
                <c:manualLayout>
                  <c:x val="3.4188034188034101E-2"/>
                  <c:y val="-1.8441675514798681E-2"/>
                </c:manualLayout>
              </c:layout>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9-3983-4EE6-AB0D-6438657CDBE0}"/>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'Country Pivot Tables'!$B$3:$B$15</c:f>
              <c:strCache>
                <c:ptCount val="12"/>
                <c:pt idx="0">
                  <c:v>Australia</c:v>
                </c:pt>
                <c:pt idx="1">
                  <c:v>Canada</c:v>
                </c:pt>
                <c:pt idx="2">
                  <c:v>France</c:v>
                </c:pt>
                <c:pt idx="3">
                  <c:v>Germany</c:v>
                </c:pt>
                <c:pt idx="4">
                  <c:v>India</c:v>
                </c:pt>
                <c:pt idx="5">
                  <c:v>Italy</c:v>
                </c:pt>
                <c:pt idx="6">
                  <c:v>Malaysia</c:v>
                </c:pt>
                <c:pt idx="7">
                  <c:v>Mexico</c:v>
                </c:pt>
                <c:pt idx="8">
                  <c:v>Spain</c:v>
                </c:pt>
                <c:pt idx="9">
                  <c:v>Thailand</c:v>
                </c:pt>
                <c:pt idx="10">
                  <c:v>United Kingdom</c:v>
                </c:pt>
                <c:pt idx="11">
                  <c:v>United States</c:v>
                </c:pt>
              </c:strCache>
            </c:strRef>
          </c:cat>
          <c:val>
            <c:numRef>
              <c:f>'Country Pivot Tables'!$C$3:$C$15</c:f>
              <c:numCache>
                <c:formatCode>General</c:formatCode>
                <c:ptCount val="12"/>
                <c:pt idx="0">
                  <c:v>93</c:v>
                </c:pt>
                <c:pt idx="1">
                  <c:v>225</c:v>
                </c:pt>
                <c:pt idx="2">
                  <c:v>56</c:v>
                </c:pt>
                <c:pt idx="3">
                  <c:v>56</c:v>
                </c:pt>
                <c:pt idx="4">
                  <c:v>35</c:v>
                </c:pt>
                <c:pt idx="5">
                  <c:v>38</c:v>
                </c:pt>
                <c:pt idx="6">
                  <c:v>45</c:v>
                </c:pt>
                <c:pt idx="7">
                  <c:v>47</c:v>
                </c:pt>
                <c:pt idx="8">
                  <c:v>60</c:v>
                </c:pt>
                <c:pt idx="9">
                  <c:v>44</c:v>
                </c:pt>
                <c:pt idx="10">
                  <c:v>110</c:v>
                </c:pt>
                <c:pt idx="11">
                  <c:v>191</c:v>
                </c:pt>
              </c:numCache>
            </c:numRef>
          </c:val>
          <c:extLst>
            <c:ext xmlns:c16="http://schemas.microsoft.com/office/drawing/2014/chart" uri="{C3380CC4-5D6E-409C-BE32-E72D297353CC}">
              <c16:uniqueId val="{00000018-3983-4EE6-AB0D-6438657CDBE0}"/>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[order_analysis.xlsx]Country Pivot Tables!CountryShippingCost</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2"/>
                </a:solidFill>
              </a:rPr>
              <a:t>Average Shipping Cost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2700000" spcFirstLastPara="1" vertOverflow="ellipsis" wrap="square" lIns="38100" tIns="19050" rIns="38100" bIns="19050" anchor="t" anchorCtr="0">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2700000" spcFirstLastPara="1" vertOverflow="ellipsis" wrap="square" lIns="38100" tIns="19050" rIns="38100" bIns="19050" anchor="t" anchorCtr="0">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2700000" spcFirstLastPara="1" vertOverflow="ellipsis" wrap="square" lIns="38100" tIns="19050" rIns="38100" bIns="19050" anchor="t" anchorCtr="0">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'Country Pivot Tables'!$C$44</c:f>
              <c:strCache>
                <c:ptCount val="1"/>
                <c:pt idx="0">
                  <c:v>Total</c:v>
                </c:pt>
              </c:strCache>
            </c:strRef>
          </c:tx>
          <c:spPr>
            <a:solidFill>
              <a:schemeClr val="accent1"/>
            </a:solidFill>
            <a:ln>
              <a:noFill/>
            </a:ln>
            <a:effectLst/>
          </c:spPr>
          <c:invertIfNegative val="0"/>
          <c:dLbls>
            <c:spPr>
              <a:noFill/>
              <a:ln>
                <a:noFill/>
              </a:ln>
              <a:effectLst/>
            </c:spPr>
            <c:txPr>
              <a:bodyPr rot="-2700000" spcFirstLastPara="1" vertOverflow="ellipsis" wrap="square" lIns="38100" tIns="19050" rIns="38100" bIns="19050" anchor="t" anchorCtr="0">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Pivot Tables'!$B$45:$B$57</c:f>
              <c:strCache>
                <c:ptCount val="12"/>
                <c:pt idx="0">
                  <c:v>Australia</c:v>
                </c:pt>
                <c:pt idx="1">
                  <c:v>Canada</c:v>
                </c:pt>
                <c:pt idx="2">
                  <c:v>France</c:v>
                </c:pt>
                <c:pt idx="3">
                  <c:v>Germany</c:v>
                </c:pt>
                <c:pt idx="4">
                  <c:v>India</c:v>
                </c:pt>
                <c:pt idx="5">
                  <c:v>Italy</c:v>
                </c:pt>
                <c:pt idx="6">
                  <c:v>Malaysia</c:v>
                </c:pt>
                <c:pt idx="7">
                  <c:v>Mexico</c:v>
                </c:pt>
                <c:pt idx="8">
                  <c:v>Spain</c:v>
                </c:pt>
                <c:pt idx="9">
                  <c:v>Thailand</c:v>
                </c:pt>
                <c:pt idx="10">
                  <c:v>United Kingdom</c:v>
                </c:pt>
                <c:pt idx="11">
                  <c:v>United States</c:v>
                </c:pt>
              </c:strCache>
            </c:strRef>
          </c:cat>
          <c:val>
            <c:numRef>
              <c:f>'Country Pivot Tables'!$C$45:$C$57</c:f>
              <c:numCache>
                <c:formatCode>_("$"* #,##0.00_);_("$"* \(#,##0.00\);_("$"* "-"??_);_(@_)</c:formatCode>
                <c:ptCount val="12"/>
                <c:pt idx="0">
                  <c:v>131.60537634408601</c:v>
                </c:pt>
                <c:pt idx="1">
                  <c:v>93.262444444444412</c:v>
                </c:pt>
                <c:pt idx="2">
                  <c:v>88.791607142857146</c:v>
                </c:pt>
                <c:pt idx="3">
                  <c:v>108.43107142857146</c:v>
                </c:pt>
                <c:pt idx="4">
                  <c:v>111.44057142857146</c:v>
                </c:pt>
                <c:pt idx="5">
                  <c:v>102.12736842105262</c:v>
                </c:pt>
                <c:pt idx="6">
                  <c:v>96.63022222222223</c:v>
                </c:pt>
                <c:pt idx="7">
                  <c:v>92.064042553191499</c:v>
                </c:pt>
                <c:pt idx="8">
                  <c:v>104.01083333333335</c:v>
                </c:pt>
                <c:pt idx="9">
                  <c:v>97.359090909090909</c:v>
                </c:pt>
                <c:pt idx="10">
                  <c:v>95.445818181818169</c:v>
                </c:pt>
                <c:pt idx="11">
                  <c:v>107.80821989528799</c:v>
                </c:pt>
              </c:numCache>
            </c:numRef>
          </c:val>
          <c:extLst>
            <c:ext xmlns:c16="http://schemas.microsoft.com/office/drawing/2014/chart" uri="{C3380CC4-5D6E-409C-BE32-E72D297353CC}">
              <c16:uniqueId val="{00000000-1174-4FE8-9B28-C3D861B20361}"/>
            </c:ext>
          </c:extLst>
        </c:ser>
        <c:dLbls>
          <c:dLblPos val="outEnd"/>
          <c:showLegendKey val="0"/>
          <c:showVal val="1"/>
          <c:showCatName val="0"/>
          <c:showSerName val="0"/>
          <c:showPercent val="0"/>
          <c:showBubbleSize val="0"/>
        </c:dLbls>
        <c:gapWidth val="219"/>
        <c:overlap val="-27"/>
        <c:axId val="969882992"/>
        <c:axId val="1179386144"/>
      </c:barChart>
      <c:catAx>
        <c:axId val="969882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9386144"/>
        <c:crosses val="autoZero"/>
        <c:auto val="1"/>
        <c:lblAlgn val="ctr"/>
        <c:lblOffset val="100"/>
        <c:noMultiLvlLbl val="0"/>
      </c:catAx>
      <c:valAx>
        <c:axId val="1179386144"/>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9882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[order_analysis.xlsx]Country Pivot Tables!CountrySalesAndProfit</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1">
                <a:solidFill>
                  <a:schemeClr val="tx2"/>
                </a:solidFill>
              </a:rPr>
              <a:t>Total </a:t>
            </a:r>
            <a:r>
              <a:rPr lang="en-CA" b="1">
                <a:solidFill>
                  <a:schemeClr val="accent1"/>
                </a:solidFill>
              </a:rPr>
              <a:t>Sales</a:t>
            </a:r>
            <a:r>
              <a:rPr lang="en-CA" b="1">
                <a:solidFill>
                  <a:schemeClr val="tx2"/>
                </a:solidFill>
              </a:rPr>
              <a:t> and </a:t>
            </a:r>
            <a:r>
              <a:rPr lang="en-CA" b="1">
                <a:solidFill>
                  <a:schemeClr val="accent6">
                    <a:lumMod val="75000"/>
                  </a:schemeClr>
                </a:solidFill>
              </a:rPr>
              <a:t>Profit</a:t>
            </a:r>
            <a:r>
              <a:rPr lang="en-CA" b="1">
                <a:solidFill>
                  <a:schemeClr val="tx2"/>
                </a:solidFill>
              </a:rPr>
              <a:t>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2">
              <a:lumMod val="60000"/>
              <a:lumOff val="40000"/>
            </a:schemeClr>
          </a:solidFill>
          <a:ln>
            <a:noFill/>
          </a:ln>
          <a:effectLst/>
        </c:spPr>
        <c:marker>
          <c:symbol val="none"/>
        </c:marker>
        <c:dLbl>
          <c:idx val="0"/>
          <c:spPr>
            <a:noFill/>
            <a:ln>
              <a:noFill/>
            </a:ln>
            <a:effectLst/>
          </c:spPr>
          <c:txPr>
            <a:bodyPr rot="-27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chemeClr val="accent6">
              <a:lumMod val="75000"/>
            </a:schemeClr>
          </a:solidFill>
          <a:ln>
            <a:noFill/>
          </a:ln>
          <a:effectLst/>
        </c:spPr>
        <c:dLbl>
          <c:idx val="0"/>
          <c:layout>
            <c:manualLayout>
              <c:x val="0"/>
              <c:y val="-5.2980125083155159E-2"/>
            </c:manualLayout>
          </c:layout>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solidFill>
            <a:schemeClr val="accent6">
              <a:lumMod val="75000"/>
            </a:schemeClr>
          </a:solidFill>
          <a:ln>
            <a:noFill/>
          </a:ln>
          <a:effectLst/>
        </c:spPr>
        <c:dLbl>
          <c:idx val="0"/>
          <c:layout>
            <c:manualLayout>
              <c:x val="0"/>
              <c:y val="-2.4724058372139073E-2"/>
            </c:manualLayout>
          </c:layout>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
        <c:spPr>
          <a:solidFill>
            <a:schemeClr val="accent6">
              <a:lumMod val="75000"/>
            </a:schemeClr>
          </a:solidFill>
          <a:ln>
            <a:noFill/>
          </a:ln>
          <a:effectLst/>
        </c:spPr>
        <c:dLbl>
          <c:idx val="0"/>
          <c:layout>
            <c:manualLayout>
              <c:x val="0"/>
              <c:y val="-5.2980125083155159E-2"/>
            </c:manualLayout>
          </c:layout>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
        <c:spPr>
          <a:solidFill>
            <a:schemeClr val="accent6">
              <a:lumMod val="75000"/>
            </a:schemeClr>
          </a:solidFill>
          <a:ln>
            <a:noFill/>
          </a:ln>
          <a:effectLst/>
        </c:spPr>
        <c:dLbl>
          <c:idx val="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6.452571585675132E-2"/>
                  <c:h val="5.7063943323397766E-2"/>
                </c:manualLayout>
              </c15:layout>
            </c:ext>
          </c:extLst>
        </c:dLbl>
      </c:pivotFmt>
      <c:pivotFmt>
        <c:idx val="6"/>
        <c:spPr>
          <a:solidFill>
            <a:schemeClr val="accent6">
              <a:lumMod val="75000"/>
            </a:schemeClr>
          </a:solidFill>
          <a:ln>
            <a:noFill/>
          </a:ln>
          <a:effectLst/>
        </c:spPr>
        <c:dLbl>
          <c:idx val="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7"/>
        <c:spPr>
          <a:solidFill>
            <a:schemeClr val="accent6">
              <a:lumMod val="75000"/>
            </a:schemeClr>
          </a:solidFill>
          <a:ln>
            <a:noFill/>
          </a:ln>
          <a:effectLst/>
        </c:spPr>
        <c:dLbl>
          <c:idx val="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8"/>
        <c:spPr>
          <a:solidFill>
            <a:schemeClr val="accent6">
              <a:lumMod val="75000"/>
            </a:schemeClr>
          </a:solidFill>
          <a:ln>
            <a:noFill/>
          </a:ln>
          <a:effectLst/>
        </c:spPr>
        <c:dLbl>
          <c:idx val="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9"/>
        <c:spPr>
          <a:solidFill>
            <a:schemeClr val="accent6">
              <a:lumMod val="75000"/>
            </a:schemeClr>
          </a:solidFill>
          <a:ln>
            <a:noFill/>
          </a:ln>
          <a:effectLst/>
        </c:spPr>
        <c:dLbl>
          <c:idx val="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0"/>
        <c:spPr>
          <a:solidFill>
            <a:schemeClr val="accent6">
              <a:lumMod val="75000"/>
            </a:schemeClr>
          </a:solidFill>
          <a:ln>
            <a:noFill/>
          </a:ln>
          <a:effectLst/>
        </c:spPr>
        <c:dLbl>
          <c:idx val="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1"/>
        <c:spPr>
          <a:solidFill>
            <a:schemeClr val="accent6">
              <a:lumMod val="75000"/>
            </a:schemeClr>
          </a:solidFill>
          <a:ln>
            <a:noFill/>
          </a:ln>
          <a:effectLst/>
        </c:spPr>
        <c:dLbl>
          <c:idx val="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2"/>
        <c:spPr>
          <a:solidFill>
            <a:schemeClr val="accent6">
              <a:lumMod val="75000"/>
            </a:schemeClr>
          </a:solidFill>
          <a:ln>
            <a:noFill/>
          </a:ln>
          <a:effectLst/>
        </c:spPr>
        <c:dLbl>
          <c:idx val="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3"/>
        <c:spPr>
          <a:solidFill>
            <a:schemeClr val="accent6">
              <a:lumMod val="75000"/>
            </a:schemeClr>
          </a:solidFill>
          <a:ln>
            <a:noFill/>
          </a:ln>
          <a:effectLst/>
        </c:spPr>
        <c:dLbl>
          <c:idx val="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4"/>
        <c:spPr>
          <a:solidFill>
            <a:schemeClr val="tx2">
              <a:lumMod val="60000"/>
              <a:lumOff val="40000"/>
            </a:schemeClr>
          </a:solidFill>
          <a:ln>
            <a:noFill/>
          </a:ln>
          <a:effectLst/>
        </c:spPr>
        <c:marker>
          <c:symbol val="none"/>
        </c:marker>
        <c:dLbl>
          <c:idx val="0"/>
          <c:spPr>
            <a:noFill/>
            <a:ln>
              <a:noFill/>
            </a:ln>
            <a:effectLst/>
          </c:spPr>
          <c:txPr>
            <a:bodyPr rot="-27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lumMod val="75000"/>
            </a:schemeClr>
          </a:solidFill>
          <a:ln>
            <a:noFill/>
          </a:ln>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6"/>
        <c:spPr>
          <a:solidFill>
            <a:schemeClr val="accent6">
              <a:lumMod val="75000"/>
            </a:schemeClr>
          </a:solidFill>
          <a:ln>
            <a:noFill/>
          </a:ln>
          <a:effectLst/>
        </c:spPr>
        <c:dLbl>
          <c:idx val="0"/>
          <c:layout>
            <c:manualLayout>
              <c:x val="0"/>
              <c:y val="-5.2980125083155159E-2"/>
            </c:manualLayout>
          </c:layout>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7"/>
        <c:spPr>
          <a:solidFill>
            <a:schemeClr val="accent6">
              <a:lumMod val="75000"/>
            </a:schemeClr>
          </a:solidFill>
          <a:ln>
            <a:noFill/>
          </a:ln>
          <a:effectLst/>
        </c:spPr>
        <c:dLbl>
          <c:idx val="0"/>
          <c:layout>
            <c:manualLayout>
              <c:x val="0"/>
              <c:y val="-2.4724058372139073E-2"/>
            </c:manualLayout>
          </c:layout>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8"/>
        <c:spPr>
          <a:solidFill>
            <a:schemeClr val="accent6">
              <a:lumMod val="75000"/>
            </a:schemeClr>
          </a:solidFill>
          <a:ln>
            <a:noFill/>
          </a:ln>
          <a:effectLst/>
        </c:spPr>
        <c:dLbl>
          <c:idx val="0"/>
          <c:layout>
            <c:manualLayout>
              <c:x val="0"/>
              <c:y val="-5.2980125083155159E-2"/>
            </c:manualLayout>
          </c:layout>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9"/>
        <c:spPr>
          <a:solidFill>
            <a:schemeClr val="tx2">
              <a:lumMod val="60000"/>
              <a:lumOff val="40000"/>
            </a:schemeClr>
          </a:solidFill>
          <a:ln>
            <a:noFill/>
          </a:ln>
          <a:effectLst/>
        </c:spPr>
        <c:marker>
          <c:symbol val="none"/>
        </c:marker>
        <c:dLbl>
          <c:idx val="0"/>
          <c:spPr>
            <a:noFill/>
            <a:ln>
              <a:noFill/>
            </a:ln>
            <a:effectLst/>
          </c:spPr>
          <c:txPr>
            <a:bodyPr rot="-27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lumMod val="75000"/>
            </a:schemeClr>
          </a:solidFill>
          <a:ln>
            <a:noFill/>
          </a:ln>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1"/>
        <c:spPr>
          <a:solidFill>
            <a:schemeClr val="accent6">
              <a:lumMod val="75000"/>
            </a:schemeClr>
          </a:solidFill>
          <a:ln>
            <a:noFill/>
          </a:ln>
          <a:effectLst/>
        </c:spPr>
        <c:dLbl>
          <c:idx val="0"/>
          <c:layout>
            <c:manualLayout>
              <c:x val="0"/>
              <c:y val="-5.2980125083155159E-2"/>
            </c:manualLayout>
          </c:layout>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2"/>
        <c:dLbl>
          <c:idx val="0"/>
          <c:layout>
            <c:manualLayout>
              <c:x val="0"/>
              <c:y val="-2.4724058372139073E-2"/>
            </c:manualLayout>
          </c:layout>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3"/>
        <c:dLbl>
          <c:idx val="0"/>
          <c:layout>
            <c:manualLayout>
              <c:x val="0"/>
              <c:y val="-5.2980125083155159E-2"/>
            </c:manualLayout>
          </c:layout>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4"/>
        <c:spPr>
          <a:solidFill>
            <a:schemeClr val="tx2">
              <a:lumMod val="60000"/>
              <a:lumOff val="40000"/>
            </a:schemeClr>
          </a:solidFill>
          <a:ln>
            <a:noFill/>
          </a:ln>
          <a:effectLst/>
        </c:spPr>
        <c:marker>
          <c:symbol val="none"/>
        </c:marker>
        <c:dLbl>
          <c:idx val="0"/>
          <c:spPr>
            <a:noFill/>
            <a:ln>
              <a:noFill/>
            </a:ln>
            <a:effectLst/>
          </c:spPr>
          <c:txPr>
            <a:bodyPr rot="-27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lumMod val="75000"/>
            </a:schemeClr>
          </a:solidFill>
          <a:ln>
            <a:noFill/>
          </a:ln>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6"/>
        <c:spPr>
          <a:solidFill>
            <a:schemeClr val="accent6">
              <a:lumMod val="75000"/>
            </a:schemeClr>
          </a:solidFill>
          <a:ln>
            <a:noFill/>
          </a:ln>
          <a:effectLst/>
        </c:spPr>
        <c:dLbl>
          <c:idx val="0"/>
          <c:layout>
            <c:manualLayout>
              <c:x val="0"/>
              <c:y val="-5.2980125083155159E-2"/>
            </c:manualLayout>
          </c:layout>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7"/>
        <c:spPr>
          <a:solidFill>
            <a:schemeClr val="tx2">
              <a:lumMod val="60000"/>
              <a:lumOff val="40000"/>
            </a:schemeClr>
          </a:solidFill>
          <a:ln>
            <a:noFill/>
          </a:ln>
          <a:effectLst/>
        </c:spPr>
        <c:marker>
          <c:symbol val="none"/>
        </c:marker>
        <c:dLbl>
          <c:idx val="0"/>
          <c:spPr>
            <a:noFill/>
            <a:ln>
              <a:noFill/>
            </a:ln>
            <a:effectLst/>
          </c:spPr>
          <c:txPr>
            <a:bodyPr rot="-27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lumMod val="75000"/>
            </a:schemeClr>
          </a:solidFill>
          <a:ln>
            <a:noFill/>
          </a:ln>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9"/>
        <c:spPr>
          <a:solidFill>
            <a:schemeClr val="accent6">
              <a:lumMod val="75000"/>
            </a:schemeClr>
          </a:solidFill>
          <a:ln>
            <a:noFill/>
          </a:ln>
          <a:effectLst/>
        </c:spPr>
        <c:dLbl>
          <c:idx val="0"/>
          <c:layout>
            <c:manualLayout>
              <c:x val="0"/>
              <c:y val="-5.2980125083155159E-2"/>
            </c:manualLayout>
          </c:layout>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barChart>
        <c:barDir val="col"/>
        <c:grouping val="clustered"/>
        <c:varyColors val="0"/>
        <c:ser>
          <c:idx val="0"/>
          <c:order val="0"/>
          <c:tx>
            <c:strRef>
              <c:f>'Country Pivot Tables'!$C$23</c:f>
              <c:strCache>
                <c:ptCount val="1"/>
                <c:pt idx="0">
                  <c:v>Total Sales</c:v>
                </c:pt>
              </c:strCache>
            </c:strRef>
          </c:tx>
          <c:spPr>
            <a:solidFill>
              <a:schemeClr val="tx2">
                <a:lumMod val="60000"/>
                <a:lumOff val="40000"/>
              </a:schemeClr>
            </a:solidFill>
            <a:ln>
              <a:noFill/>
            </a:ln>
            <a:effectLst/>
          </c:spPr>
          <c:invertIfNegative val="0"/>
          <c:dLbls>
            <c:spPr>
              <a:noFill/>
              <a:ln>
                <a:noFill/>
              </a:ln>
              <a:effectLst/>
            </c:spPr>
            <c:txPr>
              <a:bodyPr rot="-27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Pivot Tables'!$B$24:$B$36</c:f>
              <c:strCache>
                <c:ptCount val="12"/>
                <c:pt idx="0">
                  <c:v>Australia</c:v>
                </c:pt>
                <c:pt idx="1">
                  <c:v>Canada</c:v>
                </c:pt>
                <c:pt idx="2">
                  <c:v>France</c:v>
                </c:pt>
                <c:pt idx="3">
                  <c:v>Germany</c:v>
                </c:pt>
                <c:pt idx="4">
                  <c:v>India</c:v>
                </c:pt>
                <c:pt idx="5">
                  <c:v>Italy</c:v>
                </c:pt>
                <c:pt idx="6">
                  <c:v>Malaysia</c:v>
                </c:pt>
                <c:pt idx="7">
                  <c:v>Mexico</c:v>
                </c:pt>
                <c:pt idx="8">
                  <c:v>Spain</c:v>
                </c:pt>
                <c:pt idx="9">
                  <c:v>Thailand</c:v>
                </c:pt>
                <c:pt idx="10">
                  <c:v>United Kingdom</c:v>
                </c:pt>
                <c:pt idx="11">
                  <c:v>United States</c:v>
                </c:pt>
              </c:strCache>
            </c:strRef>
          </c:cat>
          <c:val>
            <c:numRef>
              <c:f>'Country Pivot Tables'!$C$24:$C$36</c:f>
              <c:numCache>
                <c:formatCode>_("$"* #,##0.00_);_("$"* \(#,##0.00\);_("$"* "-"??_);_(@_)</c:formatCode>
                <c:ptCount val="12"/>
                <c:pt idx="0">
                  <c:v>141630.55000000005</c:v>
                </c:pt>
                <c:pt idx="1">
                  <c:v>336836.68000000005</c:v>
                </c:pt>
                <c:pt idx="2">
                  <c:v>70071.440000000017</c:v>
                </c:pt>
                <c:pt idx="3">
                  <c:v>89705.000000000015</c:v>
                </c:pt>
                <c:pt idx="4">
                  <c:v>56320.670000000013</c:v>
                </c:pt>
                <c:pt idx="5">
                  <c:v>38334.150000000009</c:v>
                </c:pt>
                <c:pt idx="6">
                  <c:v>76994.330000000016</c:v>
                </c:pt>
                <c:pt idx="7">
                  <c:v>77161.73</c:v>
                </c:pt>
                <c:pt idx="8">
                  <c:v>83137.150000000038</c:v>
                </c:pt>
                <c:pt idx="9">
                  <c:v>53287.360000000008</c:v>
                </c:pt>
                <c:pt idx="10">
                  <c:v>176790.66</c:v>
                </c:pt>
                <c:pt idx="11">
                  <c:v>338065.14000000031</c:v>
                </c:pt>
              </c:numCache>
            </c:numRef>
          </c:val>
          <c:extLst>
            <c:ext xmlns:c16="http://schemas.microsoft.com/office/drawing/2014/chart" uri="{C3380CC4-5D6E-409C-BE32-E72D297353CC}">
              <c16:uniqueId val="{00000000-3CC9-45D5-BBB6-51DF6B3ABA7C}"/>
            </c:ext>
          </c:extLst>
        </c:ser>
        <c:dLbls>
          <c:showLegendKey val="0"/>
          <c:showVal val="0"/>
          <c:showCatName val="0"/>
          <c:showSerName val="0"/>
          <c:showPercent val="0"/>
          <c:showBubbleSize val="0"/>
        </c:dLbls>
        <c:gapWidth val="60"/>
        <c:overlap val="-27"/>
        <c:axId val="1342386000"/>
        <c:axId val="1344283600"/>
      </c:barChart>
      <c:barChart>
        <c:barDir val="col"/>
        <c:grouping val="clustered"/>
        <c:varyColors val="0"/>
        <c:ser>
          <c:idx val="1"/>
          <c:order val="1"/>
          <c:tx>
            <c:strRef>
              <c:f>'Country Pivot Tables'!$D$23</c:f>
              <c:strCache>
                <c:ptCount val="1"/>
                <c:pt idx="0">
                  <c:v>Total Profit</c:v>
                </c:pt>
              </c:strCache>
            </c:strRef>
          </c:tx>
          <c:spPr>
            <a:solidFill>
              <a:schemeClr val="accent6">
                <a:lumMod val="75000"/>
              </a:schemeClr>
            </a:solidFill>
            <a:ln>
              <a:noFill/>
            </a:ln>
            <a:effectLst/>
          </c:spPr>
          <c:invertIfNegative val="0"/>
          <c:dPt>
            <c:idx val="2"/>
            <c:invertIfNegative val="0"/>
            <c:bubble3D val="0"/>
            <c:extLst>
              <c:ext xmlns:c16="http://schemas.microsoft.com/office/drawing/2014/chart" uri="{C3380CC4-5D6E-409C-BE32-E72D297353CC}">
                <c16:uniqueId val="{00000001-F0DA-4D32-BEC0-09FD1C16E349}"/>
              </c:ext>
            </c:extLst>
          </c:dPt>
          <c:dPt>
            <c:idx val="3"/>
            <c:invertIfNegative val="0"/>
            <c:bubble3D val="0"/>
            <c:spPr>
              <a:solidFill>
                <a:schemeClr val="accent6">
                  <a:lumMod val="75000"/>
                </a:schemeClr>
              </a:solidFill>
              <a:ln>
                <a:noFill/>
              </a:ln>
              <a:effectLst/>
            </c:spPr>
            <c:extLst>
              <c:ext xmlns:c16="http://schemas.microsoft.com/office/drawing/2014/chart" uri="{C3380CC4-5D6E-409C-BE32-E72D297353CC}">
                <c16:uniqueId val="{00000000-F6B5-4FAF-9DFF-E16AB0F62466}"/>
              </c:ext>
            </c:extLst>
          </c:dPt>
          <c:dLbls>
            <c:dLbl>
              <c:idx val="3"/>
              <c:layout>
                <c:manualLayout>
                  <c:x val="0"/>
                  <c:y val="-5.2980125083155159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6B5-4FAF-9DFF-E16AB0F62466}"/>
                </c:ext>
              </c:extLst>
            </c:dLbl>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'Country Pivot Tables'!$B$24:$B$36</c:f>
              <c:strCache>
                <c:ptCount val="12"/>
                <c:pt idx="0">
                  <c:v>Australia</c:v>
                </c:pt>
                <c:pt idx="1">
                  <c:v>Canada</c:v>
                </c:pt>
                <c:pt idx="2">
                  <c:v>France</c:v>
                </c:pt>
                <c:pt idx="3">
                  <c:v>Germany</c:v>
                </c:pt>
                <c:pt idx="4">
                  <c:v>India</c:v>
                </c:pt>
                <c:pt idx="5">
                  <c:v>Italy</c:v>
                </c:pt>
                <c:pt idx="6">
                  <c:v>Malaysia</c:v>
                </c:pt>
                <c:pt idx="7">
                  <c:v>Mexico</c:v>
                </c:pt>
                <c:pt idx="8">
                  <c:v>Spain</c:v>
                </c:pt>
                <c:pt idx="9">
                  <c:v>Thailand</c:v>
                </c:pt>
                <c:pt idx="10">
                  <c:v>United Kingdom</c:v>
                </c:pt>
                <c:pt idx="11">
                  <c:v>United States</c:v>
                </c:pt>
              </c:strCache>
            </c:strRef>
          </c:cat>
          <c:val>
            <c:numRef>
              <c:f>'Country Pivot Tables'!$D$24:$D$36</c:f>
              <c:numCache>
                <c:formatCode>_("$"* #,##0.00_);_("$"* \(#,##0.00\);_("$"* "-"??_);_(@_)</c:formatCode>
                <c:ptCount val="12"/>
                <c:pt idx="0">
                  <c:v>31206.130000000008</c:v>
                </c:pt>
                <c:pt idx="1">
                  <c:v>73519.510000000024</c:v>
                </c:pt>
                <c:pt idx="2">
                  <c:v>15001.689999999999</c:v>
                </c:pt>
                <c:pt idx="3">
                  <c:v>19653.14</c:v>
                </c:pt>
                <c:pt idx="4">
                  <c:v>12590.979999999998</c:v>
                </c:pt>
                <c:pt idx="5">
                  <c:v>8337.86</c:v>
                </c:pt>
                <c:pt idx="6">
                  <c:v>16215.050000000003</c:v>
                </c:pt>
                <c:pt idx="7">
                  <c:v>17054.540000000005</c:v>
                </c:pt>
                <c:pt idx="8">
                  <c:v>17955.72</c:v>
                </c:pt>
                <c:pt idx="9">
                  <c:v>11797.93</c:v>
                </c:pt>
                <c:pt idx="10">
                  <c:v>38844.969999999987</c:v>
                </c:pt>
                <c:pt idx="11">
                  <c:v>74815.019999999946</c:v>
                </c:pt>
              </c:numCache>
            </c:numRef>
          </c:val>
          <c:extLst>
            <c:ext xmlns:c16="http://schemas.microsoft.com/office/drawing/2014/chart" uri="{C3380CC4-5D6E-409C-BE32-E72D297353CC}">
              <c16:uniqueId val="{00000002-3CC9-45D5-BBB6-51DF6B3ABA7C}"/>
            </c:ext>
          </c:extLst>
        </c:ser>
        <c:dLbls>
          <c:showLegendKey val="0"/>
          <c:showVal val="0"/>
          <c:showCatName val="0"/>
          <c:showSerName val="0"/>
          <c:showPercent val="0"/>
          <c:showBubbleSize val="0"/>
        </c:dLbls>
        <c:gapWidth val="200"/>
        <c:overlap val="-27"/>
        <c:axId val="1156616832"/>
        <c:axId val="1344288560"/>
      </c:barChart>
      <c:catAx>
        <c:axId val="1342386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4283600"/>
        <c:crosses val="autoZero"/>
        <c:auto val="1"/>
        <c:lblAlgn val="ctr"/>
        <c:lblOffset val="100"/>
        <c:noMultiLvlLbl val="0"/>
      </c:catAx>
      <c:valAx>
        <c:axId val="1344283600"/>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386000"/>
        <c:crosses val="autoZero"/>
        <c:crossBetween val="between"/>
      </c:valAx>
      <c:valAx>
        <c:axId val="1344288560"/>
        <c:scaling>
          <c:orientation val="minMax"/>
          <c:max val="400000"/>
        </c:scaling>
        <c:delete val="1"/>
        <c:axPos val="r"/>
        <c:numFmt formatCode="_(&quot;$&quot;* #,##0.00_);_(&quot;$&quot;* \(#,##0.00\);_(&quot;$&quot;* &quot;-&quot;??_);_(@_)" sourceLinked="1"/>
        <c:majorTickMark val="out"/>
        <c:minorTickMark val="none"/>
        <c:tickLblPos val="nextTo"/>
        <c:crossAx val="1156616832"/>
        <c:crosses val="max"/>
        <c:crossBetween val="between"/>
      </c:valAx>
      <c:catAx>
        <c:axId val="1156616832"/>
        <c:scaling>
          <c:orientation val="minMax"/>
        </c:scaling>
        <c:delete val="1"/>
        <c:axPos val="b"/>
        <c:numFmt formatCode="General" sourceLinked="1"/>
        <c:majorTickMark val="out"/>
        <c:minorTickMark val="none"/>
        <c:tickLblPos val="nextTo"/>
        <c:crossAx val="1344288560"/>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Radio" checked="Checked" firstButton="1" fmlaLink="'Lifetime Sales Pivot Tables'!$G$79" lockText="1" noThreeD="1"/>
</file>

<file path=xl/ctrlProps/ctrlProp2.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23</xdr:col>
          <xdr:colOff>447675</xdr:colOff>
          <xdr:row>39</xdr:row>
          <xdr:rowOff>19050</xdr:rowOff>
        </xdr:from>
        <xdr:to>
          <xdr:col>25</xdr:col>
          <xdr:colOff>161925</xdr:colOff>
          <xdr:row>40</xdr:row>
          <xdr:rowOff>57150</xdr:rowOff>
        </xdr:to>
        <xdr:sp macro="" textlink="">
          <xdr:nvSpPr>
            <xdr:cNvPr id="15362" name="Option Button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Top 10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447675</xdr:colOff>
          <xdr:row>40</xdr:row>
          <xdr:rowOff>28575</xdr:rowOff>
        </xdr:from>
        <xdr:to>
          <xdr:col>25</xdr:col>
          <xdr:colOff>85725</xdr:colOff>
          <xdr:row>41</xdr:row>
          <xdr:rowOff>66675</xdr:rowOff>
        </xdr:to>
        <xdr:sp macro="" textlink="">
          <xdr:nvSpPr>
            <xdr:cNvPr id="15363" name="Option Button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Bottom 10</a:t>
              </a:r>
            </a:p>
          </xdr:txBody>
        </xdr:sp>
        <xdr:clientData/>
      </xdr:twoCellAnchor>
    </mc:Choice>
    <mc:Fallback/>
  </mc:AlternateContent>
  <xdr:twoCellAnchor>
    <xdr:from>
      <xdr:col>10</xdr:col>
      <xdr:colOff>0</xdr:colOff>
      <xdr:row>26</xdr:row>
      <xdr:rowOff>114300</xdr:rowOff>
    </xdr:from>
    <xdr:to>
      <xdr:col>22</xdr:col>
      <xdr:colOff>600075</xdr:colOff>
      <xdr:row>53</xdr:row>
      <xdr:rowOff>142875</xdr:rowOff>
    </xdr:to>
    <xdr:graphicFrame macro="">
      <xdr:nvGraphicFramePr>
        <xdr:cNvPr id="4" name="Chart 3">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133350</xdr:colOff>
      <xdr:row>27</xdr:row>
      <xdr:rowOff>0</xdr:rowOff>
    </xdr:from>
    <xdr:to>
      <xdr:col>9</xdr:col>
      <xdr:colOff>762000</xdr:colOff>
      <xdr:row>53</xdr:row>
      <xdr:rowOff>147637</xdr:rowOff>
    </xdr:to>
    <xdr:graphicFrame macro="">
      <xdr:nvGraphicFramePr>
        <xdr:cNvPr id="5" name="Chart 4">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19050</xdr:colOff>
      <xdr:row>5</xdr:row>
      <xdr:rowOff>19725</xdr:rowOff>
    </xdr:from>
    <xdr:to>
      <xdr:col>4</xdr:col>
      <xdr:colOff>814200</xdr:colOff>
      <xdr:row>9</xdr:row>
      <xdr:rowOff>157050</xdr:rowOff>
    </xdr:to>
    <xdr:sp macro="" textlink="'Lifetime Sales Pivot Tables'!I115">
      <xdr:nvSpPr>
        <xdr:cNvPr id="6" name="Rectangle: Rounded Corners 5">
          <a:extLst>
            <a:ext uri="{FF2B5EF4-FFF2-40B4-BE49-F238E27FC236}">
              <a16:creationId xmlns:a16="http://schemas.microsoft.com/office/drawing/2014/main" id="{00000000-0008-0000-0500-000006000000}"/>
            </a:ext>
          </a:extLst>
        </xdr:cNvPr>
        <xdr:cNvSpPr/>
      </xdr:nvSpPr>
      <xdr:spPr>
        <a:xfrm>
          <a:off x="1885950" y="972225"/>
          <a:ext cx="3119250" cy="899325"/>
        </a:xfrm>
        <a:prstGeom prst="roundRect">
          <a:avLst/>
        </a:prstGeom>
        <a:solidFill>
          <a:schemeClr val="bg1">
            <a:lumMod val="6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fld id="{7F7797B4-15C8-4431-9755-FA0DE896DAD7}" type="TxLink">
            <a:rPr lang="en-US" sz="3200" b="1" i="0" u="none" strike="noStrike">
              <a:solidFill>
                <a:schemeClr val="bg1"/>
              </a:solidFill>
              <a:latin typeface="Calibri"/>
              <a:ea typeface="Calibri"/>
              <a:cs typeface="Calibri"/>
            </a:rPr>
            <a:pPr marL="0" indent="0" algn="ctr"/>
            <a:t>1000</a:t>
          </a:fld>
          <a:endParaRPr lang="en-CA" sz="3200" b="1" i="0" u="none" strike="noStrike">
            <a:solidFill>
              <a:schemeClr val="bg1"/>
            </a:solidFill>
            <a:latin typeface="Calibri"/>
            <a:ea typeface="Calibri"/>
            <a:cs typeface="Calibri"/>
          </a:endParaRPr>
        </a:p>
      </xdr:txBody>
    </xdr:sp>
    <xdr:clientData/>
  </xdr:twoCellAnchor>
  <xdr:twoCellAnchor>
    <xdr:from>
      <xdr:col>6</xdr:col>
      <xdr:colOff>539750</xdr:colOff>
      <xdr:row>5</xdr:row>
      <xdr:rowOff>19050</xdr:rowOff>
    </xdr:from>
    <xdr:to>
      <xdr:col>8</xdr:col>
      <xdr:colOff>1192025</xdr:colOff>
      <xdr:row>9</xdr:row>
      <xdr:rowOff>157050</xdr:rowOff>
    </xdr:to>
    <xdr:sp macro="" textlink="'Lifetime Sales Pivot Tables'!I116">
      <xdr:nvSpPr>
        <xdr:cNvPr id="7" name="Rectangle: Rounded Corners 6">
          <a:extLst>
            <a:ext uri="{FF2B5EF4-FFF2-40B4-BE49-F238E27FC236}">
              <a16:creationId xmlns:a16="http://schemas.microsoft.com/office/drawing/2014/main" id="{00000000-0008-0000-0500-000007000000}"/>
            </a:ext>
          </a:extLst>
        </xdr:cNvPr>
        <xdr:cNvSpPr/>
      </xdr:nvSpPr>
      <xdr:spPr>
        <a:xfrm>
          <a:off x="7083425" y="971550"/>
          <a:ext cx="3004950" cy="900000"/>
        </a:xfrm>
        <a:prstGeom prst="roundRect">
          <a:avLst/>
        </a:prstGeom>
        <a:solidFill>
          <a:schemeClr val="bg1">
            <a:lumMod val="6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fld id="{60C8682B-C4E0-427C-B95B-53A9D0D1ED7F}" type="TxLink">
            <a:rPr lang="en-US" sz="3200" b="1" i="0" u="none" strike="noStrike">
              <a:solidFill>
                <a:schemeClr val="bg1"/>
              </a:solidFill>
              <a:latin typeface="Calibri"/>
              <a:ea typeface="Calibri"/>
              <a:cs typeface="Calibri"/>
            </a:rPr>
            <a:pPr marL="0" indent="0" algn="ctr"/>
            <a:t>2435</a:t>
          </a:fld>
          <a:endParaRPr lang="en-CA" sz="3200" b="1" i="0" u="none" strike="noStrike">
            <a:solidFill>
              <a:schemeClr val="bg1"/>
            </a:solidFill>
            <a:latin typeface="Calibri"/>
            <a:ea typeface="Calibri"/>
            <a:cs typeface="Calibri"/>
          </a:endParaRPr>
        </a:p>
      </xdr:txBody>
    </xdr:sp>
    <xdr:clientData/>
  </xdr:twoCellAnchor>
  <xdr:twoCellAnchor>
    <xdr:from>
      <xdr:col>11</xdr:col>
      <xdr:colOff>79375</xdr:colOff>
      <xdr:row>5</xdr:row>
      <xdr:rowOff>19050</xdr:rowOff>
    </xdr:from>
    <xdr:to>
      <xdr:col>15</xdr:col>
      <xdr:colOff>464950</xdr:colOff>
      <xdr:row>9</xdr:row>
      <xdr:rowOff>157050</xdr:rowOff>
    </xdr:to>
    <xdr:sp macro="" textlink="'Lifetime Sales Pivot Tables'!I117">
      <xdr:nvSpPr>
        <xdr:cNvPr id="8" name="Rectangle: Rounded Corners 7">
          <a:extLst>
            <a:ext uri="{FF2B5EF4-FFF2-40B4-BE49-F238E27FC236}">
              <a16:creationId xmlns:a16="http://schemas.microsoft.com/office/drawing/2014/main" id="{00000000-0008-0000-0500-000008000000}"/>
            </a:ext>
          </a:extLst>
        </xdr:cNvPr>
        <xdr:cNvSpPr/>
      </xdr:nvSpPr>
      <xdr:spPr>
        <a:xfrm>
          <a:off x="12166600" y="971550"/>
          <a:ext cx="2823975" cy="900000"/>
        </a:xfrm>
        <a:prstGeom prst="roundRect">
          <a:avLst/>
        </a:prstGeom>
        <a:solidFill>
          <a:schemeClr val="bg1">
            <a:lumMod val="6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fld id="{0E558FDE-61D3-4AB6-B04E-19974820A09B}" type="TxLink">
            <a:rPr lang="en-US" sz="3200" b="1" i="0" u="none" strike="noStrike">
              <a:solidFill>
                <a:schemeClr val="bg1"/>
              </a:solidFill>
              <a:latin typeface="Calibri"/>
              <a:ea typeface="Calibri"/>
              <a:cs typeface="Calibri"/>
            </a:rPr>
            <a:pPr marL="0" indent="0" algn="ctr"/>
            <a:t> $1,538,334.86 </a:t>
          </a:fld>
          <a:endParaRPr lang="en-CA" sz="3200" b="1" i="0" u="none" strike="noStrike">
            <a:solidFill>
              <a:schemeClr val="bg1"/>
            </a:solidFill>
            <a:latin typeface="Calibri"/>
            <a:ea typeface="Calibri"/>
            <a:cs typeface="Calibri"/>
          </a:endParaRPr>
        </a:p>
      </xdr:txBody>
    </xdr:sp>
    <xdr:clientData/>
  </xdr:twoCellAnchor>
  <xdr:twoCellAnchor>
    <xdr:from>
      <xdr:col>19</xdr:col>
      <xdr:colOff>104776</xdr:colOff>
      <xdr:row>5</xdr:row>
      <xdr:rowOff>19050</xdr:rowOff>
    </xdr:from>
    <xdr:to>
      <xdr:col>23</xdr:col>
      <xdr:colOff>604651</xdr:colOff>
      <xdr:row>9</xdr:row>
      <xdr:rowOff>157050</xdr:rowOff>
    </xdr:to>
    <xdr:sp macro="" textlink="'Lifetime Sales Pivot Tables'!I118">
      <xdr:nvSpPr>
        <xdr:cNvPr id="9" name="Rectangle: Rounded Corners 8">
          <a:extLst>
            <a:ext uri="{FF2B5EF4-FFF2-40B4-BE49-F238E27FC236}">
              <a16:creationId xmlns:a16="http://schemas.microsoft.com/office/drawing/2014/main" id="{00000000-0008-0000-0500-000009000000}"/>
            </a:ext>
          </a:extLst>
        </xdr:cNvPr>
        <xdr:cNvSpPr/>
      </xdr:nvSpPr>
      <xdr:spPr>
        <a:xfrm>
          <a:off x="17068801" y="971550"/>
          <a:ext cx="2938275" cy="900000"/>
        </a:xfrm>
        <a:prstGeom prst="roundRect">
          <a:avLst/>
        </a:prstGeom>
        <a:solidFill>
          <a:schemeClr val="bg1">
            <a:lumMod val="6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fld id="{A14513EC-6592-4CFF-AD08-3AC4B500E4F0}" type="TxLink">
            <a:rPr lang="en-US" sz="3200" b="1" i="0" u="none" strike="noStrike">
              <a:solidFill>
                <a:schemeClr val="bg1"/>
              </a:solidFill>
              <a:latin typeface="Calibri"/>
              <a:ea typeface="Calibri"/>
              <a:cs typeface="Calibri"/>
            </a:rPr>
            <a:pPr marL="0" indent="0" algn="ctr"/>
            <a:t> $336,992.54 </a:t>
          </a:fld>
          <a:endParaRPr lang="en-CA" sz="3200" b="1" i="0" u="none" strike="noStrike">
            <a:solidFill>
              <a:schemeClr val="bg1"/>
            </a:solidFill>
            <a:latin typeface="Calibri"/>
            <a:ea typeface="Calibri"/>
            <a:cs typeface="Calibri"/>
          </a:endParaRPr>
        </a:p>
      </xdr:txBody>
    </xdr:sp>
    <xdr:clientData/>
  </xdr:twoCellAnchor>
  <xdr:twoCellAnchor>
    <xdr:from>
      <xdr:col>2</xdr:col>
      <xdr:colOff>9525</xdr:colOff>
      <xdr:row>5</xdr:row>
      <xdr:rowOff>28575</xdr:rowOff>
    </xdr:from>
    <xdr:to>
      <xdr:col>4</xdr:col>
      <xdr:colOff>828675</xdr:colOff>
      <xdr:row>6</xdr:row>
      <xdr:rowOff>161925</xdr:rowOff>
    </xdr:to>
    <xdr:sp macro="" textlink="">
      <xdr:nvSpPr>
        <xdr:cNvPr id="10" name="TextBox 9">
          <a:extLst>
            <a:ext uri="{FF2B5EF4-FFF2-40B4-BE49-F238E27FC236}">
              <a16:creationId xmlns:a16="http://schemas.microsoft.com/office/drawing/2014/main" id="{00000000-0008-0000-0500-00000A000000}"/>
            </a:ext>
          </a:extLst>
        </xdr:cNvPr>
        <xdr:cNvSpPr txBox="1"/>
      </xdr:nvSpPr>
      <xdr:spPr>
        <a:xfrm>
          <a:off x="1876425" y="981075"/>
          <a:ext cx="314325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CA" sz="1600" b="0">
              <a:solidFill>
                <a:schemeClr val="bg1"/>
              </a:solidFill>
              <a:effectLst/>
              <a:latin typeface="+mn-lt"/>
              <a:ea typeface="+mn-ea"/>
              <a:cs typeface="+mn-cs"/>
            </a:rPr>
            <a:t>Total Orders</a:t>
          </a:r>
          <a:endParaRPr lang="en-CA" sz="1600">
            <a:solidFill>
              <a:schemeClr val="bg1"/>
            </a:solidFill>
            <a:effectLst/>
          </a:endParaRPr>
        </a:p>
        <a:p>
          <a:endParaRPr lang="en-CA" sz="1100"/>
        </a:p>
      </xdr:txBody>
    </xdr:sp>
    <xdr:clientData/>
  </xdr:twoCellAnchor>
  <xdr:twoCellAnchor>
    <xdr:from>
      <xdr:col>6</xdr:col>
      <xdr:colOff>533400</xdr:colOff>
      <xdr:row>5</xdr:row>
      <xdr:rowOff>28575</xdr:rowOff>
    </xdr:from>
    <xdr:to>
      <xdr:col>8</xdr:col>
      <xdr:colOff>1209675</xdr:colOff>
      <xdr:row>6</xdr:row>
      <xdr:rowOff>161925</xdr:rowOff>
    </xdr:to>
    <xdr:sp macro="" textlink="">
      <xdr:nvSpPr>
        <xdr:cNvPr id="11" name="TextBox 10">
          <a:extLst>
            <a:ext uri="{FF2B5EF4-FFF2-40B4-BE49-F238E27FC236}">
              <a16:creationId xmlns:a16="http://schemas.microsoft.com/office/drawing/2014/main" id="{00000000-0008-0000-0500-00000B000000}"/>
            </a:ext>
          </a:extLst>
        </xdr:cNvPr>
        <xdr:cNvSpPr txBox="1"/>
      </xdr:nvSpPr>
      <xdr:spPr>
        <a:xfrm>
          <a:off x="7077075" y="981075"/>
          <a:ext cx="302895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CA" sz="1600" b="0">
              <a:solidFill>
                <a:schemeClr val="bg1"/>
              </a:solidFill>
              <a:effectLst/>
              <a:latin typeface="+mn-lt"/>
              <a:ea typeface="+mn-ea"/>
              <a:cs typeface="+mn-cs"/>
            </a:rPr>
            <a:t>Total Quantity Sold</a:t>
          </a:r>
          <a:endParaRPr lang="en-CA" sz="1600">
            <a:solidFill>
              <a:schemeClr val="bg1"/>
            </a:solidFill>
            <a:effectLst/>
          </a:endParaRPr>
        </a:p>
        <a:p>
          <a:endParaRPr lang="en-CA" sz="1100"/>
        </a:p>
      </xdr:txBody>
    </xdr:sp>
    <xdr:clientData/>
  </xdr:twoCellAnchor>
  <xdr:twoCellAnchor>
    <xdr:from>
      <xdr:col>11</xdr:col>
      <xdr:colOff>95250</xdr:colOff>
      <xdr:row>5</xdr:row>
      <xdr:rowOff>28575</xdr:rowOff>
    </xdr:from>
    <xdr:to>
      <xdr:col>15</xdr:col>
      <xdr:colOff>476250</xdr:colOff>
      <xdr:row>6</xdr:row>
      <xdr:rowOff>161925</xdr:rowOff>
    </xdr:to>
    <xdr:sp macro="" textlink="">
      <xdr:nvSpPr>
        <xdr:cNvPr id="12" name="TextBox 11">
          <a:extLst>
            <a:ext uri="{FF2B5EF4-FFF2-40B4-BE49-F238E27FC236}">
              <a16:creationId xmlns:a16="http://schemas.microsoft.com/office/drawing/2014/main" id="{00000000-0008-0000-0500-00000C000000}"/>
            </a:ext>
          </a:extLst>
        </xdr:cNvPr>
        <xdr:cNvSpPr txBox="1"/>
      </xdr:nvSpPr>
      <xdr:spPr>
        <a:xfrm>
          <a:off x="12182475" y="981075"/>
          <a:ext cx="28194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CA" sz="1600" b="0">
              <a:solidFill>
                <a:schemeClr val="bg1"/>
              </a:solidFill>
              <a:effectLst/>
              <a:latin typeface="+mn-lt"/>
              <a:ea typeface="+mn-ea"/>
              <a:cs typeface="+mn-cs"/>
            </a:rPr>
            <a:t>Total Sales</a:t>
          </a:r>
        </a:p>
        <a:p>
          <a:pPr marL="0" marR="0" lvl="0" indent="0" algn="ctr" defTabSz="914400" eaLnBrk="1" fontAlgn="auto" latinLnBrk="0" hangingPunct="1">
            <a:lnSpc>
              <a:spcPct val="100000"/>
            </a:lnSpc>
            <a:spcBef>
              <a:spcPts val="0"/>
            </a:spcBef>
            <a:spcAft>
              <a:spcPts val="0"/>
            </a:spcAft>
            <a:buClrTx/>
            <a:buSzTx/>
            <a:buFontTx/>
            <a:buNone/>
            <a:tabLst/>
            <a:defRPr/>
          </a:pPr>
          <a:endParaRPr lang="en-CA" sz="1600">
            <a:solidFill>
              <a:schemeClr val="bg1"/>
            </a:solidFill>
            <a:effectLst/>
          </a:endParaRPr>
        </a:p>
        <a:p>
          <a:endParaRPr lang="en-CA" sz="1100"/>
        </a:p>
      </xdr:txBody>
    </xdr:sp>
    <xdr:clientData/>
  </xdr:twoCellAnchor>
  <xdr:twoCellAnchor>
    <xdr:from>
      <xdr:col>19</xdr:col>
      <xdr:colOff>104775</xdr:colOff>
      <xdr:row>5</xdr:row>
      <xdr:rowOff>28575</xdr:rowOff>
    </xdr:from>
    <xdr:to>
      <xdr:col>24</xdr:col>
      <xdr:colOff>9525</xdr:colOff>
      <xdr:row>6</xdr:row>
      <xdr:rowOff>161925</xdr:rowOff>
    </xdr:to>
    <xdr:sp macro="" textlink="">
      <xdr:nvSpPr>
        <xdr:cNvPr id="13" name="TextBox 12">
          <a:extLst>
            <a:ext uri="{FF2B5EF4-FFF2-40B4-BE49-F238E27FC236}">
              <a16:creationId xmlns:a16="http://schemas.microsoft.com/office/drawing/2014/main" id="{00000000-0008-0000-0500-00000D000000}"/>
            </a:ext>
          </a:extLst>
        </xdr:cNvPr>
        <xdr:cNvSpPr txBox="1"/>
      </xdr:nvSpPr>
      <xdr:spPr>
        <a:xfrm>
          <a:off x="17068800" y="981075"/>
          <a:ext cx="295275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CA" sz="1600" b="0">
              <a:solidFill>
                <a:schemeClr val="bg1"/>
              </a:solidFill>
              <a:effectLst/>
              <a:latin typeface="+mn-lt"/>
              <a:ea typeface="+mn-ea"/>
              <a:cs typeface="+mn-cs"/>
            </a:rPr>
            <a:t>Total Profit</a:t>
          </a:r>
          <a:endParaRPr lang="en-CA" sz="1600">
            <a:solidFill>
              <a:schemeClr val="bg1"/>
            </a:solidFill>
            <a:effectLst/>
          </a:endParaRPr>
        </a:p>
        <a:p>
          <a:endParaRPr lang="en-CA" sz="1100"/>
        </a:p>
      </xdr:txBody>
    </xdr:sp>
    <xdr:clientData/>
  </xdr:twoCellAnchor>
  <xdr:twoCellAnchor>
    <xdr:from>
      <xdr:col>10</xdr:col>
      <xdr:colOff>0</xdr:colOff>
      <xdr:row>11</xdr:row>
      <xdr:rowOff>1</xdr:rowOff>
    </xdr:from>
    <xdr:to>
      <xdr:col>22</xdr:col>
      <xdr:colOff>600075</xdr:colOff>
      <xdr:row>26</xdr:row>
      <xdr:rowOff>1</xdr:rowOff>
    </xdr:to>
    <xdr:graphicFrame macro="">
      <xdr:nvGraphicFramePr>
        <xdr:cNvPr id="15" name="Chart 14">
          <a:extLst>
            <a:ext uri="{FF2B5EF4-FFF2-40B4-BE49-F238E27FC236}">
              <a16:creationId xmlns:a16="http://schemas.microsoft.com/office/drawing/2014/main" id="{00000000-0008-0000-05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23</xdr:col>
      <xdr:colOff>0</xdr:colOff>
      <xdr:row>17</xdr:row>
      <xdr:rowOff>171451</xdr:rowOff>
    </xdr:from>
    <xdr:to>
      <xdr:col>26</xdr:col>
      <xdr:colOff>0</xdr:colOff>
      <xdr:row>24</xdr:row>
      <xdr:rowOff>19051</xdr:rowOff>
    </xdr:to>
    <mc:AlternateContent xmlns:mc="http://schemas.openxmlformats.org/markup-compatibility/2006" xmlns:a14="http://schemas.microsoft.com/office/drawing/2010/main">
      <mc:Choice Requires="a14">
        <xdr:graphicFrame macro="">
          <xdr:nvGraphicFramePr>
            <xdr:cNvPr id="16" name="Segment">
              <a:extLst>
                <a:ext uri="{FF2B5EF4-FFF2-40B4-BE49-F238E27FC236}">
                  <a16:creationId xmlns:a16="http://schemas.microsoft.com/office/drawing/2014/main" id="{00000000-0008-0000-0500-000010000000}"/>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19402425" y="3457576"/>
              <a:ext cx="1828800" cy="11811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114300</xdr:rowOff>
    </xdr:from>
    <xdr:to>
      <xdr:col>26</xdr:col>
      <xdr:colOff>0</xdr:colOff>
      <xdr:row>17</xdr:row>
      <xdr:rowOff>148070</xdr:rowOff>
    </xdr:to>
    <mc:AlternateContent xmlns:mc="http://schemas.openxmlformats.org/markup-compatibility/2006" xmlns:a14="http://schemas.microsoft.com/office/drawing/2010/main">
      <mc:Choice Requires="a14">
        <xdr:graphicFrame macro="">
          <xdr:nvGraphicFramePr>
            <xdr:cNvPr id="18" name="Order Size">
              <a:extLst>
                <a:ext uri="{FF2B5EF4-FFF2-40B4-BE49-F238E27FC236}">
                  <a16:creationId xmlns:a16="http://schemas.microsoft.com/office/drawing/2014/main" id="{00000000-0008-0000-0500-000012000000}"/>
                </a:ext>
              </a:extLst>
            </xdr:cNvPr>
            <xdr:cNvGraphicFramePr/>
          </xdr:nvGraphicFramePr>
          <xdr:xfrm>
            <a:off x="0" y="0"/>
            <a:ext cx="0" cy="0"/>
          </xdr:xfrm>
          <a:graphic>
            <a:graphicData uri="http://schemas.microsoft.com/office/drawing/2010/slicer">
              <sle:slicer xmlns:sle="http://schemas.microsoft.com/office/drawing/2010/slicer" name="Order Size"/>
            </a:graphicData>
          </a:graphic>
        </xdr:graphicFrame>
      </mc:Choice>
      <mc:Fallback xmlns="">
        <xdr:sp macro="" textlink="">
          <xdr:nvSpPr>
            <xdr:cNvPr id="0" name=""/>
            <xdr:cNvSpPr>
              <a:spLocks noTextEdit="1"/>
            </xdr:cNvSpPr>
          </xdr:nvSpPr>
          <xdr:spPr>
            <a:xfrm>
              <a:off x="19402425" y="2209800"/>
              <a:ext cx="1828800" cy="122439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8658</xdr:colOff>
      <xdr:row>10</xdr:row>
      <xdr:rowOff>180974</xdr:rowOff>
    </xdr:from>
    <xdr:to>
      <xdr:col>10</xdr:col>
      <xdr:colOff>9525</xdr:colOff>
      <xdr:row>26</xdr:row>
      <xdr:rowOff>180975</xdr:rowOff>
    </xdr:to>
    <xdr:sp macro="" textlink="">
      <xdr:nvSpPr>
        <xdr:cNvPr id="20" name="Rectangle: Rounded Corners 19">
          <a:extLst>
            <a:ext uri="{FF2B5EF4-FFF2-40B4-BE49-F238E27FC236}">
              <a16:creationId xmlns:a16="http://schemas.microsoft.com/office/drawing/2014/main" id="{00000000-0008-0000-0500-000014000000}"/>
            </a:ext>
          </a:extLst>
        </xdr:cNvPr>
        <xdr:cNvSpPr/>
      </xdr:nvSpPr>
      <xdr:spPr>
        <a:xfrm>
          <a:off x="8658" y="2085974"/>
          <a:ext cx="11249892" cy="3095626"/>
        </a:xfrm>
        <a:prstGeom prst="roundRect">
          <a:avLst/>
        </a:prstGeom>
        <a:no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10</xdr:col>
      <xdr:colOff>8658</xdr:colOff>
      <xdr:row>10</xdr:row>
      <xdr:rowOff>171449</xdr:rowOff>
    </xdr:from>
    <xdr:to>
      <xdr:col>23</xdr:col>
      <xdr:colOff>9525</xdr:colOff>
      <xdr:row>26</xdr:row>
      <xdr:rowOff>171450</xdr:rowOff>
    </xdr:to>
    <xdr:sp macro="" textlink="">
      <xdr:nvSpPr>
        <xdr:cNvPr id="21" name="Rectangle: Rounded Corners 20">
          <a:extLst>
            <a:ext uri="{FF2B5EF4-FFF2-40B4-BE49-F238E27FC236}">
              <a16:creationId xmlns:a16="http://schemas.microsoft.com/office/drawing/2014/main" id="{00000000-0008-0000-0500-000015000000}"/>
            </a:ext>
          </a:extLst>
        </xdr:cNvPr>
        <xdr:cNvSpPr/>
      </xdr:nvSpPr>
      <xdr:spPr>
        <a:xfrm>
          <a:off x="11257683" y="2076449"/>
          <a:ext cx="8154267" cy="3095626"/>
        </a:xfrm>
        <a:prstGeom prst="roundRect">
          <a:avLst/>
        </a:prstGeom>
        <a:no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0</xdr:colOff>
      <xdr:row>26</xdr:row>
      <xdr:rowOff>171450</xdr:rowOff>
    </xdr:from>
    <xdr:to>
      <xdr:col>10</xdr:col>
      <xdr:colOff>867</xdr:colOff>
      <xdr:row>54</xdr:row>
      <xdr:rowOff>0</xdr:rowOff>
    </xdr:to>
    <xdr:sp macro="" textlink="">
      <xdr:nvSpPr>
        <xdr:cNvPr id="22" name="Rectangle: Rounded Corners 21">
          <a:extLst>
            <a:ext uri="{FF2B5EF4-FFF2-40B4-BE49-F238E27FC236}">
              <a16:creationId xmlns:a16="http://schemas.microsoft.com/office/drawing/2014/main" id="{00000000-0008-0000-0500-000016000000}"/>
            </a:ext>
          </a:extLst>
        </xdr:cNvPr>
        <xdr:cNvSpPr/>
      </xdr:nvSpPr>
      <xdr:spPr>
        <a:xfrm>
          <a:off x="0" y="5172075"/>
          <a:ext cx="11249892" cy="5162550"/>
        </a:xfrm>
        <a:prstGeom prst="roundRect">
          <a:avLst/>
        </a:prstGeom>
        <a:no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10</xdr:col>
      <xdr:colOff>8658</xdr:colOff>
      <xdr:row>26</xdr:row>
      <xdr:rowOff>180974</xdr:rowOff>
    </xdr:from>
    <xdr:to>
      <xdr:col>22</xdr:col>
      <xdr:colOff>600075</xdr:colOff>
      <xdr:row>54</xdr:row>
      <xdr:rowOff>19050</xdr:rowOff>
    </xdr:to>
    <xdr:sp macro="" textlink="">
      <xdr:nvSpPr>
        <xdr:cNvPr id="23" name="Rectangle: Rounded Corners 22">
          <a:extLst>
            <a:ext uri="{FF2B5EF4-FFF2-40B4-BE49-F238E27FC236}">
              <a16:creationId xmlns:a16="http://schemas.microsoft.com/office/drawing/2014/main" id="{00000000-0008-0000-0500-000017000000}"/>
            </a:ext>
          </a:extLst>
        </xdr:cNvPr>
        <xdr:cNvSpPr/>
      </xdr:nvSpPr>
      <xdr:spPr>
        <a:xfrm>
          <a:off x="11257683" y="5181599"/>
          <a:ext cx="8135217" cy="5172076"/>
        </a:xfrm>
        <a:prstGeom prst="roundRect">
          <a:avLst/>
        </a:prstGeom>
        <a:no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23</xdr:col>
      <xdr:colOff>1</xdr:colOff>
      <xdr:row>11</xdr:row>
      <xdr:rowOff>0</xdr:rowOff>
    </xdr:from>
    <xdr:to>
      <xdr:col>26</xdr:col>
      <xdr:colOff>1</xdr:colOff>
      <xdr:row>24</xdr:row>
      <xdr:rowOff>114300</xdr:rowOff>
    </xdr:to>
    <xdr:sp macro="" textlink="">
      <xdr:nvSpPr>
        <xdr:cNvPr id="24" name="Rectangle: Rounded Corners 23">
          <a:extLst>
            <a:ext uri="{FF2B5EF4-FFF2-40B4-BE49-F238E27FC236}">
              <a16:creationId xmlns:a16="http://schemas.microsoft.com/office/drawing/2014/main" id="{00000000-0008-0000-0500-000018000000}"/>
            </a:ext>
          </a:extLst>
        </xdr:cNvPr>
        <xdr:cNvSpPr/>
      </xdr:nvSpPr>
      <xdr:spPr>
        <a:xfrm>
          <a:off x="19402426" y="2095500"/>
          <a:ext cx="1828800" cy="2638425"/>
        </a:xfrm>
        <a:prstGeom prst="roundRect">
          <a:avLst/>
        </a:prstGeom>
        <a:no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23</xdr:col>
      <xdr:colOff>9526</xdr:colOff>
      <xdr:row>37</xdr:row>
      <xdr:rowOff>171450</xdr:rowOff>
    </xdr:from>
    <xdr:to>
      <xdr:col>24</xdr:col>
      <xdr:colOff>542925</xdr:colOff>
      <xdr:row>42</xdr:row>
      <xdr:rowOff>114300</xdr:rowOff>
    </xdr:to>
    <xdr:sp macro="" textlink="">
      <xdr:nvSpPr>
        <xdr:cNvPr id="25" name="Arrow: Left 24">
          <a:extLst>
            <a:ext uri="{FF2B5EF4-FFF2-40B4-BE49-F238E27FC236}">
              <a16:creationId xmlns:a16="http://schemas.microsoft.com/office/drawing/2014/main" id="{00000000-0008-0000-0500-000019000000}"/>
            </a:ext>
          </a:extLst>
        </xdr:cNvPr>
        <xdr:cNvSpPr/>
      </xdr:nvSpPr>
      <xdr:spPr>
        <a:xfrm>
          <a:off x="19411951" y="7267575"/>
          <a:ext cx="1142999" cy="895350"/>
        </a:xfrm>
        <a:prstGeom prst="leftArrow">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5</xdr:row>
      <xdr:rowOff>10200</xdr:rowOff>
    </xdr:from>
    <xdr:to>
      <xdr:col>5</xdr:col>
      <xdr:colOff>595125</xdr:colOff>
      <xdr:row>9</xdr:row>
      <xdr:rowOff>147525</xdr:rowOff>
    </xdr:to>
    <xdr:sp macro="" textlink="'Brand Pivot Tables'!I152">
      <xdr:nvSpPr>
        <xdr:cNvPr id="2" name="Rectangle: Rounded Corners 1">
          <a:extLst>
            <a:ext uri="{FF2B5EF4-FFF2-40B4-BE49-F238E27FC236}">
              <a16:creationId xmlns:a16="http://schemas.microsoft.com/office/drawing/2014/main" id="{00000000-0008-0000-0600-000002000000}"/>
            </a:ext>
          </a:extLst>
        </xdr:cNvPr>
        <xdr:cNvSpPr/>
      </xdr:nvSpPr>
      <xdr:spPr>
        <a:xfrm>
          <a:off x="619125" y="962700"/>
          <a:ext cx="3024000" cy="899325"/>
        </a:xfrm>
        <a:prstGeom prst="roundRect">
          <a:avLst/>
        </a:prstGeom>
        <a:solidFill>
          <a:srgbClr val="206243"/>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fld id="{2115EE2F-3FF2-417C-AEA9-BC7BFE4FCB9E}" type="TxLink">
            <a:rPr lang="en-US" sz="3200" b="1" i="0" u="none" strike="noStrike">
              <a:solidFill>
                <a:schemeClr val="bg1"/>
              </a:solidFill>
              <a:latin typeface="Calibri"/>
              <a:ea typeface="Calibri"/>
              <a:cs typeface="Calibri"/>
            </a:rPr>
            <a:pPr marL="0" indent="0" algn="ctr"/>
            <a:t>1000</a:t>
          </a:fld>
          <a:endParaRPr lang="en-CA" sz="3200" b="1" i="0" u="none" strike="noStrike">
            <a:solidFill>
              <a:schemeClr val="bg1"/>
            </a:solidFill>
            <a:latin typeface="Calibri"/>
            <a:ea typeface="Calibri"/>
            <a:cs typeface="Calibri"/>
          </a:endParaRPr>
        </a:p>
      </xdr:txBody>
    </xdr:sp>
    <xdr:clientData/>
  </xdr:twoCellAnchor>
  <xdr:twoCellAnchor>
    <xdr:from>
      <xdr:col>8</xdr:col>
      <xdr:colOff>174625</xdr:colOff>
      <xdr:row>5</xdr:row>
      <xdr:rowOff>9525</xdr:rowOff>
    </xdr:from>
    <xdr:to>
      <xdr:col>13</xdr:col>
      <xdr:colOff>150625</xdr:colOff>
      <xdr:row>9</xdr:row>
      <xdr:rowOff>147525</xdr:rowOff>
    </xdr:to>
    <xdr:sp macro="" textlink="'Brand Pivot Tables'!I153">
      <xdr:nvSpPr>
        <xdr:cNvPr id="3" name="Rectangle: Rounded Corners 2">
          <a:extLst>
            <a:ext uri="{FF2B5EF4-FFF2-40B4-BE49-F238E27FC236}">
              <a16:creationId xmlns:a16="http://schemas.microsoft.com/office/drawing/2014/main" id="{00000000-0008-0000-0600-000003000000}"/>
            </a:ext>
          </a:extLst>
        </xdr:cNvPr>
        <xdr:cNvSpPr/>
      </xdr:nvSpPr>
      <xdr:spPr>
        <a:xfrm>
          <a:off x="5051425" y="962025"/>
          <a:ext cx="3024000" cy="900000"/>
        </a:xfrm>
        <a:prstGeom prst="roundRect">
          <a:avLst/>
        </a:prstGeom>
        <a:solidFill>
          <a:srgbClr val="206243"/>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fld id="{096AAB1F-DF67-444B-B78E-C13B0890D19A}" type="TxLink">
            <a:rPr lang="en-US" sz="3200" b="1" i="0" u="none" strike="noStrike">
              <a:solidFill>
                <a:schemeClr val="bg1"/>
              </a:solidFill>
              <a:latin typeface="Calibri"/>
              <a:ea typeface="Calibri"/>
              <a:cs typeface="Calibri"/>
            </a:rPr>
            <a:pPr marL="0" indent="0" algn="ctr"/>
            <a:t>2435</a:t>
          </a:fld>
          <a:endParaRPr lang="en-CA" sz="3200" b="1" i="0" u="none" strike="noStrike">
            <a:solidFill>
              <a:schemeClr val="bg1"/>
            </a:solidFill>
            <a:latin typeface="Calibri"/>
            <a:ea typeface="Calibri"/>
            <a:cs typeface="Calibri"/>
          </a:endParaRPr>
        </a:p>
      </xdr:txBody>
    </xdr:sp>
    <xdr:clientData/>
  </xdr:twoCellAnchor>
  <xdr:twoCellAnchor>
    <xdr:from>
      <xdr:col>15</xdr:col>
      <xdr:colOff>339725</xdr:colOff>
      <xdr:row>5</xdr:row>
      <xdr:rowOff>9525</xdr:rowOff>
    </xdr:from>
    <xdr:to>
      <xdr:col>19</xdr:col>
      <xdr:colOff>563375</xdr:colOff>
      <xdr:row>9</xdr:row>
      <xdr:rowOff>147525</xdr:rowOff>
    </xdr:to>
    <xdr:sp macro="" textlink="'Brand Pivot Tables'!I154">
      <xdr:nvSpPr>
        <xdr:cNvPr id="4" name="Rectangle: Rounded Corners 3">
          <a:extLst>
            <a:ext uri="{FF2B5EF4-FFF2-40B4-BE49-F238E27FC236}">
              <a16:creationId xmlns:a16="http://schemas.microsoft.com/office/drawing/2014/main" id="{00000000-0008-0000-0600-000004000000}"/>
            </a:ext>
          </a:extLst>
        </xdr:cNvPr>
        <xdr:cNvSpPr/>
      </xdr:nvSpPr>
      <xdr:spPr>
        <a:xfrm>
          <a:off x="9483725" y="962025"/>
          <a:ext cx="3024000" cy="900000"/>
        </a:xfrm>
        <a:prstGeom prst="roundRect">
          <a:avLst/>
        </a:prstGeom>
        <a:solidFill>
          <a:srgbClr val="206243"/>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fld id="{CD93F636-C272-48C0-9917-65F8498BD6CC}" type="TxLink">
            <a:rPr lang="en-US" sz="3200" b="1" i="0" u="none" strike="noStrike">
              <a:solidFill>
                <a:schemeClr val="bg1"/>
              </a:solidFill>
              <a:latin typeface="Calibri"/>
              <a:ea typeface="Calibri"/>
              <a:cs typeface="Calibri"/>
            </a:rPr>
            <a:pPr marL="0" indent="0" algn="ctr"/>
            <a:t> $1,538,334.86 </a:t>
          </a:fld>
          <a:endParaRPr lang="en-CA" sz="3200" b="1" i="0" u="none" strike="noStrike">
            <a:solidFill>
              <a:schemeClr val="bg1"/>
            </a:solidFill>
            <a:latin typeface="Calibri"/>
            <a:ea typeface="Calibri"/>
            <a:cs typeface="Calibri"/>
          </a:endParaRPr>
        </a:p>
      </xdr:txBody>
    </xdr:sp>
    <xdr:clientData/>
  </xdr:twoCellAnchor>
  <xdr:twoCellAnchor>
    <xdr:from>
      <xdr:col>21</xdr:col>
      <xdr:colOff>361951</xdr:colOff>
      <xdr:row>5</xdr:row>
      <xdr:rowOff>9525</xdr:rowOff>
    </xdr:from>
    <xdr:to>
      <xdr:col>24</xdr:col>
      <xdr:colOff>595126</xdr:colOff>
      <xdr:row>9</xdr:row>
      <xdr:rowOff>147525</xdr:rowOff>
    </xdr:to>
    <xdr:sp macro="" textlink="'Brand Pivot Tables'!I155">
      <xdr:nvSpPr>
        <xdr:cNvPr id="5" name="Rectangle: Rounded Corners 4">
          <a:extLst>
            <a:ext uri="{FF2B5EF4-FFF2-40B4-BE49-F238E27FC236}">
              <a16:creationId xmlns:a16="http://schemas.microsoft.com/office/drawing/2014/main" id="{00000000-0008-0000-0600-000005000000}"/>
            </a:ext>
          </a:extLst>
        </xdr:cNvPr>
        <xdr:cNvSpPr/>
      </xdr:nvSpPr>
      <xdr:spPr>
        <a:xfrm>
          <a:off x="13916026" y="962025"/>
          <a:ext cx="3024000" cy="900000"/>
        </a:xfrm>
        <a:prstGeom prst="roundRect">
          <a:avLst/>
        </a:prstGeom>
        <a:solidFill>
          <a:srgbClr val="206243"/>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fld id="{67E9E4C4-26A7-4636-AD04-AF38A5382EB7}" type="TxLink">
            <a:rPr lang="en-US" sz="3200" b="1" i="0" u="none" strike="noStrike">
              <a:solidFill>
                <a:schemeClr val="bg1"/>
              </a:solidFill>
              <a:latin typeface="Calibri"/>
              <a:ea typeface="Calibri"/>
              <a:cs typeface="Calibri"/>
            </a:rPr>
            <a:pPr marL="0" indent="0" algn="ctr"/>
            <a:t> $336,992.54 </a:t>
          </a:fld>
          <a:endParaRPr lang="en-CA" sz="3200" b="1" i="0" u="none" strike="noStrike">
            <a:solidFill>
              <a:schemeClr val="bg1"/>
            </a:solidFill>
            <a:latin typeface="Calibri"/>
            <a:ea typeface="Calibri"/>
            <a:cs typeface="Calibri"/>
          </a:endParaRPr>
        </a:p>
      </xdr:txBody>
    </xdr:sp>
    <xdr:clientData/>
  </xdr:twoCellAnchor>
  <xdr:twoCellAnchor>
    <xdr:from>
      <xdr:col>1</xdr:col>
      <xdr:colOff>0</xdr:colOff>
      <xdr:row>5</xdr:row>
      <xdr:rowOff>19050</xdr:rowOff>
    </xdr:from>
    <xdr:to>
      <xdr:col>6</xdr:col>
      <xdr:colOff>0</xdr:colOff>
      <xdr:row>6</xdr:row>
      <xdr:rowOff>152400</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609600" y="971550"/>
          <a:ext cx="30480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CA" sz="1600" b="0">
              <a:solidFill>
                <a:schemeClr val="bg1"/>
              </a:solidFill>
              <a:effectLst/>
              <a:latin typeface="+mn-lt"/>
              <a:ea typeface="+mn-ea"/>
              <a:cs typeface="+mn-cs"/>
            </a:rPr>
            <a:t>Total Orders</a:t>
          </a:r>
          <a:endParaRPr lang="en-CA" sz="1600">
            <a:solidFill>
              <a:schemeClr val="bg1"/>
            </a:solidFill>
            <a:effectLst/>
          </a:endParaRPr>
        </a:p>
        <a:p>
          <a:endParaRPr lang="en-CA" sz="1100"/>
        </a:p>
      </xdr:txBody>
    </xdr:sp>
    <xdr:clientData/>
  </xdr:twoCellAnchor>
  <xdr:twoCellAnchor>
    <xdr:from>
      <xdr:col>8</xdr:col>
      <xdr:colOff>171450</xdr:colOff>
      <xdr:row>5</xdr:row>
      <xdr:rowOff>19050</xdr:rowOff>
    </xdr:from>
    <xdr:to>
      <xdr:col>13</xdr:col>
      <xdr:colOff>171450</xdr:colOff>
      <xdr:row>6</xdr:row>
      <xdr:rowOff>152400</xdr:rowOff>
    </xdr:to>
    <xdr:sp macro="" textlink="">
      <xdr:nvSpPr>
        <xdr:cNvPr id="7" name="TextBox 6">
          <a:extLst>
            <a:ext uri="{FF2B5EF4-FFF2-40B4-BE49-F238E27FC236}">
              <a16:creationId xmlns:a16="http://schemas.microsoft.com/office/drawing/2014/main" id="{00000000-0008-0000-0600-000007000000}"/>
            </a:ext>
          </a:extLst>
        </xdr:cNvPr>
        <xdr:cNvSpPr txBox="1"/>
      </xdr:nvSpPr>
      <xdr:spPr>
        <a:xfrm>
          <a:off x="5048250" y="971550"/>
          <a:ext cx="30480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CA" sz="1600" b="0">
              <a:solidFill>
                <a:schemeClr val="bg1"/>
              </a:solidFill>
              <a:effectLst/>
              <a:latin typeface="+mn-lt"/>
              <a:ea typeface="+mn-ea"/>
              <a:cs typeface="+mn-cs"/>
            </a:rPr>
            <a:t>Total Quantity Sold</a:t>
          </a:r>
          <a:endParaRPr lang="en-CA" sz="1600">
            <a:solidFill>
              <a:schemeClr val="bg1"/>
            </a:solidFill>
            <a:effectLst/>
          </a:endParaRPr>
        </a:p>
        <a:p>
          <a:endParaRPr lang="en-CA" sz="1100"/>
        </a:p>
      </xdr:txBody>
    </xdr:sp>
    <xdr:clientData/>
  </xdr:twoCellAnchor>
  <xdr:twoCellAnchor>
    <xdr:from>
      <xdr:col>15</xdr:col>
      <xdr:colOff>342900</xdr:colOff>
      <xdr:row>5</xdr:row>
      <xdr:rowOff>19050</xdr:rowOff>
    </xdr:from>
    <xdr:to>
      <xdr:col>19</xdr:col>
      <xdr:colOff>561975</xdr:colOff>
      <xdr:row>6</xdr:row>
      <xdr:rowOff>152400</xdr:rowOff>
    </xdr:to>
    <xdr:sp macro="" textlink="">
      <xdr:nvSpPr>
        <xdr:cNvPr id="8" name="TextBox 7">
          <a:extLst>
            <a:ext uri="{FF2B5EF4-FFF2-40B4-BE49-F238E27FC236}">
              <a16:creationId xmlns:a16="http://schemas.microsoft.com/office/drawing/2014/main" id="{00000000-0008-0000-0600-000008000000}"/>
            </a:ext>
          </a:extLst>
        </xdr:cNvPr>
        <xdr:cNvSpPr txBox="1"/>
      </xdr:nvSpPr>
      <xdr:spPr>
        <a:xfrm>
          <a:off x="9486900" y="971550"/>
          <a:ext cx="30194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CA" sz="1600" b="0">
              <a:solidFill>
                <a:schemeClr val="bg1"/>
              </a:solidFill>
              <a:effectLst/>
              <a:latin typeface="+mn-lt"/>
              <a:ea typeface="+mn-ea"/>
              <a:cs typeface="+mn-cs"/>
            </a:rPr>
            <a:t>Total Sales</a:t>
          </a:r>
        </a:p>
        <a:p>
          <a:pPr marL="0" marR="0" lvl="0" indent="0" algn="ctr" defTabSz="914400" eaLnBrk="1" fontAlgn="auto" latinLnBrk="0" hangingPunct="1">
            <a:lnSpc>
              <a:spcPct val="100000"/>
            </a:lnSpc>
            <a:spcBef>
              <a:spcPts val="0"/>
            </a:spcBef>
            <a:spcAft>
              <a:spcPts val="0"/>
            </a:spcAft>
            <a:buClrTx/>
            <a:buSzTx/>
            <a:buFontTx/>
            <a:buNone/>
            <a:tabLst/>
            <a:defRPr/>
          </a:pPr>
          <a:endParaRPr lang="en-CA" sz="1600">
            <a:solidFill>
              <a:schemeClr val="bg1"/>
            </a:solidFill>
            <a:effectLst/>
          </a:endParaRPr>
        </a:p>
        <a:p>
          <a:endParaRPr lang="en-CA" sz="1100"/>
        </a:p>
      </xdr:txBody>
    </xdr:sp>
    <xdr:clientData/>
  </xdr:twoCellAnchor>
  <xdr:twoCellAnchor>
    <xdr:from>
      <xdr:col>21</xdr:col>
      <xdr:colOff>361950</xdr:colOff>
      <xdr:row>5</xdr:row>
      <xdr:rowOff>19050</xdr:rowOff>
    </xdr:from>
    <xdr:to>
      <xdr:col>25</xdr:col>
      <xdr:colOff>0</xdr:colOff>
      <xdr:row>6</xdr:row>
      <xdr:rowOff>152400</xdr:rowOff>
    </xdr:to>
    <xdr:sp macro="" textlink="">
      <xdr:nvSpPr>
        <xdr:cNvPr id="9" name="TextBox 8">
          <a:extLst>
            <a:ext uri="{FF2B5EF4-FFF2-40B4-BE49-F238E27FC236}">
              <a16:creationId xmlns:a16="http://schemas.microsoft.com/office/drawing/2014/main" id="{00000000-0008-0000-0600-000009000000}"/>
            </a:ext>
          </a:extLst>
        </xdr:cNvPr>
        <xdr:cNvSpPr txBox="1"/>
      </xdr:nvSpPr>
      <xdr:spPr>
        <a:xfrm>
          <a:off x="13916025" y="971550"/>
          <a:ext cx="30384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CA" sz="1600" b="0">
              <a:solidFill>
                <a:schemeClr val="bg1"/>
              </a:solidFill>
              <a:effectLst/>
              <a:latin typeface="+mn-lt"/>
              <a:ea typeface="+mn-ea"/>
              <a:cs typeface="+mn-cs"/>
            </a:rPr>
            <a:t>Total Profit</a:t>
          </a:r>
          <a:endParaRPr lang="en-CA" sz="1600">
            <a:solidFill>
              <a:schemeClr val="bg1"/>
            </a:solidFill>
            <a:effectLst/>
          </a:endParaRPr>
        </a:p>
        <a:p>
          <a:endParaRPr lang="en-CA" sz="1100"/>
        </a:p>
      </xdr:txBody>
    </xdr:sp>
    <xdr:clientData/>
  </xdr:twoCellAnchor>
  <xdr:twoCellAnchor editAs="oneCell">
    <xdr:from>
      <xdr:col>23</xdr:col>
      <xdr:colOff>9525</xdr:colOff>
      <xdr:row>12</xdr:row>
      <xdr:rowOff>66675</xdr:rowOff>
    </xdr:from>
    <xdr:to>
      <xdr:col>26</xdr:col>
      <xdr:colOff>9525</xdr:colOff>
      <xdr:row>21</xdr:row>
      <xdr:rowOff>19050</xdr:rowOff>
    </xdr:to>
    <mc:AlternateContent xmlns:mc="http://schemas.openxmlformats.org/markup-compatibility/2006" xmlns:a14="http://schemas.microsoft.com/office/drawing/2010/main">
      <mc:Choice Requires="a14">
        <xdr:graphicFrame macro="">
          <xdr:nvGraphicFramePr>
            <xdr:cNvPr id="13" name="Year 3">
              <a:extLst>
                <a:ext uri="{FF2B5EF4-FFF2-40B4-BE49-F238E27FC236}">
                  <a16:creationId xmlns:a16="http://schemas.microsoft.com/office/drawing/2014/main" id="{00000000-0008-0000-0600-00000D000000}"/>
                </a:ext>
              </a:extLst>
            </xdr:cNvPr>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mlns="">
        <xdr:sp macro="" textlink="">
          <xdr:nvSpPr>
            <xdr:cNvPr id="0" name=""/>
            <xdr:cNvSpPr>
              <a:spLocks noTextEdit="1"/>
            </xdr:cNvSpPr>
          </xdr:nvSpPr>
          <xdr:spPr>
            <a:xfrm>
              <a:off x="15678150" y="2352675"/>
              <a:ext cx="1828800" cy="17145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9525</xdr:colOff>
      <xdr:row>21</xdr:row>
      <xdr:rowOff>22225</xdr:rowOff>
    </xdr:from>
    <xdr:to>
      <xdr:col>26</xdr:col>
      <xdr:colOff>9525</xdr:colOff>
      <xdr:row>27</xdr:row>
      <xdr:rowOff>50800</xdr:rowOff>
    </xdr:to>
    <mc:AlternateContent xmlns:mc="http://schemas.openxmlformats.org/markup-compatibility/2006" xmlns:a14="http://schemas.microsoft.com/office/drawing/2010/main">
      <mc:Choice Requires="a14">
        <xdr:graphicFrame macro="">
          <xdr:nvGraphicFramePr>
            <xdr:cNvPr id="14" name="Segment 2">
              <a:extLst>
                <a:ext uri="{FF2B5EF4-FFF2-40B4-BE49-F238E27FC236}">
                  <a16:creationId xmlns:a16="http://schemas.microsoft.com/office/drawing/2014/main" id="{00000000-0008-0000-0600-00000E000000}"/>
                </a:ext>
              </a:extLst>
            </xdr:cNvPr>
            <xdr:cNvGraphicFramePr/>
          </xdr:nvGraphicFramePr>
          <xdr:xfrm>
            <a:off x="0" y="0"/>
            <a:ext cx="0" cy="0"/>
          </xdr:xfrm>
          <a:graphic>
            <a:graphicData uri="http://schemas.microsoft.com/office/drawing/2010/slicer">
              <sle:slicer xmlns:sle="http://schemas.microsoft.com/office/drawing/2010/slicer" name="Segment 2"/>
            </a:graphicData>
          </a:graphic>
        </xdr:graphicFrame>
      </mc:Choice>
      <mc:Fallback xmlns="">
        <xdr:sp macro="" textlink="">
          <xdr:nvSpPr>
            <xdr:cNvPr id="0" name=""/>
            <xdr:cNvSpPr>
              <a:spLocks noTextEdit="1"/>
            </xdr:cNvSpPr>
          </xdr:nvSpPr>
          <xdr:spPr>
            <a:xfrm>
              <a:off x="15678150" y="4070350"/>
              <a:ext cx="1828800" cy="11715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9525</xdr:colOff>
      <xdr:row>33</xdr:row>
      <xdr:rowOff>76200</xdr:rowOff>
    </xdr:from>
    <xdr:to>
      <xdr:col>26</xdr:col>
      <xdr:colOff>9525</xdr:colOff>
      <xdr:row>53</xdr:row>
      <xdr:rowOff>57149</xdr:rowOff>
    </xdr:to>
    <mc:AlternateContent xmlns:mc="http://schemas.openxmlformats.org/markup-compatibility/2006" xmlns:a14="http://schemas.microsoft.com/office/drawing/2010/main">
      <mc:Choice Requires="a14">
        <xdr:graphicFrame macro="">
          <xdr:nvGraphicFramePr>
            <xdr:cNvPr id="15" name="Brand 1">
              <a:extLst>
                <a:ext uri="{FF2B5EF4-FFF2-40B4-BE49-F238E27FC236}">
                  <a16:creationId xmlns:a16="http://schemas.microsoft.com/office/drawing/2014/main" id="{00000000-0008-0000-0600-00000F000000}"/>
                </a:ext>
              </a:extLst>
            </xdr:cNvPr>
            <xdr:cNvGraphicFramePr/>
          </xdr:nvGraphicFramePr>
          <xdr:xfrm>
            <a:off x="0" y="0"/>
            <a:ext cx="0" cy="0"/>
          </xdr:xfrm>
          <a:graphic>
            <a:graphicData uri="http://schemas.microsoft.com/office/drawing/2010/slicer">
              <sle:slicer xmlns:sle="http://schemas.microsoft.com/office/drawing/2010/slicer" name="Brand 1"/>
            </a:graphicData>
          </a:graphic>
        </xdr:graphicFrame>
      </mc:Choice>
      <mc:Fallback xmlns="">
        <xdr:sp macro="" textlink="">
          <xdr:nvSpPr>
            <xdr:cNvPr id="0" name=""/>
            <xdr:cNvSpPr>
              <a:spLocks noTextEdit="1"/>
            </xdr:cNvSpPr>
          </xdr:nvSpPr>
          <xdr:spPr>
            <a:xfrm>
              <a:off x="15678150" y="6410325"/>
              <a:ext cx="1828800" cy="379094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9525</xdr:colOff>
      <xdr:row>27</xdr:row>
      <xdr:rowOff>53975</xdr:rowOff>
    </xdr:from>
    <xdr:to>
      <xdr:col>26</xdr:col>
      <xdr:colOff>9525</xdr:colOff>
      <xdr:row>33</xdr:row>
      <xdr:rowOff>73025</xdr:rowOff>
    </xdr:to>
    <mc:AlternateContent xmlns:mc="http://schemas.openxmlformats.org/markup-compatibility/2006" xmlns:a14="http://schemas.microsoft.com/office/drawing/2010/main">
      <mc:Choice Requires="a14">
        <xdr:graphicFrame macro="">
          <xdr:nvGraphicFramePr>
            <xdr:cNvPr id="16" name="Order Size 3">
              <a:extLst>
                <a:ext uri="{FF2B5EF4-FFF2-40B4-BE49-F238E27FC236}">
                  <a16:creationId xmlns:a16="http://schemas.microsoft.com/office/drawing/2014/main" id="{00000000-0008-0000-0600-000010000000}"/>
                </a:ext>
              </a:extLst>
            </xdr:cNvPr>
            <xdr:cNvGraphicFramePr/>
          </xdr:nvGraphicFramePr>
          <xdr:xfrm>
            <a:off x="0" y="0"/>
            <a:ext cx="0" cy="0"/>
          </xdr:xfrm>
          <a:graphic>
            <a:graphicData uri="http://schemas.microsoft.com/office/drawing/2010/slicer">
              <sle:slicer xmlns:sle="http://schemas.microsoft.com/office/drawing/2010/slicer" name="Order Size 3"/>
            </a:graphicData>
          </a:graphic>
        </xdr:graphicFrame>
      </mc:Choice>
      <mc:Fallback xmlns="">
        <xdr:sp macro="" textlink="">
          <xdr:nvSpPr>
            <xdr:cNvPr id="0" name=""/>
            <xdr:cNvSpPr>
              <a:spLocks noTextEdit="1"/>
            </xdr:cNvSpPr>
          </xdr:nvSpPr>
          <xdr:spPr>
            <a:xfrm>
              <a:off x="15678150" y="5245100"/>
              <a:ext cx="1828800" cy="116205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10</xdr:row>
      <xdr:rowOff>171451</xdr:rowOff>
    </xdr:from>
    <xdr:to>
      <xdr:col>19</xdr:col>
      <xdr:colOff>0</xdr:colOff>
      <xdr:row>19</xdr:row>
      <xdr:rowOff>180975</xdr:rowOff>
    </xdr:to>
    <xdr:graphicFrame macro="">
      <xdr:nvGraphicFramePr>
        <xdr:cNvPr id="20" name="Chart 19">
          <a:extLst>
            <a:ext uri="{FF2B5EF4-FFF2-40B4-BE49-F238E27FC236}">
              <a16:creationId xmlns:a16="http://schemas.microsoft.com/office/drawing/2014/main" id="{00000000-0008-0000-06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19</xdr:row>
      <xdr:rowOff>171450</xdr:rowOff>
    </xdr:from>
    <xdr:to>
      <xdr:col>18</xdr:col>
      <xdr:colOff>828674</xdr:colOff>
      <xdr:row>39</xdr:row>
      <xdr:rowOff>161925</xdr:rowOff>
    </xdr:to>
    <xdr:graphicFrame macro="">
      <xdr:nvGraphicFramePr>
        <xdr:cNvPr id="21" name="Chart 20">
          <a:extLst>
            <a:ext uri="{FF2B5EF4-FFF2-40B4-BE49-F238E27FC236}">
              <a16:creationId xmlns:a16="http://schemas.microsoft.com/office/drawing/2014/main" id="{00000000-0008-0000-06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39</xdr:row>
      <xdr:rowOff>171450</xdr:rowOff>
    </xdr:from>
    <xdr:to>
      <xdr:col>18</xdr:col>
      <xdr:colOff>828675</xdr:colOff>
      <xdr:row>54</xdr:row>
      <xdr:rowOff>180975</xdr:rowOff>
    </xdr:to>
    <xdr:graphicFrame macro="">
      <xdr:nvGraphicFramePr>
        <xdr:cNvPr id="22" name="Chart 21">
          <a:extLst>
            <a:ext uri="{FF2B5EF4-FFF2-40B4-BE49-F238E27FC236}">
              <a16:creationId xmlns:a16="http://schemas.microsoft.com/office/drawing/2014/main" id="{00000000-0008-0000-06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9525</xdr:colOff>
      <xdr:row>10</xdr:row>
      <xdr:rowOff>161925</xdr:rowOff>
    </xdr:from>
    <xdr:to>
      <xdr:col>18</xdr:col>
      <xdr:colOff>828675</xdr:colOff>
      <xdr:row>19</xdr:row>
      <xdr:rowOff>161925</xdr:rowOff>
    </xdr:to>
    <xdr:sp macro="" textlink="">
      <xdr:nvSpPr>
        <xdr:cNvPr id="23" name="Rectangle: Rounded Corners 22">
          <a:extLst>
            <a:ext uri="{FF2B5EF4-FFF2-40B4-BE49-F238E27FC236}">
              <a16:creationId xmlns:a16="http://schemas.microsoft.com/office/drawing/2014/main" id="{00000000-0008-0000-0600-000017000000}"/>
            </a:ext>
          </a:extLst>
        </xdr:cNvPr>
        <xdr:cNvSpPr/>
      </xdr:nvSpPr>
      <xdr:spPr>
        <a:xfrm>
          <a:off x="9525" y="2066925"/>
          <a:ext cx="11925300" cy="1762125"/>
        </a:xfrm>
        <a:prstGeom prst="roundRect">
          <a:avLst/>
        </a:prstGeom>
        <a:noFill/>
        <a:ln>
          <a:solidFill>
            <a:srgbClr val="1F6343"/>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CA" sz="1100"/>
        </a:p>
      </xdr:txBody>
    </xdr:sp>
    <xdr:clientData/>
  </xdr:twoCellAnchor>
  <xdr:twoCellAnchor>
    <xdr:from>
      <xdr:col>0</xdr:col>
      <xdr:colOff>0</xdr:colOff>
      <xdr:row>19</xdr:row>
      <xdr:rowOff>171450</xdr:rowOff>
    </xdr:from>
    <xdr:to>
      <xdr:col>18</xdr:col>
      <xdr:colOff>819150</xdr:colOff>
      <xdr:row>39</xdr:row>
      <xdr:rowOff>171450</xdr:rowOff>
    </xdr:to>
    <xdr:sp macro="" textlink="">
      <xdr:nvSpPr>
        <xdr:cNvPr id="24" name="Rectangle: Rounded Corners 23">
          <a:extLst>
            <a:ext uri="{FF2B5EF4-FFF2-40B4-BE49-F238E27FC236}">
              <a16:creationId xmlns:a16="http://schemas.microsoft.com/office/drawing/2014/main" id="{00000000-0008-0000-0600-000018000000}"/>
            </a:ext>
          </a:extLst>
        </xdr:cNvPr>
        <xdr:cNvSpPr/>
      </xdr:nvSpPr>
      <xdr:spPr>
        <a:xfrm>
          <a:off x="0" y="3838575"/>
          <a:ext cx="11925300" cy="3810000"/>
        </a:xfrm>
        <a:prstGeom prst="roundRect">
          <a:avLst/>
        </a:prstGeom>
        <a:noFill/>
        <a:ln>
          <a:solidFill>
            <a:srgbClr val="1F6343"/>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CA" sz="1100"/>
        </a:p>
      </xdr:txBody>
    </xdr:sp>
    <xdr:clientData/>
  </xdr:twoCellAnchor>
  <xdr:twoCellAnchor>
    <xdr:from>
      <xdr:col>0</xdr:col>
      <xdr:colOff>0</xdr:colOff>
      <xdr:row>40</xdr:row>
      <xdr:rowOff>0</xdr:rowOff>
    </xdr:from>
    <xdr:to>
      <xdr:col>18</xdr:col>
      <xdr:colOff>819150</xdr:colOff>
      <xdr:row>54</xdr:row>
      <xdr:rowOff>180975</xdr:rowOff>
    </xdr:to>
    <xdr:sp macro="" textlink="">
      <xdr:nvSpPr>
        <xdr:cNvPr id="25" name="Rectangle: Rounded Corners 24">
          <a:extLst>
            <a:ext uri="{FF2B5EF4-FFF2-40B4-BE49-F238E27FC236}">
              <a16:creationId xmlns:a16="http://schemas.microsoft.com/office/drawing/2014/main" id="{00000000-0008-0000-0600-000019000000}"/>
            </a:ext>
          </a:extLst>
        </xdr:cNvPr>
        <xdr:cNvSpPr/>
      </xdr:nvSpPr>
      <xdr:spPr>
        <a:xfrm>
          <a:off x="0" y="7667625"/>
          <a:ext cx="11925300" cy="2847975"/>
        </a:xfrm>
        <a:prstGeom prst="roundRect">
          <a:avLst/>
        </a:prstGeom>
        <a:noFill/>
        <a:ln>
          <a:solidFill>
            <a:srgbClr val="1F6343"/>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CA" sz="1100"/>
        </a:p>
      </xdr:txBody>
    </xdr:sp>
    <xdr:clientData/>
  </xdr:twoCellAnchor>
  <xdr:twoCellAnchor>
    <xdr:from>
      <xdr:col>19</xdr:col>
      <xdr:colOff>9525</xdr:colOff>
      <xdr:row>12</xdr:row>
      <xdr:rowOff>180975</xdr:rowOff>
    </xdr:from>
    <xdr:to>
      <xdr:col>23</xdr:col>
      <xdr:colOff>9525</xdr:colOff>
      <xdr:row>51</xdr:row>
      <xdr:rowOff>161925</xdr:rowOff>
    </xdr:to>
    <xdr:sp macro="" textlink="">
      <xdr:nvSpPr>
        <xdr:cNvPr id="26" name="Rectangle: Rounded Corners 25">
          <a:extLst>
            <a:ext uri="{FF2B5EF4-FFF2-40B4-BE49-F238E27FC236}">
              <a16:creationId xmlns:a16="http://schemas.microsoft.com/office/drawing/2014/main" id="{00000000-0008-0000-0600-00001A000000}"/>
            </a:ext>
          </a:extLst>
        </xdr:cNvPr>
        <xdr:cNvSpPr/>
      </xdr:nvSpPr>
      <xdr:spPr>
        <a:xfrm>
          <a:off x="11953875" y="2466975"/>
          <a:ext cx="3790950" cy="7458075"/>
        </a:xfrm>
        <a:prstGeom prst="roundRect">
          <a:avLst/>
        </a:prstGeom>
        <a:noFill/>
        <a:ln>
          <a:solidFill>
            <a:srgbClr val="1F6343"/>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CA" sz="1100"/>
        </a:p>
      </xdr:txBody>
    </xdr:sp>
    <xdr:clientData/>
  </xdr:twoCellAnchor>
  <xdr:twoCellAnchor>
    <xdr:from>
      <xdr:col>23</xdr:col>
      <xdr:colOff>0</xdr:colOff>
      <xdr:row>12</xdr:row>
      <xdr:rowOff>0</xdr:rowOff>
    </xdr:from>
    <xdr:to>
      <xdr:col>26</xdr:col>
      <xdr:colOff>0</xdr:colOff>
      <xdr:row>53</xdr:row>
      <xdr:rowOff>152401</xdr:rowOff>
    </xdr:to>
    <xdr:sp macro="" textlink="">
      <xdr:nvSpPr>
        <xdr:cNvPr id="27" name="Rectangle: Rounded Corners 26">
          <a:extLst>
            <a:ext uri="{FF2B5EF4-FFF2-40B4-BE49-F238E27FC236}">
              <a16:creationId xmlns:a16="http://schemas.microsoft.com/office/drawing/2014/main" id="{00000000-0008-0000-0600-00001B000000}"/>
            </a:ext>
          </a:extLst>
        </xdr:cNvPr>
        <xdr:cNvSpPr/>
      </xdr:nvSpPr>
      <xdr:spPr>
        <a:xfrm>
          <a:off x="15735300" y="2286000"/>
          <a:ext cx="1828800" cy="8010526"/>
        </a:xfrm>
        <a:prstGeom prst="roundRect">
          <a:avLst/>
        </a:prstGeom>
        <a:noFill/>
        <a:ln>
          <a:solidFill>
            <a:srgbClr val="1F6343"/>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CA"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11</xdr:row>
      <xdr:rowOff>0</xdr:rowOff>
    </xdr:from>
    <xdr:to>
      <xdr:col>9</xdr:col>
      <xdr:colOff>0</xdr:colOff>
      <xdr:row>36</xdr:row>
      <xdr:rowOff>180975</xdr:rowOff>
    </xdr:to>
    <xdr:graphicFrame macro="">
      <xdr:nvGraphicFramePr>
        <xdr:cNvPr id="10" name="Chart 9">
          <a:extLst>
            <a:ext uri="{FF2B5EF4-FFF2-40B4-BE49-F238E27FC236}">
              <a16:creationId xmlns:a16="http://schemas.microsoft.com/office/drawing/2014/main" id="{00000000-0008-0000-07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609599</xdr:colOff>
      <xdr:row>16</xdr:row>
      <xdr:rowOff>85725</xdr:rowOff>
    </xdr:from>
    <xdr:to>
      <xdr:col>23</xdr:col>
      <xdr:colOff>9524</xdr:colOff>
      <xdr:row>37</xdr:row>
      <xdr:rowOff>47625</xdr:rowOff>
    </xdr:to>
    <xdr:graphicFrame macro="">
      <xdr:nvGraphicFramePr>
        <xdr:cNvPr id="12" name="Chart 11">
          <a:extLst>
            <a:ext uri="{FF2B5EF4-FFF2-40B4-BE49-F238E27FC236}">
              <a16:creationId xmlns:a16="http://schemas.microsoft.com/office/drawing/2014/main" id="{00000000-0008-0000-07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23</xdr:col>
      <xdr:colOff>9525</xdr:colOff>
      <xdr:row>10</xdr:row>
      <xdr:rowOff>180976</xdr:rowOff>
    </xdr:from>
    <xdr:to>
      <xdr:col>26</xdr:col>
      <xdr:colOff>9525</xdr:colOff>
      <xdr:row>19</xdr:row>
      <xdr:rowOff>133351</xdr:rowOff>
    </xdr:to>
    <mc:AlternateContent xmlns:mc="http://schemas.openxmlformats.org/markup-compatibility/2006" xmlns:a14="http://schemas.microsoft.com/office/drawing/2010/main">
      <mc:Choice Requires="a14">
        <xdr:graphicFrame macro="">
          <xdr:nvGraphicFramePr>
            <xdr:cNvPr id="13" name="Year 2">
              <a:extLst>
                <a:ext uri="{FF2B5EF4-FFF2-40B4-BE49-F238E27FC236}">
                  <a16:creationId xmlns:a16="http://schemas.microsoft.com/office/drawing/2014/main" id="{00000000-0008-0000-0700-00000D000000}"/>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14697075" y="2085976"/>
              <a:ext cx="1828800" cy="17145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9525</xdr:colOff>
      <xdr:row>19</xdr:row>
      <xdr:rowOff>142875</xdr:rowOff>
    </xdr:from>
    <xdr:to>
      <xdr:col>26</xdr:col>
      <xdr:colOff>9525</xdr:colOff>
      <xdr:row>26</xdr:row>
      <xdr:rowOff>1</xdr:rowOff>
    </xdr:to>
    <mc:AlternateContent xmlns:mc="http://schemas.openxmlformats.org/markup-compatibility/2006" xmlns:a14="http://schemas.microsoft.com/office/drawing/2010/main">
      <mc:Choice Requires="a14">
        <xdr:graphicFrame macro="">
          <xdr:nvGraphicFramePr>
            <xdr:cNvPr id="14" name="Segment 1">
              <a:extLst>
                <a:ext uri="{FF2B5EF4-FFF2-40B4-BE49-F238E27FC236}">
                  <a16:creationId xmlns:a16="http://schemas.microsoft.com/office/drawing/2014/main" id="{00000000-0008-0000-0700-00000E000000}"/>
                </a:ext>
              </a:extLst>
            </xdr:cNvPr>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mlns="">
        <xdr:sp macro="" textlink="">
          <xdr:nvSpPr>
            <xdr:cNvPr id="0" name=""/>
            <xdr:cNvSpPr>
              <a:spLocks noTextEdit="1"/>
            </xdr:cNvSpPr>
          </xdr:nvSpPr>
          <xdr:spPr>
            <a:xfrm>
              <a:off x="14697075" y="3810000"/>
              <a:ext cx="1828800" cy="1190626"/>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9525</xdr:colOff>
      <xdr:row>25</xdr:row>
      <xdr:rowOff>171451</xdr:rowOff>
    </xdr:from>
    <xdr:to>
      <xdr:col>26</xdr:col>
      <xdr:colOff>9525</xdr:colOff>
      <xdr:row>32</xdr:row>
      <xdr:rowOff>28575</xdr:rowOff>
    </xdr:to>
    <mc:AlternateContent xmlns:mc="http://schemas.openxmlformats.org/markup-compatibility/2006" xmlns:a14="http://schemas.microsoft.com/office/drawing/2010/main">
      <mc:Choice Requires="a14">
        <xdr:graphicFrame macro="">
          <xdr:nvGraphicFramePr>
            <xdr:cNvPr id="16" name="Order Size 2">
              <a:extLst>
                <a:ext uri="{FF2B5EF4-FFF2-40B4-BE49-F238E27FC236}">
                  <a16:creationId xmlns:a16="http://schemas.microsoft.com/office/drawing/2014/main" id="{00000000-0008-0000-0700-000010000000}"/>
                </a:ext>
              </a:extLst>
            </xdr:cNvPr>
            <xdr:cNvGraphicFramePr/>
          </xdr:nvGraphicFramePr>
          <xdr:xfrm>
            <a:off x="0" y="0"/>
            <a:ext cx="0" cy="0"/>
          </xdr:xfrm>
          <a:graphic>
            <a:graphicData uri="http://schemas.microsoft.com/office/drawing/2010/slicer">
              <sle:slicer xmlns:sle="http://schemas.microsoft.com/office/drawing/2010/slicer" name="Order Size 2"/>
            </a:graphicData>
          </a:graphic>
        </xdr:graphicFrame>
      </mc:Choice>
      <mc:Fallback xmlns="">
        <xdr:sp macro="" textlink="">
          <xdr:nvSpPr>
            <xdr:cNvPr id="0" name=""/>
            <xdr:cNvSpPr>
              <a:spLocks noTextEdit="1"/>
            </xdr:cNvSpPr>
          </xdr:nvSpPr>
          <xdr:spPr>
            <a:xfrm>
              <a:off x="14697075" y="4981576"/>
              <a:ext cx="1828800" cy="1190624"/>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9525</xdr:colOff>
      <xdr:row>32</xdr:row>
      <xdr:rowOff>19050</xdr:rowOff>
    </xdr:from>
    <xdr:to>
      <xdr:col>26</xdr:col>
      <xdr:colOff>9525</xdr:colOff>
      <xdr:row>51</xdr:row>
      <xdr:rowOff>57150</xdr:rowOff>
    </xdr:to>
    <mc:AlternateContent xmlns:mc="http://schemas.openxmlformats.org/markup-compatibility/2006" xmlns:a14="http://schemas.microsoft.com/office/drawing/2010/main">
      <mc:Choice Requires="a14">
        <xdr:graphicFrame macro="">
          <xdr:nvGraphicFramePr>
            <xdr:cNvPr id="17" name="Country 2">
              <a:extLst>
                <a:ext uri="{FF2B5EF4-FFF2-40B4-BE49-F238E27FC236}">
                  <a16:creationId xmlns:a16="http://schemas.microsoft.com/office/drawing/2014/main" id="{00000000-0008-0000-0700-000011000000}"/>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mlns="">
        <xdr:sp macro="" textlink="">
          <xdr:nvSpPr>
            <xdr:cNvPr id="0" name=""/>
            <xdr:cNvSpPr>
              <a:spLocks noTextEdit="1"/>
            </xdr:cNvSpPr>
          </xdr:nvSpPr>
          <xdr:spPr>
            <a:xfrm>
              <a:off x="14697075" y="6162675"/>
              <a:ext cx="1828800" cy="36576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9525</xdr:colOff>
      <xdr:row>5</xdr:row>
      <xdr:rowOff>48300</xdr:rowOff>
    </xdr:from>
    <xdr:to>
      <xdr:col>5</xdr:col>
      <xdr:colOff>595125</xdr:colOff>
      <xdr:row>9</xdr:row>
      <xdr:rowOff>185625</xdr:rowOff>
    </xdr:to>
    <xdr:sp macro="" textlink="'Country Pivot Tables'!J93">
      <xdr:nvSpPr>
        <xdr:cNvPr id="18" name="Rectangle: Rounded Corners 17">
          <a:extLst>
            <a:ext uri="{FF2B5EF4-FFF2-40B4-BE49-F238E27FC236}">
              <a16:creationId xmlns:a16="http://schemas.microsoft.com/office/drawing/2014/main" id="{00000000-0008-0000-0700-000012000000}"/>
            </a:ext>
          </a:extLst>
        </xdr:cNvPr>
        <xdr:cNvSpPr/>
      </xdr:nvSpPr>
      <xdr:spPr>
        <a:xfrm>
          <a:off x="619125" y="1000800"/>
          <a:ext cx="3024000" cy="899325"/>
        </a:xfrm>
        <a:prstGeom prst="roundRect">
          <a:avLst/>
        </a:prstGeom>
        <a:solidFill>
          <a:schemeClr val="tx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marL="0" indent="0" algn="ctr"/>
          <a:fld id="{91A89B0D-AA17-4529-B90B-3E8A1585C479}" type="TxLink">
            <a:rPr lang="en-US" sz="3200" b="1" i="0" u="none" strike="noStrike">
              <a:solidFill>
                <a:schemeClr val="bg1"/>
              </a:solidFill>
              <a:latin typeface="Calibri"/>
              <a:ea typeface="Calibri"/>
              <a:cs typeface="Calibri"/>
            </a:rPr>
            <a:pPr marL="0" indent="0" algn="ctr"/>
            <a:t>1000</a:t>
          </a:fld>
          <a:endParaRPr lang="en-CA" sz="3200" b="1" i="0" u="none" strike="noStrike">
            <a:solidFill>
              <a:schemeClr val="bg1"/>
            </a:solidFill>
            <a:latin typeface="Calibri"/>
            <a:ea typeface="Calibri"/>
            <a:cs typeface="Calibri"/>
          </a:endParaRPr>
        </a:p>
      </xdr:txBody>
    </xdr:sp>
    <xdr:clientData/>
  </xdr:twoCellAnchor>
  <xdr:twoCellAnchor>
    <xdr:from>
      <xdr:col>7</xdr:col>
      <xdr:colOff>434975</xdr:colOff>
      <xdr:row>5</xdr:row>
      <xdr:rowOff>47625</xdr:rowOff>
    </xdr:from>
    <xdr:to>
      <xdr:col>12</xdr:col>
      <xdr:colOff>410975</xdr:colOff>
      <xdr:row>9</xdr:row>
      <xdr:rowOff>185625</xdr:rowOff>
    </xdr:to>
    <xdr:sp macro="" textlink="'Country Pivot Tables'!J94">
      <xdr:nvSpPr>
        <xdr:cNvPr id="19" name="Rectangle: Rounded Corners 18">
          <a:extLst>
            <a:ext uri="{FF2B5EF4-FFF2-40B4-BE49-F238E27FC236}">
              <a16:creationId xmlns:a16="http://schemas.microsoft.com/office/drawing/2014/main" id="{00000000-0008-0000-0700-000013000000}"/>
            </a:ext>
          </a:extLst>
        </xdr:cNvPr>
        <xdr:cNvSpPr/>
      </xdr:nvSpPr>
      <xdr:spPr>
        <a:xfrm>
          <a:off x="4702175" y="1000125"/>
          <a:ext cx="3024000" cy="900000"/>
        </a:xfrm>
        <a:prstGeom prst="roundRect">
          <a:avLst/>
        </a:prstGeom>
        <a:solidFill>
          <a:schemeClr val="tx2"/>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fld id="{694D8CE6-EE78-402F-A58D-E355CBD936EF}" type="TxLink">
            <a:rPr lang="en-US" sz="3200" b="1" i="0" u="none" strike="noStrike">
              <a:solidFill>
                <a:schemeClr val="bg1"/>
              </a:solidFill>
              <a:latin typeface="Calibri"/>
              <a:ea typeface="Calibri"/>
              <a:cs typeface="Calibri"/>
            </a:rPr>
            <a:pPr marL="0" indent="0" algn="ctr"/>
            <a:t>2435</a:t>
          </a:fld>
          <a:endParaRPr lang="en-CA" sz="3200" b="1" i="0" u="none" strike="noStrike">
            <a:solidFill>
              <a:schemeClr val="bg1"/>
            </a:solidFill>
            <a:latin typeface="Calibri"/>
            <a:ea typeface="Calibri"/>
            <a:cs typeface="Calibri"/>
          </a:endParaRPr>
        </a:p>
      </xdr:txBody>
    </xdr:sp>
    <xdr:clientData/>
  </xdr:twoCellAnchor>
  <xdr:twoCellAnchor>
    <xdr:from>
      <xdr:col>14</xdr:col>
      <xdr:colOff>250825</xdr:colOff>
      <xdr:row>5</xdr:row>
      <xdr:rowOff>47625</xdr:rowOff>
    </xdr:from>
    <xdr:to>
      <xdr:col>19</xdr:col>
      <xdr:colOff>226825</xdr:colOff>
      <xdr:row>9</xdr:row>
      <xdr:rowOff>185625</xdr:rowOff>
    </xdr:to>
    <xdr:sp macro="" textlink="'Country Pivot Tables'!J95">
      <xdr:nvSpPr>
        <xdr:cNvPr id="20" name="Rectangle: Rounded Corners 19">
          <a:extLst>
            <a:ext uri="{FF2B5EF4-FFF2-40B4-BE49-F238E27FC236}">
              <a16:creationId xmlns:a16="http://schemas.microsoft.com/office/drawing/2014/main" id="{00000000-0008-0000-0700-000014000000}"/>
            </a:ext>
          </a:extLst>
        </xdr:cNvPr>
        <xdr:cNvSpPr/>
      </xdr:nvSpPr>
      <xdr:spPr>
        <a:xfrm>
          <a:off x="8785225" y="1000125"/>
          <a:ext cx="3024000" cy="900000"/>
        </a:xfrm>
        <a:prstGeom prst="roundRect">
          <a:avLst/>
        </a:prstGeom>
        <a:solidFill>
          <a:schemeClr val="tx2"/>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fld id="{5389ABCD-4765-4216-8218-96B9A6795E70}" type="TxLink">
            <a:rPr lang="en-US" sz="3200" b="1" i="0" u="none" strike="noStrike">
              <a:solidFill>
                <a:schemeClr val="bg1"/>
              </a:solidFill>
              <a:latin typeface="Calibri"/>
              <a:ea typeface="Calibri"/>
              <a:cs typeface="Calibri"/>
            </a:rPr>
            <a:pPr marL="0" indent="0" algn="ctr"/>
            <a:t> $1,538,334.86 </a:t>
          </a:fld>
          <a:endParaRPr lang="en-CA" sz="3200" b="1" i="0" u="none" strike="noStrike">
            <a:solidFill>
              <a:schemeClr val="bg1"/>
            </a:solidFill>
            <a:latin typeface="Calibri"/>
            <a:ea typeface="Calibri"/>
            <a:cs typeface="Calibri"/>
          </a:endParaRPr>
        </a:p>
      </xdr:txBody>
    </xdr:sp>
    <xdr:clientData/>
  </xdr:twoCellAnchor>
  <xdr:twoCellAnchor>
    <xdr:from>
      <xdr:col>20</xdr:col>
      <xdr:colOff>676276</xdr:colOff>
      <xdr:row>5</xdr:row>
      <xdr:rowOff>47625</xdr:rowOff>
    </xdr:from>
    <xdr:to>
      <xdr:col>24</xdr:col>
      <xdr:colOff>595126</xdr:colOff>
      <xdr:row>9</xdr:row>
      <xdr:rowOff>185625</xdr:rowOff>
    </xdr:to>
    <xdr:sp macro="" textlink="'Country Pivot Tables'!J96">
      <xdr:nvSpPr>
        <xdr:cNvPr id="21" name="Rectangle: Rounded Corners 20">
          <a:extLst>
            <a:ext uri="{FF2B5EF4-FFF2-40B4-BE49-F238E27FC236}">
              <a16:creationId xmlns:a16="http://schemas.microsoft.com/office/drawing/2014/main" id="{00000000-0008-0000-0700-000015000000}"/>
            </a:ext>
          </a:extLst>
        </xdr:cNvPr>
        <xdr:cNvSpPr/>
      </xdr:nvSpPr>
      <xdr:spPr>
        <a:xfrm>
          <a:off x="12868276" y="1000125"/>
          <a:ext cx="3024000" cy="900000"/>
        </a:xfrm>
        <a:prstGeom prst="roundRect">
          <a:avLst/>
        </a:prstGeom>
        <a:solidFill>
          <a:schemeClr val="tx2"/>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fld id="{06CC6552-77A7-49A8-9A83-4E2379EF97C0}" type="TxLink">
            <a:rPr lang="en-US" sz="3200" b="1" i="0" u="none" strike="noStrike">
              <a:solidFill>
                <a:schemeClr val="bg1"/>
              </a:solidFill>
              <a:latin typeface="Calibri"/>
              <a:ea typeface="Calibri"/>
              <a:cs typeface="Calibri"/>
            </a:rPr>
            <a:pPr marL="0" indent="0" algn="ctr"/>
            <a:t> $336,992.54 </a:t>
          </a:fld>
          <a:endParaRPr lang="en-CA" sz="3200" b="1" i="0" u="none" strike="noStrike">
            <a:solidFill>
              <a:schemeClr val="bg1"/>
            </a:solidFill>
            <a:latin typeface="Calibri"/>
            <a:ea typeface="Calibri"/>
            <a:cs typeface="Calibri"/>
          </a:endParaRPr>
        </a:p>
      </xdr:txBody>
    </xdr:sp>
    <xdr:clientData/>
  </xdr:twoCellAnchor>
  <xdr:twoCellAnchor>
    <xdr:from>
      <xdr:col>1</xdr:col>
      <xdr:colOff>0</xdr:colOff>
      <xdr:row>5</xdr:row>
      <xdr:rowOff>61912</xdr:rowOff>
    </xdr:from>
    <xdr:to>
      <xdr:col>6</xdr:col>
      <xdr:colOff>0</xdr:colOff>
      <xdr:row>7</xdr:row>
      <xdr:rowOff>4762</xdr:rowOff>
    </xdr:to>
    <xdr:sp macro="" textlink="">
      <xdr:nvSpPr>
        <xdr:cNvPr id="22" name="TextBox 21">
          <a:extLst>
            <a:ext uri="{FF2B5EF4-FFF2-40B4-BE49-F238E27FC236}">
              <a16:creationId xmlns:a16="http://schemas.microsoft.com/office/drawing/2014/main" id="{00000000-0008-0000-0700-000016000000}"/>
            </a:ext>
          </a:extLst>
        </xdr:cNvPr>
        <xdr:cNvSpPr txBox="1"/>
      </xdr:nvSpPr>
      <xdr:spPr>
        <a:xfrm>
          <a:off x="609600" y="1014412"/>
          <a:ext cx="30480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CA" sz="1600" b="0">
              <a:solidFill>
                <a:schemeClr val="bg1"/>
              </a:solidFill>
              <a:effectLst/>
              <a:latin typeface="+mn-lt"/>
              <a:ea typeface="+mn-ea"/>
              <a:cs typeface="+mn-cs"/>
            </a:rPr>
            <a:t>Total Orders</a:t>
          </a:r>
          <a:endParaRPr lang="en-CA" sz="1600">
            <a:solidFill>
              <a:schemeClr val="bg1"/>
            </a:solidFill>
            <a:effectLst/>
          </a:endParaRPr>
        </a:p>
        <a:p>
          <a:endParaRPr lang="en-CA" sz="1100"/>
        </a:p>
      </xdr:txBody>
    </xdr:sp>
    <xdr:clientData/>
  </xdr:twoCellAnchor>
  <xdr:twoCellAnchor>
    <xdr:from>
      <xdr:col>7</xdr:col>
      <xdr:colOff>428625</xdr:colOff>
      <xdr:row>5</xdr:row>
      <xdr:rowOff>61912</xdr:rowOff>
    </xdr:from>
    <xdr:to>
      <xdr:col>12</xdr:col>
      <xdr:colOff>428625</xdr:colOff>
      <xdr:row>7</xdr:row>
      <xdr:rowOff>4762</xdr:rowOff>
    </xdr:to>
    <xdr:sp macro="" textlink="">
      <xdr:nvSpPr>
        <xdr:cNvPr id="23" name="TextBox 22">
          <a:extLst>
            <a:ext uri="{FF2B5EF4-FFF2-40B4-BE49-F238E27FC236}">
              <a16:creationId xmlns:a16="http://schemas.microsoft.com/office/drawing/2014/main" id="{00000000-0008-0000-0700-000017000000}"/>
            </a:ext>
          </a:extLst>
        </xdr:cNvPr>
        <xdr:cNvSpPr txBox="1"/>
      </xdr:nvSpPr>
      <xdr:spPr>
        <a:xfrm>
          <a:off x="4695825" y="1014412"/>
          <a:ext cx="30480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CA" sz="1600" b="0">
              <a:solidFill>
                <a:schemeClr val="bg1"/>
              </a:solidFill>
              <a:effectLst/>
              <a:latin typeface="+mn-lt"/>
              <a:ea typeface="+mn-ea"/>
              <a:cs typeface="+mn-cs"/>
            </a:rPr>
            <a:t>Total Quantity Sold</a:t>
          </a:r>
          <a:endParaRPr lang="en-CA" sz="1600">
            <a:solidFill>
              <a:schemeClr val="bg1"/>
            </a:solidFill>
            <a:effectLst/>
          </a:endParaRPr>
        </a:p>
        <a:p>
          <a:endParaRPr lang="en-CA" sz="1100"/>
        </a:p>
      </xdr:txBody>
    </xdr:sp>
    <xdr:clientData/>
  </xdr:twoCellAnchor>
  <xdr:twoCellAnchor>
    <xdr:from>
      <xdr:col>14</xdr:col>
      <xdr:colOff>247650</xdr:colOff>
      <xdr:row>5</xdr:row>
      <xdr:rowOff>61912</xdr:rowOff>
    </xdr:from>
    <xdr:to>
      <xdr:col>19</xdr:col>
      <xdr:colOff>238125</xdr:colOff>
      <xdr:row>7</xdr:row>
      <xdr:rowOff>4762</xdr:rowOff>
    </xdr:to>
    <xdr:sp macro="" textlink="">
      <xdr:nvSpPr>
        <xdr:cNvPr id="24" name="TextBox 23">
          <a:extLst>
            <a:ext uri="{FF2B5EF4-FFF2-40B4-BE49-F238E27FC236}">
              <a16:creationId xmlns:a16="http://schemas.microsoft.com/office/drawing/2014/main" id="{00000000-0008-0000-0700-000018000000}"/>
            </a:ext>
          </a:extLst>
        </xdr:cNvPr>
        <xdr:cNvSpPr txBox="1"/>
      </xdr:nvSpPr>
      <xdr:spPr>
        <a:xfrm>
          <a:off x="8782050" y="1014412"/>
          <a:ext cx="30384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CA" sz="1600" b="0">
              <a:solidFill>
                <a:schemeClr val="bg1"/>
              </a:solidFill>
              <a:effectLst/>
              <a:latin typeface="+mn-lt"/>
              <a:ea typeface="+mn-ea"/>
              <a:cs typeface="+mn-cs"/>
            </a:rPr>
            <a:t>Total Sales</a:t>
          </a:r>
        </a:p>
        <a:p>
          <a:pPr marL="0" marR="0" lvl="0" indent="0" algn="ctr" defTabSz="914400" eaLnBrk="1" fontAlgn="auto" latinLnBrk="0" hangingPunct="1">
            <a:lnSpc>
              <a:spcPct val="100000"/>
            </a:lnSpc>
            <a:spcBef>
              <a:spcPts val="0"/>
            </a:spcBef>
            <a:spcAft>
              <a:spcPts val="0"/>
            </a:spcAft>
            <a:buClrTx/>
            <a:buSzTx/>
            <a:buFontTx/>
            <a:buNone/>
            <a:tabLst/>
            <a:defRPr/>
          </a:pPr>
          <a:endParaRPr lang="en-CA" sz="1600">
            <a:solidFill>
              <a:schemeClr val="bg1"/>
            </a:solidFill>
            <a:effectLst/>
          </a:endParaRPr>
        </a:p>
        <a:p>
          <a:endParaRPr lang="en-CA" sz="1100"/>
        </a:p>
      </xdr:txBody>
    </xdr:sp>
    <xdr:clientData/>
  </xdr:twoCellAnchor>
  <xdr:twoCellAnchor>
    <xdr:from>
      <xdr:col>20</xdr:col>
      <xdr:colOff>695325</xdr:colOff>
      <xdr:row>5</xdr:row>
      <xdr:rowOff>61912</xdr:rowOff>
    </xdr:from>
    <xdr:to>
      <xdr:col>24</xdr:col>
      <xdr:colOff>600075</xdr:colOff>
      <xdr:row>7</xdr:row>
      <xdr:rowOff>4762</xdr:rowOff>
    </xdr:to>
    <xdr:sp macro="" textlink="">
      <xdr:nvSpPr>
        <xdr:cNvPr id="26" name="TextBox 25">
          <a:extLst>
            <a:ext uri="{FF2B5EF4-FFF2-40B4-BE49-F238E27FC236}">
              <a16:creationId xmlns:a16="http://schemas.microsoft.com/office/drawing/2014/main" id="{00000000-0008-0000-0700-00001A000000}"/>
            </a:ext>
          </a:extLst>
        </xdr:cNvPr>
        <xdr:cNvSpPr txBox="1"/>
      </xdr:nvSpPr>
      <xdr:spPr>
        <a:xfrm>
          <a:off x="12887325" y="1014412"/>
          <a:ext cx="30099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CA" sz="1600" b="0">
              <a:solidFill>
                <a:schemeClr val="bg1"/>
              </a:solidFill>
              <a:effectLst/>
              <a:latin typeface="+mn-lt"/>
              <a:ea typeface="+mn-ea"/>
              <a:cs typeface="+mn-cs"/>
            </a:rPr>
            <a:t>Total Profit</a:t>
          </a:r>
          <a:endParaRPr lang="en-CA" sz="1600">
            <a:solidFill>
              <a:schemeClr val="bg1"/>
            </a:solidFill>
            <a:effectLst/>
          </a:endParaRPr>
        </a:p>
        <a:p>
          <a:endParaRPr lang="en-CA" sz="1100"/>
        </a:p>
      </xdr:txBody>
    </xdr:sp>
    <xdr:clientData/>
  </xdr:twoCellAnchor>
  <xdr:twoCellAnchor>
    <xdr:from>
      <xdr:col>0</xdr:col>
      <xdr:colOff>1</xdr:colOff>
      <xdr:row>37</xdr:row>
      <xdr:rowOff>0</xdr:rowOff>
    </xdr:from>
    <xdr:to>
      <xdr:col>23</xdr:col>
      <xdr:colOff>1</xdr:colOff>
      <xdr:row>55</xdr:row>
      <xdr:rowOff>9525</xdr:rowOff>
    </xdr:to>
    <xdr:graphicFrame macro="">
      <xdr:nvGraphicFramePr>
        <xdr:cNvPr id="28" name="Chart 27">
          <a:extLst>
            <a:ext uri="{FF2B5EF4-FFF2-40B4-BE49-F238E27FC236}">
              <a16:creationId xmlns:a16="http://schemas.microsoft.com/office/drawing/2014/main" id="{00000000-0008-0000-07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600074</xdr:colOff>
      <xdr:row>10</xdr:row>
      <xdr:rowOff>161925</xdr:rowOff>
    </xdr:from>
    <xdr:to>
      <xdr:col>23</xdr:col>
      <xdr:colOff>19049</xdr:colOff>
      <xdr:row>16</xdr:row>
      <xdr:rowOff>95250</xdr:rowOff>
    </xdr:to>
    <xdr:sp macro="" textlink="">
      <xdr:nvSpPr>
        <xdr:cNvPr id="5" name="Rectangle: Rounded Corners 4">
          <a:extLst>
            <a:ext uri="{FF2B5EF4-FFF2-40B4-BE49-F238E27FC236}">
              <a16:creationId xmlns:a16="http://schemas.microsoft.com/office/drawing/2014/main" id="{00000000-0008-0000-0700-000005000000}"/>
            </a:ext>
          </a:extLst>
        </xdr:cNvPr>
        <xdr:cNvSpPr/>
      </xdr:nvSpPr>
      <xdr:spPr>
        <a:xfrm>
          <a:off x="5476874" y="2066925"/>
          <a:ext cx="9229725" cy="1123950"/>
        </a:xfrm>
        <a:prstGeom prst="roundRect">
          <a:avLst/>
        </a:prstGeom>
        <a:noFill/>
        <a:ln>
          <a:solidFill>
            <a:schemeClr val="tx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8</xdr:col>
      <xdr:colOff>600074</xdr:colOff>
      <xdr:row>16</xdr:row>
      <xdr:rowOff>95250</xdr:rowOff>
    </xdr:from>
    <xdr:to>
      <xdr:col>23</xdr:col>
      <xdr:colOff>0</xdr:colOff>
      <xdr:row>37</xdr:row>
      <xdr:rowOff>38100</xdr:rowOff>
    </xdr:to>
    <xdr:sp macro="" textlink="">
      <xdr:nvSpPr>
        <xdr:cNvPr id="6" name="Rectangle: Rounded Corners 5">
          <a:extLst>
            <a:ext uri="{FF2B5EF4-FFF2-40B4-BE49-F238E27FC236}">
              <a16:creationId xmlns:a16="http://schemas.microsoft.com/office/drawing/2014/main" id="{00000000-0008-0000-0700-000006000000}"/>
            </a:ext>
          </a:extLst>
        </xdr:cNvPr>
        <xdr:cNvSpPr/>
      </xdr:nvSpPr>
      <xdr:spPr>
        <a:xfrm>
          <a:off x="5476874" y="3190875"/>
          <a:ext cx="9210676" cy="3943350"/>
        </a:xfrm>
        <a:prstGeom prst="roundRect">
          <a:avLst/>
        </a:prstGeom>
        <a:noFill/>
        <a:ln>
          <a:solidFill>
            <a:schemeClr val="tx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19050</xdr:colOff>
      <xdr:row>37</xdr:row>
      <xdr:rowOff>38100</xdr:rowOff>
    </xdr:from>
    <xdr:to>
      <xdr:col>23</xdr:col>
      <xdr:colOff>0</xdr:colOff>
      <xdr:row>55</xdr:row>
      <xdr:rowOff>38100</xdr:rowOff>
    </xdr:to>
    <xdr:sp macro="" textlink="">
      <xdr:nvSpPr>
        <xdr:cNvPr id="7" name="Rectangle: Rounded Corners 6">
          <a:extLst>
            <a:ext uri="{FF2B5EF4-FFF2-40B4-BE49-F238E27FC236}">
              <a16:creationId xmlns:a16="http://schemas.microsoft.com/office/drawing/2014/main" id="{00000000-0008-0000-0700-000007000000}"/>
            </a:ext>
          </a:extLst>
        </xdr:cNvPr>
        <xdr:cNvSpPr/>
      </xdr:nvSpPr>
      <xdr:spPr>
        <a:xfrm>
          <a:off x="19050" y="7134225"/>
          <a:ext cx="14668500" cy="3429000"/>
        </a:xfrm>
        <a:prstGeom prst="roundRect">
          <a:avLst/>
        </a:prstGeom>
        <a:noFill/>
        <a:ln>
          <a:solidFill>
            <a:schemeClr val="tx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19050</xdr:colOff>
      <xdr:row>10</xdr:row>
      <xdr:rowOff>152400</xdr:rowOff>
    </xdr:from>
    <xdr:to>
      <xdr:col>8</xdr:col>
      <xdr:colOff>600075</xdr:colOff>
      <xdr:row>37</xdr:row>
      <xdr:rowOff>38100</xdr:rowOff>
    </xdr:to>
    <xdr:sp macro="" textlink="">
      <xdr:nvSpPr>
        <xdr:cNvPr id="15" name="Rectangle: Rounded Corners 14">
          <a:extLst>
            <a:ext uri="{FF2B5EF4-FFF2-40B4-BE49-F238E27FC236}">
              <a16:creationId xmlns:a16="http://schemas.microsoft.com/office/drawing/2014/main" id="{00000000-0008-0000-0700-00000F000000}"/>
            </a:ext>
          </a:extLst>
        </xdr:cNvPr>
        <xdr:cNvSpPr/>
      </xdr:nvSpPr>
      <xdr:spPr>
        <a:xfrm>
          <a:off x="19050" y="2057400"/>
          <a:ext cx="5457825" cy="5076825"/>
        </a:xfrm>
        <a:prstGeom prst="roundRect">
          <a:avLst/>
        </a:prstGeom>
        <a:noFill/>
        <a:ln>
          <a:solidFill>
            <a:schemeClr val="tx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23</xdr:col>
      <xdr:colOff>19051</xdr:colOff>
      <xdr:row>10</xdr:row>
      <xdr:rowOff>142875</xdr:rowOff>
    </xdr:from>
    <xdr:to>
      <xdr:col>26</xdr:col>
      <xdr:colOff>19051</xdr:colOff>
      <xdr:row>51</xdr:row>
      <xdr:rowOff>76199</xdr:rowOff>
    </xdr:to>
    <xdr:sp macro="" textlink="">
      <xdr:nvSpPr>
        <xdr:cNvPr id="4" name="Rectangle: Rounded Corners 3">
          <a:extLst>
            <a:ext uri="{FF2B5EF4-FFF2-40B4-BE49-F238E27FC236}">
              <a16:creationId xmlns:a16="http://schemas.microsoft.com/office/drawing/2014/main" id="{00000000-0008-0000-0700-000004000000}"/>
            </a:ext>
          </a:extLst>
        </xdr:cNvPr>
        <xdr:cNvSpPr/>
      </xdr:nvSpPr>
      <xdr:spPr>
        <a:xfrm>
          <a:off x="14706601" y="2047875"/>
          <a:ext cx="1828800" cy="7791449"/>
        </a:xfrm>
        <a:prstGeom prst="roundRect">
          <a:avLst/>
        </a:prstGeom>
        <a:noFill/>
        <a:ln>
          <a:solidFill>
            <a:schemeClr val="tx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 refreshedDate="45300.726168171299" createdVersion="8" refreshedVersion="8" minRefreshableVersion="3" recordCount="1000" xr:uid="{07D8F96B-EB06-4644-A013-29216ACD4980}">
  <cacheSource type="worksheet">
    <worksheetSource ref="A1:S1001" sheet="Working Sheet"/>
  </cacheSource>
  <cacheFields count="23">
    <cacheField name="Order ID" numFmtId="0">
      <sharedItems/>
    </cacheField>
    <cacheField name="Order Date" numFmtId="164">
      <sharedItems containsSemiMixedTypes="0" containsNonDate="0" containsDate="1" containsString="0" minDate="2018-01-04T00:00:00" maxDate="2023-01-01T00:00:00" count="767">
        <d v="2021-09-05T00:00:00"/>
        <d v="2022-06-24T00:00:00"/>
        <d v="2019-12-06T00:00:00"/>
        <d v="2021-09-21T00:00:00"/>
        <d v="2018-08-20T00:00:00"/>
        <d v="2018-08-21T00:00:00"/>
        <d v="2020-10-03T00:00:00"/>
        <d v="2018-02-20T00:00:00"/>
        <d v="2022-07-02T00:00:00"/>
        <d v="2018-07-14T00:00:00"/>
        <d v="2020-09-20T00:00:00"/>
        <d v="2022-09-24T00:00:00"/>
        <d v="2018-05-16T00:00:00"/>
        <d v="2022-03-19T00:00:00"/>
        <d v="2019-08-22T00:00:00"/>
        <d v="2018-10-10T00:00:00"/>
        <d v="2022-01-16T00:00:00"/>
        <d v="2020-04-27T00:00:00"/>
        <d v="2018-09-12T00:00:00"/>
        <d v="2018-05-22T00:00:00"/>
        <d v="2022-12-07T00:00:00"/>
        <d v="2021-10-29T00:00:00"/>
        <d v="2018-04-12T00:00:00"/>
        <d v="2018-08-02T00:00:00"/>
        <d v="2020-09-15T00:00:00"/>
        <d v="2021-07-01T00:00:00"/>
        <d v="2018-11-25T00:00:00"/>
        <d v="2020-01-28T00:00:00"/>
        <d v="2020-09-08T00:00:00"/>
        <d v="2019-07-25T00:00:00"/>
        <d v="2022-08-04T00:00:00"/>
        <d v="2022-08-28T00:00:00"/>
        <d v="2018-01-04T00:00:00"/>
        <d v="2019-01-26T00:00:00"/>
        <d v="2021-05-08T00:00:00"/>
        <d v="2021-02-02T00:00:00"/>
        <d v="2021-10-18T00:00:00"/>
        <d v="2020-01-09T00:00:00"/>
        <d v="2020-11-30T00:00:00"/>
        <d v="2020-06-21T00:00:00"/>
        <d v="2018-03-08T00:00:00"/>
        <d v="2021-08-13T00:00:00"/>
        <d v="2019-12-21T00:00:00"/>
        <d v="2020-06-05T00:00:00"/>
        <d v="2018-03-27T00:00:00"/>
        <d v="2020-11-26T00:00:00"/>
        <d v="2018-04-04T00:00:00"/>
        <d v="2019-09-24T00:00:00"/>
        <d v="2021-08-01T00:00:00"/>
        <d v="2022-07-05T00:00:00"/>
        <d v="2021-12-16T00:00:00"/>
        <d v="2022-07-08T00:00:00"/>
        <d v="2019-10-21T00:00:00"/>
        <d v="2021-08-25T00:00:00"/>
        <d v="2020-10-19T00:00:00"/>
        <d v="2018-06-10T00:00:00"/>
        <d v="2021-07-26T00:00:00"/>
        <d v="2020-06-26T00:00:00"/>
        <d v="2022-05-08T00:00:00"/>
        <d v="2022-05-03T00:00:00"/>
        <d v="2020-11-24T00:00:00"/>
        <d v="2019-04-16T00:00:00"/>
        <d v="2018-09-23T00:00:00"/>
        <d v="2022-10-09T00:00:00"/>
        <d v="2018-05-03T00:00:00"/>
        <d v="2019-03-23T00:00:00"/>
        <d v="2019-05-26T00:00:00"/>
        <d v="2019-11-16T00:00:00"/>
        <d v="2020-05-31T00:00:00"/>
        <d v="2019-09-26T00:00:00"/>
        <d v="2022-11-07T00:00:00"/>
        <d v="2019-12-17T00:00:00"/>
        <d v="2019-04-05T00:00:00"/>
        <d v="2019-01-02T00:00:00"/>
        <d v="2018-04-15T00:00:00"/>
        <d v="2020-05-07T00:00:00"/>
        <d v="2021-09-13T00:00:00"/>
        <d v="2019-06-04T00:00:00"/>
        <d v="2020-06-17T00:00:00"/>
        <d v="2022-10-08T00:00:00"/>
        <d v="2019-09-10T00:00:00"/>
        <d v="2019-04-13T00:00:00"/>
        <d v="2020-03-06T00:00:00"/>
        <d v="2021-08-31T00:00:00"/>
        <d v="2018-03-22T00:00:00"/>
        <d v="2020-08-11T00:00:00"/>
        <d v="2018-07-15T00:00:00"/>
        <d v="2018-08-03T00:00:00"/>
        <d v="2020-05-03T00:00:00"/>
        <d v="2021-11-03T00:00:00"/>
        <d v="2018-08-07T00:00:00"/>
        <d v="2022-11-24T00:00:00"/>
        <d v="2019-06-01T00:00:00"/>
        <d v="2018-10-17T00:00:00"/>
        <d v="2018-12-13T00:00:00"/>
        <d v="2022-05-09T00:00:00"/>
        <d v="2022-01-10T00:00:00"/>
        <d v="2019-03-17T00:00:00"/>
        <d v="2018-01-12T00:00:00"/>
        <d v="2020-11-15T00:00:00"/>
        <d v="2019-05-09T00:00:00"/>
        <d v="2020-10-10T00:00:00"/>
        <d v="2020-05-22T00:00:00"/>
        <d v="2018-06-20T00:00:00"/>
        <d v="2021-09-04T00:00:00"/>
        <d v="2021-02-19T00:00:00"/>
        <d v="2019-11-21T00:00:00"/>
        <d v="2019-04-15T00:00:00"/>
        <d v="2021-02-28T00:00:00"/>
        <d v="2019-09-05T00:00:00"/>
        <d v="2022-11-29T00:00:00"/>
        <d v="2022-04-14T00:00:00"/>
        <d v="2018-02-18T00:00:00"/>
        <d v="2021-07-12T00:00:00"/>
        <d v="2019-08-23T00:00:00"/>
        <d v="2022-12-04T00:00:00"/>
        <d v="2020-11-22T00:00:00"/>
        <d v="2022-04-24T00:00:00"/>
        <d v="2022-05-12T00:00:00"/>
        <d v="2019-09-20T00:00:00"/>
        <d v="2022-03-07T00:00:00"/>
        <d v="2021-07-27T00:00:00"/>
        <d v="2019-08-26T00:00:00"/>
        <d v="2018-01-06T00:00:00"/>
        <d v="2022-01-17T00:00:00"/>
        <d v="2021-06-27T00:00:00"/>
        <d v="2019-05-05T00:00:00"/>
        <d v="2019-07-21T00:00:00"/>
        <d v="2020-07-21T00:00:00"/>
        <d v="2021-11-11T00:00:00"/>
        <d v="2020-12-22T00:00:00"/>
        <d v="2018-12-04T00:00:00"/>
        <d v="2021-06-03T00:00:00"/>
        <d v="2019-10-10T00:00:00"/>
        <d v="2021-04-25T00:00:00"/>
        <d v="2018-04-24T00:00:00"/>
        <d v="2018-03-24T00:00:00"/>
        <d v="2019-02-04T00:00:00"/>
        <d v="2021-11-18T00:00:00"/>
        <d v="2019-08-20T00:00:00"/>
        <d v="2020-04-28T00:00:00"/>
        <d v="2018-11-15T00:00:00"/>
        <d v="2022-12-30T00:00:00"/>
        <d v="2021-07-09T00:00:00"/>
        <d v="2019-03-14T00:00:00"/>
        <d v="2019-01-08T00:00:00"/>
        <d v="2022-05-26T00:00:00"/>
        <d v="2019-06-22T00:00:00"/>
        <d v="2022-02-06T00:00:00"/>
        <d v="2018-12-08T00:00:00"/>
        <d v="2021-01-25T00:00:00"/>
        <d v="2019-11-11T00:00:00"/>
        <d v="2020-04-21T00:00:00"/>
        <d v="2019-04-23T00:00:00"/>
        <d v="2022-04-05T00:00:00"/>
        <d v="2018-10-20T00:00:00"/>
        <d v="2018-04-14T00:00:00"/>
        <d v="2021-10-03T00:00:00"/>
        <d v="2021-11-19T00:00:00"/>
        <d v="2022-05-25T00:00:00"/>
        <d v="2022-01-02T00:00:00"/>
        <d v="2018-09-14T00:00:00"/>
        <d v="2020-12-02T00:00:00"/>
        <d v="2021-05-27T00:00:00"/>
        <d v="2021-02-12T00:00:00"/>
        <d v="2022-11-09T00:00:00"/>
        <d v="2021-04-12T00:00:00"/>
        <d v="2021-10-23T00:00:00"/>
        <d v="2020-11-29T00:00:00"/>
        <d v="2021-10-26T00:00:00"/>
        <d v="2022-07-25T00:00:00"/>
        <d v="2020-12-31T00:00:00"/>
        <d v="2019-11-17T00:00:00"/>
        <d v="2018-04-26T00:00:00"/>
        <d v="2022-10-18T00:00:00"/>
        <d v="2018-04-21T00:00:00"/>
        <d v="2019-05-18T00:00:00"/>
        <d v="2019-02-14T00:00:00"/>
        <d v="2018-07-03T00:00:00"/>
        <d v="2020-03-27T00:00:00"/>
        <d v="2018-01-27T00:00:00"/>
        <d v="2018-09-18T00:00:00"/>
        <d v="2019-01-15T00:00:00"/>
        <d v="2019-03-24T00:00:00"/>
        <d v="2021-03-13T00:00:00"/>
        <d v="2021-03-11T00:00:00"/>
        <d v="2021-08-17T00:00:00"/>
        <d v="2020-07-15T00:00:00"/>
        <d v="2022-01-13T00:00:00"/>
        <d v="2019-07-15T00:00:00"/>
        <d v="2020-08-27T00:00:00"/>
        <d v="2020-04-26T00:00:00"/>
        <d v="2019-11-25T00:00:00"/>
        <d v="2020-05-13T00:00:00"/>
        <d v="2022-12-24T00:00:00"/>
        <d v="2020-11-11T00:00:00"/>
        <d v="2018-12-26T00:00:00"/>
        <d v="2022-06-25T00:00:00"/>
        <d v="2018-07-02T00:00:00"/>
        <d v="2018-10-07T00:00:00"/>
        <d v="2018-03-31T00:00:00"/>
        <d v="2022-12-05T00:00:00"/>
        <d v="2018-01-24T00:00:00"/>
        <d v="2022-05-19T00:00:00"/>
        <d v="2020-05-28T00:00:00"/>
        <d v="2019-05-11T00:00:00"/>
        <d v="2022-06-08T00:00:00"/>
        <d v="2018-02-27T00:00:00"/>
        <d v="2019-02-01T00:00:00"/>
        <d v="2019-03-30T00:00:00"/>
        <d v="2018-07-22T00:00:00"/>
        <d v="2021-01-13T00:00:00"/>
        <d v="2020-12-27T00:00:00"/>
        <d v="2022-10-31T00:00:00"/>
        <d v="2020-09-10T00:00:00"/>
        <d v="2018-12-22T00:00:00"/>
        <d v="2020-10-29T00:00:00"/>
        <d v="2018-06-23T00:00:00"/>
        <d v="2020-05-11T00:00:00"/>
        <d v="2019-02-27T00:00:00"/>
        <d v="2021-02-07T00:00:00"/>
        <d v="2021-08-20T00:00:00"/>
        <d v="2020-12-18T00:00:00"/>
        <d v="2021-11-10T00:00:00"/>
        <d v="2022-02-09T00:00:00"/>
        <d v="2019-03-01T00:00:00"/>
        <d v="2018-11-16T00:00:00"/>
        <d v="2022-03-11T00:00:00"/>
        <d v="2021-01-18T00:00:00"/>
        <d v="2021-06-14T00:00:00"/>
        <d v="2020-02-01T00:00:00"/>
        <d v="2022-12-22T00:00:00"/>
        <d v="2018-06-25T00:00:00"/>
        <d v="2022-01-23T00:00:00"/>
        <d v="2019-08-02T00:00:00"/>
        <d v="2018-11-07T00:00:00"/>
        <d v="2021-10-19T00:00:00"/>
        <d v="2022-05-02T00:00:00"/>
        <d v="2020-01-11T00:00:00"/>
        <d v="2022-06-09T00:00:00"/>
        <d v="2022-09-26T00:00:00"/>
        <d v="2018-04-19T00:00:00"/>
        <d v="2021-05-18T00:00:00"/>
        <d v="2020-07-04T00:00:00"/>
        <d v="2018-05-15T00:00:00"/>
        <d v="2021-12-27T00:00:00"/>
        <d v="2022-03-01T00:00:00"/>
        <d v="2018-08-26T00:00:00"/>
        <d v="2022-07-12T00:00:00"/>
        <d v="2021-04-17T00:00:00"/>
        <d v="2022-01-15T00:00:00"/>
        <d v="2020-06-24T00:00:00"/>
        <d v="2018-11-29T00:00:00"/>
        <d v="2020-08-20T00:00:00"/>
        <d v="2022-11-17T00:00:00"/>
        <d v="2020-03-08T00:00:00"/>
        <d v="2019-04-21T00:00:00"/>
        <d v="2020-11-04T00:00:00"/>
        <d v="2019-12-30T00:00:00"/>
        <d v="2019-11-12T00:00:00"/>
        <d v="2019-12-04T00:00:00"/>
        <d v="2020-08-08T00:00:00"/>
        <d v="2022-10-21T00:00:00"/>
        <d v="2019-07-14T00:00:00"/>
        <d v="2020-01-27T00:00:00"/>
        <d v="2021-03-27T00:00:00"/>
        <d v="2021-01-20T00:00:00"/>
        <d v="2019-07-30T00:00:00"/>
        <d v="2022-04-09T00:00:00"/>
        <d v="2020-03-26T00:00:00"/>
        <d v="2021-03-07T00:00:00"/>
        <d v="2022-01-05T00:00:00"/>
        <d v="2020-10-06T00:00:00"/>
        <d v="2022-06-20T00:00:00"/>
        <d v="2019-07-03T00:00:00"/>
        <d v="2021-10-02T00:00:00"/>
        <d v="2019-01-31T00:00:00"/>
        <d v="2021-06-18T00:00:00"/>
        <d v="2021-02-06T00:00:00"/>
        <d v="2021-07-08T00:00:00"/>
        <d v="2020-09-24T00:00:00"/>
        <d v="2020-08-02T00:00:00"/>
        <d v="2019-05-31T00:00:00"/>
        <d v="2022-09-13T00:00:00"/>
        <d v="2019-11-22T00:00:00"/>
        <d v="2019-10-27T00:00:00"/>
        <d v="2021-01-21T00:00:00"/>
        <d v="2020-10-21T00:00:00"/>
        <d v="2020-01-06T00:00:00"/>
        <d v="2020-04-10T00:00:00"/>
        <d v="2019-06-06T00:00:00"/>
        <d v="2022-09-21T00:00:00"/>
        <d v="2022-06-01T00:00:00"/>
        <d v="2019-01-03T00:00:00"/>
        <d v="2019-10-28T00:00:00"/>
        <d v="2022-08-31T00:00:00"/>
        <d v="2019-05-06T00:00:00"/>
        <d v="2019-12-25T00:00:00"/>
        <d v="2020-08-29T00:00:00"/>
        <d v="2018-06-19T00:00:00"/>
        <d v="2022-05-30T00:00:00"/>
        <d v="2022-11-08T00:00:00"/>
        <d v="2021-11-24T00:00:00"/>
        <d v="2021-10-07T00:00:00"/>
        <d v="2019-03-10T00:00:00"/>
        <d v="2019-04-26T00:00:00"/>
        <d v="2021-02-01T00:00:00"/>
        <d v="2019-06-16T00:00:00"/>
        <d v="2019-05-20T00:00:00"/>
        <d v="2022-06-16T00:00:00"/>
        <d v="2018-10-01T00:00:00"/>
        <d v="2020-07-08T00:00:00"/>
        <d v="2022-02-20T00:00:00"/>
        <d v="2019-10-11T00:00:00"/>
        <d v="2022-10-16T00:00:00"/>
        <d v="2020-04-14T00:00:00"/>
        <d v="2021-10-22T00:00:00"/>
        <d v="2021-03-29T00:00:00"/>
        <d v="2021-02-13T00:00:00"/>
        <d v="2022-06-05T00:00:00"/>
        <d v="2022-02-23T00:00:00"/>
        <d v="2018-01-16T00:00:00"/>
        <d v="2021-12-11T00:00:00"/>
        <d v="2019-03-22T00:00:00"/>
        <d v="2021-05-01T00:00:00"/>
        <d v="2022-08-01T00:00:00"/>
        <d v="2022-04-02T00:00:00"/>
        <d v="2022-07-16T00:00:00"/>
        <d v="2019-09-28T00:00:00"/>
        <d v="2020-12-04T00:00:00"/>
        <d v="2020-01-20T00:00:00"/>
        <d v="2018-02-25T00:00:00"/>
        <d v="2020-11-21T00:00:00"/>
        <d v="2020-07-16T00:00:00"/>
        <d v="2019-05-14T00:00:00"/>
        <d v="2020-08-14T00:00:00"/>
        <d v="2021-05-23T00:00:00"/>
        <d v="2018-04-02T00:00:00"/>
        <d v="2018-12-07T00:00:00"/>
        <d v="2018-08-11T00:00:00"/>
        <d v="2020-10-11T00:00:00"/>
        <d v="2019-10-09T00:00:00"/>
        <d v="2019-07-04T00:00:00"/>
        <d v="2021-03-25T00:00:00"/>
        <d v="2018-03-15T00:00:00"/>
        <d v="2019-03-04T00:00:00"/>
        <d v="2020-05-08T00:00:00"/>
        <d v="2019-04-30T00:00:00"/>
        <d v="2022-11-03T00:00:00"/>
        <d v="2018-01-29T00:00:00"/>
        <d v="2019-03-16T00:00:00"/>
        <d v="2022-09-08T00:00:00"/>
        <d v="2021-11-27T00:00:00"/>
        <d v="2019-10-18T00:00:00"/>
        <d v="2021-09-29T00:00:00"/>
        <d v="2019-06-18T00:00:00"/>
        <d v="2019-02-08T00:00:00"/>
        <d v="2018-02-12T00:00:00"/>
        <d v="2021-08-28T00:00:00"/>
        <d v="2020-02-19T00:00:00"/>
        <d v="2021-12-25T00:00:00"/>
        <d v="2020-04-16T00:00:00"/>
        <d v="2019-11-13T00:00:00"/>
        <d v="2018-03-09T00:00:00"/>
        <d v="2021-09-17T00:00:00"/>
        <d v="2020-04-08T00:00:00"/>
        <d v="2021-06-05T00:00:00"/>
        <d v="2019-09-07T00:00:00"/>
        <d v="2022-06-27T00:00:00"/>
        <d v="2019-01-24T00:00:00"/>
        <d v="2022-07-21T00:00:00"/>
        <d v="2022-06-07T00:00:00"/>
        <d v="2019-07-23T00:00:00"/>
        <d v="2020-07-07T00:00:00"/>
        <d v="2020-02-24T00:00:00"/>
        <d v="2022-01-14T00:00:00"/>
        <d v="2019-03-26T00:00:00"/>
        <d v="2020-04-09T00:00:00"/>
        <d v="2019-04-27T00:00:00"/>
        <d v="2021-04-01T00:00:00"/>
        <d v="2022-10-06T00:00:00"/>
        <d v="2021-09-06T00:00:00"/>
        <d v="2018-05-21T00:00:00"/>
        <d v="2019-02-18T00:00:00"/>
        <d v="2022-11-11T00:00:00"/>
        <d v="2021-02-27T00:00:00"/>
        <d v="2022-11-22T00:00:00"/>
        <d v="2019-12-12T00:00:00"/>
        <d v="2022-09-22T00:00:00"/>
        <d v="2021-03-09T00:00:00"/>
        <d v="2019-07-05T00:00:00"/>
        <d v="2021-10-24T00:00:00"/>
        <d v="2020-04-20T00:00:00"/>
        <d v="2022-11-06T00:00:00"/>
        <d v="2019-11-05T00:00:00"/>
        <d v="2018-06-11T00:00:00"/>
        <d v="2020-10-17T00:00:00"/>
        <d v="2019-12-31T00:00:00"/>
        <d v="2022-03-06T00:00:00"/>
        <d v="2018-09-04T00:00:00"/>
        <d v="2021-11-06T00:00:00"/>
        <d v="2020-06-29T00:00:00"/>
        <d v="2020-04-25T00:00:00"/>
        <d v="2019-01-29T00:00:00"/>
        <d v="2022-01-24T00:00:00"/>
        <d v="2022-10-10T00:00:00"/>
        <d v="2018-01-19T00:00:00"/>
        <d v="2021-07-02T00:00:00"/>
        <d v="2021-01-22T00:00:00"/>
        <d v="2021-05-03T00:00:00"/>
        <d v="2020-02-04T00:00:00"/>
        <d v="2019-04-18T00:00:00"/>
        <d v="2020-03-13T00:00:00"/>
        <d v="2021-05-19T00:00:00"/>
        <d v="2021-07-25T00:00:00"/>
        <d v="2019-12-07T00:00:00"/>
        <d v="2021-07-21T00:00:00"/>
        <d v="2018-05-17T00:00:00"/>
        <d v="2020-06-07T00:00:00"/>
        <d v="2021-09-22T00:00:00"/>
        <d v="2022-05-13T00:00:00"/>
        <d v="2020-07-31T00:00:00"/>
        <d v="2020-07-05T00:00:00"/>
        <d v="2019-08-13T00:00:00"/>
        <d v="2020-10-05T00:00:00"/>
        <d v="2022-02-19T00:00:00"/>
        <d v="2019-06-25T00:00:00"/>
        <d v="2018-02-07T00:00:00"/>
        <d v="2018-02-23T00:00:00"/>
        <d v="2019-10-02T00:00:00"/>
        <d v="2018-12-09T00:00:00"/>
        <d v="2022-03-29T00:00:00"/>
        <d v="2021-09-24T00:00:00"/>
        <d v="2021-12-13T00:00:00"/>
        <d v="2018-06-22T00:00:00"/>
        <d v="2018-11-04T00:00:00"/>
        <d v="2018-11-12T00:00:00"/>
        <d v="2018-01-07T00:00:00"/>
        <d v="2020-07-23T00:00:00"/>
        <d v="2021-07-22T00:00:00"/>
        <d v="2018-06-18T00:00:00"/>
        <d v="2021-09-16T00:00:00"/>
        <d v="2019-07-12T00:00:00"/>
        <d v="2019-02-02T00:00:00"/>
        <d v="2022-11-25T00:00:00"/>
        <d v="2022-08-11T00:00:00"/>
        <d v="2019-05-21T00:00:00"/>
        <d v="2019-05-22T00:00:00"/>
        <d v="2018-11-27T00:00:00"/>
        <d v="2019-11-24T00:00:00"/>
        <d v="2018-01-10T00:00:00"/>
        <d v="2019-09-02T00:00:00"/>
        <d v="2019-03-12T00:00:00"/>
        <d v="2019-11-19T00:00:00"/>
        <d v="2022-01-09T00:00:00"/>
        <d v="2021-06-02T00:00:00"/>
        <d v="2021-09-08T00:00:00"/>
        <d v="2022-05-20T00:00:00"/>
        <d v="2021-12-08T00:00:00"/>
        <d v="2018-10-24T00:00:00"/>
        <d v="2020-10-22T00:00:00"/>
        <d v="2021-03-24T00:00:00"/>
        <d v="2022-02-28T00:00:00"/>
        <d v="2019-06-11T00:00:00"/>
        <d v="2021-05-02T00:00:00"/>
        <d v="2019-04-02T00:00:00"/>
        <d v="2020-05-19T00:00:00"/>
        <d v="2022-01-21T00:00:00"/>
        <d v="2020-03-31T00:00:00"/>
        <d v="2018-07-10T00:00:00"/>
        <d v="2018-07-05T00:00:00"/>
        <d v="2021-05-30T00:00:00"/>
        <d v="2022-08-14T00:00:00"/>
        <d v="2020-09-12T00:00:00"/>
        <d v="2019-11-02T00:00:00"/>
        <d v="2020-02-09T00:00:00"/>
        <d v="2021-12-14T00:00:00"/>
        <d v="2018-07-11T00:00:00"/>
        <d v="2018-11-13T00:00:00"/>
        <d v="2020-02-13T00:00:00"/>
        <d v="2020-01-03T00:00:00"/>
        <d v="2018-10-30T00:00:00"/>
        <d v="2020-05-29T00:00:00"/>
        <d v="2019-07-17T00:00:00"/>
        <d v="2021-10-12T00:00:00"/>
        <d v="2022-10-30T00:00:00"/>
        <d v="2022-02-05T00:00:00"/>
        <d v="2021-09-02T00:00:00"/>
        <d v="2020-07-14T00:00:00"/>
        <d v="2021-03-12T00:00:00"/>
        <d v="2021-08-06T00:00:00"/>
        <d v="2019-02-13T00:00:00"/>
        <d v="2019-07-19T00:00:00"/>
        <d v="2018-01-25T00:00:00"/>
        <d v="2022-11-23T00:00:00"/>
        <d v="2021-09-30T00:00:00"/>
        <d v="2019-01-10T00:00:00"/>
        <d v="2020-11-03T00:00:00"/>
        <d v="2018-09-11T00:00:00"/>
        <d v="2022-05-07T00:00:00"/>
        <d v="2022-01-30T00:00:00"/>
        <d v="2022-01-28T00:00:00"/>
        <d v="2019-12-15T00:00:00"/>
        <d v="2020-05-23T00:00:00"/>
        <d v="2022-12-26T00:00:00"/>
        <d v="2020-09-09T00:00:00"/>
        <d v="2022-02-01T00:00:00"/>
        <d v="2018-02-17T00:00:00"/>
        <d v="2018-05-27T00:00:00"/>
        <d v="2021-07-24T00:00:00"/>
        <d v="2022-02-25T00:00:00"/>
        <d v="2018-06-13T00:00:00"/>
        <d v="2021-02-11T00:00:00"/>
        <d v="2021-06-11T00:00:00"/>
        <d v="2018-08-06T00:00:00"/>
        <d v="2021-09-18T00:00:00"/>
        <d v="2021-01-02T00:00:00"/>
        <d v="2018-04-20T00:00:00"/>
        <d v="2020-01-14T00:00:00"/>
        <d v="2021-07-05T00:00:00"/>
        <d v="2019-06-13T00:00:00"/>
        <d v="2022-12-19T00:00:00"/>
        <d v="2018-08-01T00:00:00"/>
        <d v="2022-04-25T00:00:00"/>
        <d v="2021-03-23T00:00:00"/>
        <d v="2020-01-29T00:00:00"/>
        <d v="2018-09-07T00:00:00"/>
        <d v="2022-09-17T00:00:00"/>
        <d v="2018-11-05T00:00:00"/>
        <d v="2020-12-05T00:00:00"/>
        <d v="2018-03-29T00:00:00"/>
        <d v="2019-08-04T00:00:00"/>
        <d v="2020-08-06T00:00:00"/>
        <d v="2019-03-21T00:00:00"/>
        <d v="2022-10-25T00:00:00"/>
        <d v="2018-11-06T00:00:00"/>
        <d v="2018-09-20T00:00:00"/>
        <d v="2018-10-04T00:00:00"/>
        <d v="2022-09-01T00:00:00"/>
        <d v="2018-03-13T00:00:00"/>
        <d v="2018-06-06T00:00:00"/>
        <d v="2021-05-10T00:00:00"/>
        <d v="2018-06-07T00:00:00"/>
        <d v="2022-01-27T00:00:00"/>
        <d v="2019-02-15T00:00:00"/>
        <d v="2018-02-16T00:00:00"/>
        <d v="2021-04-16T00:00:00"/>
        <d v="2018-12-31T00:00:00"/>
        <d v="2018-10-21T00:00:00"/>
        <d v="2018-07-16T00:00:00"/>
        <d v="2022-12-20T00:00:00"/>
        <d v="2019-05-25T00:00:00"/>
        <d v="2021-07-16T00:00:00"/>
        <d v="2022-12-25T00:00:00"/>
        <d v="2020-11-12T00:00:00"/>
        <d v="2018-10-18T00:00:00"/>
        <d v="2021-05-22T00:00:00"/>
        <d v="2022-11-01T00:00:00"/>
        <d v="2018-04-22T00:00:00"/>
        <d v="2021-04-05T00:00:00"/>
        <d v="2019-05-17T00:00:00"/>
        <d v="2018-03-05T00:00:00"/>
        <d v="2021-10-31T00:00:00"/>
        <d v="2018-02-04T00:00:00"/>
        <d v="2022-09-14T00:00:00"/>
        <d v="2022-11-02T00:00:00"/>
        <d v="2022-02-27T00:00:00"/>
        <d v="2018-02-28T00:00:00"/>
        <d v="2020-03-18T00:00:00"/>
        <d v="2019-01-07T00:00:00"/>
        <d v="2020-07-01T00:00:00"/>
        <d v="2022-08-09T00:00:00"/>
        <d v="2022-12-06T00:00:00"/>
        <d v="2020-05-30T00:00:00"/>
        <d v="2020-12-16T00:00:00"/>
        <d v="2019-08-15T00:00:00"/>
        <d v="2018-07-26T00:00:00"/>
        <d v="2021-08-18T00:00:00"/>
        <d v="2019-04-11T00:00:00"/>
        <d v="2022-02-07T00:00:00"/>
        <d v="2022-07-10T00:00:00"/>
        <d v="2020-08-03T00:00:00"/>
        <d v="2021-12-06T00:00:00"/>
        <d v="2021-05-16T00:00:00"/>
        <d v="2021-05-20T00:00:00"/>
        <d v="2018-06-03T00:00:00"/>
        <d v="2022-06-18T00:00:00"/>
        <d v="2022-01-19T00:00:00"/>
        <d v="2020-12-29T00:00:00"/>
        <d v="2018-05-06T00:00:00"/>
        <d v="2018-07-31T00:00:00"/>
        <d v="2020-12-10T00:00:00"/>
        <d v="2020-01-08T00:00:00"/>
        <d v="2018-09-22T00:00:00"/>
        <d v="2020-03-12T00:00:00"/>
        <d v="2021-05-21T00:00:00"/>
        <d v="2022-02-17T00:00:00"/>
        <d v="2021-12-21T00:00:00"/>
        <d v="2019-01-14T00:00:00"/>
        <d v="2018-03-02T00:00:00"/>
        <d v="2018-12-10T00:00:00"/>
        <d v="2022-12-12T00:00:00"/>
        <d v="2018-11-11T00:00:00"/>
        <d v="2018-09-27T00:00:00"/>
        <d v="2020-02-06T00:00:00"/>
        <d v="2022-05-15T00:00:00"/>
        <d v="2019-03-09T00:00:00"/>
        <d v="2022-11-21T00:00:00"/>
        <d v="2019-04-29T00:00:00"/>
        <d v="2018-12-11T00:00:00"/>
        <d v="2020-03-28T00:00:00"/>
        <d v="2021-09-01T00:00:00"/>
        <d v="2021-10-15T00:00:00"/>
        <d v="2022-07-04T00:00:00"/>
        <d v="2019-08-18T00:00:00"/>
        <d v="2019-06-29T00:00:00"/>
        <d v="2021-07-30T00:00:00"/>
        <d v="2021-12-04T00:00:00"/>
        <d v="2018-09-03T00:00:00"/>
        <d v="2019-04-09T00:00:00"/>
        <d v="2021-03-22T00:00:00"/>
        <d v="2022-08-26T00:00:00"/>
        <d v="2019-11-01T00:00:00"/>
        <d v="2021-09-27T00:00:00"/>
        <d v="2021-02-21T00:00:00"/>
        <d v="2021-01-10T00:00:00"/>
        <d v="2019-05-24T00:00:00"/>
        <d v="2022-10-05T00:00:00"/>
        <d v="2018-04-18T00:00:00"/>
        <d v="2020-12-21T00:00:00"/>
        <d v="2021-12-12T00:00:00"/>
        <d v="2019-09-22T00:00:00"/>
        <d v="2022-01-12T00:00:00"/>
        <d v="2022-06-23T00:00:00"/>
        <d v="2021-10-04T00:00:00"/>
        <d v="2018-05-31T00:00:00"/>
        <d v="2020-11-01T00:00:00"/>
        <d v="2021-11-01T00:00:00"/>
        <d v="2022-07-27T00:00:00"/>
        <d v="2019-05-16T00:00:00"/>
        <d v="2020-11-18T00:00:00"/>
        <d v="2021-06-13T00:00:00"/>
        <d v="2018-08-25T00:00:00"/>
        <d v="2020-02-18T00:00:00"/>
        <d v="2022-09-10T00:00:00"/>
        <d v="2018-03-23T00:00:00"/>
        <d v="2018-05-14T00:00:00"/>
        <d v="2022-03-09T00:00:00"/>
        <d v="2021-08-09T00:00:00"/>
        <d v="2021-02-15T00:00:00"/>
        <d v="2018-11-18T00:00:00"/>
        <d v="2018-01-23T00:00:00"/>
        <d v="2022-04-21T00:00:00"/>
        <d v="2020-11-14T00:00:00"/>
        <d v="2019-06-12T00:00:00"/>
        <d v="2018-10-05T00:00:00"/>
        <d v="2021-07-03T00:00:00"/>
        <d v="2020-05-20T00:00:00"/>
        <d v="2020-10-18T00:00:00"/>
        <d v="2019-11-26T00:00:00"/>
        <d v="2019-02-05T00:00:00"/>
        <d v="2022-11-13T00:00:00"/>
        <d v="2020-02-10T00:00:00"/>
        <d v="2021-12-23T00:00:00"/>
        <d v="2019-01-25T00:00:00"/>
        <d v="2022-12-31T00:00:00"/>
        <d v="2021-08-29T00:00:00"/>
        <d v="2018-02-11T00:00:00"/>
        <d v="2020-08-19T00:00:00"/>
        <d v="2018-09-28T00:00:00"/>
        <d v="2018-05-25T00:00:00"/>
        <d v="2020-11-08T00:00:00"/>
        <d v="2019-09-15T00:00:00"/>
        <d v="2021-07-28T00:00:00"/>
        <d v="2021-03-21T00:00:00"/>
        <d v="2020-04-05T00:00:00"/>
        <d v="2018-09-10T00:00:00"/>
        <d v="2021-07-14T00:00:00"/>
        <d v="2018-04-30T00:00:00"/>
        <d v="2018-01-31T00:00:00"/>
        <d v="2021-03-30T00:00:00"/>
        <d v="2020-09-22T00:00:00"/>
        <d v="2021-01-30T00:00:00"/>
        <d v="2018-02-21T00:00:00"/>
        <d v="2018-06-24T00:00:00"/>
        <d v="2020-04-24T00:00:00"/>
        <d v="2019-12-11T00:00:00"/>
        <d v="2022-12-14T00:00:00"/>
        <d v="2018-05-12T00:00:00"/>
        <d v="2022-08-23T00:00:00"/>
        <d v="2020-07-18T00:00:00"/>
        <d v="2018-01-28T00:00:00"/>
        <d v="2019-02-09T00:00:00"/>
        <d v="2020-02-07T00:00:00"/>
        <d v="2021-05-05T00:00:00"/>
        <d v="2022-02-14T00:00:00"/>
        <d v="2022-08-10T00:00:00"/>
        <d v="2018-04-08T00:00:00"/>
        <d v="2019-08-12T00:00:00"/>
        <d v="2020-09-02T00:00:00"/>
        <d v="2018-09-09T00:00:00"/>
        <d v="2018-08-14T00:00:00"/>
        <d v="2021-01-23T00:00:00"/>
        <d v="2019-09-21T00:00:00"/>
        <d v="2021-02-09T00:00:00"/>
        <d v="2020-09-11T00:00:00"/>
        <d v="2019-04-17T00:00:00"/>
        <d v="2019-01-18T00:00:00"/>
        <d v="2018-03-11T00:00:00"/>
        <d v="2018-12-01T00:00:00"/>
        <d v="2020-04-07T00:00:00"/>
        <d v="2019-01-04T00:00:00"/>
        <d v="2020-11-13T00:00:00"/>
        <d v="2019-07-09T00:00:00"/>
        <d v="2022-02-11T00:00:00"/>
        <d v="2022-07-31T00:00:00"/>
        <d v="2021-04-28T00:00:00"/>
        <d v="2018-08-28T00:00:00"/>
        <d v="2018-03-20T00:00:00"/>
        <d v="2022-11-12T00:00:00"/>
        <d v="2018-07-06T00:00:00"/>
        <d v="2020-03-30T00:00:00"/>
        <d v="2018-07-04T00:00:00"/>
        <d v="2022-11-30T00:00:00"/>
        <d v="2020-12-30T00:00:00"/>
        <d v="2021-10-17T00:00:00"/>
        <d v="2021-10-16T00:00:00"/>
        <d v="2020-01-22T00:00:00"/>
        <d v="2022-08-29T00:00:00"/>
        <d v="2021-12-15T00:00:00"/>
        <d v="2018-12-30T00:00:00"/>
        <d v="2018-09-26T00:00:00"/>
        <d v="2020-07-20T00:00:00"/>
        <d v="2022-01-11T00:00:00"/>
        <d v="2019-03-27T00:00:00"/>
        <d v="2018-02-24T00:00:00"/>
        <d v="2021-08-16T00:00:00"/>
        <d v="2021-03-26T00:00:00"/>
        <d v="2020-02-08T00:00:00"/>
        <d v="2021-12-05T00:00:00"/>
        <d v="2022-12-08T00:00:00"/>
        <d v="2020-01-23T00:00:00"/>
        <d v="2020-07-22T00:00:00"/>
        <d v="2021-05-14T00:00:00"/>
        <d v="2021-11-23T00:00:00"/>
        <d v="2022-02-22T00:00:00"/>
        <d v="2021-10-28T00:00:00"/>
        <d v="2020-10-30T00:00:00"/>
        <d v="2021-12-01T00:00:00"/>
        <d v="2019-10-23T00:00:00"/>
        <d v="2020-08-26T00:00:00"/>
        <d v="2021-05-12T00:00:00"/>
        <d v="2020-01-31T00:00:00"/>
        <d v="2021-07-31T00:00:00"/>
        <d v="2021-12-20T00:00:00"/>
        <d v="2018-04-07T00:00:00"/>
        <d v="2020-07-28T00:00:00"/>
        <d v="2022-05-21T00:00:00"/>
        <d v="2019-12-22T00:00:00"/>
        <d v="2021-09-09T00:00:00"/>
        <d v="2018-04-17T00:00:00"/>
        <d v="2021-06-19T00:00:00"/>
        <d v="2021-04-30T00:00:00"/>
        <d v="2021-09-07T00:00:00"/>
        <d v="2020-02-25T00:00:00"/>
        <d v="2022-05-16T00:00:00"/>
        <d v="2022-03-27T00:00:00"/>
      </sharedItems>
      <fieldGroup par="21"/>
    </cacheField>
    <cacheField name="Year" numFmtId="164">
      <sharedItems count="5">
        <s v="2021"/>
        <s v="2022"/>
        <s v="2019"/>
        <s v="2018"/>
        <s v="2020"/>
      </sharedItems>
    </cacheField>
    <cacheField name="Customer ID" numFmtId="0">
      <sharedItems containsSemiMixedTypes="0" containsString="0" containsNumber="1" containsInteger="1" minValue="10002" maxValue="10399"/>
    </cacheField>
    <cacheField name="Customer Name" numFmtId="0">
      <sharedItems/>
    </cacheField>
    <cacheField name="Segment" numFmtId="0">
      <sharedItems count="3">
        <s v="Consumer"/>
        <s v="Small Business"/>
        <s v="Corporate"/>
      </sharedItems>
    </cacheField>
    <cacheField name="City" numFmtId="0">
      <sharedItems/>
    </cacheField>
    <cacheField name="State" numFmtId="0">
      <sharedItems/>
    </cacheField>
    <cacheField name="Country" numFmtId="0">
      <sharedItems count="12">
        <s v="Mexico"/>
        <s v="Canada"/>
        <s v="United Kingdom"/>
        <s v="United States"/>
        <s v="Australia"/>
        <s v="France"/>
        <s v="Germany"/>
        <s v="India"/>
        <s v="Malaysia"/>
        <s v="Italy"/>
        <s v="Spain"/>
        <s v="Thailand"/>
      </sharedItems>
    </cacheField>
    <cacheField name="Product ID" numFmtId="0">
      <sharedItems/>
    </cacheField>
    <cacheField name="Product Name" numFmtId="0">
      <sharedItems/>
    </cacheField>
    <cacheField name="Brand" numFmtId="0">
      <sharedItems count="33">
        <s v="OnePlus "/>
        <s v="LG "/>
        <s v="Samsung "/>
        <s v="HP "/>
        <s v="Nokia "/>
        <s v="KitchenAid "/>
        <s v="TCL "/>
        <s v="StarTech "/>
        <s v="Panasonic "/>
        <s v="Hamilton "/>
        <s v="Sharp "/>
        <s v="HiSense "/>
        <s v="Breville "/>
        <s v="Xerox "/>
        <s v="Sony "/>
        <s v="BlackBerry "/>
        <s v="Canon "/>
        <s v="Whirlpool "/>
        <s v="Maytag "/>
        <s v="Epson "/>
        <s v="Lexmark "/>
        <s v="Philips "/>
        <s v="Hoover "/>
        <s v="Cuisinart "/>
        <s v="Brother "/>
        <s v="Apple "/>
        <s v="Huawei "/>
        <s v="Motorola "/>
        <s v="Toshiba "/>
        <s v="Insignia "/>
        <s v="Cisco "/>
        <s v="Supersonic "/>
        <s v="Whirlpook " u="1"/>
      </sharedItems>
    </cacheField>
    <cacheField name="Order Size" numFmtId="0">
      <sharedItems containsBlank="1" count="4">
        <s v="Single Item"/>
        <s v="Mid-Sized Order"/>
        <s v="Large Order"/>
        <m u="1"/>
      </sharedItems>
    </cacheField>
    <cacheField name="Quantity" numFmtId="0">
      <sharedItems containsSemiMixedTypes="0" containsString="0" containsNumber="1" containsInteger="1" minValue="1" maxValue="7"/>
    </cacheField>
    <cacheField name="Discount" numFmtId="2">
      <sharedItems containsSemiMixedTypes="0" containsString="0" containsNumber="1" minValue="0" maxValue="0.3"/>
    </cacheField>
    <cacheField name="Sale Price" numFmtId="44">
      <sharedItems containsSemiMixedTypes="0" containsString="0" containsNumber="1" minValue="107.75" maxValue="9363.83"/>
    </cacheField>
    <cacheField name="Shipping Cost" numFmtId="44">
      <sharedItems containsSemiMixedTypes="0" containsString="0" containsNumber="1" minValue="11.21" maxValue="415.46"/>
    </cacheField>
    <cacheField name="Customer Savings" numFmtId="44">
      <sharedItems containsSemiMixedTypes="0" containsString="0" containsNumber="1" minValue="0" maxValue="3131.9400000000014"/>
    </cacheField>
    <cacheField name="Profit" numFmtId="44">
      <sharedItems containsSemiMixedTypes="0" containsString="0" containsNumber="1" minValue="17.399999999999999" maxValue="2232.88"/>
    </cacheField>
    <cacheField name="Months (Order Date)" numFmtId="0" databaseField="0">
      <fieldGroup base="1">
        <rangePr groupBy="months" startDate="2018-01-04T00:00:00" endDate="2023-01-01T00:00:00"/>
        <groupItems count="14">
          <s v="&lt;2018-01-04"/>
          <s v="Jan"/>
          <s v="Feb"/>
          <s v="Mar"/>
          <s v="Apr"/>
          <s v="May"/>
          <s v="Jun"/>
          <s v="Jul"/>
          <s v="Aug"/>
          <s v="Sep"/>
          <s v="Oct"/>
          <s v="Nov"/>
          <s v="Dec"/>
          <s v="&gt;2023-01-01"/>
        </groupItems>
      </fieldGroup>
    </cacheField>
    <cacheField name="Quarters (Order Date)" numFmtId="0" databaseField="0">
      <fieldGroup base="1">
        <rangePr groupBy="quarters" startDate="2018-01-04T00:00:00" endDate="2023-01-01T00:00:00"/>
        <groupItems count="6">
          <s v="&lt;2018-01-04"/>
          <s v="Qtr1"/>
          <s v="Qtr2"/>
          <s v="Qtr3"/>
          <s v="Qtr4"/>
          <s v="&gt;2023-01-01"/>
        </groupItems>
      </fieldGroup>
    </cacheField>
    <cacheField name="Years (Order Date)" numFmtId="0" databaseField="0">
      <fieldGroup base="1">
        <rangePr groupBy="years" startDate="2018-01-04T00:00:00" endDate="2023-01-01T00:00:00"/>
        <groupItems count="8">
          <s v="&lt;2018-01-04"/>
          <s v="2018"/>
          <s v="2019"/>
          <s v="2020"/>
          <s v="2021"/>
          <s v="2022"/>
          <s v="2023"/>
          <s v="&gt;2023-01-01"/>
        </groupItems>
      </fieldGroup>
    </cacheField>
    <cacheField name="Profit As % of Total Sales" numFmtId="0" formula="Profit/'Sale Price'" databaseField="0"/>
  </cacheFields>
  <extLst>
    <ext xmlns:x14="http://schemas.microsoft.com/office/spreadsheetml/2009/9/main" uri="{725AE2AE-9491-48be-B2B4-4EB974FC3084}">
      <x14:pivotCacheDefinition pivotCacheId="17572698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MX-2021-1552555"/>
    <x v="0"/>
    <x v="0"/>
    <n v="10121"/>
    <s v="David Cortes"/>
    <x v="0"/>
    <s v="Mexico City"/>
    <s v="Distrito Federal"/>
    <x v="0"/>
    <s v="PH-10007441"/>
    <s v="OnePlus Smart Phone"/>
    <x v="0"/>
    <x v="0"/>
    <n v="1"/>
    <n v="0"/>
    <n v="618.01"/>
    <n v="25.01"/>
    <n v="0"/>
    <n v="126.1"/>
  </r>
  <r>
    <s v="CA-2022-1404963"/>
    <x v="1"/>
    <x v="1"/>
    <n v="10147"/>
    <s v="Johnny Rogers"/>
    <x v="0"/>
    <s v="Guelph"/>
    <s v="Ontario"/>
    <x v="1"/>
    <s v="ST-10005074"/>
    <s v="LG Stove"/>
    <x v="1"/>
    <x v="0"/>
    <n v="1"/>
    <n v="0"/>
    <n v="1004.18"/>
    <n v="268.68"/>
    <n v="0"/>
    <n v="277.91000000000003"/>
  </r>
  <r>
    <s v="CA-2019-1481627"/>
    <x v="2"/>
    <x v="2"/>
    <n v="10292"/>
    <s v="Tammy Burditt"/>
    <x v="1"/>
    <s v="Montreal"/>
    <s v="Quebec"/>
    <x v="1"/>
    <s v="ST-10009819"/>
    <s v="Samsung Stove"/>
    <x v="2"/>
    <x v="0"/>
    <n v="1"/>
    <n v="0.05"/>
    <n v="851.25"/>
    <n v="196.92"/>
    <n v="34.438421052631611"/>
    <n v="232.5"/>
  </r>
  <r>
    <s v="UK-2021-1563262"/>
    <x v="3"/>
    <x v="0"/>
    <n v="10308"/>
    <s v="Cleo Gay"/>
    <x v="2"/>
    <s v="Cambridge"/>
    <s v="England"/>
    <x v="2"/>
    <s v="PR-10006678"/>
    <s v="HP Inkjet Printer"/>
    <x v="3"/>
    <x v="0"/>
    <n v="1"/>
    <n v="0"/>
    <n v="157.5"/>
    <n v="19.79"/>
    <n v="0"/>
    <n v="25.6"/>
  </r>
  <r>
    <s v="US-2018-1332442"/>
    <x v="4"/>
    <x v="3"/>
    <n v="10163"/>
    <s v="Holly Hoff"/>
    <x v="1"/>
    <s v="Los Angeles"/>
    <s v="California"/>
    <x v="3"/>
    <s v="PH-10003202"/>
    <s v="Nokia Smart Phone"/>
    <x v="4"/>
    <x v="0"/>
    <n v="1"/>
    <n v="0.05"/>
    <n v="925.49"/>
    <n v="47.33"/>
    <n v="46.218947368421141"/>
    <n v="189.83"/>
  </r>
  <r>
    <s v="AU-2018-1032229"/>
    <x v="5"/>
    <x v="3"/>
    <n v="10390"/>
    <s v="Kathy Heppner"/>
    <x v="0"/>
    <s v="Melbourne"/>
    <s v="Victoria"/>
    <x v="4"/>
    <s v="MI-10003281"/>
    <s v="KitchenAid Microwave"/>
    <x v="5"/>
    <x v="1"/>
    <n v="3"/>
    <n v="0.05"/>
    <n v="452.43"/>
    <n v="13.86"/>
    <n v="23.082631578947371"/>
    <n v="55.69"/>
  </r>
  <r>
    <s v="FR-2020-1599848"/>
    <x v="6"/>
    <x v="4"/>
    <n v="10314"/>
    <s v="Natalie Jackson"/>
    <x v="2"/>
    <s v="Paris"/>
    <s v="Ile-de-France"/>
    <x v="5"/>
    <s v="TV-10008367"/>
    <s v="TCL Television"/>
    <x v="6"/>
    <x v="2"/>
    <n v="5"/>
    <n v="0"/>
    <n v="4408.2"/>
    <n v="147.30000000000001"/>
    <n v="0"/>
    <n v="984.53"/>
  </r>
  <r>
    <s v="CA-2018-1088526"/>
    <x v="7"/>
    <x v="3"/>
    <n v="10142"/>
    <s v="Betty Feth"/>
    <x v="1"/>
    <s v="Guelph"/>
    <s v="Ontario"/>
    <x v="1"/>
    <s v="PR-10004653"/>
    <s v="StarTech Printer"/>
    <x v="7"/>
    <x v="1"/>
    <n v="2"/>
    <n v="0.25"/>
    <n v="452.98"/>
    <n v="19.75"/>
    <n v="144.40999999999997"/>
    <n v="69.91"/>
  </r>
  <r>
    <s v="AU-2022-1123894"/>
    <x v="8"/>
    <x v="1"/>
    <n v="10298"/>
    <s v="Amie Johnson"/>
    <x v="2"/>
    <s v="Sydney"/>
    <s v="New South Wales"/>
    <x v="4"/>
    <s v="ST-10005074"/>
    <s v="LG Stove"/>
    <x v="1"/>
    <x v="1"/>
    <n v="2"/>
    <n v="0.25"/>
    <n v="2008.36"/>
    <n v="322.42"/>
    <n v="561.97999999999979"/>
    <n v="534.32000000000005"/>
  </r>
  <r>
    <s v="UK-2018-1963631"/>
    <x v="9"/>
    <x v="3"/>
    <n v="10360"/>
    <s v="Reinaldo Francis"/>
    <x v="0"/>
    <s v="Cambridge"/>
    <s v="England"/>
    <x v="2"/>
    <s v="PH-10001701"/>
    <s v="Samsung Smart Phone"/>
    <x v="2"/>
    <x v="1"/>
    <n v="4"/>
    <n v="0"/>
    <n v="3886"/>
    <n v="55.84"/>
    <n v="0"/>
    <n v="782.78"/>
  </r>
  <r>
    <s v="FR-2020-1755095"/>
    <x v="10"/>
    <x v="4"/>
    <n v="10367"/>
    <s v="Naomi Webb"/>
    <x v="2"/>
    <s v="Paris"/>
    <s v="Ile-de-France"/>
    <x v="5"/>
    <s v="PR-10003228"/>
    <s v="HP Wireless Fax"/>
    <x v="3"/>
    <x v="1"/>
    <n v="2"/>
    <n v="0"/>
    <n v="455.48"/>
    <n v="25.9"/>
    <n v="0"/>
    <n v="70.91"/>
  </r>
  <r>
    <s v="FR-2022-1387949"/>
    <x v="11"/>
    <x v="1"/>
    <n v="10337"/>
    <s v="Carlos Miller"/>
    <x v="0"/>
    <s v="Paris"/>
    <s v="Ile-de-France"/>
    <x v="5"/>
    <s v="MI-10005461"/>
    <s v="Panasonic Microwave"/>
    <x v="8"/>
    <x v="1"/>
    <n v="4"/>
    <n v="0"/>
    <n v="1159.68"/>
    <n v="34.74"/>
    <n v="0"/>
    <n v="142.63"/>
  </r>
  <r>
    <s v="GE-2018-1104896"/>
    <x v="12"/>
    <x v="3"/>
    <n v="10381"/>
    <s v="Kelly Haro"/>
    <x v="2"/>
    <s v="Berlin"/>
    <s v=" Berlin"/>
    <x v="6"/>
    <s v="MI-10007050"/>
    <s v="Hamilton Beach Microwave"/>
    <x v="9"/>
    <x v="0"/>
    <n v="1"/>
    <n v="0"/>
    <n v="277.07"/>
    <n v="34.33"/>
    <n v="0"/>
    <n v="36.68"/>
  </r>
  <r>
    <s v="GE-2022-1125369"/>
    <x v="13"/>
    <x v="1"/>
    <n v="10284"/>
    <s v="Marie Douglass"/>
    <x v="0"/>
    <s v="Berlin"/>
    <s v=" Berlin"/>
    <x v="6"/>
    <s v="TV-10008344"/>
    <s v="Sharp Television"/>
    <x v="10"/>
    <x v="0"/>
    <n v="1"/>
    <n v="0.15"/>
    <n v="1024.3699999999999"/>
    <n v="206.84"/>
    <n v="144.26999999999998"/>
    <n v="246.04"/>
  </r>
  <r>
    <s v="US-2019-1481534"/>
    <x v="14"/>
    <x v="2"/>
    <n v="10369"/>
    <s v="Pauline Crawford"/>
    <x v="1"/>
    <s v="Los Angeles"/>
    <s v="California"/>
    <x v="3"/>
    <s v="ST-10001876"/>
    <s v="HiSense Stove"/>
    <x v="11"/>
    <x v="2"/>
    <n v="7"/>
    <n v="0.3"/>
    <n v="7562.66"/>
    <n v="254.8"/>
    <n v="3131.9400000000014"/>
    <n v="1916.18"/>
  </r>
  <r>
    <s v="IN-2018-1129806"/>
    <x v="15"/>
    <x v="3"/>
    <n v="10132"/>
    <s v="Zachary Marashio"/>
    <x v="2"/>
    <s v="Mumbai"/>
    <s v="Konkan"/>
    <x v="7"/>
    <s v="ST-10005531"/>
    <s v="Breville Stove"/>
    <x v="12"/>
    <x v="1"/>
    <n v="2"/>
    <n v="0"/>
    <n v="2014.64"/>
    <n v="270.92"/>
    <n v="0"/>
    <n v="530.75"/>
  </r>
  <r>
    <s v="FR-2022-1187561"/>
    <x v="16"/>
    <x v="1"/>
    <n v="10334"/>
    <s v="Robert Iuliucci"/>
    <x v="0"/>
    <s v="Paris"/>
    <s v="Ile-de-France"/>
    <x v="5"/>
    <s v="PH-10003202"/>
    <s v="Nokia Smart Phone"/>
    <x v="4"/>
    <x v="1"/>
    <n v="3"/>
    <n v="0.2"/>
    <n v="2776.47"/>
    <n v="49.59"/>
    <n v="681.7199999999998"/>
    <n v="560.26"/>
  </r>
  <r>
    <s v="CA-2020-1907391"/>
    <x v="17"/>
    <x v="4"/>
    <n v="10242"/>
    <s v="Roger Mcneely"/>
    <x v="2"/>
    <s v="Brampton"/>
    <s v="Ontario"/>
    <x v="1"/>
    <s v="ST-10009819"/>
    <s v="Samsung Stove"/>
    <x v="2"/>
    <x v="1"/>
    <n v="2"/>
    <n v="0"/>
    <n v="1702.5"/>
    <n v="196.92"/>
    <n v="0"/>
    <n v="445.31"/>
  </r>
  <r>
    <s v="CA-2018-1299860"/>
    <x v="18"/>
    <x v="3"/>
    <n v="10167"/>
    <s v="Angela Mcclain"/>
    <x v="1"/>
    <s v="Toronto"/>
    <s v="Ontario"/>
    <x v="1"/>
    <s v="PR-10008054"/>
    <s v="Xerox Printer"/>
    <x v="13"/>
    <x v="0"/>
    <n v="1"/>
    <n v="0"/>
    <n v="180.55"/>
    <n v="16.260000000000002"/>
    <n v="0"/>
    <n v="28.71"/>
  </r>
  <r>
    <s v="US-2018-1481644"/>
    <x v="19"/>
    <x v="3"/>
    <n v="10031"/>
    <s v="Ellen Bailey"/>
    <x v="1"/>
    <s v="New York"/>
    <s v="New York"/>
    <x v="3"/>
    <s v="PH-10008662"/>
    <s v="Sony Smart Phone"/>
    <x v="14"/>
    <x v="2"/>
    <n v="7"/>
    <n v="0"/>
    <n v="4673.8999999999996"/>
    <n v="25.44"/>
    <n v="0"/>
    <n v="937.32"/>
  </r>
  <r>
    <s v="US-2022-1298851"/>
    <x v="20"/>
    <x v="1"/>
    <n v="10040"/>
    <s v="Mary Shulz"/>
    <x v="2"/>
    <s v="Los Angeles"/>
    <s v="California"/>
    <x v="3"/>
    <s v="PR-10008054"/>
    <s v="Xerox Printer"/>
    <x v="13"/>
    <x v="0"/>
    <n v="1"/>
    <n v="0.05"/>
    <n v="180.55"/>
    <n v="17.07"/>
    <n v="8.6042105263157964"/>
    <n v="28.79"/>
  </r>
  <r>
    <s v="MX-2021-1973458"/>
    <x v="21"/>
    <x v="0"/>
    <n v="10357"/>
    <s v="Roy Ricketts"/>
    <x v="0"/>
    <s v="Mexico City"/>
    <s v="Distrito Federal"/>
    <x v="0"/>
    <s v="PH-10008564"/>
    <s v="BlackBerry Smart Phone"/>
    <x v="15"/>
    <x v="0"/>
    <n v="1"/>
    <n v="0"/>
    <n v="916.69"/>
    <n v="56.47"/>
    <n v="0"/>
    <n v="188.99"/>
  </r>
  <r>
    <s v="ML-2018-1095472"/>
    <x v="22"/>
    <x v="3"/>
    <n v="10061"/>
    <s v="Shelby Carter"/>
    <x v="1"/>
    <s v="Kuantan"/>
    <s v="Pahang"/>
    <x v="8"/>
    <s v="PH-10003202"/>
    <s v="Nokia Smart Phone"/>
    <x v="4"/>
    <x v="0"/>
    <n v="1"/>
    <n v="0"/>
    <n v="925.49"/>
    <n v="51.84"/>
    <n v="0"/>
    <n v="190.28"/>
  </r>
  <r>
    <s v="CA-2018-1355043"/>
    <x v="23"/>
    <x v="3"/>
    <n v="10021"/>
    <s v="Eric Gonzales"/>
    <x v="2"/>
    <s v="Montreal"/>
    <s v="Quebec"/>
    <x v="1"/>
    <s v="PR-10002718"/>
    <s v="Canon Printer"/>
    <x v="16"/>
    <x v="2"/>
    <n v="5"/>
    <n v="0.05"/>
    <n v="904.5"/>
    <n v="18.57"/>
    <n v="46.627894736842109"/>
    <n v="137.56"/>
  </r>
  <r>
    <s v="CA-2020-1210254"/>
    <x v="24"/>
    <x v="4"/>
    <n v="10105"/>
    <s v="Diane Tompkins"/>
    <x v="2"/>
    <s v="Toronto"/>
    <s v="Ontario"/>
    <x v="1"/>
    <s v="MI-10007621"/>
    <s v="Whirlpool Microwave"/>
    <x v="17"/>
    <x v="2"/>
    <n v="6"/>
    <n v="0"/>
    <n v="1162.02"/>
    <n v="14"/>
    <n v="0"/>
    <n v="140.84"/>
  </r>
  <r>
    <s v="US-2021-1689471"/>
    <x v="25"/>
    <x v="0"/>
    <n v="10222"/>
    <s v="Rufus Traficante"/>
    <x v="1"/>
    <s v="New York"/>
    <s v="New York"/>
    <x v="3"/>
    <s v="MI-10009664"/>
    <s v="Breville Microwave"/>
    <x v="12"/>
    <x v="1"/>
    <n v="4"/>
    <n v="0"/>
    <n v="644.72"/>
    <n v="14.53"/>
    <n v="0"/>
    <n v="78.81"/>
  </r>
  <r>
    <s v="AU-2018-1976661"/>
    <x v="26"/>
    <x v="3"/>
    <n v="10253"/>
    <s v="Janice Carroll"/>
    <x v="0"/>
    <s v="Sydney"/>
    <s v="New South Wales"/>
    <x v="4"/>
    <s v="ST-10005674"/>
    <s v="Maytag Stove"/>
    <x v="18"/>
    <x v="0"/>
    <n v="1"/>
    <n v="0"/>
    <n v="878.08"/>
    <n v="274.27999999999997"/>
    <n v="0"/>
    <n v="246.95"/>
  </r>
  <r>
    <s v="IT-2020-1031523"/>
    <x v="27"/>
    <x v="4"/>
    <n v="10356"/>
    <s v="Matthew Gross"/>
    <x v="1"/>
    <s v="Milan"/>
    <s v="Lombardy"/>
    <x v="9"/>
    <s v="PR-10008941"/>
    <s v="Epson Printer"/>
    <x v="19"/>
    <x v="1"/>
    <n v="2"/>
    <n v="0"/>
    <n v="377.74"/>
    <n v="22.58"/>
    <n v="0"/>
    <n v="58.92"/>
  </r>
  <r>
    <s v="CA-2020-1422821"/>
    <x v="28"/>
    <x v="4"/>
    <n v="10024"/>
    <s v="Marianne Montes"/>
    <x v="2"/>
    <s v="Guelph"/>
    <s v="Ontario"/>
    <x v="1"/>
    <s v="PR-10001146"/>
    <s v="Lexmark Printer"/>
    <x v="20"/>
    <x v="0"/>
    <n v="1"/>
    <n v="0.15"/>
    <n v="107.75"/>
    <n v="12.44"/>
    <n v="16.81941176470589"/>
    <n v="17.399999999999999"/>
  </r>
  <r>
    <s v="UK-2019-1686562"/>
    <x v="29"/>
    <x v="2"/>
    <n v="10374"/>
    <s v="Mary Cahall"/>
    <x v="1"/>
    <s v="London"/>
    <s v="England"/>
    <x v="2"/>
    <s v="TV-10000439"/>
    <s v="Philips Television"/>
    <x v="21"/>
    <x v="0"/>
    <n v="1"/>
    <n v="0.05"/>
    <n v="1215.8"/>
    <n v="230.18"/>
    <n v="51.874736842105222"/>
    <n v="290.5"/>
  </r>
  <r>
    <s v="US-2018-1144478"/>
    <x v="9"/>
    <x v="3"/>
    <n v="10332"/>
    <s v="Ike Leon"/>
    <x v="2"/>
    <s v="Los Angeles"/>
    <s v="California"/>
    <x v="3"/>
    <s v="MI-10007050"/>
    <s v="Hamilton Beach Microwave"/>
    <x v="9"/>
    <x v="0"/>
    <n v="1"/>
    <n v="0"/>
    <n v="277.07"/>
    <n v="32.770000000000003"/>
    <n v="0"/>
    <n v="36.53"/>
  </r>
  <r>
    <s v="US-2022-1760000"/>
    <x v="30"/>
    <x v="1"/>
    <n v="10149"/>
    <s v="Brad Scholle"/>
    <x v="0"/>
    <s v="New York"/>
    <s v="New York"/>
    <x v="3"/>
    <s v="ST-10005074"/>
    <s v="LG Stove"/>
    <x v="1"/>
    <x v="1"/>
    <n v="2"/>
    <n v="0.05"/>
    <n v="2008.36"/>
    <n v="282.11"/>
    <n v="90.855263157894797"/>
    <n v="530.29"/>
  </r>
  <r>
    <s v="IT-2022-1915875"/>
    <x v="31"/>
    <x v="1"/>
    <n v="10113"/>
    <s v="Robert Smith"/>
    <x v="0"/>
    <s v="Milan"/>
    <s v="Lombardy"/>
    <x v="9"/>
    <s v="ST-10001898"/>
    <s v="KitchenAid Stove"/>
    <x v="5"/>
    <x v="0"/>
    <n v="1"/>
    <n v="0.05"/>
    <n v="1223.1600000000001"/>
    <n v="319.55"/>
    <n v="47.558421052631616"/>
    <n v="337.74"/>
  </r>
  <r>
    <s v="CA-2018-1869892"/>
    <x v="32"/>
    <x v="3"/>
    <n v="10077"/>
    <s v="Kellie Sakoda"/>
    <x v="0"/>
    <s v="Montreal"/>
    <s v="Quebec"/>
    <x v="1"/>
    <s v="MI-10009664"/>
    <s v="Breville Microwave"/>
    <x v="12"/>
    <x v="0"/>
    <n v="1"/>
    <n v="0.1"/>
    <n v="161.18"/>
    <n v="13.84"/>
    <n v="16.371111111111105"/>
    <n v="20.72"/>
  </r>
  <r>
    <s v="CA-2019-1412932"/>
    <x v="33"/>
    <x v="2"/>
    <n v="10067"/>
    <s v="Cynthia Lucas"/>
    <x v="1"/>
    <s v="Guelph"/>
    <s v="Ontario"/>
    <x v="1"/>
    <s v="MI-10007421"/>
    <s v="Hoover Microwave"/>
    <x v="22"/>
    <x v="0"/>
    <n v="1"/>
    <n v="0.05"/>
    <n v="230.19"/>
    <n v="26.22"/>
    <n v="10.735263157894735"/>
    <n v="30.24"/>
  </r>
  <r>
    <s v="MX-2021-1850104"/>
    <x v="34"/>
    <x v="0"/>
    <n v="10206"/>
    <s v="Irene Jean"/>
    <x v="0"/>
    <s v="Mexico City"/>
    <s v="Distrito Federal"/>
    <x v="0"/>
    <s v="PR-10004653"/>
    <s v="StarTech Printer"/>
    <x v="7"/>
    <x v="2"/>
    <n v="5"/>
    <n v="0.1"/>
    <n v="1132.45"/>
    <n v="20.74"/>
    <n v="123.52333333333331"/>
    <n v="171.92"/>
  </r>
  <r>
    <s v="GE-2020-1395998"/>
    <x v="17"/>
    <x v="4"/>
    <n v="10306"/>
    <s v="Donald Dean"/>
    <x v="2"/>
    <s v="Berlin"/>
    <s v=" Berlin"/>
    <x v="6"/>
    <s v="TV-10008367"/>
    <s v="TCL Television"/>
    <x v="6"/>
    <x v="1"/>
    <n v="2"/>
    <n v="0"/>
    <n v="1763.28"/>
    <n v="147.30000000000001"/>
    <n v="0"/>
    <n v="402.65"/>
  </r>
  <r>
    <s v="MX-2021-1388810"/>
    <x v="35"/>
    <x v="0"/>
    <n v="10196"/>
    <s v="Daniel Austell"/>
    <x v="2"/>
    <s v="Mexico City"/>
    <s v="Distrito Federal"/>
    <x v="0"/>
    <s v="PR-10006678"/>
    <s v="HP Inkjet Printer"/>
    <x v="3"/>
    <x v="1"/>
    <n v="4"/>
    <n v="0"/>
    <n v="630"/>
    <n v="18.89"/>
    <n v="0"/>
    <n v="96.37"/>
  </r>
  <r>
    <s v="US-2021-1788295"/>
    <x v="36"/>
    <x v="0"/>
    <n v="10011"/>
    <s v="Brent Gregory"/>
    <x v="1"/>
    <s v="New York"/>
    <s v="New York"/>
    <x v="3"/>
    <s v="ST-10001898"/>
    <s v="KitchenAid Stove"/>
    <x v="5"/>
    <x v="2"/>
    <n v="5"/>
    <n v="0.05"/>
    <n v="6115.8"/>
    <n v="305.02999999999997"/>
    <n v="305.82999999999993"/>
    <n v="1559.45"/>
  </r>
  <r>
    <s v="SP-2020-1711043"/>
    <x v="37"/>
    <x v="4"/>
    <n v="10238"/>
    <s v="Stephanie Adair"/>
    <x v="2"/>
    <s v="Madrid"/>
    <s v="Madrid"/>
    <x v="10"/>
    <s v="MI-10005387"/>
    <s v="Cuisinart Microwave"/>
    <x v="23"/>
    <x v="0"/>
    <n v="1"/>
    <n v="0"/>
    <n v="279.27999999999997"/>
    <n v="25.44"/>
    <n v="0"/>
    <n v="36.049999999999997"/>
  </r>
  <r>
    <s v="CA-2020-1722511"/>
    <x v="38"/>
    <x v="4"/>
    <n v="10340"/>
    <s v="Charmaine Magee"/>
    <x v="1"/>
    <s v="Montreal"/>
    <s v="Quebec"/>
    <x v="1"/>
    <s v="MI-10005461"/>
    <s v="Panasonic Microwave"/>
    <x v="8"/>
    <x v="1"/>
    <n v="4"/>
    <n v="0"/>
    <n v="1159.68"/>
    <n v="31.58"/>
    <n v="0"/>
    <n v="142.32"/>
  </r>
  <r>
    <s v="US-2020-1702322"/>
    <x v="39"/>
    <x v="4"/>
    <n v="10341"/>
    <s v="James Munoz"/>
    <x v="2"/>
    <s v="Chicago"/>
    <s v="Illinois"/>
    <x v="3"/>
    <s v="PR-10006678"/>
    <s v="HP Inkjet Printer"/>
    <x v="3"/>
    <x v="1"/>
    <n v="4"/>
    <n v="0.2"/>
    <n v="630"/>
    <n v="18.89"/>
    <n v="152.77749999999992"/>
    <n v="96.37"/>
  </r>
  <r>
    <s v="US-2018-1081758"/>
    <x v="40"/>
    <x v="3"/>
    <n v="10014"/>
    <s v="Daniel Perkins"/>
    <x v="2"/>
    <s v="Los Angeles"/>
    <s v="California"/>
    <x v="3"/>
    <s v="PH-10007079"/>
    <s v="LG Smart Phone"/>
    <x v="1"/>
    <x v="0"/>
    <n v="1"/>
    <n v="0"/>
    <n v="753.3"/>
    <n v="50.01"/>
    <n v="0"/>
    <n v="155.66"/>
  </r>
  <r>
    <s v="CA-2021-1425217"/>
    <x v="41"/>
    <x v="0"/>
    <n v="10226"/>
    <s v="James Vashaw"/>
    <x v="0"/>
    <s v="Montreal"/>
    <s v="Quebec"/>
    <x v="1"/>
    <s v="PR-10005971"/>
    <s v="Brother Wireless Fax Machine"/>
    <x v="24"/>
    <x v="1"/>
    <n v="2"/>
    <n v="0.25"/>
    <n v="273.42"/>
    <n v="11.21"/>
    <n v="87.403333333333364"/>
    <n v="42.14"/>
  </r>
  <r>
    <s v="UK-2019-1063896"/>
    <x v="42"/>
    <x v="2"/>
    <n v="10204"/>
    <s v="Danilo Aline"/>
    <x v="0"/>
    <s v="London"/>
    <s v="England"/>
    <x v="2"/>
    <s v="PR-10008941"/>
    <s v="Epson Printer"/>
    <x v="19"/>
    <x v="2"/>
    <n v="5"/>
    <n v="0.05"/>
    <n v="944.35"/>
    <n v="22.58"/>
    <n v="48.514210526315878"/>
    <n v="143.91"/>
  </r>
  <r>
    <s v="AU-2020-1930456"/>
    <x v="43"/>
    <x v="4"/>
    <n v="10181"/>
    <s v="Corrine Woodham"/>
    <x v="0"/>
    <s v="Sydney"/>
    <s v="New South Wales"/>
    <x v="4"/>
    <s v="PH-10003941"/>
    <s v="Apple Smart Phone"/>
    <x v="25"/>
    <x v="0"/>
    <n v="1"/>
    <n v="0.05"/>
    <n v="922.77"/>
    <n v="64.69"/>
    <n v="45.162105263157969"/>
    <n v="191.02"/>
  </r>
  <r>
    <s v="US-2018-1337858"/>
    <x v="44"/>
    <x v="3"/>
    <n v="10312"/>
    <s v="Bettie Totman"/>
    <x v="1"/>
    <s v="Los Angeles"/>
    <s v="California"/>
    <x v="3"/>
    <s v="ST-10001876"/>
    <s v="HiSense Stove"/>
    <x v="11"/>
    <x v="1"/>
    <n v="3"/>
    <n v="0"/>
    <n v="3241.14"/>
    <n v="254.8"/>
    <n v="0"/>
    <n v="835.78"/>
  </r>
  <r>
    <s v="IT-2020-1628381"/>
    <x v="45"/>
    <x v="4"/>
    <n v="10361"/>
    <s v="Jason Whitaker"/>
    <x v="0"/>
    <s v="Milan"/>
    <s v="Lombardy"/>
    <x v="9"/>
    <s v="PH-10008564"/>
    <s v="BlackBerry Smart Phone"/>
    <x v="15"/>
    <x v="1"/>
    <n v="2"/>
    <n v="0.3"/>
    <n v="1833.38"/>
    <n v="59.16"/>
    <n v="760.38000000000034"/>
    <n v="372.6"/>
  </r>
  <r>
    <s v="ML-2018-1486605"/>
    <x v="46"/>
    <x v="3"/>
    <n v="10324"/>
    <s v="Sarah Broadway"/>
    <x v="1"/>
    <s v="Kuantan"/>
    <s v="Pahang"/>
    <x v="8"/>
    <s v="MI-10009664"/>
    <s v="Breville Microwave"/>
    <x v="12"/>
    <x v="1"/>
    <n v="4"/>
    <n v="0.05"/>
    <n v="644.72"/>
    <n v="15.92"/>
    <n v="33.094736842105249"/>
    <n v="78.95"/>
  </r>
  <r>
    <s v="MX-2019-1783800"/>
    <x v="47"/>
    <x v="2"/>
    <n v="10095"/>
    <s v="Richard Rone"/>
    <x v="0"/>
    <s v="Mexico City"/>
    <s v="Distrito Federal"/>
    <x v="0"/>
    <s v="PR-10001146"/>
    <s v="Lexmark Printer"/>
    <x v="20"/>
    <x v="0"/>
    <n v="1"/>
    <n v="0"/>
    <n v="107.75"/>
    <n v="13.06"/>
    <n v="0"/>
    <n v="17.47"/>
  </r>
  <r>
    <s v="MX-2021-1459907"/>
    <x v="48"/>
    <x v="0"/>
    <n v="10246"/>
    <s v="David Serano"/>
    <x v="1"/>
    <s v="Mexico City"/>
    <s v="Distrito Federal"/>
    <x v="0"/>
    <s v="ST-10009819"/>
    <s v="Samsung Stove"/>
    <x v="2"/>
    <x v="0"/>
    <n v="1"/>
    <n v="0.05"/>
    <n v="851.25"/>
    <n v="206.77"/>
    <n v="33.920000000000073"/>
    <n v="233.49"/>
  </r>
  <r>
    <s v="US-2022-1935029"/>
    <x v="49"/>
    <x v="1"/>
    <n v="10066"/>
    <s v="Evelyn Ray"/>
    <x v="2"/>
    <s v="Chicago"/>
    <s v="Illinois"/>
    <x v="3"/>
    <s v="TV-10003493"/>
    <s v="LG Television"/>
    <x v="1"/>
    <x v="0"/>
    <n v="1"/>
    <n v="0.05"/>
    <n v="1189.8"/>
    <n v="228.96"/>
    <n v="50.570526315789493"/>
    <n v="284.66000000000003"/>
  </r>
  <r>
    <s v="CA-2021-1234427"/>
    <x v="50"/>
    <x v="0"/>
    <n v="10264"/>
    <s v="Kerri Michaux"/>
    <x v="0"/>
    <s v="Toronto"/>
    <s v="Ontario"/>
    <x v="1"/>
    <s v="PR-10002718"/>
    <s v="Canon Printer"/>
    <x v="16"/>
    <x v="2"/>
    <n v="5"/>
    <n v="0.2"/>
    <n v="904.5"/>
    <n v="18.57"/>
    <n v="221.48249999999996"/>
    <n v="137.56"/>
  </r>
  <r>
    <s v="CA-2022-1532418"/>
    <x v="51"/>
    <x v="1"/>
    <n v="10112"/>
    <s v="Patsy Mcbratney"/>
    <x v="1"/>
    <s v="Guelph"/>
    <s v="Ontario"/>
    <x v="1"/>
    <s v="ST-10005674"/>
    <s v="Maytag Stove"/>
    <x v="18"/>
    <x v="1"/>
    <n v="2"/>
    <n v="0"/>
    <n v="1756.16"/>
    <n v="228.57"/>
    <n v="0"/>
    <n v="461.9"/>
  </r>
  <r>
    <s v="SP-2019-1644140"/>
    <x v="52"/>
    <x v="2"/>
    <n v="10067"/>
    <s v="Cynthia Lucas"/>
    <x v="1"/>
    <s v="Madrid"/>
    <s v="Madrid"/>
    <x v="10"/>
    <s v="ST-10001243"/>
    <s v="Hamilton Beach Stove"/>
    <x v="9"/>
    <x v="0"/>
    <n v="1"/>
    <n v="0"/>
    <n v="737.82"/>
    <n v="193.01"/>
    <n v="0"/>
    <n v="203.76"/>
  </r>
  <r>
    <s v="UK-2021-1513833"/>
    <x v="53"/>
    <x v="0"/>
    <n v="10026"/>
    <s v="Robin Cardenas"/>
    <x v="0"/>
    <s v="Cambridge"/>
    <s v="England"/>
    <x v="2"/>
    <s v="TV-10008344"/>
    <s v="Sharp Television"/>
    <x v="10"/>
    <x v="1"/>
    <n v="4"/>
    <n v="0"/>
    <n v="4097.4799999999996"/>
    <n v="206.84"/>
    <n v="0"/>
    <n v="922.12"/>
  </r>
  <r>
    <s v="CA-2020-1540757"/>
    <x v="54"/>
    <x v="4"/>
    <n v="10011"/>
    <s v="Brent Gregory"/>
    <x v="1"/>
    <s v="Guelph"/>
    <s v="Ontario"/>
    <x v="1"/>
    <s v="MI-10000971"/>
    <s v="LG Microwave"/>
    <x v="1"/>
    <x v="0"/>
    <n v="1"/>
    <n v="0"/>
    <n v="238.08"/>
    <n v="27.16"/>
    <n v="0"/>
    <n v="31.29"/>
  </r>
  <r>
    <s v="CA-2018-1254995"/>
    <x v="55"/>
    <x v="3"/>
    <n v="10244"/>
    <s v="Antonio Swiger"/>
    <x v="2"/>
    <s v="Montreal"/>
    <s v="Quebec"/>
    <x v="1"/>
    <s v="PH-10003941"/>
    <s v="Apple Smart Phone"/>
    <x v="25"/>
    <x v="0"/>
    <n v="1"/>
    <n v="0"/>
    <n v="922.77"/>
    <n v="53.91"/>
    <n v="0"/>
    <n v="189.94"/>
  </r>
  <r>
    <s v="UK-2021-1184677"/>
    <x v="56"/>
    <x v="0"/>
    <n v="10011"/>
    <s v="Brent Gregory"/>
    <x v="1"/>
    <s v="Cambridge"/>
    <s v="England"/>
    <x v="2"/>
    <s v="TV-10006688"/>
    <s v="Samsung Television"/>
    <x v="2"/>
    <x v="1"/>
    <n v="2"/>
    <n v="0.25"/>
    <n v="2046.92"/>
    <n v="172.11"/>
    <n v="624.9366666666665"/>
    <n v="467.53"/>
  </r>
  <r>
    <s v="CA-2020-1479808"/>
    <x v="57"/>
    <x v="4"/>
    <n v="10207"/>
    <s v="Sarah Badger"/>
    <x v="1"/>
    <s v="Montreal"/>
    <s v="Quebec"/>
    <x v="1"/>
    <s v="PH-10007079"/>
    <s v="LG Smart Phone"/>
    <x v="1"/>
    <x v="0"/>
    <n v="1"/>
    <n v="0"/>
    <n v="753.3"/>
    <n v="47.63"/>
    <n v="0"/>
    <n v="155.41999999999999"/>
  </r>
  <r>
    <s v="SP-2022-1863862"/>
    <x v="58"/>
    <x v="1"/>
    <n v="10178"/>
    <s v="Susan Lincourt"/>
    <x v="0"/>
    <s v="Madrid"/>
    <s v="Madrid"/>
    <x v="10"/>
    <s v="PH-10007079"/>
    <s v="LG Smart Phone"/>
    <x v="1"/>
    <x v="0"/>
    <n v="1"/>
    <n v="0"/>
    <n v="753.3"/>
    <n v="52.39"/>
    <n v="0"/>
    <n v="155.9"/>
  </r>
  <r>
    <s v="AU-2022-1896186"/>
    <x v="59"/>
    <x v="1"/>
    <n v="10024"/>
    <s v="Marianne Montes"/>
    <x v="2"/>
    <s v="Melbourne"/>
    <s v="Victoria"/>
    <x v="4"/>
    <s v="PR-10008941"/>
    <s v="Epson Printer"/>
    <x v="19"/>
    <x v="1"/>
    <n v="4"/>
    <n v="0"/>
    <n v="755.48"/>
    <n v="24.64"/>
    <n v="0"/>
    <n v="115.78"/>
  </r>
  <r>
    <s v="US-2020-1386252"/>
    <x v="60"/>
    <x v="4"/>
    <n v="10132"/>
    <s v="Zachary Marashio"/>
    <x v="2"/>
    <s v="New York"/>
    <s v="New York"/>
    <x v="3"/>
    <s v="TV-10003493"/>
    <s v="LG Television"/>
    <x v="1"/>
    <x v="0"/>
    <n v="1"/>
    <n v="0"/>
    <n v="1189.8"/>
    <n v="228.96"/>
    <n v="0"/>
    <n v="284.66000000000003"/>
  </r>
  <r>
    <s v="SP-2021-1154660"/>
    <x v="34"/>
    <x v="0"/>
    <n v="10324"/>
    <s v="Sarah Broadway"/>
    <x v="1"/>
    <s v="Madrid"/>
    <s v="Madrid"/>
    <x v="10"/>
    <s v="TV-10006688"/>
    <s v="Samsung Television"/>
    <x v="2"/>
    <x v="0"/>
    <n v="1"/>
    <n v="0"/>
    <n v="1023.46"/>
    <n v="172.11"/>
    <n v="0"/>
    <n v="242.37"/>
  </r>
  <r>
    <s v="GE-2019-1787939"/>
    <x v="61"/>
    <x v="2"/>
    <n v="10299"/>
    <s v="Elissa Howard"/>
    <x v="2"/>
    <s v="Berlin"/>
    <s v=" Berlin"/>
    <x v="6"/>
    <s v="ST-10009819"/>
    <s v="Samsung Stove"/>
    <x v="2"/>
    <x v="1"/>
    <n v="2"/>
    <n v="0"/>
    <n v="1702.5"/>
    <n v="216.61"/>
    <n v="0"/>
    <n v="447.28"/>
  </r>
  <r>
    <s v="CA-2018-1554081"/>
    <x v="62"/>
    <x v="3"/>
    <n v="10162"/>
    <s v="William Peebles"/>
    <x v="1"/>
    <s v="Guelph"/>
    <s v="Ontario"/>
    <x v="1"/>
    <s v="PH-10003202"/>
    <s v="Nokia Smart Phone"/>
    <x v="4"/>
    <x v="2"/>
    <n v="7"/>
    <n v="0"/>
    <n v="6478.43"/>
    <n v="45.08"/>
    <n v="0"/>
    <n v="1300.21"/>
  </r>
  <r>
    <s v="TH-2022-1194486"/>
    <x v="63"/>
    <x v="1"/>
    <n v="10166"/>
    <s v="Chana Fisher"/>
    <x v="2"/>
    <s v="Bangkok"/>
    <s v="Bangkok"/>
    <x v="11"/>
    <s v="ST-10000710"/>
    <s v="Cuisinart Stove"/>
    <x v="23"/>
    <x v="0"/>
    <n v="1"/>
    <n v="0"/>
    <n v="700.78"/>
    <n v="163.31"/>
    <n v="0"/>
    <n v="191.52"/>
  </r>
  <r>
    <s v="US-2018-1610722"/>
    <x v="64"/>
    <x v="3"/>
    <n v="10324"/>
    <s v="Sarah Broadway"/>
    <x v="1"/>
    <s v="New York"/>
    <s v="New York"/>
    <x v="3"/>
    <s v="TV-10006688"/>
    <s v="Samsung Television"/>
    <x v="2"/>
    <x v="1"/>
    <n v="4"/>
    <n v="0.05"/>
    <n v="4093.84"/>
    <n v="164.28"/>
    <n v="206.81894736842105"/>
    <n v="917.07"/>
  </r>
  <r>
    <s v="MX-2019-1132058"/>
    <x v="65"/>
    <x v="2"/>
    <n v="10119"/>
    <s v="Dorothy Lopez"/>
    <x v="1"/>
    <s v="Mexico City"/>
    <s v="Distrito Federal"/>
    <x v="0"/>
    <s v="PR-10002718"/>
    <s v="Canon Printer"/>
    <x v="16"/>
    <x v="1"/>
    <n v="4"/>
    <n v="0"/>
    <n v="723.6"/>
    <n v="19.5"/>
    <n v="0"/>
    <n v="110.51"/>
  </r>
  <r>
    <s v="CA-2019-1194830"/>
    <x v="66"/>
    <x v="2"/>
    <n v="10363"/>
    <s v="Michael Eddy"/>
    <x v="0"/>
    <s v="Brampton"/>
    <s v="Ontario"/>
    <x v="1"/>
    <s v="TV-10000439"/>
    <s v="Philips Television"/>
    <x v="21"/>
    <x v="2"/>
    <n v="7"/>
    <n v="0.2"/>
    <n v="8510.6"/>
    <n v="209.25"/>
    <n v="2075.3374999999996"/>
    <n v="1893.28"/>
  </r>
  <r>
    <s v="US-2019-1972077"/>
    <x v="67"/>
    <x v="2"/>
    <n v="10193"/>
    <s v="Paul Murphy"/>
    <x v="0"/>
    <s v="Los Angeles"/>
    <s v="California"/>
    <x v="3"/>
    <s v="PH-10004521"/>
    <s v="Huawei Smart Phone"/>
    <x v="26"/>
    <x v="0"/>
    <n v="1"/>
    <n v="0.15"/>
    <n v="500.32"/>
    <n v="16.22"/>
    <n v="85.429411764705947"/>
    <n v="101.68"/>
  </r>
  <r>
    <s v="CA-2020-1811911"/>
    <x v="68"/>
    <x v="4"/>
    <n v="10204"/>
    <s v="Danilo Aline"/>
    <x v="0"/>
    <s v="Brampton"/>
    <s v="Ontario"/>
    <x v="1"/>
    <s v="TV-10006688"/>
    <s v="Samsung Television"/>
    <x v="2"/>
    <x v="0"/>
    <n v="1"/>
    <n v="0.1"/>
    <n v="1023.46"/>
    <n v="156.46"/>
    <n v="96.333333333333258"/>
    <n v="240.81"/>
  </r>
  <r>
    <s v="IN-2019-1592448"/>
    <x v="69"/>
    <x v="2"/>
    <n v="10095"/>
    <s v="Richard Rone"/>
    <x v="0"/>
    <s v="Mumbai"/>
    <s v="Konkan"/>
    <x v="7"/>
    <s v="MI-10009664"/>
    <s v="Breville Microwave"/>
    <x v="12"/>
    <x v="2"/>
    <n v="6"/>
    <n v="0"/>
    <n v="967.08"/>
    <n v="15.92"/>
    <n v="0"/>
    <n v="117.63"/>
  </r>
  <r>
    <s v="US-2022-1413281"/>
    <x v="70"/>
    <x v="1"/>
    <n v="10239"/>
    <s v="Justin Tagaban"/>
    <x v="1"/>
    <s v="Houston"/>
    <s v="Texas"/>
    <x v="3"/>
    <s v="PR-10002718"/>
    <s v="Canon Printer"/>
    <x v="16"/>
    <x v="1"/>
    <n v="2"/>
    <n v="0"/>
    <n v="361.8"/>
    <n v="19.5"/>
    <n v="0"/>
    <n v="56.23"/>
  </r>
  <r>
    <s v="ML-2019-1593375"/>
    <x v="71"/>
    <x v="2"/>
    <n v="10095"/>
    <s v="Richard Rone"/>
    <x v="0"/>
    <s v="Kuantan"/>
    <s v="Pahang"/>
    <x v="8"/>
    <s v="MI-10000971"/>
    <s v="LG Microwave"/>
    <x v="1"/>
    <x v="0"/>
    <n v="1"/>
    <n v="0.05"/>
    <n v="238.08"/>
    <n v="31.23"/>
    <n v="10.886842105263156"/>
    <n v="31.69"/>
  </r>
  <r>
    <s v="IT-2019-1798882"/>
    <x v="72"/>
    <x v="2"/>
    <n v="10043"/>
    <s v="Mandy Ross"/>
    <x v="0"/>
    <s v="Milan"/>
    <s v="Lombardy"/>
    <x v="9"/>
    <s v="TV-10005930"/>
    <s v="Sony Television"/>
    <x v="14"/>
    <x v="0"/>
    <n v="1"/>
    <n v="0.15"/>
    <n v="867.32"/>
    <n v="164.47"/>
    <n v="124.03235294117644"/>
    <n v="207.26"/>
  </r>
  <r>
    <s v="FR-2019-1143109"/>
    <x v="73"/>
    <x v="2"/>
    <n v="10207"/>
    <s v="Sarah Badger"/>
    <x v="1"/>
    <s v="Paris"/>
    <s v="Ile-de-France"/>
    <x v="5"/>
    <s v="PH-10008662"/>
    <s v="Sony Smart Phone"/>
    <x v="14"/>
    <x v="0"/>
    <n v="1"/>
    <n v="0"/>
    <n v="667.7"/>
    <n v="26.65"/>
    <n v="0"/>
    <n v="136.19999999999999"/>
  </r>
  <r>
    <s v="CA-2018-1123659"/>
    <x v="74"/>
    <x v="3"/>
    <n v="10270"/>
    <s v="Lisa Lawson"/>
    <x v="1"/>
    <s v="Brampton"/>
    <s v="Ontario"/>
    <x v="1"/>
    <s v="ST-10005531"/>
    <s v="Breville Stove"/>
    <x v="12"/>
    <x v="1"/>
    <n v="3"/>
    <n v="0.05"/>
    <n v="3021.96"/>
    <n v="235.58"/>
    <n v="146.65157894736876"/>
    <n v="779.05"/>
  </r>
  <r>
    <s v="IT-2020-1189887"/>
    <x v="75"/>
    <x v="4"/>
    <n v="10252"/>
    <s v="Christopher Delong"/>
    <x v="2"/>
    <s v="Milan"/>
    <s v="Lombardy"/>
    <x v="9"/>
    <s v="ST-10009819"/>
    <s v="Samsung Stove"/>
    <x v="2"/>
    <x v="1"/>
    <n v="3"/>
    <n v="0"/>
    <n v="2553.75"/>
    <n v="216.61"/>
    <n v="0"/>
    <n v="660.09"/>
  </r>
  <r>
    <s v="US-2021-1431119"/>
    <x v="76"/>
    <x v="0"/>
    <n v="10398"/>
    <s v="John Zeigler"/>
    <x v="1"/>
    <s v="Los Angeles"/>
    <s v="California"/>
    <x v="3"/>
    <s v="ST-10005674"/>
    <s v="Maytag Stove"/>
    <x v="18"/>
    <x v="0"/>
    <n v="1"/>
    <n v="0"/>
    <n v="878.08"/>
    <n v="240"/>
    <n v="0"/>
    <n v="243.52"/>
  </r>
  <r>
    <s v="CA-2019-1105082"/>
    <x v="77"/>
    <x v="2"/>
    <n v="10218"/>
    <s v="Terry Chaisson"/>
    <x v="1"/>
    <s v="Brampton"/>
    <s v="Ontario"/>
    <x v="1"/>
    <s v="PH-10004767"/>
    <s v="Motorola Smart Phone"/>
    <x v="27"/>
    <x v="2"/>
    <n v="7"/>
    <n v="0.05"/>
    <n v="6301.68"/>
    <n v="53.13"/>
    <n v="328.871052631579"/>
    <n v="1265.6600000000001"/>
  </r>
  <r>
    <s v="SP-2020-1049652"/>
    <x v="78"/>
    <x v="4"/>
    <n v="10296"/>
    <s v="Peter Goldman"/>
    <x v="2"/>
    <s v="Madrid"/>
    <s v="Madrid"/>
    <x v="10"/>
    <s v="PR-10006678"/>
    <s v="HP Inkjet Printer"/>
    <x v="3"/>
    <x v="0"/>
    <n v="1"/>
    <n v="0"/>
    <n v="157.5"/>
    <n v="19.79"/>
    <n v="0"/>
    <n v="25.6"/>
  </r>
  <r>
    <s v="US-2022-1174136"/>
    <x v="79"/>
    <x v="1"/>
    <n v="10130"/>
    <s v="Helen Hibbard"/>
    <x v="0"/>
    <s v="Chicago"/>
    <s v="Illinois"/>
    <x v="3"/>
    <s v="PR-10008941"/>
    <s v="Epson Printer"/>
    <x v="19"/>
    <x v="1"/>
    <n v="2"/>
    <n v="0"/>
    <n v="377.74"/>
    <n v="21.56"/>
    <n v="0"/>
    <n v="58.82"/>
  </r>
  <r>
    <s v="GE-2019-1403975"/>
    <x v="80"/>
    <x v="2"/>
    <n v="10251"/>
    <s v="Tamara Marshall"/>
    <x v="0"/>
    <s v="Berlin"/>
    <s v=" Berlin"/>
    <x v="6"/>
    <s v="MI-10007745"/>
    <s v="Toshiba Microwave"/>
    <x v="28"/>
    <x v="0"/>
    <n v="1"/>
    <n v="0.2"/>
    <n v="272.87"/>
    <n v="34.130000000000003"/>
    <n v="59.685000000000002"/>
    <n v="36.15"/>
  </r>
  <r>
    <s v="AU-2021-1659482"/>
    <x v="50"/>
    <x v="0"/>
    <n v="10229"/>
    <s v="Megan Thomas"/>
    <x v="2"/>
    <s v="Sydney"/>
    <s v="New South Wales"/>
    <x v="4"/>
    <s v="PH-10008662"/>
    <s v="Sony Smart Phone"/>
    <x v="14"/>
    <x v="0"/>
    <n v="1"/>
    <n v="0"/>
    <n v="667.7"/>
    <n v="29.08"/>
    <n v="0"/>
    <n v="136.44999999999999"/>
  </r>
  <r>
    <s v="CA-2019-1991810"/>
    <x v="81"/>
    <x v="2"/>
    <n v="10027"/>
    <s v="Thomas Campbell"/>
    <x v="2"/>
    <s v="Brampton"/>
    <s v="Ontario"/>
    <x v="1"/>
    <s v="PH-10001701"/>
    <s v="Samsung Smart Phone"/>
    <x v="2"/>
    <x v="1"/>
    <n v="3"/>
    <n v="0"/>
    <n v="2914.5"/>
    <n v="50.76"/>
    <n v="0"/>
    <n v="587.98"/>
  </r>
  <r>
    <s v="IN-2020-1433081"/>
    <x v="82"/>
    <x v="4"/>
    <n v="10046"/>
    <s v="Maurice Depriest"/>
    <x v="2"/>
    <s v="Mumbai"/>
    <s v="Konkan"/>
    <x v="7"/>
    <s v="MI-10003281"/>
    <s v="KitchenAid Microwave"/>
    <x v="5"/>
    <x v="0"/>
    <n v="1"/>
    <n v="0"/>
    <n v="150.81"/>
    <n v="13.28"/>
    <n v="0"/>
    <n v="19.43"/>
  </r>
  <r>
    <s v="CA-2021-1600616"/>
    <x v="83"/>
    <x v="0"/>
    <n v="10388"/>
    <s v="Quinton Dees"/>
    <x v="2"/>
    <s v="Brampton"/>
    <s v="Ontario"/>
    <x v="1"/>
    <s v="ST-10006669"/>
    <s v="Whirlpool Stove"/>
    <x v="17"/>
    <x v="0"/>
    <n v="1"/>
    <n v="0.15"/>
    <n v="722.69"/>
    <n v="178.66"/>
    <n v="96.005294117647054"/>
    <n v="198.54"/>
  </r>
  <r>
    <s v="GE-2018-1049768"/>
    <x v="84"/>
    <x v="3"/>
    <n v="10053"/>
    <s v="Roger Walker"/>
    <x v="0"/>
    <s v="Berlin"/>
    <s v=" Berlin"/>
    <x v="6"/>
    <s v="PR-10008054"/>
    <s v="Xerox Printer"/>
    <x v="13"/>
    <x v="1"/>
    <n v="2"/>
    <n v="0"/>
    <n v="361.1"/>
    <n v="17.89"/>
    <n v="0"/>
    <n v="55.95"/>
  </r>
  <r>
    <s v="CA-2020-1467786"/>
    <x v="85"/>
    <x v="4"/>
    <n v="10261"/>
    <s v="Erik Coan"/>
    <x v="0"/>
    <s v="Brampton"/>
    <s v="Ontario"/>
    <x v="1"/>
    <s v="ST-10001876"/>
    <s v="HiSense Stove"/>
    <x v="11"/>
    <x v="1"/>
    <n v="2"/>
    <n v="0"/>
    <n v="2160.7600000000002"/>
    <n v="242.67"/>
    <n v="0"/>
    <n v="564.47"/>
  </r>
  <r>
    <s v="UK-2018-1236033"/>
    <x v="86"/>
    <x v="3"/>
    <n v="10348"/>
    <s v="Shandra Moreno"/>
    <x v="0"/>
    <s v="London"/>
    <s v="England"/>
    <x v="2"/>
    <s v="PH-10008564"/>
    <s v="BlackBerry Smart Phone"/>
    <x v="15"/>
    <x v="1"/>
    <n v="2"/>
    <n v="0"/>
    <n v="1833.38"/>
    <n v="59.16"/>
    <n v="0"/>
    <n v="372.6"/>
  </r>
  <r>
    <s v="AU-2018-1944315"/>
    <x v="87"/>
    <x v="3"/>
    <n v="10163"/>
    <s v="Holly Hoff"/>
    <x v="1"/>
    <s v="Melbourne"/>
    <s v="Victoria"/>
    <x v="4"/>
    <s v="ST-10001898"/>
    <s v="KitchenAid Stove"/>
    <x v="5"/>
    <x v="0"/>
    <n v="1"/>
    <n v="0.1"/>
    <n v="1223.1600000000001"/>
    <n v="348.6"/>
    <n v="97.173333333333289"/>
    <n v="340.65"/>
  </r>
  <r>
    <s v="IN-2020-1458012"/>
    <x v="88"/>
    <x v="4"/>
    <n v="10061"/>
    <s v="Shelby Carter"/>
    <x v="1"/>
    <s v="Mumbai"/>
    <s v="Konkan"/>
    <x v="7"/>
    <s v="TV-10006688"/>
    <s v="Samsung Television"/>
    <x v="2"/>
    <x v="0"/>
    <n v="1"/>
    <n v="0.3"/>
    <n v="1023.46"/>
    <n v="179.93"/>
    <n v="361.51285714285723"/>
    <n v="243.15"/>
  </r>
  <r>
    <s v="AU-2021-1723638"/>
    <x v="89"/>
    <x v="0"/>
    <n v="10089"/>
    <s v="Susan Sullens"/>
    <x v="0"/>
    <s v="Sydney"/>
    <s v="New South Wales"/>
    <x v="4"/>
    <s v="TV-10008367"/>
    <s v="TCL Television"/>
    <x v="6"/>
    <x v="2"/>
    <n v="5"/>
    <n v="0"/>
    <n v="4408.2"/>
    <n v="160.69"/>
    <n v="0"/>
    <n v="985.87"/>
  </r>
  <r>
    <s v="IT-2018-1932875"/>
    <x v="90"/>
    <x v="3"/>
    <n v="10090"/>
    <s v="Bill Novak"/>
    <x v="0"/>
    <s v="Milan"/>
    <s v="Lombardy"/>
    <x v="9"/>
    <s v="PH-10003202"/>
    <s v="Nokia Smart Phone"/>
    <x v="4"/>
    <x v="1"/>
    <n v="2"/>
    <n v="0.1"/>
    <n v="1850.98"/>
    <n v="49.59"/>
    <n v="200.15444444444438"/>
    <n v="375.16"/>
  </r>
  <r>
    <s v="MX-2022-1266282"/>
    <x v="91"/>
    <x v="1"/>
    <n v="10124"/>
    <s v="Carrie Moran"/>
    <x v="1"/>
    <s v="Mexico City"/>
    <s v="Distrito Federal"/>
    <x v="0"/>
    <s v="PH-10003941"/>
    <s v="Apple Smart Phone"/>
    <x v="25"/>
    <x v="0"/>
    <n v="1"/>
    <n v="0.05"/>
    <n v="922.77"/>
    <n v="56.61"/>
    <n v="45.587368421052702"/>
    <n v="190.21"/>
  </r>
  <r>
    <s v="SP-2019-1519980"/>
    <x v="92"/>
    <x v="2"/>
    <n v="10288"/>
    <s v="Joanna Newland"/>
    <x v="2"/>
    <s v="Madrid"/>
    <s v="Madrid"/>
    <x v="10"/>
    <s v="TV-10006688"/>
    <s v="Samsung Television"/>
    <x v="2"/>
    <x v="1"/>
    <n v="2"/>
    <n v="0.15"/>
    <n v="2046.92"/>
    <n v="172.11"/>
    <n v="330.84882352941167"/>
    <n v="467.53"/>
  </r>
  <r>
    <s v="AU-2019-1815312"/>
    <x v="2"/>
    <x v="2"/>
    <n v="10350"/>
    <s v="Suzanne Palmer"/>
    <x v="1"/>
    <s v="Melbourne"/>
    <s v="Victoria"/>
    <x v="4"/>
    <s v="PR-10008941"/>
    <s v="Epson Printer"/>
    <x v="19"/>
    <x v="0"/>
    <n v="1"/>
    <n v="0.05"/>
    <n v="188.87"/>
    <n v="24.64"/>
    <n v="8.6436842105263167"/>
    <n v="30.79"/>
  </r>
  <r>
    <s v="CA-2018-1292101"/>
    <x v="93"/>
    <x v="3"/>
    <n v="10231"/>
    <s v="Jon Voller"/>
    <x v="0"/>
    <s v="Brampton"/>
    <s v="Ontario"/>
    <x v="1"/>
    <s v="MI-10005387"/>
    <s v="Cuisinart Microwave"/>
    <x v="23"/>
    <x v="1"/>
    <n v="2"/>
    <n v="0.1"/>
    <n v="558.55999999999995"/>
    <n v="23.13"/>
    <n v="59.492222222222154"/>
    <n v="69.33"/>
  </r>
  <r>
    <s v="SP-2018-1706582"/>
    <x v="94"/>
    <x v="3"/>
    <n v="10376"/>
    <s v="Raymond Callaway"/>
    <x v="0"/>
    <s v="Madrid"/>
    <s v="Madrid"/>
    <x v="10"/>
    <s v="ST-10001898"/>
    <s v="KitchenAid Stove"/>
    <x v="5"/>
    <x v="1"/>
    <n v="4"/>
    <n v="0"/>
    <n v="4892.6400000000003"/>
    <n v="319.55"/>
    <n v="0"/>
    <n v="1255.1199999999999"/>
  </r>
  <r>
    <s v="CA-2022-1932275"/>
    <x v="95"/>
    <x v="1"/>
    <n v="10141"/>
    <s v="June Schatzman"/>
    <x v="0"/>
    <s v="Montreal"/>
    <s v="Quebec"/>
    <x v="1"/>
    <s v="PH-10007079"/>
    <s v="LG Smart Phone"/>
    <x v="1"/>
    <x v="1"/>
    <n v="2"/>
    <n v="0.25"/>
    <n v="1506.6"/>
    <n v="47.63"/>
    <n v="486.32333333333327"/>
    <n v="306.08"/>
  </r>
  <r>
    <s v="IT-2022-1132017"/>
    <x v="96"/>
    <x v="1"/>
    <n v="10103"/>
    <s v="Juan Siverling"/>
    <x v="0"/>
    <s v="Milan"/>
    <s v="Lombardy"/>
    <x v="9"/>
    <s v="TV-10000439"/>
    <s v="Philips Television"/>
    <x v="21"/>
    <x v="0"/>
    <n v="1"/>
    <n v="0"/>
    <n v="1215.8"/>
    <n v="230.18"/>
    <n v="0"/>
    <n v="290.5"/>
  </r>
  <r>
    <s v="US-2019-1715194"/>
    <x v="97"/>
    <x v="2"/>
    <n v="10131"/>
    <s v="Casey Barto"/>
    <x v="2"/>
    <s v="New York"/>
    <s v="New York"/>
    <x v="3"/>
    <s v="MI-10007421"/>
    <s v="Hoover Microwave"/>
    <x v="22"/>
    <x v="0"/>
    <n v="1"/>
    <n v="0.15"/>
    <n v="230.19"/>
    <n v="27.53"/>
    <n v="35.763529411764722"/>
    <n v="30.37"/>
  </r>
  <r>
    <s v="CA-2018-1826594"/>
    <x v="98"/>
    <x v="3"/>
    <n v="10078"/>
    <s v="Richard Coston"/>
    <x v="2"/>
    <s v="Toronto"/>
    <s v="Ontario"/>
    <x v="1"/>
    <s v="ST-10009819"/>
    <s v="Samsung Stove"/>
    <x v="2"/>
    <x v="1"/>
    <n v="2"/>
    <n v="0.1"/>
    <n v="1702.5"/>
    <n v="196.92"/>
    <n v="167.28666666666663"/>
    <n v="445.31"/>
  </r>
  <r>
    <s v="IN-2020-1156598"/>
    <x v="99"/>
    <x v="4"/>
    <n v="10303"/>
    <s v="William Kling"/>
    <x v="0"/>
    <s v="Mumbai"/>
    <s v="Konkan"/>
    <x v="7"/>
    <s v="PR-10006678"/>
    <s v="HP Inkjet Printer"/>
    <x v="3"/>
    <x v="0"/>
    <n v="1"/>
    <n v="0"/>
    <n v="157.5"/>
    <n v="20.69"/>
    <n v="0"/>
    <n v="25.69"/>
  </r>
  <r>
    <s v="GE-2019-1501290"/>
    <x v="100"/>
    <x v="2"/>
    <n v="10090"/>
    <s v="Bill Novak"/>
    <x v="0"/>
    <s v="Berlin"/>
    <s v=" Berlin"/>
    <x v="6"/>
    <s v="PH-10001701"/>
    <s v="Samsung Smart Phone"/>
    <x v="2"/>
    <x v="0"/>
    <n v="1"/>
    <n v="0.2"/>
    <n v="971.5"/>
    <n v="55.84"/>
    <n v="228.91499999999985"/>
    <n v="199.88"/>
  </r>
  <r>
    <s v="US-2020-1460543"/>
    <x v="101"/>
    <x v="4"/>
    <n v="10109"/>
    <s v="Patrick King"/>
    <x v="1"/>
    <s v="Chicago"/>
    <s v="Illinois"/>
    <x v="3"/>
    <s v="PH-10001701"/>
    <s v="Samsung Smart Phone"/>
    <x v="2"/>
    <x v="0"/>
    <n v="1"/>
    <n v="0.1"/>
    <n v="971.5"/>
    <n v="53.3"/>
    <n v="102.02222222222224"/>
    <n v="199.63"/>
  </r>
  <r>
    <s v="CA-2020-1598356"/>
    <x v="102"/>
    <x v="4"/>
    <n v="10097"/>
    <s v="Nicholas Martinez"/>
    <x v="0"/>
    <s v="Guelph"/>
    <s v="Ontario"/>
    <x v="1"/>
    <s v="TV-10008344"/>
    <s v="Sharp Television"/>
    <x v="10"/>
    <x v="0"/>
    <n v="1"/>
    <n v="0.1"/>
    <n v="1024.3699999999999"/>
    <n v="188.04"/>
    <n v="92.925555555555547"/>
    <n v="244.16"/>
  </r>
  <r>
    <s v="UK-2018-1916969"/>
    <x v="103"/>
    <x v="3"/>
    <n v="10353"/>
    <s v="Jacqueline Davis"/>
    <x v="1"/>
    <s v="Cambridge"/>
    <s v="England"/>
    <x v="2"/>
    <s v="TV-10006688"/>
    <s v="Samsung Television"/>
    <x v="2"/>
    <x v="0"/>
    <n v="1"/>
    <n v="0.05"/>
    <n v="1023.46"/>
    <n v="172.11"/>
    <n v="44.807894736842172"/>
    <n v="242.37"/>
  </r>
  <r>
    <s v="CA-2021-1392743"/>
    <x v="104"/>
    <x v="0"/>
    <n v="10181"/>
    <s v="Corrine Woodham"/>
    <x v="0"/>
    <s v="Montreal"/>
    <s v="Quebec"/>
    <x v="1"/>
    <s v="PH-10008662"/>
    <s v="Sony Smart Phone"/>
    <x v="14"/>
    <x v="1"/>
    <n v="3"/>
    <n v="0"/>
    <n v="2003.1"/>
    <n v="24.23"/>
    <n v="0"/>
    <n v="403.04"/>
  </r>
  <r>
    <s v="ML-2021-1482890"/>
    <x v="105"/>
    <x v="0"/>
    <n v="10309"/>
    <s v="Esther Simpson"/>
    <x v="1"/>
    <s v="Kuantan"/>
    <s v="Pahang"/>
    <x v="8"/>
    <s v="PH-10003202"/>
    <s v="Nokia Smart Phone"/>
    <x v="4"/>
    <x v="2"/>
    <n v="5"/>
    <n v="0.1"/>
    <n v="4627.45"/>
    <n v="51.84"/>
    <n v="508.40111111111128"/>
    <n v="930.68"/>
  </r>
  <r>
    <s v="CA-2019-1517965"/>
    <x v="106"/>
    <x v="2"/>
    <n v="10115"/>
    <s v="Henry Thiel"/>
    <x v="1"/>
    <s v="Toronto"/>
    <s v="Ontario"/>
    <x v="1"/>
    <s v="MI-10009664"/>
    <s v="Breville Microwave"/>
    <x v="12"/>
    <x v="1"/>
    <n v="3"/>
    <n v="0.2"/>
    <n v="483.54"/>
    <n v="13.84"/>
    <n v="117.42499999999995"/>
    <n v="59.4"/>
  </r>
  <r>
    <s v="UK-2019-1726408"/>
    <x v="107"/>
    <x v="2"/>
    <n v="10317"/>
    <s v="Ruth Harbert"/>
    <x v="0"/>
    <s v="Cambridge"/>
    <s v="England"/>
    <x v="2"/>
    <s v="PH-10004521"/>
    <s v="Huawei Smart Phone"/>
    <x v="26"/>
    <x v="0"/>
    <n v="1"/>
    <n v="0"/>
    <n v="500.32"/>
    <n v="17"/>
    <n v="0"/>
    <n v="101.76"/>
  </r>
  <r>
    <s v="SP-2021-1101327"/>
    <x v="108"/>
    <x v="0"/>
    <n v="10349"/>
    <s v="Joanna Sandling"/>
    <x v="0"/>
    <s v="Madrid"/>
    <s v="Madrid"/>
    <x v="10"/>
    <s v="PH-10003202"/>
    <s v="Nokia Smart Phone"/>
    <x v="4"/>
    <x v="0"/>
    <n v="1"/>
    <n v="0"/>
    <n v="925.49"/>
    <n v="49.59"/>
    <n v="0"/>
    <n v="190.06"/>
  </r>
  <r>
    <s v="TH-2019-1443955"/>
    <x v="109"/>
    <x v="2"/>
    <n v="10097"/>
    <s v="Nicholas Martinez"/>
    <x v="0"/>
    <s v="Bangkok"/>
    <s v="Bangkok"/>
    <x v="11"/>
    <s v="PR-10002718"/>
    <s v="Canon Printer"/>
    <x v="16"/>
    <x v="0"/>
    <n v="1"/>
    <n v="0"/>
    <n v="180.9"/>
    <n v="21.36"/>
    <n v="0"/>
    <n v="29.28"/>
  </r>
  <r>
    <s v="ML-2022-1807329"/>
    <x v="110"/>
    <x v="1"/>
    <n v="10227"/>
    <s v="Shane Gray"/>
    <x v="1"/>
    <s v="Kuantan"/>
    <s v="Pahang"/>
    <x v="8"/>
    <s v="MI-10007621"/>
    <s v="Whirlpool Microwave"/>
    <x v="17"/>
    <x v="0"/>
    <n v="1"/>
    <n v="0"/>
    <n v="193.67"/>
    <n v="16.100000000000001"/>
    <n v="0"/>
    <n v="24.85"/>
  </r>
  <r>
    <s v="CA-2022-1181495"/>
    <x v="111"/>
    <x v="1"/>
    <n v="10039"/>
    <s v="Jeannette Bazin"/>
    <x v="2"/>
    <s v="Guelph"/>
    <s v="Ontario"/>
    <x v="1"/>
    <s v="MI-10007745"/>
    <s v="Toshiba Microwave"/>
    <x v="28"/>
    <x v="2"/>
    <n v="6"/>
    <n v="0.25"/>
    <n v="1637.22"/>
    <n v="31.03"/>
    <n v="535.39666666666653"/>
    <n v="199.54"/>
  </r>
  <r>
    <s v="AU-2018-1908480"/>
    <x v="112"/>
    <x v="3"/>
    <n v="10131"/>
    <s v="Casey Barto"/>
    <x v="2"/>
    <s v="Sydney"/>
    <s v="New South Wales"/>
    <x v="4"/>
    <s v="MI-10005387"/>
    <s v="Cuisinart Microwave"/>
    <x v="23"/>
    <x v="0"/>
    <n v="1"/>
    <n v="0.05"/>
    <n v="279.27999999999997"/>
    <n v="27.76"/>
    <n v="13.237894736842122"/>
    <n v="36.29"/>
  </r>
  <r>
    <s v="ML-2021-1449257"/>
    <x v="113"/>
    <x v="0"/>
    <n v="10328"/>
    <s v="Clifton Hoover"/>
    <x v="1"/>
    <s v="Kuantan"/>
    <s v="Pahang"/>
    <x v="8"/>
    <s v="MI-10007745"/>
    <s v="Toshiba Microwave"/>
    <x v="28"/>
    <x v="2"/>
    <n v="6"/>
    <n v="0.05"/>
    <n v="1637.22"/>
    <n v="35.68"/>
    <n v="84.291578947368407"/>
    <n v="200.01"/>
  </r>
  <r>
    <s v="SP-2019-1201848"/>
    <x v="114"/>
    <x v="2"/>
    <n v="10036"/>
    <s v="Nicholas Ford"/>
    <x v="0"/>
    <s v="Madrid"/>
    <s v="Madrid"/>
    <x v="10"/>
    <s v="TV-10008344"/>
    <s v="Sharp Television"/>
    <x v="10"/>
    <x v="2"/>
    <n v="7"/>
    <n v="0"/>
    <n v="7170.59"/>
    <n v="206.84"/>
    <n v="0"/>
    <n v="1598.2"/>
  </r>
  <r>
    <s v="US-2022-1626485"/>
    <x v="115"/>
    <x v="1"/>
    <n v="10172"/>
    <s v="Ruth Mendez"/>
    <x v="0"/>
    <s v="New York"/>
    <s v="New York"/>
    <x v="3"/>
    <s v="TV-10007393"/>
    <s v="Insignia Television"/>
    <x v="29"/>
    <x v="1"/>
    <n v="4"/>
    <n v="0.2"/>
    <n v="4764.04"/>
    <n v="236.54"/>
    <n v="1131.875"/>
    <n v="1071.73"/>
  </r>
  <r>
    <s v="US-2020-1179126"/>
    <x v="116"/>
    <x v="4"/>
    <n v="10329"/>
    <s v="Albert Debernardi"/>
    <x v="1"/>
    <s v="Los Angeles"/>
    <s v="California"/>
    <x v="3"/>
    <s v="MI-10007050"/>
    <s v="Hamilton Beach Microwave"/>
    <x v="9"/>
    <x v="0"/>
    <n v="1"/>
    <n v="0"/>
    <n v="277.07"/>
    <n v="32.770000000000003"/>
    <n v="0"/>
    <n v="36.53"/>
  </r>
  <r>
    <s v="AU-2022-1670998"/>
    <x v="117"/>
    <x v="1"/>
    <n v="10103"/>
    <s v="Juan Siverling"/>
    <x v="0"/>
    <s v="Sydney"/>
    <s v="New South Wales"/>
    <x v="4"/>
    <s v="TV-10001861"/>
    <s v="Toshiba Television"/>
    <x v="28"/>
    <x v="1"/>
    <n v="4"/>
    <n v="0.1"/>
    <n v="4086.36"/>
    <n v="189.84"/>
    <n v="432.94666666666626"/>
    <n v="917.98"/>
  </r>
  <r>
    <s v="US-2022-1870316"/>
    <x v="118"/>
    <x v="1"/>
    <n v="10036"/>
    <s v="Nicholas Ford"/>
    <x v="0"/>
    <s v="Los Angeles"/>
    <s v="California"/>
    <x v="3"/>
    <s v="TV-10007393"/>
    <s v="Insignia Television"/>
    <x v="29"/>
    <x v="0"/>
    <n v="1"/>
    <n v="0.05"/>
    <n v="1191.01"/>
    <n v="236.54"/>
    <n v="50.235263157894792"/>
    <n v="285.67"/>
  </r>
  <r>
    <s v="FR-2019-1499084"/>
    <x v="119"/>
    <x v="2"/>
    <n v="10260"/>
    <s v="Diane Hanson"/>
    <x v="0"/>
    <s v="Paris"/>
    <s v="Ile-de-France"/>
    <x v="5"/>
    <s v="ST-10001957"/>
    <s v="Hoover Stove"/>
    <x v="22"/>
    <x v="0"/>
    <n v="1"/>
    <n v="0"/>
    <n v="1255.1600000000001"/>
    <n v="380.84"/>
    <n v="0"/>
    <n v="351.87"/>
  </r>
  <r>
    <s v="CA-2022-1538901"/>
    <x v="120"/>
    <x v="1"/>
    <n v="10083"/>
    <s v="Gay Peters"/>
    <x v="2"/>
    <s v="Guelph"/>
    <s v="Ontario"/>
    <x v="1"/>
    <s v="PH-10003941"/>
    <s v="Apple Smart Phone"/>
    <x v="25"/>
    <x v="1"/>
    <n v="2"/>
    <n v="0.3"/>
    <n v="1845.54"/>
    <n v="53.91"/>
    <n v="767.84142857142865"/>
    <n v="374.49"/>
  </r>
  <r>
    <s v="CA-2021-1106541"/>
    <x v="121"/>
    <x v="0"/>
    <n v="10074"/>
    <s v="Sergio Williams"/>
    <x v="1"/>
    <s v="Montreal"/>
    <s v="Quebec"/>
    <x v="1"/>
    <s v="TV-10000439"/>
    <s v="Philips Television"/>
    <x v="21"/>
    <x v="0"/>
    <n v="1"/>
    <n v="0"/>
    <n v="1215.8"/>
    <n v="209.25"/>
    <n v="0"/>
    <n v="288.41000000000003"/>
  </r>
  <r>
    <s v="UK-2019-1612022"/>
    <x v="122"/>
    <x v="2"/>
    <n v="10021"/>
    <s v="Eric Gonzales"/>
    <x v="2"/>
    <s v="London"/>
    <s v="England"/>
    <x v="2"/>
    <s v="PR-10005971"/>
    <s v="Brother Wireless Fax Machine"/>
    <x v="24"/>
    <x v="0"/>
    <n v="1"/>
    <n v="0"/>
    <n v="136.71"/>
    <n v="12.33"/>
    <n v="0"/>
    <n v="21.74"/>
  </r>
  <r>
    <s v="US-2018-1093067"/>
    <x v="123"/>
    <x v="3"/>
    <n v="10094"/>
    <s v="Jeffrey Hinh"/>
    <x v="0"/>
    <s v="New York"/>
    <s v="New York"/>
    <x v="3"/>
    <s v="MI-10003281"/>
    <s v="KitchenAid Microwave"/>
    <x v="5"/>
    <x v="0"/>
    <n v="1"/>
    <n v="0"/>
    <n v="150.81"/>
    <n v="12.13"/>
    <n v="0"/>
    <n v="19.309999999999999"/>
  </r>
  <r>
    <s v="AU-2022-1268211"/>
    <x v="124"/>
    <x v="1"/>
    <n v="10357"/>
    <s v="Roy Ricketts"/>
    <x v="0"/>
    <s v="Sydney"/>
    <s v="New South Wales"/>
    <x v="4"/>
    <s v="MI-10007621"/>
    <s v="Whirlpool Microwave"/>
    <x v="17"/>
    <x v="1"/>
    <n v="2"/>
    <n v="0.25"/>
    <n v="387.34"/>
    <n v="16.8"/>
    <n v="123.51333333333332"/>
    <n v="48.16"/>
  </r>
  <r>
    <s v="US-2021-1180471"/>
    <x v="125"/>
    <x v="0"/>
    <n v="10382"/>
    <s v="Marsha Williams"/>
    <x v="2"/>
    <s v="Houston"/>
    <s v="Texas"/>
    <x v="3"/>
    <s v="PH-10001701"/>
    <s v="Samsung Smart Phone"/>
    <x v="2"/>
    <x v="2"/>
    <n v="7"/>
    <n v="0.15"/>
    <n v="6800.5"/>
    <n v="53.3"/>
    <n v="1190.6823529411768"/>
    <n v="1365.43"/>
  </r>
  <r>
    <s v="IN-2019-1457105"/>
    <x v="126"/>
    <x v="2"/>
    <n v="10191"/>
    <s v="Lisa Kelleher"/>
    <x v="2"/>
    <s v="Mumbai"/>
    <s v="Konkan"/>
    <x v="7"/>
    <s v="MI-10006301"/>
    <s v="Samsung Microwave"/>
    <x v="2"/>
    <x v="1"/>
    <n v="2"/>
    <n v="0"/>
    <n v="478.94"/>
    <n v="26.27"/>
    <n v="0"/>
    <n v="60.11"/>
  </r>
  <r>
    <s v="CA-2019-1359433"/>
    <x v="127"/>
    <x v="2"/>
    <n v="10221"/>
    <s v="Patrick Fletcher"/>
    <x v="1"/>
    <s v="Toronto"/>
    <s v="Ontario"/>
    <x v="1"/>
    <s v="MI-10005461"/>
    <s v="Panasonic Microwave"/>
    <x v="8"/>
    <x v="0"/>
    <n v="1"/>
    <n v="0"/>
    <n v="289.92"/>
    <n v="31.58"/>
    <n v="0"/>
    <n v="37.950000000000003"/>
  </r>
  <r>
    <s v="MX-2020-1386249"/>
    <x v="128"/>
    <x v="4"/>
    <n v="10378"/>
    <s v="Yolanda Franklin"/>
    <x v="2"/>
    <s v="Mexico City"/>
    <s v="Distrito Federal"/>
    <x v="0"/>
    <s v="PR-10002718"/>
    <s v="Canon Printer"/>
    <x v="16"/>
    <x v="0"/>
    <n v="1"/>
    <n v="0.1"/>
    <n v="180.9"/>
    <n v="19.5"/>
    <n v="17.933333333333337"/>
    <n v="29.09"/>
  </r>
  <r>
    <s v="US-2021-1121593"/>
    <x v="129"/>
    <x v="0"/>
    <n v="10007"/>
    <s v="Cynthia Kochheiser"/>
    <x v="2"/>
    <s v="Los Angeles"/>
    <s v="California"/>
    <x v="3"/>
    <s v="ST-10005074"/>
    <s v="LG Stove"/>
    <x v="1"/>
    <x v="1"/>
    <n v="3"/>
    <n v="0"/>
    <n v="3012.54"/>
    <n v="282.11"/>
    <n v="0"/>
    <n v="781.33"/>
  </r>
  <r>
    <s v="US-2020-1343890"/>
    <x v="130"/>
    <x v="4"/>
    <n v="10234"/>
    <s v="Mary Turner"/>
    <x v="2"/>
    <s v="Los Angeles"/>
    <s v="California"/>
    <x v="3"/>
    <s v="PR-10001146"/>
    <s v="Lexmark Printer"/>
    <x v="20"/>
    <x v="0"/>
    <n v="1"/>
    <n v="0"/>
    <n v="107.75"/>
    <n v="13.06"/>
    <n v="0"/>
    <n v="17.47"/>
  </r>
  <r>
    <s v="UK-2018-1898030"/>
    <x v="131"/>
    <x v="3"/>
    <n v="10120"/>
    <s v="William Young"/>
    <x v="0"/>
    <s v="London"/>
    <s v="England"/>
    <x v="2"/>
    <s v="MI-10006301"/>
    <s v="Samsung Microwave"/>
    <x v="2"/>
    <x v="0"/>
    <n v="1"/>
    <n v="0"/>
    <n v="239.47"/>
    <n v="25.12"/>
    <n v="0"/>
    <n v="31.25"/>
  </r>
  <r>
    <s v="CA-2021-1402036"/>
    <x v="132"/>
    <x v="0"/>
    <n v="10237"/>
    <s v="Trevor Rancourt"/>
    <x v="2"/>
    <s v="Toronto"/>
    <s v="Ontario"/>
    <x v="1"/>
    <s v="PR-10005971"/>
    <s v="Brother Wireless Fax Machine"/>
    <x v="24"/>
    <x v="0"/>
    <n v="1"/>
    <n v="0.25"/>
    <n v="136.71"/>
    <n v="11.21"/>
    <n v="41.833333333333343"/>
    <n v="21.63"/>
  </r>
  <r>
    <s v="SP-2019-1162845"/>
    <x v="133"/>
    <x v="2"/>
    <n v="10187"/>
    <s v="Linda Ramos"/>
    <x v="0"/>
    <s v="Madrid"/>
    <s v="Madrid"/>
    <x v="10"/>
    <s v="PH-10004767"/>
    <s v="Motorola Smart Phone"/>
    <x v="27"/>
    <x v="0"/>
    <n v="1"/>
    <n v="0"/>
    <n v="900.24"/>
    <n v="58.44"/>
    <n v="0"/>
    <n v="185.89"/>
  </r>
  <r>
    <s v="ML-2021-1016673"/>
    <x v="134"/>
    <x v="0"/>
    <n v="10265"/>
    <s v="Stanley Johnson"/>
    <x v="1"/>
    <s v="Kuantan"/>
    <s v="Pahang"/>
    <x v="8"/>
    <s v="PH-10001701"/>
    <s v="Samsung Smart Phone"/>
    <x v="2"/>
    <x v="1"/>
    <n v="3"/>
    <n v="0"/>
    <n v="2914.5"/>
    <n v="58.37"/>
    <n v="0"/>
    <n v="588.74"/>
  </r>
  <r>
    <s v="CA-2018-1087275"/>
    <x v="135"/>
    <x v="3"/>
    <n v="10041"/>
    <s v="James Poole"/>
    <x v="1"/>
    <s v="Guelph"/>
    <s v="Ontario"/>
    <x v="1"/>
    <s v="TV-10008367"/>
    <s v="TCL Television"/>
    <x v="6"/>
    <x v="0"/>
    <n v="1"/>
    <n v="0"/>
    <n v="881.64"/>
    <n v="133.91"/>
    <n v="0"/>
    <n v="207.35"/>
  </r>
  <r>
    <s v="UK-2018-1128618"/>
    <x v="136"/>
    <x v="3"/>
    <n v="10302"/>
    <s v="Shannon Arnold"/>
    <x v="0"/>
    <s v="Cambridge"/>
    <s v="England"/>
    <x v="2"/>
    <s v="MI-10007050"/>
    <s v="Hamilton Beach Microwave"/>
    <x v="9"/>
    <x v="0"/>
    <n v="1"/>
    <n v="0.25"/>
    <n v="277.07"/>
    <n v="34.33"/>
    <n v="80.913333333333355"/>
    <n v="36.68"/>
  </r>
  <r>
    <s v="UK-2019-1258247"/>
    <x v="137"/>
    <x v="2"/>
    <n v="10393"/>
    <s v="Michael Ortego"/>
    <x v="1"/>
    <s v="Cambridge"/>
    <s v="England"/>
    <x v="2"/>
    <s v="MI-10009664"/>
    <s v="Breville Microwave"/>
    <x v="12"/>
    <x v="0"/>
    <n v="1"/>
    <n v="0"/>
    <n v="161.18"/>
    <n v="15.22"/>
    <n v="0"/>
    <n v="20.86"/>
  </r>
  <r>
    <s v="SP-2021-1718912"/>
    <x v="138"/>
    <x v="0"/>
    <n v="10151"/>
    <s v="Linda Choi"/>
    <x v="1"/>
    <s v="Madrid"/>
    <s v="Madrid"/>
    <x v="10"/>
    <s v="MI-10003281"/>
    <s v="KitchenAid Microwave"/>
    <x v="5"/>
    <x v="0"/>
    <n v="1"/>
    <n v="0"/>
    <n v="150.81"/>
    <n v="12.71"/>
    <n v="0"/>
    <n v="19.37"/>
  </r>
  <r>
    <s v="AU-2019-1737466"/>
    <x v="139"/>
    <x v="2"/>
    <n v="10114"/>
    <s v="Henry Hinson"/>
    <x v="1"/>
    <s v="Sydney"/>
    <s v="New South Wales"/>
    <x v="4"/>
    <s v="ST-10005531"/>
    <s v="Breville Stove"/>
    <x v="12"/>
    <x v="0"/>
    <n v="1"/>
    <n v="0.15"/>
    <n v="1007.32"/>
    <n v="282.7"/>
    <n v="127.87411764705882"/>
    <n v="280.10000000000002"/>
  </r>
  <r>
    <s v="SP-2020-1985694"/>
    <x v="140"/>
    <x v="4"/>
    <n v="10218"/>
    <s v="Terry Chaisson"/>
    <x v="1"/>
    <s v="Madrid"/>
    <s v="Madrid"/>
    <x v="10"/>
    <s v="PR-10005363"/>
    <s v="Sharp Printer"/>
    <x v="10"/>
    <x v="1"/>
    <n v="4"/>
    <n v="0"/>
    <n v="516.76"/>
    <n v="13.28"/>
    <n v="0"/>
    <n v="78.849999999999994"/>
  </r>
  <r>
    <s v="IT-2018-1836689"/>
    <x v="141"/>
    <x v="3"/>
    <n v="10161"/>
    <s v="Katherine Villanueva"/>
    <x v="1"/>
    <s v="Milan"/>
    <s v="Lombardy"/>
    <x v="9"/>
    <s v="ST-10005674"/>
    <s v="Maytag Stove"/>
    <x v="18"/>
    <x v="0"/>
    <n v="1"/>
    <n v="0.05"/>
    <n v="878.08"/>
    <n v="251.43"/>
    <n v="32.981578947368462"/>
    <n v="244.66"/>
  </r>
  <r>
    <s v="CA-2022-1402057"/>
    <x v="142"/>
    <x v="1"/>
    <n v="10338"/>
    <s v="Calvin Johnson"/>
    <x v="2"/>
    <s v="Montreal"/>
    <s v="Quebec"/>
    <x v="1"/>
    <s v="PR-10008941"/>
    <s v="Epson Printer"/>
    <x v="19"/>
    <x v="1"/>
    <n v="3"/>
    <n v="0"/>
    <n v="566.61"/>
    <n v="20.53"/>
    <n v="0"/>
    <n v="87.04"/>
  </r>
  <r>
    <s v="US-2021-1791155"/>
    <x v="143"/>
    <x v="0"/>
    <n v="10021"/>
    <s v="Eric Gonzales"/>
    <x v="2"/>
    <s v="Los Angeles"/>
    <s v="California"/>
    <x v="3"/>
    <s v="PR-10002718"/>
    <s v="Canon Printer"/>
    <x v="16"/>
    <x v="1"/>
    <n v="2"/>
    <n v="0.3"/>
    <n v="361.8"/>
    <n v="19.5"/>
    <n v="146.70000000000005"/>
    <n v="56.23"/>
  </r>
  <r>
    <s v="CA-2019-1667820"/>
    <x v="144"/>
    <x v="2"/>
    <n v="10397"/>
    <s v="Tony Davis"/>
    <x v="0"/>
    <s v="Toronto"/>
    <s v="Ontario"/>
    <x v="1"/>
    <s v="MI-10007745"/>
    <s v="Toshiba Microwave"/>
    <x v="28"/>
    <x v="1"/>
    <n v="3"/>
    <n v="0.15"/>
    <n v="818.61"/>
    <n v="31.03"/>
    <n v="138.98470588235296"/>
    <n v="101.32"/>
  </r>
  <r>
    <s v="IT-2019-1348121"/>
    <x v="145"/>
    <x v="2"/>
    <n v="10126"/>
    <s v="Katie Wells"/>
    <x v="1"/>
    <s v="Milan"/>
    <s v="Lombardy"/>
    <x v="9"/>
    <s v="ST-10001957"/>
    <s v="Hoover Stove"/>
    <x v="22"/>
    <x v="0"/>
    <n v="1"/>
    <n v="0.15"/>
    <n v="1255.1600000000001"/>
    <n v="380.84"/>
    <n v="154.29176470588231"/>
    <n v="351.87"/>
  </r>
  <r>
    <s v="AU-2019-1520142"/>
    <x v="119"/>
    <x v="2"/>
    <n v="10204"/>
    <s v="Danilo Aline"/>
    <x v="0"/>
    <s v="Sydney"/>
    <s v="New South Wales"/>
    <x v="4"/>
    <s v="MI-10007621"/>
    <s v="Whirlpool Microwave"/>
    <x v="17"/>
    <x v="1"/>
    <n v="2"/>
    <n v="0"/>
    <n v="387.34"/>
    <n v="16.8"/>
    <n v="0"/>
    <n v="48.16"/>
  </r>
  <r>
    <s v="FR-2022-1063753"/>
    <x v="146"/>
    <x v="1"/>
    <n v="10386"/>
    <s v="Adrian Rivera"/>
    <x v="0"/>
    <s v="Paris"/>
    <s v="Ile-de-France"/>
    <x v="5"/>
    <s v="ST-10000710"/>
    <s v="Cuisinart Stove"/>
    <x v="23"/>
    <x v="0"/>
    <n v="1"/>
    <n v="0.05"/>
    <n v="700.78"/>
    <n v="156.21"/>
    <n v="28.661578947368412"/>
    <n v="190.81"/>
  </r>
  <r>
    <s v="CA-2019-1920733"/>
    <x v="147"/>
    <x v="2"/>
    <n v="10099"/>
    <s v="Eduardo Rosario"/>
    <x v="2"/>
    <s v="Brampton"/>
    <s v="Ontario"/>
    <x v="1"/>
    <s v="PH-10005297"/>
    <s v="Cisco Smart Phone"/>
    <x v="30"/>
    <x v="0"/>
    <n v="1"/>
    <n v="0"/>
    <n v="554.19000000000005"/>
    <n v="28.51"/>
    <n v="0"/>
    <n v="113.69"/>
  </r>
  <r>
    <s v="IT-2022-1408340"/>
    <x v="148"/>
    <x v="1"/>
    <n v="10373"/>
    <s v="Irene Cloninger"/>
    <x v="1"/>
    <s v="Milan"/>
    <s v="Lombardy"/>
    <x v="9"/>
    <s v="ST-10001957"/>
    <s v="Hoover Stove"/>
    <x v="22"/>
    <x v="0"/>
    <n v="1"/>
    <n v="0"/>
    <n v="1255.1600000000001"/>
    <n v="380.84"/>
    <n v="0"/>
    <n v="351.87"/>
  </r>
  <r>
    <s v="CA-2018-1028339"/>
    <x v="149"/>
    <x v="3"/>
    <n v="10229"/>
    <s v="Megan Thomas"/>
    <x v="2"/>
    <s v="Toronto"/>
    <s v="Ontario"/>
    <x v="1"/>
    <s v="ST-10005531"/>
    <s v="Breville Stove"/>
    <x v="12"/>
    <x v="1"/>
    <n v="3"/>
    <n v="0"/>
    <n v="3021.96"/>
    <n v="235.58"/>
    <n v="0"/>
    <n v="779.05"/>
  </r>
  <r>
    <s v="TH-2019-1622557"/>
    <x v="139"/>
    <x v="2"/>
    <n v="10237"/>
    <s v="Trevor Rancourt"/>
    <x v="2"/>
    <s v="Bangkok"/>
    <s v="Bangkok"/>
    <x v="11"/>
    <s v="PH-10001701"/>
    <s v="Samsung Smart Phone"/>
    <x v="2"/>
    <x v="1"/>
    <n v="4"/>
    <n v="0"/>
    <n v="3886"/>
    <n v="58.37"/>
    <n v="0"/>
    <n v="783.04"/>
  </r>
  <r>
    <s v="ML-2021-1512537"/>
    <x v="150"/>
    <x v="0"/>
    <n v="10059"/>
    <s v="Lawrence Brown"/>
    <x v="0"/>
    <s v="Kuantan"/>
    <s v="Pahang"/>
    <x v="8"/>
    <s v="ST-10000710"/>
    <s v="Cuisinart Stove"/>
    <x v="23"/>
    <x v="0"/>
    <n v="1"/>
    <n v="0"/>
    <n v="700.78"/>
    <n v="163.31"/>
    <n v="0"/>
    <n v="191.52"/>
  </r>
  <r>
    <s v="TH-2019-1566744"/>
    <x v="151"/>
    <x v="2"/>
    <n v="10141"/>
    <s v="June Schatzman"/>
    <x v="0"/>
    <s v="Bangkok"/>
    <s v="Bangkok"/>
    <x v="11"/>
    <s v="PR-10003228"/>
    <s v="HP Wireless Fax"/>
    <x v="3"/>
    <x v="1"/>
    <n v="3"/>
    <n v="0.05"/>
    <n v="683.22"/>
    <n v="27.08"/>
    <n v="34.533684210526303"/>
    <n v="105.19"/>
  </r>
  <r>
    <s v="IT-2018-1631661"/>
    <x v="19"/>
    <x v="3"/>
    <n v="10339"/>
    <s v="Barbara Lopez"/>
    <x v="1"/>
    <s v="Milan"/>
    <s v="Lombardy"/>
    <x v="9"/>
    <s v="PR-10002718"/>
    <s v="Canon Printer"/>
    <x v="16"/>
    <x v="1"/>
    <n v="3"/>
    <n v="0"/>
    <n v="542.70000000000005"/>
    <n v="20.43"/>
    <n v="0"/>
    <n v="83.46"/>
  </r>
  <r>
    <s v="CA-2020-1960062"/>
    <x v="152"/>
    <x v="4"/>
    <n v="10306"/>
    <s v="Donald Dean"/>
    <x v="2"/>
    <s v="Toronto"/>
    <s v="Ontario"/>
    <x v="1"/>
    <s v="TV-10008367"/>
    <s v="TCL Television"/>
    <x v="6"/>
    <x v="0"/>
    <n v="1"/>
    <n v="0"/>
    <n v="881.64"/>
    <n v="133.91"/>
    <n v="0"/>
    <n v="207.35"/>
  </r>
  <r>
    <s v="AU-2019-1828538"/>
    <x v="92"/>
    <x v="2"/>
    <n v="10095"/>
    <s v="Richard Rone"/>
    <x v="0"/>
    <s v="Sydney"/>
    <s v="New South Wales"/>
    <x v="4"/>
    <s v="PH-10008662"/>
    <s v="Sony Smart Phone"/>
    <x v="14"/>
    <x v="1"/>
    <n v="4"/>
    <n v="0"/>
    <n v="2670.8"/>
    <n v="29.08"/>
    <n v="0"/>
    <n v="537.07000000000005"/>
  </r>
  <r>
    <s v="CA-2019-1460458"/>
    <x v="153"/>
    <x v="2"/>
    <n v="10259"/>
    <s v="Kelly Downing"/>
    <x v="0"/>
    <s v="Toronto"/>
    <s v="Ontario"/>
    <x v="1"/>
    <s v="ST-10005074"/>
    <s v="LG Stove"/>
    <x v="1"/>
    <x v="1"/>
    <n v="2"/>
    <n v="0"/>
    <n v="2008.36"/>
    <n v="268.68"/>
    <n v="0"/>
    <n v="528.95000000000005"/>
  </r>
  <r>
    <s v="CA-2022-1760672"/>
    <x v="154"/>
    <x v="1"/>
    <n v="10174"/>
    <s v="Marisol Robinson"/>
    <x v="1"/>
    <s v="Brampton"/>
    <s v="Ontario"/>
    <x v="1"/>
    <s v="PH-10001701"/>
    <s v="Samsung Smart Phone"/>
    <x v="2"/>
    <x v="0"/>
    <n v="1"/>
    <n v="0"/>
    <n v="971.5"/>
    <n v="50.76"/>
    <n v="0"/>
    <n v="199.38"/>
  </r>
  <r>
    <s v="UK-2018-1650372"/>
    <x v="155"/>
    <x v="3"/>
    <n v="10217"/>
    <s v="Timothy Knapp"/>
    <x v="2"/>
    <s v="London"/>
    <s v="England"/>
    <x v="2"/>
    <s v="MI-10003281"/>
    <s v="KitchenAid Microwave"/>
    <x v="5"/>
    <x v="0"/>
    <n v="1"/>
    <n v="0"/>
    <n v="150.81"/>
    <n v="12.71"/>
    <n v="0"/>
    <n v="19.37"/>
  </r>
  <r>
    <s v="CA-2021-1605832"/>
    <x v="25"/>
    <x v="0"/>
    <n v="10269"/>
    <s v="Aubrey Lejeune"/>
    <x v="0"/>
    <s v="Guelph"/>
    <s v="Ontario"/>
    <x v="1"/>
    <s v="MI-10007050"/>
    <s v="Hamilton Beach Microwave"/>
    <x v="9"/>
    <x v="0"/>
    <n v="1"/>
    <n v="0.2"/>
    <n v="277.07"/>
    <n v="31.21"/>
    <n v="61.465000000000003"/>
    <n v="36.369999999999997"/>
  </r>
  <r>
    <s v="CA-2018-1037478"/>
    <x v="156"/>
    <x v="3"/>
    <n v="10347"/>
    <s v="Sheldon Silver"/>
    <x v="2"/>
    <s v="Brampton"/>
    <s v="Ontario"/>
    <x v="1"/>
    <s v="MI-10007421"/>
    <s v="Hoover Microwave"/>
    <x v="22"/>
    <x v="0"/>
    <n v="1"/>
    <n v="0.05"/>
    <n v="230.19"/>
    <n v="26.22"/>
    <n v="10.735263157894735"/>
    <n v="30.24"/>
  </r>
  <r>
    <s v="CA-2021-1121135"/>
    <x v="157"/>
    <x v="0"/>
    <n v="10043"/>
    <s v="Mandy Ross"/>
    <x v="0"/>
    <s v="Guelph"/>
    <s v="Ontario"/>
    <x v="1"/>
    <s v="ST-10000710"/>
    <s v="Cuisinart Stove"/>
    <x v="23"/>
    <x v="0"/>
    <n v="1"/>
    <n v="0.15"/>
    <n v="700.78"/>
    <n v="142.01"/>
    <n v="98.606470588235311"/>
    <n v="189.39"/>
  </r>
  <r>
    <s v="AU-2021-1472197"/>
    <x v="158"/>
    <x v="0"/>
    <n v="10397"/>
    <s v="Tony Davis"/>
    <x v="0"/>
    <s v="Melbourne"/>
    <s v="Victoria"/>
    <x v="4"/>
    <s v="ST-10001957"/>
    <s v="Hoover Stove"/>
    <x v="22"/>
    <x v="0"/>
    <n v="1"/>
    <n v="0.1"/>
    <n v="1255.1600000000001"/>
    <n v="415.46"/>
    <n v="93.299999999999955"/>
    <n v="355.34"/>
  </r>
  <r>
    <s v="US-2022-1208456"/>
    <x v="159"/>
    <x v="1"/>
    <n v="10298"/>
    <s v="Amie Johnson"/>
    <x v="2"/>
    <s v="Los Angeles"/>
    <s v="California"/>
    <x v="3"/>
    <s v="PH-10007441"/>
    <s v="OnePlus Smart Phone"/>
    <x v="0"/>
    <x v="2"/>
    <n v="5"/>
    <n v="0.3"/>
    <n v="3090.05"/>
    <n v="25.01"/>
    <n v="1313.5885714285714"/>
    <n v="620.5"/>
  </r>
  <r>
    <s v="CA-2022-1913391"/>
    <x v="160"/>
    <x v="1"/>
    <n v="10128"/>
    <s v="Daphne Mickey"/>
    <x v="1"/>
    <s v="Montreal"/>
    <s v="Quebec"/>
    <x v="1"/>
    <s v="TV-10006688"/>
    <s v="Samsung Television"/>
    <x v="2"/>
    <x v="2"/>
    <n v="6"/>
    <n v="0"/>
    <n v="6140.76"/>
    <n v="156.46"/>
    <n v="0"/>
    <n v="1366.61"/>
  </r>
  <r>
    <s v="CA-2018-1765217"/>
    <x v="161"/>
    <x v="3"/>
    <n v="10271"/>
    <s v="Sallie Maobi"/>
    <x v="0"/>
    <s v="Montreal"/>
    <s v="Quebec"/>
    <x v="1"/>
    <s v="MI-10005461"/>
    <s v="Panasonic Microwave"/>
    <x v="8"/>
    <x v="0"/>
    <n v="1"/>
    <n v="0"/>
    <n v="289.92"/>
    <n v="31.58"/>
    <n v="0"/>
    <n v="37.950000000000003"/>
  </r>
  <r>
    <s v="SP-2020-1749026"/>
    <x v="162"/>
    <x v="4"/>
    <n v="10228"/>
    <s v="Ruth Sauls"/>
    <x v="2"/>
    <s v="Madrid"/>
    <s v="Madrid"/>
    <x v="10"/>
    <s v="PR-10005363"/>
    <s v="Sharp Printer"/>
    <x v="10"/>
    <x v="1"/>
    <n v="2"/>
    <n v="0"/>
    <n v="258.38"/>
    <n v="13.28"/>
    <n v="0"/>
    <n v="40.090000000000003"/>
  </r>
  <r>
    <s v="UK-2021-1441569"/>
    <x v="163"/>
    <x v="0"/>
    <n v="10046"/>
    <s v="Maurice Depriest"/>
    <x v="2"/>
    <s v="London"/>
    <s v="England"/>
    <x v="2"/>
    <s v="ST-10000710"/>
    <s v="Cuisinart Stove"/>
    <x v="23"/>
    <x v="1"/>
    <n v="2"/>
    <n v="0.1"/>
    <n v="1401.56"/>
    <n v="156.21"/>
    <n v="138.37222222222226"/>
    <n v="366"/>
  </r>
  <r>
    <s v="US-2021-1219777"/>
    <x v="164"/>
    <x v="0"/>
    <n v="10233"/>
    <s v="Tamara Jones"/>
    <x v="2"/>
    <s v="Los Angeles"/>
    <s v="California"/>
    <x v="3"/>
    <s v="ST-10000710"/>
    <s v="Cuisinart Stove"/>
    <x v="23"/>
    <x v="2"/>
    <n v="5"/>
    <n v="0.1"/>
    <n v="3503.9"/>
    <n v="149.11000000000001"/>
    <n v="372.75444444444429"/>
    <n v="890.86"/>
  </r>
  <r>
    <s v="SP-2022-1357966"/>
    <x v="165"/>
    <x v="1"/>
    <n v="10399"/>
    <s v="Mary Taylor"/>
    <x v="2"/>
    <s v="Madrid"/>
    <s v="Madrid"/>
    <x v="10"/>
    <s v="TV-10008035"/>
    <s v="Panasonic Television"/>
    <x v="8"/>
    <x v="0"/>
    <n v="1"/>
    <n v="0.3"/>
    <n v="885.07"/>
    <n v="159.04"/>
    <n v="311.15571428571445"/>
    <n v="210.62"/>
  </r>
  <r>
    <s v="FR-2021-1382167"/>
    <x v="138"/>
    <x v="0"/>
    <n v="10053"/>
    <s v="Roger Walker"/>
    <x v="0"/>
    <s v="Paris"/>
    <s v="Ile-de-France"/>
    <x v="5"/>
    <s v="PH-10007441"/>
    <s v="OnePlus Smart Phone"/>
    <x v="0"/>
    <x v="1"/>
    <n v="4"/>
    <n v="0.1"/>
    <n v="2472.04"/>
    <n v="26.2"/>
    <n v="271.75999999999976"/>
    <n v="497.02"/>
  </r>
  <r>
    <s v="UK-2021-1469045"/>
    <x v="166"/>
    <x v="0"/>
    <n v="10129"/>
    <s v="Ella Peyser"/>
    <x v="2"/>
    <s v="Cambridge"/>
    <s v="England"/>
    <x v="2"/>
    <s v="PR-10008054"/>
    <s v="Xerox Printer"/>
    <x v="13"/>
    <x v="1"/>
    <n v="4"/>
    <n v="0.15"/>
    <n v="722.2"/>
    <n v="17.89"/>
    <n v="124.29000000000008"/>
    <n v="110.11"/>
  </r>
  <r>
    <s v="US-2018-1682678"/>
    <x v="149"/>
    <x v="3"/>
    <n v="10017"/>
    <s v="Thomas Wilson"/>
    <x v="2"/>
    <s v="Chicago"/>
    <s v="Illinois"/>
    <x v="3"/>
    <s v="TV-10008367"/>
    <s v="TCL Television"/>
    <x v="6"/>
    <x v="2"/>
    <n v="7"/>
    <n v="0"/>
    <n v="6171.48"/>
    <n v="140.61000000000001"/>
    <n v="0"/>
    <n v="1371.78"/>
  </r>
  <r>
    <s v="US-2021-1295416"/>
    <x v="167"/>
    <x v="0"/>
    <n v="10267"/>
    <s v="Amanda Lewis"/>
    <x v="1"/>
    <s v="Chicago"/>
    <s v="Illinois"/>
    <x v="3"/>
    <s v="TV-10008344"/>
    <s v="Sharp Television"/>
    <x v="10"/>
    <x v="2"/>
    <n v="5"/>
    <n v="0.15"/>
    <n v="5121.8500000000004"/>
    <n v="197.44"/>
    <n v="869.01352941176538"/>
    <n v="1146.54"/>
  </r>
  <r>
    <s v="SP-2020-1498066"/>
    <x v="168"/>
    <x v="4"/>
    <n v="10024"/>
    <s v="Marianne Montes"/>
    <x v="2"/>
    <s v="Madrid"/>
    <s v="Madrid"/>
    <x v="10"/>
    <s v="MI-10009664"/>
    <s v="Breville Microwave"/>
    <x v="12"/>
    <x v="1"/>
    <n v="4"/>
    <n v="0.2"/>
    <n v="644.72"/>
    <n v="15.22"/>
    <n v="157.375"/>
    <n v="78.88"/>
  </r>
  <r>
    <s v="AU-2021-1614662"/>
    <x v="169"/>
    <x v="0"/>
    <n v="10327"/>
    <s v="Michele Metz"/>
    <x v="1"/>
    <s v="Sydney"/>
    <s v="New South Wales"/>
    <x v="4"/>
    <s v="ST-10001243"/>
    <s v="Hamilton Beach Stove"/>
    <x v="9"/>
    <x v="1"/>
    <n v="2"/>
    <n v="0"/>
    <n v="1475.64"/>
    <n v="210.55"/>
    <n v="0"/>
    <n v="389.98"/>
  </r>
  <r>
    <s v="ML-2018-1424282"/>
    <x v="98"/>
    <x v="3"/>
    <n v="10097"/>
    <s v="Nicholas Martinez"/>
    <x v="0"/>
    <s v="Kuantan"/>
    <s v="Pahang"/>
    <x v="8"/>
    <s v="PH-10007079"/>
    <s v="LG Smart Phone"/>
    <x v="1"/>
    <x v="0"/>
    <n v="1"/>
    <n v="0"/>
    <n v="753.3"/>
    <n v="54.77"/>
    <n v="0"/>
    <n v="156.13999999999999"/>
  </r>
  <r>
    <s v="IT-2022-1761594"/>
    <x v="170"/>
    <x v="1"/>
    <n v="10358"/>
    <s v="Jose Rogers"/>
    <x v="0"/>
    <s v="Milan"/>
    <s v="Lombardy"/>
    <x v="9"/>
    <s v="MI-10006301"/>
    <s v="Samsung Microwave"/>
    <x v="2"/>
    <x v="1"/>
    <n v="3"/>
    <n v="0"/>
    <n v="718.41"/>
    <n v="25.12"/>
    <n v="0"/>
    <n v="88.73"/>
  </r>
  <r>
    <s v="US-2020-1986573"/>
    <x v="171"/>
    <x v="4"/>
    <n v="10358"/>
    <s v="Jose Rogers"/>
    <x v="0"/>
    <s v="New York"/>
    <s v="New York"/>
    <x v="3"/>
    <s v="PR-10009905"/>
    <s v="Brother Copy Machine"/>
    <x v="24"/>
    <x v="0"/>
    <n v="1"/>
    <n v="0.1"/>
    <n v="279.3"/>
    <n v="28.31"/>
    <n v="27.887777777777785"/>
    <n v="44.73"/>
  </r>
  <r>
    <s v="MX-2019-1987163"/>
    <x v="172"/>
    <x v="2"/>
    <n v="10292"/>
    <s v="Tammy Burditt"/>
    <x v="1"/>
    <s v="Mexico City"/>
    <s v="Distrito Federal"/>
    <x v="0"/>
    <s v="MI-10007050"/>
    <s v="Hamilton Beach Microwave"/>
    <x v="9"/>
    <x v="0"/>
    <n v="1"/>
    <n v="0"/>
    <n v="277.07"/>
    <n v="32.770000000000003"/>
    <n v="0"/>
    <n v="36.53"/>
  </r>
  <r>
    <s v="CA-2018-1319392"/>
    <x v="173"/>
    <x v="3"/>
    <n v="10219"/>
    <s v="Randy Tomas"/>
    <x v="0"/>
    <s v="Montreal"/>
    <s v="Quebec"/>
    <x v="1"/>
    <s v="PR-10004653"/>
    <s v="StarTech Printer"/>
    <x v="7"/>
    <x v="0"/>
    <n v="1"/>
    <n v="0.05"/>
    <n v="226.49"/>
    <n v="19.75"/>
    <n v="10.881052631578967"/>
    <n v="35.94"/>
  </r>
  <r>
    <s v="CA-2022-1437813"/>
    <x v="174"/>
    <x v="1"/>
    <n v="10355"/>
    <s v="Eleanor Patock"/>
    <x v="0"/>
    <s v="Brampton"/>
    <s v="Ontario"/>
    <x v="1"/>
    <s v="PR-10008941"/>
    <s v="Epson Printer"/>
    <x v="19"/>
    <x v="2"/>
    <n v="7"/>
    <n v="0"/>
    <n v="1322.09"/>
    <n v="20.53"/>
    <n v="0"/>
    <n v="200.36"/>
  </r>
  <r>
    <s v="CA-2018-1731831"/>
    <x v="175"/>
    <x v="3"/>
    <n v="10274"/>
    <s v="Betty Phelps"/>
    <x v="0"/>
    <s v="Guelph"/>
    <s v="Ontario"/>
    <x v="1"/>
    <s v="ST-10001957"/>
    <s v="Hoover Stove"/>
    <x v="22"/>
    <x v="0"/>
    <n v="1"/>
    <n v="0.3"/>
    <n v="1255.1600000000001"/>
    <n v="346.22"/>
    <n v="389.54571428571444"/>
    <n v="348.41"/>
  </r>
  <r>
    <s v="SP-2019-1518974"/>
    <x v="176"/>
    <x v="2"/>
    <n v="10374"/>
    <s v="Mary Cahall"/>
    <x v="1"/>
    <s v="Madrid"/>
    <s v="Madrid"/>
    <x v="10"/>
    <s v="ST-10001898"/>
    <s v="KitchenAid Stove"/>
    <x v="5"/>
    <x v="0"/>
    <n v="1"/>
    <n v="0"/>
    <n v="1223.1600000000001"/>
    <n v="319.55"/>
    <n v="0"/>
    <n v="337.74"/>
  </r>
  <r>
    <s v="AU-2019-1600777"/>
    <x v="107"/>
    <x v="2"/>
    <n v="10166"/>
    <s v="Chana Fisher"/>
    <x v="2"/>
    <s v="Melbourne"/>
    <s v="Victoria"/>
    <x v="4"/>
    <s v="PR-10005363"/>
    <s v="Sharp Printer"/>
    <x v="10"/>
    <x v="0"/>
    <n v="1"/>
    <n v="0.1"/>
    <n v="129.19"/>
    <n v="14.48"/>
    <n v="12.745555555555555"/>
    <n v="20.83"/>
  </r>
  <r>
    <s v="AU-2019-1600026"/>
    <x v="172"/>
    <x v="2"/>
    <n v="10257"/>
    <s v="Barry Smith"/>
    <x v="2"/>
    <s v="Melbourne"/>
    <s v="Victoria"/>
    <x v="4"/>
    <s v="PR-10006678"/>
    <s v="HP Inkjet Printer"/>
    <x v="3"/>
    <x v="0"/>
    <n v="1"/>
    <n v="0"/>
    <n v="157.5"/>
    <n v="21.59"/>
    <n v="0"/>
    <n v="25.78"/>
  </r>
  <r>
    <s v="UK-2019-1521696"/>
    <x v="177"/>
    <x v="2"/>
    <n v="10061"/>
    <s v="Shelby Carter"/>
    <x v="1"/>
    <s v="London"/>
    <s v="England"/>
    <x v="2"/>
    <s v="MI-10007621"/>
    <s v="Whirlpool Microwave"/>
    <x v="17"/>
    <x v="2"/>
    <n v="6"/>
    <n v="0.3"/>
    <n v="1162.02"/>
    <n v="15.4"/>
    <n v="491.40857142857158"/>
    <n v="140.97999999999999"/>
  </r>
  <r>
    <s v="GE-2018-1482065"/>
    <x v="178"/>
    <x v="3"/>
    <n v="10148"/>
    <s v="Melissa Gould"/>
    <x v="0"/>
    <s v="Berlin"/>
    <s v=" Berlin"/>
    <x v="6"/>
    <s v="ST-10009819"/>
    <s v="Samsung Stove"/>
    <x v="2"/>
    <x v="2"/>
    <n v="6"/>
    <n v="0.1"/>
    <n v="5107.5"/>
    <n v="216.61"/>
    <n v="543.43222222222175"/>
    <n v="1298.52"/>
  </r>
  <r>
    <s v="CA-2020-1135358"/>
    <x v="179"/>
    <x v="4"/>
    <n v="10395"/>
    <s v="William Delung"/>
    <x v="2"/>
    <s v="Brampton"/>
    <s v="Ontario"/>
    <x v="1"/>
    <s v="MI-10007050"/>
    <s v="Hamilton Beach Microwave"/>
    <x v="9"/>
    <x v="0"/>
    <n v="1"/>
    <n v="0.2"/>
    <n v="277.07"/>
    <n v="31.21"/>
    <n v="61.465000000000003"/>
    <n v="36.369999999999997"/>
  </r>
  <r>
    <s v="TH-2018-1435834"/>
    <x v="180"/>
    <x v="3"/>
    <n v="10273"/>
    <s v="Ernie Bookwalter"/>
    <x v="0"/>
    <s v="Bangkok"/>
    <s v="Bangkok"/>
    <x v="11"/>
    <s v="PH-10004521"/>
    <s v="Huawei Smart Phone"/>
    <x v="26"/>
    <x v="1"/>
    <n v="4"/>
    <n v="0.1"/>
    <n v="2001.28"/>
    <n v="17.77"/>
    <n v="220.3900000000001"/>
    <n v="402.02"/>
  </r>
  <r>
    <s v="ML-2018-1472436"/>
    <x v="181"/>
    <x v="3"/>
    <n v="10331"/>
    <s v="Miriam Murphy"/>
    <x v="1"/>
    <s v="Kuantan"/>
    <s v="Pahang"/>
    <x v="8"/>
    <s v="ST-10006669"/>
    <s v="Whirlpool Stove"/>
    <x v="17"/>
    <x v="1"/>
    <n v="4"/>
    <n v="0.05"/>
    <n v="2890.76"/>
    <n v="205.46"/>
    <n v="141.3315789473686"/>
    <n v="743.23"/>
  </r>
  <r>
    <s v="CA-2019-1314031"/>
    <x v="97"/>
    <x v="2"/>
    <n v="10318"/>
    <s v="James Bruner"/>
    <x v="2"/>
    <s v="Guelph"/>
    <s v="Ontario"/>
    <x v="1"/>
    <s v="PR-10004653"/>
    <s v="StarTech Printer"/>
    <x v="7"/>
    <x v="1"/>
    <n v="3"/>
    <n v="0"/>
    <n v="679.47"/>
    <n v="19.75"/>
    <n v="0"/>
    <n v="103.88"/>
  </r>
  <r>
    <s v="MX-2019-1184593"/>
    <x v="182"/>
    <x v="2"/>
    <n v="10180"/>
    <s v="Kellie Hays"/>
    <x v="0"/>
    <s v="Mexico City"/>
    <s v="Distrito Federal"/>
    <x v="0"/>
    <s v="TV-10005930"/>
    <s v="Sony Television"/>
    <x v="14"/>
    <x v="2"/>
    <n v="5"/>
    <n v="0"/>
    <n v="4336.6000000000004"/>
    <n v="157"/>
    <n v="0"/>
    <n v="969.75"/>
  </r>
  <r>
    <s v="CA-2019-1681709"/>
    <x v="183"/>
    <x v="2"/>
    <n v="10197"/>
    <s v="Roland Thurman"/>
    <x v="1"/>
    <s v="Toronto"/>
    <s v="Ontario"/>
    <x v="1"/>
    <s v="ST-10001876"/>
    <s v="HiSense Stove"/>
    <x v="11"/>
    <x v="0"/>
    <n v="1"/>
    <n v="0"/>
    <n v="1080.3800000000001"/>
    <n v="242.67"/>
    <n v="0"/>
    <n v="294.37"/>
  </r>
  <r>
    <s v="AU-2021-1061726"/>
    <x v="184"/>
    <x v="0"/>
    <n v="10394"/>
    <s v="Steven Tinley"/>
    <x v="2"/>
    <s v="Melbourne"/>
    <s v="Victoria"/>
    <x v="4"/>
    <s v="ST-10001876"/>
    <s v="HiSense Stove"/>
    <x v="11"/>
    <x v="0"/>
    <n v="1"/>
    <n v="0"/>
    <n v="1080.3800000000001"/>
    <n v="291.2"/>
    <n v="0"/>
    <n v="299.22000000000003"/>
  </r>
  <r>
    <s v="US-2021-1647040"/>
    <x v="185"/>
    <x v="0"/>
    <n v="10153"/>
    <s v="Jeremiah Perreault"/>
    <x v="0"/>
    <s v="Houston"/>
    <s v="Texas"/>
    <x v="3"/>
    <s v="TV-10005930"/>
    <s v="Sony Television"/>
    <x v="14"/>
    <x v="0"/>
    <n v="1"/>
    <n v="0"/>
    <n v="867.32"/>
    <n v="157"/>
    <n v="0"/>
    <n v="206.51"/>
  </r>
  <r>
    <s v="MX-2021-1730844"/>
    <x v="186"/>
    <x v="0"/>
    <n v="10029"/>
    <s v="Willie Jehlicka"/>
    <x v="0"/>
    <s v="Mexico City"/>
    <s v="Distrito Federal"/>
    <x v="0"/>
    <s v="ST-10001898"/>
    <s v="KitchenAid Stove"/>
    <x v="5"/>
    <x v="2"/>
    <n v="5"/>
    <n v="0.05"/>
    <n v="6115.8"/>
    <n v="305.02999999999997"/>
    <n v="305.82999999999993"/>
    <n v="1559.45"/>
  </r>
  <r>
    <s v="AU-2019-1888225"/>
    <x v="172"/>
    <x v="2"/>
    <n v="10369"/>
    <s v="Pauline Crawford"/>
    <x v="1"/>
    <s v="Melbourne"/>
    <s v="Victoria"/>
    <x v="4"/>
    <s v="TV-10000439"/>
    <s v="Philips Television"/>
    <x v="21"/>
    <x v="0"/>
    <n v="1"/>
    <n v="0"/>
    <n v="1215.8"/>
    <n v="251.1"/>
    <n v="0"/>
    <n v="292.58999999999997"/>
  </r>
  <r>
    <s v="CA-2020-1360240"/>
    <x v="187"/>
    <x v="4"/>
    <n v="10058"/>
    <s v="Rita Jernejcic"/>
    <x v="1"/>
    <s v="Brampton"/>
    <s v="Ontario"/>
    <x v="1"/>
    <s v="PR-10005363"/>
    <s v="Sharp Printer"/>
    <x v="10"/>
    <x v="0"/>
    <n v="1"/>
    <n v="0"/>
    <n v="129.19"/>
    <n v="12.07"/>
    <n v="0"/>
    <n v="20.59"/>
  </r>
  <r>
    <s v="US-2022-1880291"/>
    <x v="188"/>
    <x v="1"/>
    <n v="10127"/>
    <s v="Kyle Strange"/>
    <x v="1"/>
    <s v="Los Angeles"/>
    <s v="California"/>
    <x v="3"/>
    <s v="TV-10008344"/>
    <s v="Sharp Television"/>
    <x v="10"/>
    <x v="1"/>
    <n v="2"/>
    <n v="0.15"/>
    <n v="2048.7399999999998"/>
    <n v="197.44"/>
    <n v="326.69999999999982"/>
    <n v="470.46"/>
  </r>
  <r>
    <s v="SP-2019-1431377"/>
    <x v="189"/>
    <x v="2"/>
    <n v="10028"/>
    <s v="Dena Betancourt"/>
    <x v="2"/>
    <s v="Madrid"/>
    <s v="Madrid"/>
    <x v="10"/>
    <s v="PR-10009905"/>
    <s v="Brother Copy Machine"/>
    <x v="24"/>
    <x v="1"/>
    <n v="2"/>
    <n v="0.15"/>
    <n v="558.6"/>
    <n v="29.66"/>
    <n v="93.3423529411765"/>
    <n v="86.77"/>
  </r>
  <r>
    <s v="CA-2020-1523446"/>
    <x v="171"/>
    <x v="4"/>
    <n v="10120"/>
    <s v="William Young"/>
    <x v="0"/>
    <s v="Brampton"/>
    <s v="Ontario"/>
    <x v="1"/>
    <s v="MI-10005387"/>
    <s v="Cuisinart Microwave"/>
    <x v="23"/>
    <x v="1"/>
    <n v="3"/>
    <n v="0.2"/>
    <n v="837.84"/>
    <n v="23.13"/>
    <n v="203.67750000000001"/>
    <n v="102.84"/>
  </r>
  <r>
    <s v="FR-2020-1496536"/>
    <x v="190"/>
    <x v="4"/>
    <n v="10373"/>
    <s v="Irene Cloninger"/>
    <x v="1"/>
    <s v="Paris"/>
    <s v="Ile-de-France"/>
    <x v="5"/>
    <s v="PH-10003202"/>
    <s v="Nokia Smart Phone"/>
    <x v="4"/>
    <x v="0"/>
    <n v="1"/>
    <n v="0.05"/>
    <n v="925.49"/>
    <n v="49.59"/>
    <n v="46.100000000000023"/>
    <n v="190.06"/>
  </r>
  <r>
    <s v="US-2020-1181380"/>
    <x v="191"/>
    <x v="4"/>
    <n v="10344"/>
    <s v="Marion Ritter"/>
    <x v="0"/>
    <s v="Houston"/>
    <s v="Texas"/>
    <x v="3"/>
    <s v="ST-10000710"/>
    <s v="Cuisinart Stove"/>
    <x v="23"/>
    <x v="1"/>
    <n v="4"/>
    <n v="0"/>
    <n v="2803.12"/>
    <n v="149.11000000000001"/>
    <n v="0"/>
    <n v="715.67"/>
  </r>
  <r>
    <s v="GE-2019-1295686"/>
    <x v="192"/>
    <x v="2"/>
    <n v="10018"/>
    <s v="Kevin Pisano"/>
    <x v="2"/>
    <s v="Berlin"/>
    <s v=" Berlin"/>
    <x v="6"/>
    <s v="PR-10003228"/>
    <s v="HP Wireless Fax"/>
    <x v="3"/>
    <x v="0"/>
    <n v="1"/>
    <n v="0"/>
    <n v="227.74"/>
    <n v="25.9"/>
    <n v="0"/>
    <n v="36.75"/>
  </r>
  <r>
    <s v="IN-2020-1616055"/>
    <x v="193"/>
    <x v="4"/>
    <n v="10331"/>
    <s v="Miriam Murphy"/>
    <x v="1"/>
    <s v="Mumbai"/>
    <s v="Konkan"/>
    <x v="7"/>
    <s v="PR-10008941"/>
    <s v="Epson Printer"/>
    <x v="19"/>
    <x v="0"/>
    <n v="1"/>
    <n v="0.15"/>
    <n v="188.87"/>
    <n v="23.61"/>
    <n v="29.163529411764699"/>
    <n v="30.69"/>
  </r>
  <r>
    <s v="MX-2022-1545577"/>
    <x v="194"/>
    <x v="1"/>
    <n v="10093"/>
    <s v="Charles Zahm"/>
    <x v="2"/>
    <s v="Mexico City"/>
    <s v="Distrito Federal"/>
    <x v="0"/>
    <s v="PH-10007079"/>
    <s v="LG Smart Phone"/>
    <x v="1"/>
    <x v="1"/>
    <n v="2"/>
    <n v="0.2"/>
    <n v="1506.6"/>
    <n v="50.01"/>
    <n v="364.14749999999981"/>
    <n v="306.32"/>
  </r>
  <r>
    <s v="CA-2020-1979980"/>
    <x v="195"/>
    <x v="4"/>
    <n v="10061"/>
    <s v="Shelby Carter"/>
    <x v="1"/>
    <s v="Brampton"/>
    <s v="Ontario"/>
    <x v="1"/>
    <s v="MI-10007050"/>
    <s v="Hamilton Beach Microwave"/>
    <x v="9"/>
    <x v="1"/>
    <n v="3"/>
    <n v="0.05"/>
    <n v="831.21"/>
    <n v="31.21"/>
    <n v="42.105263157894797"/>
    <n v="102.87"/>
  </r>
  <r>
    <s v="FR-2018-1929903"/>
    <x v="196"/>
    <x v="3"/>
    <n v="10300"/>
    <s v="James Morquecho"/>
    <x v="0"/>
    <s v="Paris"/>
    <s v="Ile-de-France"/>
    <x v="5"/>
    <s v="MI-10005461"/>
    <s v="Panasonic Microwave"/>
    <x v="8"/>
    <x v="0"/>
    <n v="1"/>
    <n v="0"/>
    <n v="289.92"/>
    <n v="34.74"/>
    <n v="0"/>
    <n v="38.26"/>
  </r>
  <r>
    <s v="US-2022-1888267"/>
    <x v="197"/>
    <x v="1"/>
    <n v="10356"/>
    <s v="Matthew Gross"/>
    <x v="1"/>
    <s v="New York"/>
    <s v="New York"/>
    <x v="3"/>
    <s v="ST-10005074"/>
    <s v="LG Stove"/>
    <x v="1"/>
    <x v="0"/>
    <n v="1"/>
    <n v="0.05"/>
    <n v="1004.18"/>
    <n v="282.11"/>
    <n v="38.00368421052633"/>
    <n v="279.25"/>
  </r>
  <r>
    <s v="CA-2018-1934823"/>
    <x v="198"/>
    <x v="3"/>
    <n v="10334"/>
    <s v="Robert Iuliucci"/>
    <x v="0"/>
    <s v="Guelph"/>
    <s v="Ontario"/>
    <x v="1"/>
    <s v="TV-10008186"/>
    <s v="Supersonic Television"/>
    <x v="31"/>
    <x v="0"/>
    <n v="1"/>
    <n v="0.1"/>
    <n v="1337.69"/>
    <n v="232.85"/>
    <n v="122.75999999999999"/>
    <n v="317.58"/>
  </r>
  <r>
    <s v="AU-2018-1722062"/>
    <x v="46"/>
    <x v="3"/>
    <n v="10315"/>
    <s v="Shamika Harris"/>
    <x v="2"/>
    <s v="Sydney"/>
    <s v="New South Wales"/>
    <x v="4"/>
    <s v="MI-10005387"/>
    <s v="Cuisinart Microwave"/>
    <x v="23"/>
    <x v="1"/>
    <n v="2"/>
    <n v="0"/>
    <n v="558.55999999999995"/>
    <n v="27.76"/>
    <n v="0"/>
    <n v="69.8"/>
  </r>
  <r>
    <s v="TH-2018-1704639"/>
    <x v="199"/>
    <x v="3"/>
    <n v="10126"/>
    <s v="Katie Wells"/>
    <x v="1"/>
    <s v="Bangkok"/>
    <s v="Bangkok"/>
    <x v="11"/>
    <s v="TV-10008367"/>
    <s v="TCL Television"/>
    <x v="6"/>
    <x v="1"/>
    <n v="4"/>
    <n v="0.3"/>
    <n v="3526.56"/>
    <n v="154"/>
    <n v="1445.3828571428571"/>
    <n v="791.24"/>
  </r>
  <r>
    <s v="US-2018-1893924"/>
    <x v="200"/>
    <x v="3"/>
    <n v="10212"/>
    <s v="Lorina Cameron"/>
    <x v="0"/>
    <s v="New York"/>
    <s v="New York"/>
    <x v="3"/>
    <s v="MI-10005461"/>
    <s v="Panasonic Microwave"/>
    <x v="8"/>
    <x v="1"/>
    <n v="2"/>
    <n v="0"/>
    <n v="579.84"/>
    <n v="33.159999999999997"/>
    <n v="0"/>
    <n v="72.900000000000006"/>
  </r>
  <r>
    <s v="TH-2022-1179046"/>
    <x v="201"/>
    <x v="1"/>
    <n v="10332"/>
    <s v="Ike Leon"/>
    <x v="2"/>
    <s v="Bangkok"/>
    <s v="Bangkok"/>
    <x v="11"/>
    <s v="PR-10006678"/>
    <s v="HP Inkjet Printer"/>
    <x v="3"/>
    <x v="1"/>
    <n v="4"/>
    <n v="0.2"/>
    <n v="630"/>
    <n v="20.69"/>
    <n v="152.32749999999999"/>
    <n v="96.55"/>
  </r>
  <r>
    <s v="CA-2018-1925277"/>
    <x v="202"/>
    <x v="3"/>
    <n v="10279"/>
    <s v="Carl Mickens"/>
    <x v="1"/>
    <s v="Montreal"/>
    <s v="Quebec"/>
    <x v="1"/>
    <s v="MI-10005387"/>
    <s v="Cuisinart Microwave"/>
    <x v="23"/>
    <x v="1"/>
    <n v="2"/>
    <n v="0"/>
    <n v="558.55999999999995"/>
    <n v="23.13"/>
    <n v="0"/>
    <n v="69.33"/>
  </r>
  <r>
    <s v="CA-2022-1824379"/>
    <x v="203"/>
    <x v="1"/>
    <n v="10384"/>
    <s v="Jennifer Mchale"/>
    <x v="1"/>
    <s v="Guelph"/>
    <s v="Ontario"/>
    <x v="1"/>
    <s v="TV-10008035"/>
    <s v="Panasonic Television"/>
    <x v="8"/>
    <x v="0"/>
    <n v="1"/>
    <n v="0"/>
    <n v="885.07"/>
    <n v="144.58000000000001"/>
    <n v="0"/>
    <n v="209.18"/>
  </r>
  <r>
    <s v="FR-2020-1790677"/>
    <x v="204"/>
    <x v="4"/>
    <n v="10164"/>
    <s v="Burton Ward"/>
    <x v="1"/>
    <s v="Paris"/>
    <s v="Ile-de-France"/>
    <x v="5"/>
    <s v="PR-10005363"/>
    <s v="Sharp Printer"/>
    <x v="10"/>
    <x v="0"/>
    <n v="1"/>
    <n v="0.3"/>
    <n v="129.19"/>
    <n v="13.28"/>
    <n v="49.675714285714292"/>
    <n v="20.71"/>
  </r>
  <r>
    <s v="AU-2019-1369371"/>
    <x v="205"/>
    <x v="2"/>
    <n v="10260"/>
    <s v="Diane Hanson"/>
    <x v="0"/>
    <s v="Melbourne"/>
    <s v="Victoria"/>
    <x v="4"/>
    <s v="ST-10005074"/>
    <s v="LG Stove"/>
    <x v="1"/>
    <x v="1"/>
    <n v="2"/>
    <n v="0.15"/>
    <n v="2008.36"/>
    <n v="322.42"/>
    <n v="297.51882352941175"/>
    <n v="534.32000000000005"/>
  </r>
  <r>
    <s v="TH-2022-1884986"/>
    <x v="206"/>
    <x v="1"/>
    <n v="10189"/>
    <s v="Shirley Noel"/>
    <x v="2"/>
    <s v="Bangkok"/>
    <s v="Bangkok"/>
    <x v="11"/>
    <s v="MI-10003281"/>
    <s v="KitchenAid Microwave"/>
    <x v="5"/>
    <x v="1"/>
    <n v="4"/>
    <n v="0"/>
    <n v="603.24"/>
    <n v="13.28"/>
    <n v="0"/>
    <n v="73.73"/>
  </r>
  <r>
    <s v="US-2018-1069571"/>
    <x v="207"/>
    <x v="3"/>
    <n v="10269"/>
    <s v="Aubrey Lejeune"/>
    <x v="0"/>
    <s v="Los Angeles"/>
    <s v="California"/>
    <x v="3"/>
    <s v="TV-10008344"/>
    <s v="Sharp Television"/>
    <x v="10"/>
    <x v="1"/>
    <n v="2"/>
    <n v="0"/>
    <n v="2048.7399999999998"/>
    <n v="197.44"/>
    <n v="0"/>
    <n v="470.46"/>
  </r>
  <r>
    <s v="CA-2019-1529259"/>
    <x v="208"/>
    <x v="2"/>
    <n v="10335"/>
    <s v="Eric Forbes"/>
    <x v="1"/>
    <s v="Guelph"/>
    <s v="Ontario"/>
    <x v="1"/>
    <s v="MI-10007621"/>
    <s v="Whirlpool Microwave"/>
    <x v="17"/>
    <x v="2"/>
    <n v="6"/>
    <n v="0"/>
    <n v="1162.02"/>
    <n v="14"/>
    <n v="0"/>
    <n v="140.84"/>
  </r>
  <r>
    <s v="UK-2019-1350129"/>
    <x v="209"/>
    <x v="2"/>
    <n v="10294"/>
    <s v="Jennifer Young"/>
    <x v="1"/>
    <s v="London"/>
    <s v="England"/>
    <x v="2"/>
    <s v="MI-10007745"/>
    <s v="Toshiba Microwave"/>
    <x v="28"/>
    <x v="0"/>
    <n v="1"/>
    <n v="0"/>
    <n v="272.87"/>
    <n v="34.130000000000003"/>
    <n v="0"/>
    <n v="36.15"/>
  </r>
  <r>
    <s v="UK-2021-1463057"/>
    <x v="157"/>
    <x v="0"/>
    <n v="10300"/>
    <s v="James Morquecho"/>
    <x v="0"/>
    <s v="London"/>
    <s v="England"/>
    <x v="2"/>
    <s v="TV-10005930"/>
    <s v="Sony Television"/>
    <x v="14"/>
    <x v="2"/>
    <n v="7"/>
    <n v="0"/>
    <n v="6071.24"/>
    <n v="164.47"/>
    <n v="0"/>
    <n v="1352.12"/>
  </r>
  <r>
    <s v="CA-2018-1126570"/>
    <x v="210"/>
    <x v="3"/>
    <n v="10224"/>
    <s v="Mary Jackson"/>
    <x v="2"/>
    <s v="Toronto"/>
    <s v="Ontario"/>
    <x v="1"/>
    <s v="PH-10008662"/>
    <s v="Sony Smart Phone"/>
    <x v="14"/>
    <x v="1"/>
    <n v="2"/>
    <n v="0.05"/>
    <n v="1335.4"/>
    <n v="24.23"/>
    <n v="69.008947368421104"/>
    <n v="269.5"/>
  </r>
  <r>
    <s v="ML-2021-1537242"/>
    <x v="211"/>
    <x v="0"/>
    <n v="10036"/>
    <s v="Nicholas Ford"/>
    <x v="0"/>
    <s v="Kuantan"/>
    <s v="Pahang"/>
    <x v="8"/>
    <s v="PR-10001146"/>
    <s v="Lexmark Printer"/>
    <x v="20"/>
    <x v="2"/>
    <n v="7"/>
    <n v="0"/>
    <n v="754.25"/>
    <n v="14.31"/>
    <n v="0"/>
    <n v="114.55"/>
  </r>
  <r>
    <s v="US-2020-1012534"/>
    <x v="212"/>
    <x v="4"/>
    <n v="10026"/>
    <s v="Robin Cardenas"/>
    <x v="0"/>
    <s v="Houston"/>
    <s v="Texas"/>
    <x v="3"/>
    <s v="PH-10004521"/>
    <s v="Huawei Smart Phone"/>
    <x v="26"/>
    <x v="0"/>
    <n v="1"/>
    <n v="0"/>
    <n v="500.32"/>
    <n v="16.22"/>
    <n v="0"/>
    <n v="101.68"/>
  </r>
  <r>
    <s v="UK-2022-1618186"/>
    <x v="213"/>
    <x v="1"/>
    <n v="10271"/>
    <s v="Sallie Maobi"/>
    <x v="0"/>
    <s v="London"/>
    <s v="England"/>
    <x v="2"/>
    <s v="PR-10002718"/>
    <s v="Canon Printer"/>
    <x v="16"/>
    <x v="2"/>
    <n v="5"/>
    <n v="0.05"/>
    <n v="904.5"/>
    <n v="20.43"/>
    <n v="46.530000000000086"/>
    <n v="137.74"/>
  </r>
  <r>
    <s v="US-2020-1256750"/>
    <x v="214"/>
    <x v="4"/>
    <n v="10051"/>
    <s v="Bertha Newman"/>
    <x v="0"/>
    <s v="New York"/>
    <s v="New York"/>
    <x v="3"/>
    <s v="ST-10000710"/>
    <s v="Cuisinart Stove"/>
    <x v="23"/>
    <x v="1"/>
    <n v="3"/>
    <n v="0.1"/>
    <n v="2102.34"/>
    <n v="149.11000000000001"/>
    <n v="217.02555555555546"/>
    <n v="540.48"/>
  </r>
  <r>
    <s v="US-2018-1854247"/>
    <x v="215"/>
    <x v="3"/>
    <n v="10376"/>
    <s v="Raymond Callaway"/>
    <x v="0"/>
    <s v="Chicago"/>
    <s v="Illinois"/>
    <x v="3"/>
    <s v="MI-10000971"/>
    <s v="LG Microwave"/>
    <x v="1"/>
    <x v="1"/>
    <n v="3"/>
    <n v="0.1"/>
    <n v="714.24"/>
    <n v="28.52"/>
    <n v="76.191111111111127"/>
    <n v="88.56"/>
  </r>
  <r>
    <s v="UK-2020-1457182"/>
    <x v="216"/>
    <x v="4"/>
    <n v="10282"/>
    <s v="Wan Baker"/>
    <x v="0"/>
    <s v="London"/>
    <s v="England"/>
    <x v="2"/>
    <s v="PR-10002718"/>
    <s v="Canon Printer"/>
    <x v="16"/>
    <x v="1"/>
    <n v="2"/>
    <n v="0"/>
    <n v="361.8"/>
    <n v="20.43"/>
    <n v="0"/>
    <n v="56.32"/>
  </r>
  <r>
    <s v="CA-2018-1079002"/>
    <x v="217"/>
    <x v="3"/>
    <n v="10229"/>
    <s v="Megan Thomas"/>
    <x v="2"/>
    <s v="Toronto"/>
    <s v="Ontario"/>
    <x v="1"/>
    <s v="PR-10009905"/>
    <s v="Brother Copy Machine"/>
    <x v="24"/>
    <x v="0"/>
    <n v="1"/>
    <n v="0"/>
    <n v="279.3"/>
    <n v="26.96"/>
    <n v="0"/>
    <n v="44.6"/>
  </r>
  <r>
    <s v="CA-2020-1942208"/>
    <x v="218"/>
    <x v="4"/>
    <n v="10067"/>
    <s v="Cynthia Lucas"/>
    <x v="1"/>
    <s v="Montreal"/>
    <s v="Quebec"/>
    <x v="1"/>
    <s v="TV-10008035"/>
    <s v="Panasonic Television"/>
    <x v="8"/>
    <x v="1"/>
    <n v="2"/>
    <n v="0"/>
    <n v="1770.14"/>
    <n v="144.58000000000001"/>
    <n v="0"/>
    <n v="403.9"/>
  </r>
  <r>
    <s v="UK-2019-1998864"/>
    <x v="219"/>
    <x v="2"/>
    <n v="10182"/>
    <s v="Racheal Jones"/>
    <x v="0"/>
    <s v="Cambridge"/>
    <s v="England"/>
    <x v="2"/>
    <s v="ST-10005074"/>
    <s v="LG Stove"/>
    <x v="1"/>
    <x v="1"/>
    <n v="2"/>
    <n v="0"/>
    <n v="2008.36"/>
    <n v="295.55"/>
    <n v="0"/>
    <n v="531.64"/>
  </r>
  <r>
    <s v="IT-2021-1992977"/>
    <x v="220"/>
    <x v="0"/>
    <n v="10111"/>
    <s v="Evie Land"/>
    <x v="0"/>
    <s v="Milan"/>
    <s v="Lombardy"/>
    <x v="9"/>
    <s v="MI-10003281"/>
    <s v="KitchenAid Microwave"/>
    <x v="5"/>
    <x v="1"/>
    <n v="3"/>
    <n v="0.1"/>
    <n v="452.43"/>
    <n v="12.71"/>
    <n v="48.857777777777756"/>
    <n v="55.57"/>
  </r>
  <r>
    <s v="UK-2021-1787022"/>
    <x v="221"/>
    <x v="0"/>
    <n v="10363"/>
    <s v="Michael Eddy"/>
    <x v="0"/>
    <s v="London"/>
    <s v="England"/>
    <x v="2"/>
    <s v="TV-10008367"/>
    <s v="TCL Television"/>
    <x v="6"/>
    <x v="2"/>
    <n v="6"/>
    <n v="0.1"/>
    <n v="5289.84"/>
    <n v="147.30000000000001"/>
    <n v="571.39333333333343"/>
    <n v="1178.49"/>
  </r>
  <r>
    <s v="AU-2020-1744181"/>
    <x v="222"/>
    <x v="4"/>
    <n v="10389"/>
    <s v="Jan Raub"/>
    <x v="2"/>
    <s v="Sydney"/>
    <s v="New South Wales"/>
    <x v="4"/>
    <s v="MI-10006301"/>
    <s v="Samsung Microwave"/>
    <x v="2"/>
    <x v="0"/>
    <n v="1"/>
    <n v="0"/>
    <n v="239.47"/>
    <n v="27.41"/>
    <n v="0"/>
    <n v="31.48"/>
  </r>
  <r>
    <s v="GE-2021-1456853"/>
    <x v="223"/>
    <x v="0"/>
    <n v="10283"/>
    <s v="Carlos Sayre"/>
    <x v="0"/>
    <s v="Berlin"/>
    <s v=" Berlin"/>
    <x v="6"/>
    <s v="PH-10007079"/>
    <s v="LG Smart Phone"/>
    <x v="1"/>
    <x v="2"/>
    <n v="5"/>
    <n v="0.3"/>
    <n v="3766.5"/>
    <n v="52.39"/>
    <n v="1591.7614285714294"/>
    <n v="758.54"/>
  </r>
  <r>
    <s v="TH-2022-1852247"/>
    <x v="224"/>
    <x v="1"/>
    <n v="10041"/>
    <s v="James Poole"/>
    <x v="1"/>
    <s v="Bangkok"/>
    <s v="Bangkok"/>
    <x v="11"/>
    <s v="PH-10005297"/>
    <s v="Cisco Smart Phone"/>
    <x v="30"/>
    <x v="0"/>
    <n v="1"/>
    <n v="0"/>
    <n v="554.19000000000005"/>
    <n v="32.79"/>
    <n v="0"/>
    <n v="114.12"/>
  </r>
  <r>
    <s v="FR-2019-1770701"/>
    <x v="225"/>
    <x v="2"/>
    <n v="10213"/>
    <s v="Robert Aguilar"/>
    <x v="2"/>
    <s v="Paris"/>
    <s v="Ile-de-France"/>
    <x v="5"/>
    <s v="PH-10007079"/>
    <s v="LG Smart Phone"/>
    <x v="1"/>
    <x v="1"/>
    <n v="2"/>
    <n v="0"/>
    <n v="1506.6"/>
    <n v="52.39"/>
    <n v="0"/>
    <n v="306.56"/>
  </r>
  <r>
    <s v="CA-2018-1915941"/>
    <x v="226"/>
    <x v="3"/>
    <n v="10383"/>
    <s v="Georgia Golka"/>
    <x v="1"/>
    <s v="Brampton"/>
    <s v="Ontario"/>
    <x v="1"/>
    <s v="MI-10003281"/>
    <s v="KitchenAid Microwave"/>
    <x v="5"/>
    <x v="1"/>
    <n v="4"/>
    <n v="0.15"/>
    <n v="603.24"/>
    <n v="11.55"/>
    <n v="104.41588235294125"/>
    <n v="73.56"/>
  </r>
  <r>
    <s v="US-2022-1219842"/>
    <x v="227"/>
    <x v="1"/>
    <n v="10029"/>
    <s v="Willie Jehlicka"/>
    <x v="0"/>
    <s v="Chicago"/>
    <s v="Illinois"/>
    <x v="3"/>
    <s v="ST-10000710"/>
    <s v="Cuisinart Stove"/>
    <x v="23"/>
    <x v="0"/>
    <n v="1"/>
    <n v="0.05"/>
    <n v="700.78"/>
    <n v="149.11000000000001"/>
    <n v="29.035263157894747"/>
    <n v="190.1"/>
  </r>
  <r>
    <s v="FR-2021-1907627"/>
    <x v="228"/>
    <x v="0"/>
    <n v="10334"/>
    <s v="Robert Iuliucci"/>
    <x v="0"/>
    <s v="Paris"/>
    <s v="Ile-de-France"/>
    <x v="5"/>
    <s v="PH-10008662"/>
    <s v="Sony Smart Phone"/>
    <x v="14"/>
    <x v="0"/>
    <n v="1"/>
    <n v="0"/>
    <n v="667.7"/>
    <n v="26.65"/>
    <n v="0"/>
    <n v="136.19999999999999"/>
  </r>
  <r>
    <s v="UK-2018-1910264"/>
    <x v="86"/>
    <x v="3"/>
    <n v="10225"/>
    <s v="Jan Howe"/>
    <x v="0"/>
    <s v="Cambridge"/>
    <s v="England"/>
    <x v="2"/>
    <s v="PH-10001701"/>
    <s v="Samsung Smart Phone"/>
    <x v="2"/>
    <x v="1"/>
    <n v="2"/>
    <n v="0.05"/>
    <n v="1943"/>
    <n v="55.84"/>
    <n v="99.324210526315937"/>
    <n v="394.18"/>
  </r>
  <r>
    <s v="FR-2019-1599457"/>
    <x v="2"/>
    <x v="2"/>
    <n v="10369"/>
    <s v="Pauline Crawford"/>
    <x v="1"/>
    <s v="Paris"/>
    <s v="Ile-de-France"/>
    <x v="5"/>
    <s v="TV-10005930"/>
    <s v="Sony Television"/>
    <x v="14"/>
    <x v="0"/>
    <n v="1"/>
    <n v="0.2"/>
    <n v="867.32"/>
    <n v="164.47"/>
    <n v="175.71249999999998"/>
    <n v="207.26"/>
  </r>
  <r>
    <s v="FR-2021-1636811"/>
    <x v="229"/>
    <x v="0"/>
    <n v="10311"/>
    <s v="Mike Newport"/>
    <x v="0"/>
    <s v="Paris"/>
    <s v="Ile-de-France"/>
    <x v="5"/>
    <s v="PH-10007441"/>
    <s v="OnePlus Smart Phone"/>
    <x v="0"/>
    <x v="2"/>
    <n v="6"/>
    <n v="0.1"/>
    <n v="3708.06"/>
    <n v="26.2"/>
    <n v="409.09555555555562"/>
    <n v="744.22"/>
  </r>
  <r>
    <s v="UK-2020-1268469"/>
    <x v="230"/>
    <x v="4"/>
    <n v="10335"/>
    <s v="Eric Forbes"/>
    <x v="1"/>
    <s v="Cambridge"/>
    <s v="England"/>
    <x v="2"/>
    <s v="PH-10003941"/>
    <s v="Apple Smart Phone"/>
    <x v="25"/>
    <x v="0"/>
    <n v="1"/>
    <n v="0"/>
    <n v="922.77"/>
    <n v="59.3"/>
    <n v="0"/>
    <n v="190.48"/>
  </r>
  <r>
    <s v="CA-2022-1527685"/>
    <x v="142"/>
    <x v="1"/>
    <n v="10394"/>
    <s v="Steven Tinley"/>
    <x v="2"/>
    <s v="Brampton"/>
    <s v="Ontario"/>
    <x v="1"/>
    <s v="PH-10001701"/>
    <s v="Samsung Smart Phone"/>
    <x v="2"/>
    <x v="1"/>
    <n v="3"/>
    <n v="0"/>
    <n v="2914.5"/>
    <n v="50.76"/>
    <n v="0"/>
    <n v="587.98"/>
  </r>
  <r>
    <s v="US-2022-1941912"/>
    <x v="231"/>
    <x v="1"/>
    <n v="10085"/>
    <s v="Mary Thomas"/>
    <x v="0"/>
    <s v="Los Angeles"/>
    <s v="California"/>
    <x v="3"/>
    <s v="TV-10003493"/>
    <s v="LG Television"/>
    <x v="1"/>
    <x v="2"/>
    <n v="7"/>
    <n v="0.05"/>
    <n v="8328.6"/>
    <n v="228.96"/>
    <n v="426.29684210526375"/>
    <n v="1855.22"/>
  </r>
  <r>
    <s v="SP-2018-1911114"/>
    <x v="232"/>
    <x v="3"/>
    <n v="10322"/>
    <s v="Lillie Dusel"/>
    <x v="2"/>
    <s v="Madrid"/>
    <s v="Madrid"/>
    <x v="10"/>
    <s v="ST-10005531"/>
    <s v="Breville Stove"/>
    <x v="12"/>
    <x v="0"/>
    <n v="1"/>
    <n v="0.3"/>
    <n v="1007.32"/>
    <n v="259.14"/>
    <n v="320.64857142857159"/>
    <n v="277.74"/>
  </r>
  <r>
    <s v="SP-2022-1970071"/>
    <x v="233"/>
    <x v="1"/>
    <n v="10164"/>
    <s v="Burton Ward"/>
    <x v="1"/>
    <s v="Madrid"/>
    <s v="Madrid"/>
    <x v="10"/>
    <s v="MI-10005387"/>
    <s v="Cuisinart Microwave"/>
    <x v="23"/>
    <x v="1"/>
    <n v="4"/>
    <n v="0"/>
    <n v="1117.1199999999999"/>
    <n v="25.44"/>
    <n v="0"/>
    <n v="136.58000000000001"/>
  </r>
  <r>
    <s v="CA-2021-1440067"/>
    <x v="36"/>
    <x v="0"/>
    <n v="10294"/>
    <s v="Jennifer Young"/>
    <x v="1"/>
    <s v="Brampton"/>
    <s v="Ontario"/>
    <x v="1"/>
    <s v="MI-10003281"/>
    <s v="KitchenAid Microwave"/>
    <x v="5"/>
    <x v="0"/>
    <n v="1"/>
    <n v="0.15"/>
    <n v="150.81"/>
    <n v="11.55"/>
    <n v="24.575294117647076"/>
    <n v="19.260000000000002"/>
  </r>
  <r>
    <s v="CA-2019-1533545"/>
    <x v="234"/>
    <x v="2"/>
    <n v="10152"/>
    <s v="Richard Ayers"/>
    <x v="1"/>
    <s v="Guelph"/>
    <s v="Ontario"/>
    <x v="1"/>
    <s v="PH-10003202"/>
    <s v="Nokia Smart Phone"/>
    <x v="4"/>
    <x v="1"/>
    <n v="2"/>
    <n v="0"/>
    <n v="1850.98"/>
    <n v="45.08"/>
    <n v="0"/>
    <n v="374.71"/>
  </r>
  <r>
    <s v="FR-2018-1851983"/>
    <x v="235"/>
    <x v="3"/>
    <n v="10385"/>
    <s v="Michael Whigham"/>
    <x v="1"/>
    <s v="Paris"/>
    <s v="Ile-de-France"/>
    <x v="5"/>
    <s v="MI-10003281"/>
    <s v="KitchenAid Microwave"/>
    <x v="5"/>
    <x v="2"/>
    <n v="6"/>
    <n v="0"/>
    <n v="904.86"/>
    <n v="12.71"/>
    <n v="0"/>
    <n v="109.87"/>
  </r>
  <r>
    <s v="AU-2021-1911157"/>
    <x v="236"/>
    <x v="0"/>
    <n v="10221"/>
    <s v="Patrick Fletcher"/>
    <x v="1"/>
    <s v="Sydney"/>
    <s v="New South Wales"/>
    <x v="4"/>
    <s v="PR-10001146"/>
    <s v="Lexmark Printer"/>
    <x v="20"/>
    <x v="0"/>
    <n v="1"/>
    <n v="0.1"/>
    <n v="107.75"/>
    <n v="14.93"/>
    <n v="10.313333333333333"/>
    <n v="17.649999999999999"/>
  </r>
  <r>
    <s v="AU-2022-1588909"/>
    <x v="237"/>
    <x v="1"/>
    <n v="10319"/>
    <s v="Kathy Polin"/>
    <x v="1"/>
    <s v="Sydney"/>
    <s v="New South Wales"/>
    <x v="4"/>
    <s v="PR-10004653"/>
    <s v="StarTech Printer"/>
    <x v="7"/>
    <x v="0"/>
    <n v="1"/>
    <n v="0.05"/>
    <n v="226.49"/>
    <n v="23.7"/>
    <n v="10.673157894736846"/>
    <n v="36.340000000000003"/>
  </r>
  <r>
    <s v="CA-2020-1401230"/>
    <x v="238"/>
    <x v="4"/>
    <n v="10390"/>
    <s v="Kathy Heppner"/>
    <x v="0"/>
    <s v="Guelph"/>
    <s v="Ontario"/>
    <x v="1"/>
    <s v="PH-10004767"/>
    <s v="Motorola Smart Phone"/>
    <x v="27"/>
    <x v="2"/>
    <n v="5"/>
    <n v="0"/>
    <n v="4501.2"/>
    <n v="53.13"/>
    <n v="0"/>
    <n v="905.56"/>
  </r>
  <r>
    <s v="CA-2022-1905261"/>
    <x v="239"/>
    <x v="1"/>
    <n v="10022"/>
    <s v="Rose Mcanally"/>
    <x v="2"/>
    <s v="Toronto"/>
    <s v="Ontario"/>
    <x v="1"/>
    <s v="TV-10008035"/>
    <s v="Panasonic Television"/>
    <x v="8"/>
    <x v="0"/>
    <n v="1"/>
    <n v="0.05"/>
    <n v="885.07"/>
    <n v="144.58000000000001"/>
    <n v="38.973157894736914"/>
    <n v="209.18"/>
  </r>
  <r>
    <s v="US-2022-1849591"/>
    <x v="240"/>
    <x v="1"/>
    <n v="10109"/>
    <s v="Patrick King"/>
    <x v="1"/>
    <s v="New York"/>
    <s v="New York"/>
    <x v="3"/>
    <s v="MI-10007421"/>
    <s v="Hoover Microwave"/>
    <x v="22"/>
    <x v="1"/>
    <n v="3"/>
    <n v="0"/>
    <n v="690.57"/>
    <n v="27.53"/>
    <n v="0"/>
    <n v="85.61"/>
  </r>
  <r>
    <s v="US-2018-1399847"/>
    <x v="241"/>
    <x v="3"/>
    <n v="10208"/>
    <s v="Judy Reyes"/>
    <x v="0"/>
    <s v="Chicago"/>
    <s v="Illinois"/>
    <x v="3"/>
    <s v="PH-10004767"/>
    <s v="Motorola Smart Phone"/>
    <x v="27"/>
    <x v="1"/>
    <n v="3"/>
    <n v="0.15"/>
    <n v="2700.72"/>
    <n v="55.79"/>
    <n v="466.75235294117647"/>
    <n v="545.73"/>
  </r>
  <r>
    <s v="CA-2021-1940212"/>
    <x v="242"/>
    <x v="0"/>
    <n v="10201"/>
    <s v="Carmela Gaede"/>
    <x v="1"/>
    <s v="Montreal"/>
    <s v="Quebec"/>
    <x v="1"/>
    <s v="MI-10005461"/>
    <s v="Panasonic Microwave"/>
    <x v="8"/>
    <x v="0"/>
    <n v="1"/>
    <n v="0.2"/>
    <n v="289.92"/>
    <n v="31.58"/>
    <n v="64.58499999999998"/>
    <n v="37.950000000000003"/>
  </r>
  <r>
    <s v="FR-2020-1194467"/>
    <x v="243"/>
    <x v="4"/>
    <n v="10151"/>
    <s v="Linda Choi"/>
    <x v="1"/>
    <s v="Paris"/>
    <s v="Ile-de-France"/>
    <x v="5"/>
    <s v="MI-10007745"/>
    <s v="Toshiba Microwave"/>
    <x v="28"/>
    <x v="0"/>
    <n v="1"/>
    <n v="0.15"/>
    <n v="272.87"/>
    <n v="34.130000000000003"/>
    <n v="42.130588235294113"/>
    <n v="36.15"/>
  </r>
  <r>
    <s v="CA-2018-1448994"/>
    <x v="244"/>
    <x v="3"/>
    <n v="10301"/>
    <s v="Effie Conda"/>
    <x v="0"/>
    <s v="Brampton"/>
    <s v="Ontario"/>
    <x v="1"/>
    <s v="PR-10006678"/>
    <s v="HP Inkjet Printer"/>
    <x v="3"/>
    <x v="0"/>
    <n v="1"/>
    <n v="0.1"/>
    <n v="157.5"/>
    <n v="17.989999999999998"/>
    <n v="15.501111111111101"/>
    <n v="25.42"/>
  </r>
  <r>
    <s v="US-2021-1098011"/>
    <x v="245"/>
    <x v="0"/>
    <n v="10175"/>
    <s v="Richard Broun"/>
    <x v="0"/>
    <s v="Los Angeles"/>
    <s v="California"/>
    <x v="3"/>
    <s v="PR-10004653"/>
    <s v="StarTech Printer"/>
    <x v="7"/>
    <x v="0"/>
    <n v="1"/>
    <n v="0"/>
    <n v="226.49"/>
    <n v="20.74"/>
    <n v="0"/>
    <n v="36.04"/>
  </r>
  <r>
    <s v="CA-2022-1801422"/>
    <x v="246"/>
    <x v="1"/>
    <n v="10161"/>
    <s v="Katherine Villanueva"/>
    <x v="1"/>
    <s v="Guelph"/>
    <s v="Ontario"/>
    <x v="1"/>
    <s v="PR-10008941"/>
    <s v="Epson Printer"/>
    <x v="19"/>
    <x v="0"/>
    <n v="1"/>
    <n v="0"/>
    <n v="188.87"/>
    <n v="20.53"/>
    <n v="0"/>
    <n v="30.38"/>
  </r>
  <r>
    <s v="CA-2019-1295966"/>
    <x v="151"/>
    <x v="2"/>
    <n v="10028"/>
    <s v="Dena Betancourt"/>
    <x v="2"/>
    <s v="Guelph"/>
    <s v="Ontario"/>
    <x v="1"/>
    <s v="PH-10003941"/>
    <s v="Apple Smart Phone"/>
    <x v="25"/>
    <x v="0"/>
    <n v="1"/>
    <n v="0.15"/>
    <n v="922.77"/>
    <n v="53.91"/>
    <n v="153.32823529411769"/>
    <n v="189.94"/>
  </r>
  <r>
    <s v="UK-2021-1304169"/>
    <x v="143"/>
    <x v="0"/>
    <n v="10295"/>
    <s v="Dennis Laplante"/>
    <x v="0"/>
    <s v="London"/>
    <s v="England"/>
    <x v="2"/>
    <s v="PH-10007441"/>
    <s v="OnePlus Smart Phone"/>
    <x v="0"/>
    <x v="0"/>
    <n v="1"/>
    <n v="0.15"/>
    <n v="618.01"/>
    <n v="26.2"/>
    <n v="104.43705882352947"/>
    <n v="126.22"/>
  </r>
  <r>
    <s v="GE-2018-1490719"/>
    <x v="247"/>
    <x v="3"/>
    <n v="10264"/>
    <s v="Kerri Michaux"/>
    <x v="0"/>
    <s v="Berlin"/>
    <s v=" Berlin"/>
    <x v="6"/>
    <s v="PH-10007441"/>
    <s v="OnePlus Smart Phone"/>
    <x v="0"/>
    <x v="0"/>
    <n v="1"/>
    <n v="0.3"/>
    <n v="618.01"/>
    <n v="26.2"/>
    <n v="253.63285714285712"/>
    <n v="126.22"/>
  </r>
  <r>
    <s v="CA-2022-1340983"/>
    <x v="248"/>
    <x v="1"/>
    <n v="10160"/>
    <s v="Jessica Howell"/>
    <x v="0"/>
    <s v="Guelph"/>
    <s v="Ontario"/>
    <x v="1"/>
    <s v="MI-10009664"/>
    <s v="Breville Microwave"/>
    <x v="12"/>
    <x v="0"/>
    <n v="1"/>
    <n v="0"/>
    <n v="161.18"/>
    <n v="13.84"/>
    <n v="0"/>
    <n v="20.72"/>
  </r>
  <r>
    <s v="US-2021-1703315"/>
    <x v="249"/>
    <x v="0"/>
    <n v="10041"/>
    <s v="James Poole"/>
    <x v="1"/>
    <s v="New York"/>
    <s v="New York"/>
    <x v="3"/>
    <s v="PR-10001146"/>
    <s v="Lexmark Printer"/>
    <x v="20"/>
    <x v="1"/>
    <n v="3"/>
    <n v="0"/>
    <n v="323.25"/>
    <n v="13.06"/>
    <n v="0"/>
    <n v="49.79"/>
  </r>
  <r>
    <s v="AU-2022-1361814"/>
    <x v="250"/>
    <x v="1"/>
    <n v="10057"/>
    <s v="Derrick Moe"/>
    <x v="2"/>
    <s v="Melbourne"/>
    <s v="Victoria"/>
    <x v="4"/>
    <s v="TV-10000439"/>
    <s v="Philips Television"/>
    <x v="21"/>
    <x v="1"/>
    <n v="2"/>
    <n v="0.05"/>
    <n v="2431.6"/>
    <n v="251.1"/>
    <n v="114.76315789473711"/>
    <n v="560.07000000000005"/>
  </r>
  <r>
    <s v="CA-2020-1921910"/>
    <x v="251"/>
    <x v="4"/>
    <n v="10016"/>
    <s v="Josephine Morrow"/>
    <x v="1"/>
    <s v="Brampton"/>
    <s v="Ontario"/>
    <x v="1"/>
    <s v="ST-10006669"/>
    <s v="Whirlpool Stove"/>
    <x v="17"/>
    <x v="0"/>
    <n v="1"/>
    <n v="0"/>
    <n v="722.69"/>
    <n v="178.66"/>
    <n v="0"/>
    <n v="198.54"/>
  </r>
  <r>
    <s v="US-2018-1439397"/>
    <x v="252"/>
    <x v="3"/>
    <n v="10060"/>
    <s v="Christina Annino"/>
    <x v="2"/>
    <s v="Los Angeles"/>
    <s v="California"/>
    <x v="3"/>
    <s v="MI-10003281"/>
    <s v="KitchenAid Microwave"/>
    <x v="5"/>
    <x v="2"/>
    <n v="7"/>
    <n v="0"/>
    <n v="1055.67"/>
    <n v="12.13"/>
    <n v="0"/>
    <n v="127.91"/>
  </r>
  <r>
    <s v="SP-2020-1312111"/>
    <x v="253"/>
    <x v="4"/>
    <n v="10348"/>
    <s v="Shandra Moreno"/>
    <x v="0"/>
    <s v="Madrid"/>
    <s v="Madrid"/>
    <x v="10"/>
    <s v="PH-10003941"/>
    <s v="Apple Smart Phone"/>
    <x v="25"/>
    <x v="1"/>
    <n v="2"/>
    <n v="0.1"/>
    <n v="1845.54"/>
    <n v="59.3"/>
    <n v="198.47111111111099"/>
    <n v="375.03"/>
  </r>
  <r>
    <s v="CA-2021-1221294"/>
    <x v="167"/>
    <x v="0"/>
    <n v="10074"/>
    <s v="Sergio Williams"/>
    <x v="1"/>
    <s v="Montreal"/>
    <s v="Quebec"/>
    <x v="1"/>
    <s v="MI-10009664"/>
    <s v="Breville Microwave"/>
    <x v="12"/>
    <x v="0"/>
    <n v="1"/>
    <n v="0"/>
    <n v="161.18"/>
    <n v="13.84"/>
    <n v="0"/>
    <n v="20.72"/>
  </r>
  <r>
    <s v="CA-2022-1825039"/>
    <x v="254"/>
    <x v="1"/>
    <n v="10226"/>
    <s v="James Vashaw"/>
    <x v="0"/>
    <s v="Brampton"/>
    <s v="Ontario"/>
    <x v="1"/>
    <s v="PR-10003228"/>
    <s v="HP Wireless Fax"/>
    <x v="3"/>
    <x v="0"/>
    <n v="1"/>
    <n v="0.25"/>
    <n v="227.74"/>
    <n v="23.55"/>
    <n v="68.063333333333333"/>
    <n v="36.51"/>
  </r>
  <r>
    <s v="US-2020-1292088"/>
    <x v="255"/>
    <x v="4"/>
    <n v="10052"/>
    <s v="Dana Labounty"/>
    <x v="2"/>
    <s v="Chicago"/>
    <s v="Illinois"/>
    <x v="3"/>
    <s v="MI-10005387"/>
    <s v="Cuisinart Microwave"/>
    <x v="23"/>
    <x v="1"/>
    <n v="3"/>
    <n v="0.15"/>
    <n v="837.84"/>
    <n v="24.29"/>
    <n v="143.56764705882358"/>
    <n v="102.96"/>
  </r>
  <r>
    <s v="AU-2022-1984105"/>
    <x v="239"/>
    <x v="1"/>
    <n v="10164"/>
    <s v="Burton Ward"/>
    <x v="1"/>
    <s v="Melbourne"/>
    <s v="Victoria"/>
    <x v="4"/>
    <s v="PH-10008564"/>
    <s v="BlackBerry Smart Phone"/>
    <x v="15"/>
    <x v="2"/>
    <n v="5"/>
    <n v="0"/>
    <n v="4583.45"/>
    <n v="64.540000000000006"/>
    <n v="0"/>
    <n v="923.15"/>
  </r>
  <r>
    <s v="UK-2018-1473123"/>
    <x v="12"/>
    <x v="3"/>
    <n v="10289"/>
    <s v="Christopher Mcclurg"/>
    <x v="2"/>
    <s v="Cambridge"/>
    <s v="England"/>
    <x v="2"/>
    <s v="PH-10008662"/>
    <s v="Sony Smart Phone"/>
    <x v="14"/>
    <x v="2"/>
    <n v="7"/>
    <n v="0.05"/>
    <n v="4673.8999999999996"/>
    <n v="26.65"/>
    <n v="244.59210526315837"/>
    <n v="937.44"/>
  </r>
  <r>
    <s v="US-2019-1548738"/>
    <x v="256"/>
    <x v="2"/>
    <n v="10040"/>
    <s v="Mary Shulz"/>
    <x v="2"/>
    <s v="New York"/>
    <s v="New York"/>
    <x v="3"/>
    <s v="MI-10007421"/>
    <s v="Hoover Microwave"/>
    <x v="22"/>
    <x v="2"/>
    <n v="5"/>
    <n v="0.1"/>
    <n v="1150.95"/>
    <n v="27.53"/>
    <n v="124.82444444444445"/>
    <n v="140.85"/>
  </r>
  <r>
    <s v="US-2020-1665162"/>
    <x v="257"/>
    <x v="4"/>
    <n v="10306"/>
    <s v="Donald Dean"/>
    <x v="2"/>
    <s v="Los Angeles"/>
    <s v="California"/>
    <x v="3"/>
    <s v="ST-10001243"/>
    <s v="Hamilton Beach Stove"/>
    <x v="9"/>
    <x v="1"/>
    <n v="4"/>
    <n v="0.05"/>
    <n v="2951.28"/>
    <n v="184.23"/>
    <n v="145.63421052631611"/>
    <n v="756.26"/>
  </r>
  <r>
    <s v="US-2019-1852639"/>
    <x v="258"/>
    <x v="2"/>
    <n v="10376"/>
    <s v="Raymond Callaway"/>
    <x v="0"/>
    <s v="Los Angeles"/>
    <s v="California"/>
    <x v="3"/>
    <s v="PR-10001146"/>
    <s v="Lexmark Printer"/>
    <x v="20"/>
    <x v="1"/>
    <n v="3"/>
    <n v="0.05"/>
    <n v="323.25"/>
    <n v="13.06"/>
    <n v="16.32578947368421"/>
    <n v="49.79"/>
  </r>
  <r>
    <s v="UK-2019-1620541"/>
    <x v="259"/>
    <x v="2"/>
    <n v="10384"/>
    <s v="Jennifer Mchale"/>
    <x v="1"/>
    <s v="London"/>
    <s v="England"/>
    <x v="2"/>
    <s v="PR-10005363"/>
    <s v="Sharp Printer"/>
    <x v="10"/>
    <x v="0"/>
    <n v="1"/>
    <n v="0.3"/>
    <n v="129.19"/>
    <n v="13.28"/>
    <n v="49.675714285714292"/>
    <n v="20.71"/>
  </r>
  <r>
    <s v="CA-2019-1795270"/>
    <x v="260"/>
    <x v="2"/>
    <n v="10221"/>
    <s v="Patrick Fletcher"/>
    <x v="1"/>
    <s v="Brampton"/>
    <s v="Ontario"/>
    <x v="1"/>
    <s v="TV-10000439"/>
    <s v="Philips Television"/>
    <x v="21"/>
    <x v="1"/>
    <n v="3"/>
    <n v="0"/>
    <n v="3647.4"/>
    <n v="209.25"/>
    <n v="0"/>
    <n v="823.36"/>
  </r>
  <r>
    <s v="CA-2020-1625284"/>
    <x v="261"/>
    <x v="4"/>
    <n v="10112"/>
    <s v="Patsy Mcbratney"/>
    <x v="1"/>
    <s v="Montreal"/>
    <s v="Quebec"/>
    <x v="1"/>
    <s v="MI-10007621"/>
    <s v="Whirlpool Microwave"/>
    <x v="17"/>
    <x v="2"/>
    <n v="6"/>
    <n v="0"/>
    <n v="1162.02"/>
    <n v="14"/>
    <n v="0"/>
    <n v="140.84"/>
  </r>
  <r>
    <s v="IT-2022-1977440"/>
    <x v="262"/>
    <x v="1"/>
    <n v="10204"/>
    <s v="Danilo Aline"/>
    <x v="0"/>
    <s v="Milan"/>
    <s v="Lombardy"/>
    <x v="9"/>
    <s v="PR-10009905"/>
    <s v="Brother Copy Machine"/>
    <x v="24"/>
    <x v="1"/>
    <n v="4"/>
    <n v="0.05"/>
    <n v="1117.2"/>
    <n v="29.66"/>
    <n v="57.238947368421123"/>
    <n v="170.57"/>
  </r>
  <r>
    <s v="UK-2019-1827964"/>
    <x v="263"/>
    <x v="2"/>
    <n v="10036"/>
    <s v="Nicholas Ford"/>
    <x v="0"/>
    <s v="London"/>
    <s v="England"/>
    <x v="2"/>
    <s v="MI-10005387"/>
    <s v="Cuisinart Microwave"/>
    <x v="23"/>
    <x v="0"/>
    <n v="1"/>
    <n v="0.05"/>
    <n v="279.27999999999997"/>
    <n v="25.44"/>
    <n v="13.360000000000014"/>
    <n v="36.049999999999997"/>
  </r>
  <r>
    <s v="MX-2020-1669237"/>
    <x v="264"/>
    <x v="4"/>
    <n v="10279"/>
    <s v="Carl Mickens"/>
    <x v="1"/>
    <s v="Mexico City"/>
    <s v="Distrito Federal"/>
    <x v="0"/>
    <s v="PR-10008054"/>
    <s v="Xerox Printer"/>
    <x v="13"/>
    <x v="0"/>
    <n v="1"/>
    <n v="0"/>
    <n v="180.55"/>
    <n v="17.07"/>
    <n v="0"/>
    <n v="28.79"/>
  </r>
  <r>
    <s v="US-2021-1903370"/>
    <x v="265"/>
    <x v="0"/>
    <n v="10223"/>
    <s v="Jean Rushing"/>
    <x v="2"/>
    <s v="Los Angeles"/>
    <s v="California"/>
    <x v="3"/>
    <s v="TV-10008186"/>
    <s v="Supersonic Television"/>
    <x v="31"/>
    <x v="1"/>
    <n v="3"/>
    <n v="0"/>
    <n v="4013.07"/>
    <n v="244.49"/>
    <n v="0"/>
    <n v="907.32"/>
  </r>
  <r>
    <s v="AU-2021-1538494"/>
    <x v="266"/>
    <x v="0"/>
    <n v="10292"/>
    <s v="Tammy Burditt"/>
    <x v="1"/>
    <s v="Melbourne"/>
    <s v="Victoria"/>
    <x v="4"/>
    <s v="PR-10002718"/>
    <s v="Canon Printer"/>
    <x v="16"/>
    <x v="1"/>
    <n v="4"/>
    <n v="0"/>
    <n v="723.6"/>
    <n v="22.28"/>
    <n v="0"/>
    <n v="110.79"/>
  </r>
  <r>
    <s v="GE-2019-1104479"/>
    <x v="267"/>
    <x v="2"/>
    <n v="10070"/>
    <s v="Brian Reyes"/>
    <x v="1"/>
    <s v="Berlin"/>
    <s v=" Berlin"/>
    <x v="6"/>
    <s v="TV-10000439"/>
    <s v="Philips Television"/>
    <x v="21"/>
    <x v="1"/>
    <n v="3"/>
    <n v="0.1"/>
    <n v="3647.4"/>
    <n v="230.18"/>
    <n v="379.69111111111124"/>
    <n v="825.46"/>
  </r>
  <r>
    <s v="MX-2022-1227278"/>
    <x v="268"/>
    <x v="1"/>
    <n v="10005"/>
    <s v="Clifford Barajas"/>
    <x v="2"/>
    <s v="Mexico City"/>
    <s v="Distrito Federal"/>
    <x v="0"/>
    <s v="TV-10008367"/>
    <s v="TCL Television"/>
    <x v="6"/>
    <x v="1"/>
    <n v="2"/>
    <n v="0.15"/>
    <n v="1763.28"/>
    <n v="140.61000000000001"/>
    <n v="286.35352941176484"/>
    <n v="401.98"/>
  </r>
  <r>
    <s v="UK-2020-1518614"/>
    <x v="269"/>
    <x v="4"/>
    <n v="10386"/>
    <s v="Adrian Rivera"/>
    <x v="0"/>
    <s v="Cambridge"/>
    <s v="England"/>
    <x v="2"/>
    <s v="PR-10004653"/>
    <s v="StarTech Printer"/>
    <x v="7"/>
    <x v="1"/>
    <n v="2"/>
    <n v="0.05"/>
    <n v="452.98"/>
    <n v="21.72"/>
    <n v="22.697894736842102"/>
    <n v="70.11"/>
  </r>
  <r>
    <s v="AU-2021-1285367"/>
    <x v="270"/>
    <x v="0"/>
    <n v="10064"/>
    <s v="James Murray"/>
    <x v="1"/>
    <s v="Sydney"/>
    <s v="New South Wales"/>
    <x v="4"/>
    <s v="PR-10008941"/>
    <s v="Epson Printer"/>
    <x v="19"/>
    <x v="0"/>
    <n v="1"/>
    <n v="0"/>
    <n v="188.87"/>
    <n v="24.64"/>
    <n v="0"/>
    <n v="30.79"/>
  </r>
  <r>
    <s v="US-2022-1676437"/>
    <x v="271"/>
    <x v="1"/>
    <n v="10151"/>
    <s v="Linda Choi"/>
    <x v="1"/>
    <s v="Los Angeles"/>
    <s v="California"/>
    <x v="3"/>
    <s v="PH-10001701"/>
    <s v="Samsung Smart Phone"/>
    <x v="2"/>
    <x v="1"/>
    <n v="3"/>
    <n v="0.1"/>
    <n v="2914.5"/>
    <n v="53.3"/>
    <n v="317.91111111111104"/>
    <n v="588.23"/>
  </r>
  <r>
    <s v="US-2020-1704778"/>
    <x v="272"/>
    <x v="4"/>
    <n v="10117"/>
    <s v="Susan Bernardy"/>
    <x v="1"/>
    <s v="New York"/>
    <s v="New York"/>
    <x v="3"/>
    <s v="TV-10000439"/>
    <s v="Philips Television"/>
    <x v="21"/>
    <x v="0"/>
    <n v="1"/>
    <n v="0"/>
    <n v="1215.8"/>
    <n v="219.71"/>
    <n v="0"/>
    <n v="289.45"/>
  </r>
  <r>
    <s v="IT-2021-1645466"/>
    <x v="21"/>
    <x v="0"/>
    <n v="10063"/>
    <s v="Justin Graham"/>
    <x v="2"/>
    <s v="Milan"/>
    <s v="Lombardy"/>
    <x v="9"/>
    <s v="MI-10007050"/>
    <s v="Hamilton Beach Microwave"/>
    <x v="9"/>
    <x v="0"/>
    <n v="1"/>
    <n v="0"/>
    <n v="277.07"/>
    <n v="34.33"/>
    <n v="0"/>
    <n v="36.68"/>
  </r>
  <r>
    <s v="CA-2022-1627265"/>
    <x v="273"/>
    <x v="1"/>
    <n v="10171"/>
    <s v="Keri Ward"/>
    <x v="1"/>
    <s v="Montreal"/>
    <s v="Quebec"/>
    <x v="1"/>
    <s v="PH-10008662"/>
    <s v="Sony Smart Phone"/>
    <x v="14"/>
    <x v="1"/>
    <n v="4"/>
    <n v="0.15"/>
    <n v="2670.8"/>
    <n v="24.23"/>
    <n v="467.04176470588254"/>
    <n v="536.58000000000004"/>
  </r>
  <r>
    <s v="US-2019-1704426"/>
    <x v="274"/>
    <x v="2"/>
    <n v="10328"/>
    <s v="Clifton Hoover"/>
    <x v="1"/>
    <s v="Los Angeles"/>
    <s v="California"/>
    <x v="3"/>
    <s v="TV-10008344"/>
    <s v="Sharp Television"/>
    <x v="10"/>
    <x v="0"/>
    <n v="1"/>
    <n v="0"/>
    <n v="1024.3699999999999"/>
    <n v="197.44"/>
    <n v="0"/>
    <n v="245.1"/>
  </r>
  <r>
    <s v="US-2021-1341994"/>
    <x v="275"/>
    <x v="0"/>
    <n v="10096"/>
    <s v="Jane Gorham"/>
    <x v="1"/>
    <s v="New York"/>
    <s v="New York"/>
    <x v="3"/>
    <s v="TV-10008186"/>
    <s v="Supersonic Television"/>
    <x v="31"/>
    <x v="1"/>
    <n v="3"/>
    <n v="0"/>
    <n v="4013.07"/>
    <n v="244.49"/>
    <n v="0"/>
    <n v="907.32"/>
  </r>
  <r>
    <s v="GE-2019-1937172"/>
    <x v="276"/>
    <x v="2"/>
    <n v="10196"/>
    <s v="Daniel Austell"/>
    <x v="2"/>
    <s v="Berlin"/>
    <s v=" Berlin"/>
    <x v="6"/>
    <s v="PH-10004767"/>
    <s v="Motorola Smart Phone"/>
    <x v="27"/>
    <x v="1"/>
    <n v="3"/>
    <n v="0"/>
    <n v="2700.72"/>
    <n v="58.44"/>
    <n v="0"/>
    <n v="545.99"/>
  </r>
  <r>
    <s v="CA-2018-1886581"/>
    <x v="22"/>
    <x v="3"/>
    <n v="10171"/>
    <s v="Keri Ward"/>
    <x v="1"/>
    <s v="Guelph"/>
    <s v="Ontario"/>
    <x v="1"/>
    <s v="TV-10008035"/>
    <s v="Panasonic Television"/>
    <x v="8"/>
    <x v="0"/>
    <n v="1"/>
    <n v="0"/>
    <n v="885.07"/>
    <n v="144.58000000000001"/>
    <n v="0"/>
    <n v="209.18"/>
  </r>
  <r>
    <s v="CA-2021-1262470"/>
    <x v="277"/>
    <x v="0"/>
    <n v="10128"/>
    <s v="Daphne Mickey"/>
    <x v="1"/>
    <s v="Montreal"/>
    <s v="Quebec"/>
    <x v="1"/>
    <s v="ST-10001243"/>
    <s v="Hamilton Beach Stove"/>
    <x v="9"/>
    <x v="0"/>
    <n v="1"/>
    <n v="0"/>
    <n v="737.82"/>
    <n v="175.46"/>
    <n v="0"/>
    <n v="202.01"/>
  </r>
  <r>
    <s v="CA-2021-1163098"/>
    <x v="278"/>
    <x v="0"/>
    <n v="10369"/>
    <s v="Pauline Crawford"/>
    <x v="1"/>
    <s v="Guelph"/>
    <s v="Ontario"/>
    <x v="1"/>
    <s v="PH-10004521"/>
    <s v="Huawei Smart Phone"/>
    <x v="26"/>
    <x v="1"/>
    <n v="4"/>
    <n v="0.05"/>
    <n v="2001.28"/>
    <n v="15.45"/>
    <n v="104.51736842105265"/>
    <n v="401.78"/>
  </r>
  <r>
    <s v="MX-2022-1728442"/>
    <x v="115"/>
    <x v="1"/>
    <n v="10374"/>
    <s v="Mary Cahall"/>
    <x v="1"/>
    <s v="Mexico City"/>
    <s v="Distrito Federal"/>
    <x v="0"/>
    <s v="TV-10008186"/>
    <s v="Supersonic Television"/>
    <x v="31"/>
    <x v="0"/>
    <n v="1"/>
    <n v="0.1"/>
    <n v="1337.69"/>
    <n v="244.49"/>
    <n v="121.4666666666667"/>
    <n v="318.74"/>
  </r>
  <r>
    <s v="CA-2021-1330826"/>
    <x v="279"/>
    <x v="0"/>
    <n v="10173"/>
    <s v="Linda Berry"/>
    <x v="0"/>
    <s v="Montreal"/>
    <s v="Quebec"/>
    <x v="1"/>
    <s v="MI-10006301"/>
    <s v="Samsung Microwave"/>
    <x v="2"/>
    <x v="0"/>
    <n v="1"/>
    <n v="0"/>
    <n v="239.47"/>
    <n v="22.84"/>
    <n v="0"/>
    <n v="31.02"/>
  </r>
  <r>
    <s v="GE-2020-1832204"/>
    <x v="280"/>
    <x v="4"/>
    <n v="10284"/>
    <s v="Marie Douglass"/>
    <x v="0"/>
    <s v="Berlin"/>
    <s v=" Berlin"/>
    <x v="6"/>
    <s v="TV-10003493"/>
    <s v="LG Television"/>
    <x v="1"/>
    <x v="1"/>
    <n v="2"/>
    <n v="0"/>
    <n v="2379.6"/>
    <n v="239.87"/>
    <n v="0"/>
    <n v="547.51"/>
  </r>
  <r>
    <s v="AU-2019-1766256"/>
    <x v="183"/>
    <x v="2"/>
    <n v="10199"/>
    <s v="Katie Goldsberry"/>
    <x v="1"/>
    <s v="Sydney"/>
    <s v="New South Wales"/>
    <x v="4"/>
    <s v="TV-10007393"/>
    <s v="Insignia Television"/>
    <x v="29"/>
    <x v="2"/>
    <n v="7"/>
    <n v="0.05"/>
    <n v="8337.07"/>
    <n v="270.33999999999997"/>
    <n v="424.56473684210505"/>
    <n v="1861.17"/>
  </r>
  <r>
    <s v="IN-2020-1611328"/>
    <x v="281"/>
    <x v="4"/>
    <n v="10118"/>
    <s v="Brenda Zawacki"/>
    <x v="2"/>
    <s v="Mumbai"/>
    <s v="Konkan"/>
    <x v="7"/>
    <s v="PH-10007079"/>
    <s v="LG Smart Phone"/>
    <x v="1"/>
    <x v="0"/>
    <n v="1"/>
    <n v="0"/>
    <n v="753.3"/>
    <n v="54.77"/>
    <n v="0"/>
    <n v="156.13999999999999"/>
  </r>
  <r>
    <s v="US-2019-1770616"/>
    <x v="282"/>
    <x v="2"/>
    <n v="10198"/>
    <s v="Frank Brown"/>
    <x v="2"/>
    <s v="Los Angeles"/>
    <s v="California"/>
    <x v="3"/>
    <s v="TV-10006688"/>
    <s v="Samsung Television"/>
    <x v="2"/>
    <x v="0"/>
    <n v="1"/>
    <n v="0.05"/>
    <n v="1023.46"/>
    <n v="164.28"/>
    <n v="45.220000000000027"/>
    <n v="241.59"/>
  </r>
  <r>
    <s v="UK-2022-1901289"/>
    <x v="283"/>
    <x v="1"/>
    <n v="10137"/>
    <s v="Jeremy Fisher"/>
    <x v="1"/>
    <s v="London"/>
    <s v="England"/>
    <x v="2"/>
    <s v="PH-10005297"/>
    <s v="Cisco Smart Phone"/>
    <x v="30"/>
    <x v="0"/>
    <n v="1"/>
    <n v="0"/>
    <n v="554.19000000000005"/>
    <n v="31.36"/>
    <n v="0"/>
    <n v="113.98"/>
  </r>
  <r>
    <s v="UK-2019-1684436"/>
    <x v="147"/>
    <x v="2"/>
    <n v="10054"/>
    <s v="Del Mcclain"/>
    <x v="2"/>
    <s v="London"/>
    <s v="England"/>
    <x v="2"/>
    <s v="TV-10001861"/>
    <s v="Toshiba Television"/>
    <x v="28"/>
    <x v="0"/>
    <n v="1"/>
    <n v="0.05"/>
    <n v="1021.59"/>
    <n v="174.02"/>
    <n v="44.608947368421127"/>
    <n v="242.15"/>
  </r>
  <r>
    <s v="US-2019-1259621"/>
    <x v="284"/>
    <x v="2"/>
    <n v="10214"/>
    <s v="Fannie Bergeron"/>
    <x v="0"/>
    <s v="Houston"/>
    <s v="Texas"/>
    <x v="3"/>
    <s v="TV-10008035"/>
    <s v="Panasonic Television"/>
    <x v="8"/>
    <x v="1"/>
    <n v="2"/>
    <n v="0"/>
    <n v="1770.14"/>
    <n v="151.81"/>
    <n v="0"/>
    <n v="404.62"/>
  </r>
  <r>
    <s v="SP-2019-1743700"/>
    <x v="285"/>
    <x v="2"/>
    <n v="10071"/>
    <s v="Georgia Sage"/>
    <x v="0"/>
    <s v="Madrid"/>
    <s v="Madrid"/>
    <x v="10"/>
    <s v="MI-10000971"/>
    <s v="LG Microwave"/>
    <x v="1"/>
    <x v="1"/>
    <n v="3"/>
    <n v="0.1"/>
    <n v="714.24"/>
    <n v="29.88"/>
    <n v="76.039999999999964"/>
    <n v="88.7"/>
  </r>
  <r>
    <s v="SP-2021-1710376"/>
    <x v="286"/>
    <x v="0"/>
    <n v="10269"/>
    <s v="Aubrey Lejeune"/>
    <x v="0"/>
    <s v="Madrid"/>
    <s v="Madrid"/>
    <x v="10"/>
    <s v="TV-10008344"/>
    <s v="Sharp Television"/>
    <x v="10"/>
    <x v="2"/>
    <n v="5"/>
    <n v="0.1"/>
    <n v="5121.8500000000004"/>
    <n v="206.84"/>
    <n v="546.11222222222204"/>
    <n v="1147.48"/>
  </r>
  <r>
    <s v="CA-2020-1973886"/>
    <x v="287"/>
    <x v="4"/>
    <n v="10039"/>
    <s v="Jeannette Bazin"/>
    <x v="2"/>
    <s v="Montreal"/>
    <s v="Quebec"/>
    <x v="1"/>
    <s v="PR-10003228"/>
    <s v="HP Wireless Fax"/>
    <x v="3"/>
    <x v="0"/>
    <n v="1"/>
    <n v="0.05"/>
    <n v="227.74"/>
    <n v="23.55"/>
    <n v="10.74684210526317"/>
    <n v="36.51"/>
  </r>
  <r>
    <s v="UK-2020-1069765"/>
    <x v="288"/>
    <x v="4"/>
    <n v="10065"/>
    <s v="Clifford West"/>
    <x v="2"/>
    <s v="London"/>
    <s v="England"/>
    <x v="2"/>
    <s v="TV-10008035"/>
    <s v="Panasonic Television"/>
    <x v="8"/>
    <x v="1"/>
    <n v="4"/>
    <n v="0"/>
    <n v="3540.28"/>
    <n v="159.04"/>
    <n v="0"/>
    <n v="794.78"/>
  </r>
  <r>
    <s v="UK-2020-1796041"/>
    <x v="289"/>
    <x v="4"/>
    <n v="10233"/>
    <s v="Tamara Jones"/>
    <x v="2"/>
    <s v="London"/>
    <s v="England"/>
    <x v="2"/>
    <s v="PR-10003228"/>
    <s v="HP Wireless Fax"/>
    <x v="3"/>
    <x v="0"/>
    <n v="1"/>
    <n v="0.25"/>
    <n v="227.74"/>
    <n v="25.9"/>
    <n v="67.28"/>
    <n v="36.75"/>
  </r>
  <r>
    <s v="IT-2019-1990379"/>
    <x v="290"/>
    <x v="2"/>
    <n v="10079"/>
    <s v="Jon Mondragon"/>
    <x v="2"/>
    <s v="Milan"/>
    <s v="Lombardy"/>
    <x v="9"/>
    <s v="ST-10005531"/>
    <s v="Breville Stove"/>
    <x v="12"/>
    <x v="0"/>
    <n v="1"/>
    <n v="0.05"/>
    <n v="1007.32"/>
    <n v="259.14"/>
    <n v="39.377894736842109"/>
    <n v="277.74"/>
  </r>
  <r>
    <s v="US-2022-1463371"/>
    <x v="291"/>
    <x v="1"/>
    <n v="10160"/>
    <s v="Jessica Howell"/>
    <x v="0"/>
    <s v="Houston"/>
    <s v="Texas"/>
    <x v="3"/>
    <s v="PH-10007441"/>
    <s v="OnePlus Smart Phone"/>
    <x v="0"/>
    <x v="1"/>
    <n v="2"/>
    <n v="0.1"/>
    <n v="1236.02"/>
    <n v="25.01"/>
    <n v="134.55666666666662"/>
    <n v="249.7"/>
  </r>
  <r>
    <s v="UK-2022-1062247"/>
    <x v="292"/>
    <x v="1"/>
    <n v="10312"/>
    <s v="Bettie Totman"/>
    <x v="1"/>
    <s v="Cambridge"/>
    <s v="England"/>
    <x v="2"/>
    <s v="PR-10002718"/>
    <s v="Canon Printer"/>
    <x v="16"/>
    <x v="0"/>
    <n v="1"/>
    <n v="0.05"/>
    <n v="180.9"/>
    <n v="20.43"/>
    <n v="8.445789473684215"/>
    <n v="29.18"/>
  </r>
  <r>
    <s v="UK-2019-1093566"/>
    <x v="293"/>
    <x v="2"/>
    <n v="10039"/>
    <s v="Jeannette Bazin"/>
    <x v="2"/>
    <s v="London"/>
    <s v="England"/>
    <x v="2"/>
    <s v="TV-10003493"/>
    <s v="LG Television"/>
    <x v="1"/>
    <x v="1"/>
    <n v="4"/>
    <n v="0"/>
    <n v="4759.2"/>
    <n v="239.87"/>
    <n v="0"/>
    <n v="1071.03"/>
  </r>
  <r>
    <s v="CA-2019-1502243"/>
    <x v="294"/>
    <x v="2"/>
    <n v="10243"/>
    <s v="Andre Boon"/>
    <x v="0"/>
    <s v="Brampton"/>
    <s v="Ontario"/>
    <x v="1"/>
    <s v="TV-10001861"/>
    <s v="Toshiba Television"/>
    <x v="28"/>
    <x v="0"/>
    <n v="1"/>
    <n v="0.2"/>
    <n v="1021.59"/>
    <n v="158.19999999999999"/>
    <n v="215.84749999999985"/>
    <n v="240.57"/>
  </r>
  <r>
    <s v="IT-2022-1383622"/>
    <x v="295"/>
    <x v="1"/>
    <n v="10297"/>
    <s v="Lois Stott"/>
    <x v="2"/>
    <s v="Milan"/>
    <s v="Lombardy"/>
    <x v="9"/>
    <s v="MI-10007745"/>
    <s v="Toshiba Microwave"/>
    <x v="28"/>
    <x v="1"/>
    <n v="2"/>
    <n v="0.1"/>
    <n v="545.74"/>
    <n v="34.130000000000003"/>
    <n v="56.845555555555507"/>
    <n v="68.89"/>
  </r>
  <r>
    <s v="AU-2020-1683713"/>
    <x v="187"/>
    <x v="4"/>
    <n v="10112"/>
    <s v="Patsy Mcbratney"/>
    <x v="1"/>
    <s v="Melbourne"/>
    <s v="Victoria"/>
    <x v="4"/>
    <s v="PH-10008662"/>
    <s v="Sony Smart Phone"/>
    <x v="14"/>
    <x v="0"/>
    <n v="1"/>
    <n v="0"/>
    <n v="667.7"/>
    <n v="29.08"/>
    <n v="0"/>
    <n v="136.44999999999999"/>
  </r>
  <r>
    <s v="US-2019-1247604"/>
    <x v="296"/>
    <x v="2"/>
    <n v="10292"/>
    <s v="Tammy Burditt"/>
    <x v="1"/>
    <s v="Los Angeles"/>
    <s v="California"/>
    <x v="3"/>
    <s v="PH-10008564"/>
    <s v="BlackBerry Smart Phone"/>
    <x v="15"/>
    <x v="1"/>
    <n v="3"/>
    <n v="0.2"/>
    <n v="2750.07"/>
    <n v="56.47"/>
    <n v="673.40000000000009"/>
    <n v="555.66999999999996"/>
  </r>
  <r>
    <s v="IT-2019-1862355"/>
    <x v="297"/>
    <x v="2"/>
    <n v="10144"/>
    <s v="Kathy Shockey"/>
    <x v="0"/>
    <s v="Milan"/>
    <s v="Lombardy"/>
    <x v="9"/>
    <s v="PH-10005297"/>
    <s v="Cisco Smart Phone"/>
    <x v="30"/>
    <x v="2"/>
    <n v="6"/>
    <n v="0.2"/>
    <n v="3325.14"/>
    <n v="31.36"/>
    <n v="823.44499999999971"/>
    <n v="668.18"/>
  </r>
  <r>
    <s v="MX-2020-1950343"/>
    <x v="298"/>
    <x v="4"/>
    <n v="10160"/>
    <s v="Jessica Howell"/>
    <x v="0"/>
    <s v="Mexico City"/>
    <s v="Distrito Federal"/>
    <x v="0"/>
    <s v="MI-10000971"/>
    <s v="LG Microwave"/>
    <x v="1"/>
    <x v="0"/>
    <n v="1"/>
    <n v="0"/>
    <n v="238.08"/>
    <n v="28.52"/>
    <n v="0"/>
    <n v="31.42"/>
  </r>
  <r>
    <s v="FR-2018-1950820"/>
    <x v="299"/>
    <x v="3"/>
    <n v="10171"/>
    <s v="Keri Ward"/>
    <x v="1"/>
    <s v="Paris"/>
    <s v="Ile-de-France"/>
    <x v="5"/>
    <s v="PR-10008941"/>
    <s v="Epson Printer"/>
    <x v="19"/>
    <x v="0"/>
    <n v="1"/>
    <n v="0.1"/>
    <n v="188.87"/>
    <n v="22.58"/>
    <n v="18.476666666666659"/>
    <n v="30.59"/>
  </r>
  <r>
    <s v="MX-2022-1247570"/>
    <x v="300"/>
    <x v="1"/>
    <n v="10345"/>
    <s v="Shannon Milligan"/>
    <x v="1"/>
    <s v="Mexico City"/>
    <s v="Distrito Federal"/>
    <x v="0"/>
    <s v="MI-10005461"/>
    <s v="Panasonic Microwave"/>
    <x v="8"/>
    <x v="1"/>
    <n v="3"/>
    <n v="0"/>
    <n v="869.76"/>
    <n v="33.159999999999997"/>
    <n v="0"/>
    <n v="107.69"/>
  </r>
  <r>
    <s v="US-2022-1653135"/>
    <x v="301"/>
    <x v="1"/>
    <n v="10309"/>
    <s v="Esther Simpson"/>
    <x v="1"/>
    <s v="Los Angeles"/>
    <s v="California"/>
    <x v="3"/>
    <s v="ST-10001876"/>
    <s v="HiSense Stove"/>
    <x v="11"/>
    <x v="2"/>
    <n v="7"/>
    <n v="0"/>
    <n v="7562.66"/>
    <n v="254.8"/>
    <n v="0"/>
    <n v="1916.18"/>
  </r>
  <r>
    <s v="MX-2022-1028374"/>
    <x v="59"/>
    <x v="1"/>
    <n v="10302"/>
    <s v="Shannon Arnold"/>
    <x v="0"/>
    <s v="Mexico City"/>
    <s v="Distrito Federal"/>
    <x v="0"/>
    <s v="PH-10008564"/>
    <s v="BlackBerry Smart Phone"/>
    <x v="15"/>
    <x v="1"/>
    <n v="4"/>
    <n v="0.15"/>
    <n v="3666.76"/>
    <n v="56.47"/>
    <n v="637.11000000000013"/>
    <n v="739.01"/>
  </r>
  <r>
    <s v="US-2021-1108369"/>
    <x v="302"/>
    <x v="0"/>
    <n v="10077"/>
    <s v="Kellie Sakoda"/>
    <x v="0"/>
    <s v="Chicago"/>
    <s v="Illinois"/>
    <x v="3"/>
    <s v="TV-10000439"/>
    <s v="Philips Television"/>
    <x v="21"/>
    <x v="1"/>
    <n v="2"/>
    <n v="0"/>
    <n v="2431.6"/>
    <n v="219.71"/>
    <n v="0"/>
    <n v="556.92999999999995"/>
  </r>
  <r>
    <s v="US-2021-1353731"/>
    <x v="303"/>
    <x v="0"/>
    <n v="10368"/>
    <s v="Michael Kinney"/>
    <x v="0"/>
    <s v="Houston"/>
    <s v="Texas"/>
    <x v="3"/>
    <s v="TV-10005930"/>
    <s v="Sony Television"/>
    <x v="14"/>
    <x v="0"/>
    <n v="1"/>
    <n v="0.2"/>
    <n v="867.32"/>
    <n v="157"/>
    <n v="177.57999999999993"/>
    <n v="206.51"/>
  </r>
  <r>
    <s v="CA-2021-1661146"/>
    <x v="21"/>
    <x v="0"/>
    <n v="10267"/>
    <s v="Amanda Lewis"/>
    <x v="1"/>
    <s v="Montreal"/>
    <s v="Quebec"/>
    <x v="1"/>
    <s v="TV-10005930"/>
    <s v="Sony Television"/>
    <x v="14"/>
    <x v="1"/>
    <n v="4"/>
    <n v="0"/>
    <n v="3469.28"/>
    <n v="149.52000000000001"/>
    <n v="0"/>
    <n v="778.19"/>
  </r>
  <r>
    <s v="US-2019-1319478"/>
    <x v="304"/>
    <x v="2"/>
    <n v="10247"/>
    <s v="Christine Mirabal"/>
    <x v="0"/>
    <s v="Houston"/>
    <s v="Texas"/>
    <x v="3"/>
    <s v="ST-10009819"/>
    <s v="Samsung Stove"/>
    <x v="2"/>
    <x v="0"/>
    <n v="1"/>
    <n v="0"/>
    <n v="851.25"/>
    <n v="206.77"/>
    <n v="0"/>
    <n v="233.49"/>
  </r>
  <r>
    <s v="US-2019-1799671"/>
    <x v="305"/>
    <x v="2"/>
    <n v="10106"/>
    <s v="Geraldine Vanhorn"/>
    <x v="2"/>
    <s v="New York"/>
    <s v="New York"/>
    <x v="3"/>
    <s v="TV-10008186"/>
    <s v="Supersonic Television"/>
    <x v="31"/>
    <x v="2"/>
    <n v="6"/>
    <n v="0"/>
    <n v="8026.14"/>
    <n v="244.49"/>
    <n v="0"/>
    <n v="1790.19"/>
  </r>
  <r>
    <s v="IT-2020-1900864"/>
    <x v="214"/>
    <x v="4"/>
    <n v="10368"/>
    <s v="Michael Kinney"/>
    <x v="0"/>
    <s v="Milan"/>
    <s v="Lombardy"/>
    <x v="9"/>
    <s v="PH-10008564"/>
    <s v="BlackBerry Smart Phone"/>
    <x v="15"/>
    <x v="0"/>
    <n v="1"/>
    <n v="0"/>
    <n v="916.69"/>
    <n v="59.16"/>
    <n v="0"/>
    <n v="189.26"/>
  </r>
  <r>
    <s v="AU-2021-1115215"/>
    <x v="306"/>
    <x v="0"/>
    <n v="10157"/>
    <s v="Antonio Sadler"/>
    <x v="0"/>
    <s v="Melbourne"/>
    <s v="Victoria"/>
    <x v="4"/>
    <s v="PR-10008941"/>
    <s v="Epson Printer"/>
    <x v="19"/>
    <x v="0"/>
    <n v="1"/>
    <n v="0.25"/>
    <n v="188.87"/>
    <n v="24.64"/>
    <n v="54.743333333333339"/>
    <n v="30.79"/>
  </r>
  <r>
    <s v="US-2020-1976306"/>
    <x v="251"/>
    <x v="4"/>
    <n v="10088"/>
    <s v="Audrey Allen"/>
    <x v="2"/>
    <s v="Houston"/>
    <s v="Texas"/>
    <x v="3"/>
    <s v="TV-10000439"/>
    <s v="Philips Television"/>
    <x v="21"/>
    <x v="0"/>
    <n v="1"/>
    <n v="0.25"/>
    <n v="1215.8"/>
    <n v="219.71"/>
    <n v="332.03"/>
    <n v="289.45"/>
  </r>
  <r>
    <s v="IN-2019-1949288"/>
    <x v="307"/>
    <x v="2"/>
    <n v="10109"/>
    <s v="Patrick King"/>
    <x v="1"/>
    <s v="Mumbai"/>
    <s v="Konkan"/>
    <x v="7"/>
    <s v="PR-10008054"/>
    <s v="Xerox Printer"/>
    <x v="13"/>
    <x v="1"/>
    <n v="4"/>
    <n v="0"/>
    <n v="722.2"/>
    <n v="18.7"/>
    <n v="0"/>
    <n v="110.19"/>
  </r>
  <r>
    <s v="TH-2019-1585453"/>
    <x v="308"/>
    <x v="2"/>
    <n v="10317"/>
    <s v="Ruth Harbert"/>
    <x v="0"/>
    <s v="Bangkok"/>
    <s v="Bangkok"/>
    <x v="11"/>
    <s v="ST-10005074"/>
    <s v="LG Stove"/>
    <x v="1"/>
    <x v="0"/>
    <n v="1"/>
    <n v="0.1"/>
    <n v="1004.18"/>
    <n v="308.98"/>
    <n v="77.244444444444412"/>
    <n v="281.94"/>
  </r>
  <r>
    <s v="GE-2022-1566531"/>
    <x v="309"/>
    <x v="1"/>
    <n v="10179"/>
    <s v="Paul Corrie"/>
    <x v="1"/>
    <s v="Berlin"/>
    <s v=" Berlin"/>
    <x v="6"/>
    <s v="ST-10001957"/>
    <s v="Hoover Stove"/>
    <x v="22"/>
    <x v="1"/>
    <n v="2"/>
    <n v="0"/>
    <n v="2510.3200000000002"/>
    <n v="380.84"/>
    <n v="0"/>
    <n v="665.66"/>
  </r>
  <r>
    <s v="US-2018-1846548"/>
    <x v="310"/>
    <x v="3"/>
    <n v="10087"/>
    <s v="Jessie Adu"/>
    <x v="1"/>
    <s v="New York"/>
    <s v="New York"/>
    <x v="3"/>
    <s v="MI-10000971"/>
    <s v="LG Microwave"/>
    <x v="1"/>
    <x v="0"/>
    <n v="1"/>
    <n v="0.1"/>
    <n v="238.08"/>
    <n v="28.52"/>
    <n v="23.284444444444432"/>
    <n v="31.42"/>
  </r>
  <r>
    <s v="TH-2019-1289865"/>
    <x v="296"/>
    <x v="2"/>
    <n v="10346"/>
    <s v="Jay Michell"/>
    <x v="1"/>
    <s v="Bangkok"/>
    <s v="Bangkok"/>
    <x v="11"/>
    <s v="PR-10006678"/>
    <s v="HP Inkjet Printer"/>
    <x v="3"/>
    <x v="0"/>
    <n v="1"/>
    <n v="0"/>
    <n v="157.5"/>
    <n v="20.69"/>
    <n v="0"/>
    <n v="25.69"/>
  </r>
  <r>
    <s v="US-2020-1511251"/>
    <x v="311"/>
    <x v="4"/>
    <n v="10270"/>
    <s v="Lisa Lawson"/>
    <x v="1"/>
    <s v="New York"/>
    <s v="New York"/>
    <x v="3"/>
    <s v="TV-10008035"/>
    <s v="Panasonic Television"/>
    <x v="8"/>
    <x v="2"/>
    <n v="7"/>
    <n v="0"/>
    <n v="6195.49"/>
    <n v="151.81"/>
    <n v="0"/>
    <n v="1378.22"/>
  </r>
  <r>
    <s v="FR-2022-1567957"/>
    <x v="312"/>
    <x v="1"/>
    <n v="10374"/>
    <s v="Mary Cahall"/>
    <x v="1"/>
    <s v="Paris"/>
    <s v="Ile-de-France"/>
    <x v="5"/>
    <s v="ST-10001898"/>
    <s v="KitchenAid Stove"/>
    <x v="5"/>
    <x v="1"/>
    <n v="4"/>
    <n v="0.15"/>
    <n v="4892.6400000000003"/>
    <n v="319.55"/>
    <n v="807.01588235294093"/>
    <n v="1255.1199999999999"/>
  </r>
  <r>
    <s v="IN-2019-1518525"/>
    <x v="313"/>
    <x v="2"/>
    <n v="10284"/>
    <s v="Marie Douglass"/>
    <x v="0"/>
    <s v="Mumbai"/>
    <s v="Konkan"/>
    <x v="7"/>
    <s v="TV-10001861"/>
    <s v="Toshiba Television"/>
    <x v="28"/>
    <x v="0"/>
    <n v="1"/>
    <n v="0"/>
    <n v="1021.59"/>
    <n v="181.93"/>
    <n v="0"/>
    <n v="242.94"/>
  </r>
  <r>
    <s v="US-2022-1945454"/>
    <x v="314"/>
    <x v="1"/>
    <n v="10367"/>
    <s v="Naomi Webb"/>
    <x v="2"/>
    <s v="New York"/>
    <s v="New York"/>
    <x v="3"/>
    <s v="PR-10002718"/>
    <s v="Canon Printer"/>
    <x v="16"/>
    <x v="0"/>
    <n v="1"/>
    <n v="0"/>
    <n v="180.9"/>
    <n v="19.5"/>
    <n v="0"/>
    <n v="29.09"/>
  </r>
  <r>
    <s v="ML-2022-1897673"/>
    <x v="58"/>
    <x v="1"/>
    <n v="10214"/>
    <s v="Fannie Bergeron"/>
    <x v="0"/>
    <s v="Kuantan"/>
    <s v="Pahang"/>
    <x v="8"/>
    <s v="MI-10000971"/>
    <s v="LG Microwave"/>
    <x v="1"/>
    <x v="0"/>
    <n v="1"/>
    <n v="0.25"/>
    <n v="238.08"/>
    <n v="31.23"/>
    <n v="68.949999999999989"/>
    <n v="31.69"/>
  </r>
  <r>
    <s v="TH-2020-1090471"/>
    <x v="315"/>
    <x v="4"/>
    <n v="10058"/>
    <s v="Rita Jernejcic"/>
    <x v="1"/>
    <s v="Bangkok"/>
    <s v="Bangkok"/>
    <x v="11"/>
    <s v="TV-10003493"/>
    <s v="LG Television"/>
    <x v="1"/>
    <x v="0"/>
    <n v="1"/>
    <n v="0.15"/>
    <n v="1189.8"/>
    <n v="250.77"/>
    <n v="165.71117647058827"/>
    <n v="286.83999999999997"/>
  </r>
  <r>
    <s v="MX-2019-1425729"/>
    <x v="80"/>
    <x v="2"/>
    <n v="10226"/>
    <s v="James Vashaw"/>
    <x v="0"/>
    <s v="Mexico City"/>
    <s v="Distrito Federal"/>
    <x v="0"/>
    <s v="PR-10008054"/>
    <s v="Xerox Printer"/>
    <x v="13"/>
    <x v="1"/>
    <n v="2"/>
    <n v="0.1"/>
    <n v="361.1"/>
    <n v="17.07"/>
    <n v="38.225555555555559"/>
    <n v="55.87"/>
  </r>
  <r>
    <s v="TH-2021-1636794"/>
    <x v="316"/>
    <x v="0"/>
    <n v="10263"/>
    <s v="Graham Eshelman"/>
    <x v="1"/>
    <s v="Bangkok"/>
    <s v="Bangkok"/>
    <x v="11"/>
    <s v="PR-10005363"/>
    <s v="Sharp Printer"/>
    <x v="10"/>
    <x v="1"/>
    <n v="4"/>
    <n v="0.1"/>
    <n v="516.76"/>
    <n v="13.88"/>
    <n v="55.875555555555593"/>
    <n v="78.91"/>
  </r>
  <r>
    <s v="CA-2021-1080560"/>
    <x v="317"/>
    <x v="0"/>
    <n v="10366"/>
    <s v="Theresa Reddy"/>
    <x v="1"/>
    <s v="Toronto"/>
    <s v="Ontario"/>
    <x v="1"/>
    <s v="MI-10005387"/>
    <s v="Cuisinart Microwave"/>
    <x v="23"/>
    <x v="1"/>
    <n v="2"/>
    <n v="0"/>
    <n v="558.55999999999995"/>
    <n v="23.13"/>
    <n v="0"/>
    <n v="69.33"/>
  </r>
  <r>
    <s v="MX-2021-1026951"/>
    <x v="318"/>
    <x v="0"/>
    <n v="10108"/>
    <s v="Kelly Reyes"/>
    <x v="1"/>
    <s v="Mexico City"/>
    <s v="Distrito Federal"/>
    <x v="0"/>
    <s v="TV-10007393"/>
    <s v="Insignia Television"/>
    <x v="29"/>
    <x v="1"/>
    <n v="3"/>
    <n v="0"/>
    <n v="3573.03"/>
    <n v="236.54"/>
    <n v="0"/>
    <n v="809.71"/>
  </r>
  <r>
    <s v="ML-2022-1839372"/>
    <x v="319"/>
    <x v="1"/>
    <n v="10040"/>
    <s v="Mary Shulz"/>
    <x v="2"/>
    <s v="Kuantan"/>
    <s v="Pahang"/>
    <x v="8"/>
    <s v="TV-10006688"/>
    <s v="Samsung Television"/>
    <x v="2"/>
    <x v="0"/>
    <n v="1"/>
    <n v="0"/>
    <n v="1023.46"/>
    <n v="179.93"/>
    <n v="0"/>
    <n v="243.15"/>
  </r>
  <r>
    <s v="TH-2022-1994691"/>
    <x v="320"/>
    <x v="1"/>
    <n v="10218"/>
    <s v="Terry Chaisson"/>
    <x v="1"/>
    <s v="Bangkok"/>
    <s v="Bangkok"/>
    <x v="11"/>
    <s v="ST-10005531"/>
    <s v="Breville Stove"/>
    <x v="12"/>
    <x v="1"/>
    <n v="4"/>
    <n v="0.25"/>
    <n v="4029.28"/>
    <n v="270.92"/>
    <n v="1252.7866666666664"/>
    <n v="1034.4100000000001"/>
  </r>
  <r>
    <s v="SP-2018-1450886"/>
    <x v="321"/>
    <x v="3"/>
    <n v="10009"/>
    <s v="Cleo Lassiter"/>
    <x v="1"/>
    <s v="Madrid"/>
    <s v="Madrid"/>
    <x v="10"/>
    <s v="MI-10007050"/>
    <s v="Hamilton Beach Microwave"/>
    <x v="9"/>
    <x v="1"/>
    <n v="3"/>
    <n v="0.1"/>
    <n v="831.21"/>
    <n v="34.33"/>
    <n v="88.542222222222222"/>
    <n v="103.18"/>
  </r>
  <r>
    <s v="AU-2021-1317426"/>
    <x v="322"/>
    <x v="0"/>
    <n v="10184"/>
    <s v="Jose Burtt"/>
    <x v="2"/>
    <s v="Melbourne"/>
    <s v="Victoria"/>
    <x v="4"/>
    <s v="ST-10001957"/>
    <s v="Hoover Stove"/>
    <x v="22"/>
    <x v="0"/>
    <n v="1"/>
    <n v="0.3"/>
    <n v="1255.1600000000001"/>
    <n v="415.46"/>
    <n v="359.87142857142862"/>
    <n v="355.34"/>
  </r>
  <r>
    <s v="CA-2019-1228443"/>
    <x v="323"/>
    <x v="2"/>
    <n v="10119"/>
    <s v="Dorothy Lopez"/>
    <x v="1"/>
    <s v="Guelph"/>
    <s v="Ontario"/>
    <x v="1"/>
    <s v="PH-10008662"/>
    <s v="Sony Smart Phone"/>
    <x v="14"/>
    <x v="0"/>
    <n v="1"/>
    <n v="0.2"/>
    <n v="667.7"/>
    <n v="24.23"/>
    <n v="160.86749999999995"/>
    <n v="135.96"/>
  </r>
  <r>
    <s v="UK-2021-1693670"/>
    <x v="324"/>
    <x v="0"/>
    <n v="10314"/>
    <s v="Natalie Jackson"/>
    <x v="2"/>
    <s v="Cambridge"/>
    <s v="England"/>
    <x v="2"/>
    <s v="ST-10006669"/>
    <s v="Whirlpool Stove"/>
    <x v="17"/>
    <x v="1"/>
    <n v="2"/>
    <n v="0"/>
    <n v="1445.38"/>
    <n v="196.53"/>
    <n v="0"/>
    <n v="380.99"/>
  </r>
  <r>
    <s v="MX-2022-1532533"/>
    <x v="325"/>
    <x v="1"/>
    <n v="10273"/>
    <s v="Ernie Bookwalter"/>
    <x v="0"/>
    <s v="Mexico City"/>
    <s v="Distrito Federal"/>
    <x v="0"/>
    <s v="PH-10007441"/>
    <s v="OnePlus Smart Phone"/>
    <x v="0"/>
    <x v="0"/>
    <n v="1"/>
    <n v="0.15"/>
    <n v="618.01"/>
    <n v="25.01"/>
    <n v="104.64705882352939"/>
    <n v="126.1"/>
  </r>
  <r>
    <s v="AU-2022-1314158"/>
    <x v="326"/>
    <x v="1"/>
    <n v="10278"/>
    <s v="John Craft"/>
    <x v="2"/>
    <s v="Melbourne"/>
    <s v="Victoria"/>
    <x v="4"/>
    <s v="PR-10004653"/>
    <s v="StarTech Printer"/>
    <x v="7"/>
    <x v="2"/>
    <n v="7"/>
    <n v="0"/>
    <n v="1585.43"/>
    <n v="23.7"/>
    <n v="0"/>
    <n v="240.16"/>
  </r>
  <r>
    <s v="FR-2022-1568696"/>
    <x v="327"/>
    <x v="1"/>
    <n v="10291"/>
    <s v="Charles Taylor"/>
    <x v="2"/>
    <s v="Paris"/>
    <s v="Ile-de-France"/>
    <x v="5"/>
    <s v="TV-10008367"/>
    <s v="TCL Television"/>
    <x v="6"/>
    <x v="1"/>
    <n v="2"/>
    <n v="0.05"/>
    <n v="1763.28"/>
    <n v="147.30000000000001"/>
    <n v="85.051578947368398"/>
    <n v="402.65"/>
  </r>
  <r>
    <s v="CA-2019-1245460"/>
    <x v="328"/>
    <x v="2"/>
    <n v="10120"/>
    <s v="William Young"/>
    <x v="0"/>
    <s v="Guelph"/>
    <s v="Ontario"/>
    <x v="1"/>
    <s v="TV-10008186"/>
    <s v="Supersonic Television"/>
    <x v="31"/>
    <x v="1"/>
    <n v="4"/>
    <n v="0"/>
    <n v="5350.76"/>
    <n v="232.85"/>
    <n v="0"/>
    <n v="1200.45"/>
  </r>
  <r>
    <s v="GE-2020-1683950"/>
    <x v="329"/>
    <x v="4"/>
    <n v="10005"/>
    <s v="Clifford Barajas"/>
    <x v="2"/>
    <s v="Berlin"/>
    <s v=" Berlin"/>
    <x v="6"/>
    <s v="ST-10001876"/>
    <s v="HiSense Stove"/>
    <x v="11"/>
    <x v="2"/>
    <n v="6"/>
    <n v="0.15"/>
    <n v="6482.28"/>
    <n v="266.94"/>
    <n v="1096.8247058823536"/>
    <n v="1647.29"/>
  </r>
  <r>
    <s v="IN-2020-1284173"/>
    <x v="330"/>
    <x v="4"/>
    <n v="10076"/>
    <s v="Susanne Shea"/>
    <x v="1"/>
    <s v="Mumbai"/>
    <s v="Konkan"/>
    <x v="7"/>
    <s v="ST-10009819"/>
    <s v="Samsung Stove"/>
    <x v="2"/>
    <x v="2"/>
    <n v="5"/>
    <n v="0"/>
    <n v="4256.25"/>
    <n v="226.46"/>
    <n v="0"/>
    <n v="1086.7"/>
  </r>
  <r>
    <s v="GE-2018-1906210"/>
    <x v="331"/>
    <x v="3"/>
    <n v="10068"/>
    <s v="Tim Gilbert"/>
    <x v="1"/>
    <s v="Berlin"/>
    <s v=" Berlin"/>
    <x v="6"/>
    <s v="TV-10007393"/>
    <s v="Insignia Television"/>
    <x v="29"/>
    <x v="1"/>
    <n v="4"/>
    <n v="0"/>
    <n v="4764.04"/>
    <n v="247.81"/>
    <n v="0"/>
    <n v="1072.8599999999999"/>
  </r>
  <r>
    <s v="FR-2020-1971703"/>
    <x v="332"/>
    <x v="4"/>
    <n v="10281"/>
    <s v="Ramiro Willingham"/>
    <x v="0"/>
    <s v="Paris"/>
    <s v="Ile-de-France"/>
    <x v="5"/>
    <s v="MI-10005461"/>
    <s v="Panasonic Microwave"/>
    <x v="8"/>
    <x v="1"/>
    <n v="3"/>
    <n v="0"/>
    <n v="869.76"/>
    <n v="34.74"/>
    <n v="0"/>
    <n v="107.84"/>
  </r>
  <r>
    <s v="CA-2021-1210904"/>
    <x v="186"/>
    <x v="0"/>
    <n v="10089"/>
    <s v="Susan Sullens"/>
    <x v="0"/>
    <s v="Brampton"/>
    <s v="Ontario"/>
    <x v="1"/>
    <s v="PR-10009905"/>
    <s v="Brother Copy Machine"/>
    <x v="24"/>
    <x v="2"/>
    <n v="5"/>
    <n v="0.2"/>
    <n v="1396.5"/>
    <n v="26.96"/>
    <n v="342.38499999999999"/>
    <n v="212.2"/>
  </r>
  <r>
    <s v="AU-2020-1020803"/>
    <x v="333"/>
    <x v="4"/>
    <n v="10124"/>
    <s v="Carrie Moran"/>
    <x v="1"/>
    <s v="Melbourne"/>
    <s v="Victoria"/>
    <x v="4"/>
    <s v="ST-10001898"/>
    <s v="KitchenAid Stove"/>
    <x v="5"/>
    <x v="1"/>
    <n v="2"/>
    <n v="0"/>
    <n v="2446.3200000000002"/>
    <n v="348.6"/>
    <n v="0"/>
    <n v="646.44000000000005"/>
  </r>
  <r>
    <s v="UK-2019-1973641"/>
    <x v="334"/>
    <x v="2"/>
    <n v="10328"/>
    <s v="Clifton Hoover"/>
    <x v="1"/>
    <s v="Cambridge"/>
    <s v="England"/>
    <x v="2"/>
    <s v="TV-10000439"/>
    <s v="Philips Television"/>
    <x v="21"/>
    <x v="0"/>
    <n v="1"/>
    <n v="0"/>
    <n v="1215.8"/>
    <n v="230.18"/>
    <n v="0"/>
    <n v="290.5"/>
  </r>
  <r>
    <s v="CA-2020-1399444"/>
    <x v="335"/>
    <x v="4"/>
    <n v="10199"/>
    <s v="Katie Goldsberry"/>
    <x v="1"/>
    <s v="Montreal"/>
    <s v="Quebec"/>
    <x v="1"/>
    <s v="PR-10006678"/>
    <s v="HP Inkjet Printer"/>
    <x v="3"/>
    <x v="0"/>
    <n v="1"/>
    <n v="0"/>
    <n v="157.5"/>
    <n v="17.989999999999998"/>
    <n v="0"/>
    <n v="25.42"/>
  </r>
  <r>
    <s v="AU-2021-1196416"/>
    <x v="336"/>
    <x v="0"/>
    <n v="10027"/>
    <s v="Thomas Campbell"/>
    <x v="2"/>
    <s v="Sydney"/>
    <s v="New South Wales"/>
    <x v="4"/>
    <s v="TV-10008367"/>
    <s v="TCL Television"/>
    <x v="6"/>
    <x v="1"/>
    <n v="4"/>
    <n v="0.15"/>
    <n v="3526.56"/>
    <n v="160.69"/>
    <n v="593.97705882352966"/>
    <n v="791.91"/>
  </r>
  <r>
    <s v="US-2022-1395338"/>
    <x v="320"/>
    <x v="1"/>
    <n v="10060"/>
    <s v="Christina Annino"/>
    <x v="2"/>
    <s v="Chicago"/>
    <s v="Illinois"/>
    <x v="3"/>
    <s v="ST-10000710"/>
    <s v="Cuisinart Stove"/>
    <x v="23"/>
    <x v="0"/>
    <n v="1"/>
    <n v="0.1"/>
    <n v="700.78"/>
    <n v="149.11000000000001"/>
    <n v="61.296666666666624"/>
    <n v="190.1"/>
  </r>
  <r>
    <s v="IT-2018-1057653"/>
    <x v="337"/>
    <x v="3"/>
    <n v="10321"/>
    <s v="Richard Teague"/>
    <x v="1"/>
    <s v="Milan"/>
    <s v="Lombardy"/>
    <x v="9"/>
    <s v="PH-10001701"/>
    <s v="Samsung Smart Phone"/>
    <x v="2"/>
    <x v="1"/>
    <n v="3"/>
    <n v="0"/>
    <n v="2914.5"/>
    <n v="55.84"/>
    <n v="0"/>
    <n v="588.48"/>
  </r>
  <r>
    <s v="CA-2018-1833900"/>
    <x v="338"/>
    <x v="3"/>
    <n v="10004"/>
    <s v="Janet Tetterton"/>
    <x v="2"/>
    <s v="Montreal"/>
    <s v="Quebec"/>
    <x v="1"/>
    <s v="TV-10007393"/>
    <s v="Insignia Television"/>
    <x v="29"/>
    <x v="1"/>
    <n v="2"/>
    <n v="0.05"/>
    <n v="2382.02"/>
    <n v="225.28"/>
    <n v="113.51263157894755"/>
    <n v="546.57000000000005"/>
  </r>
  <r>
    <s v="CA-2018-1858933"/>
    <x v="339"/>
    <x v="3"/>
    <n v="10047"/>
    <s v="Edward Destina"/>
    <x v="2"/>
    <s v="Toronto"/>
    <s v="Ontario"/>
    <x v="1"/>
    <s v="MI-10007621"/>
    <s v="Whirlpool Microwave"/>
    <x v="17"/>
    <x v="0"/>
    <n v="1"/>
    <n v="0"/>
    <n v="193.67"/>
    <n v="14"/>
    <n v="0"/>
    <n v="24.64"/>
  </r>
  <r>
    <s v="IT-2020-1399608"/>
    <x v="230"/>
    <x v="4"/>
    <n v="10233"/>
    <s v="Tamara Jones"/>
    <x v="2"/>
    <s v="Milan"/>
    <s v="Lombardy"/>
    <x v="9"/>
    <s v="MI-10000971"/>
    <s v="LG Microwave"/>
    <x v="1"/>
    <x v="0"/>
    <n v="1"/>
    <n v="0"/>
    <n v="238.08"/>
    <n v="29.88"/>
    <n v="0"/>
    <n v="31.56"/>
  </r>
  <r>
    <s v="GE-2018-1551024"/>
    <x v="32"/>
    <x v="3"/>
    <n v="10017"/>
    <s v="Thomas Wilson"/>
    <x v="2"/>
    <s v="Berlin"/>
    <s v=" Berlin"/>
    <x v="6"/>
    <s v="ST-10005074"/>
    <s v="LG Stove"/>
    <x v="1"/>
    <x v="0"/>
    <n v="1"/>
    <n v="0.15"/>
    <n v="1004.18"/>
    <n v="295.55"/>
    <n v="125.05235294117642"/>
    <n v="280.58999999999997"/>
  </r>
  <r>
    <s v="US-2019-1653111"/>
    <x v="304"/>
    <x v="2"/>
    <n v="10185"/>
    <s v="Jaime Hawkins"/>
    <x v="2"/>
    <s v="Los Angeles"/>
    <s v="California"/>
    <x v="3"/>
    <s v="MI-10006301"/>
    <s v="Samsung Microwave"/>
    <x v="2"/>
    <x v="0"/>
    <n v="1"/>
    <n v="0"/>
    <n v="239.47"/>
    <n v="23.98"/>
    <n v="0"/>
    <n v="31.14"/>
  </r>
  <r>
    <s v="AU-2020-1625886"/>
    <x v="340"/>
    <x v="4"/>
    <n v="10036"/>
    <s v="Nicholas Ford"/>
    <x v="0"/>
    <s v="Sydney"/>
    <s v="New South Wales"/>
    <x v="4"/>
    <s v="MI-10007621"/>
    <s v="Whirlpool Microwave"/>
    <x v="17"/>
    <x v="1"/>
    <n v="3"/>
    <n v="0"/>
    <n v="581.01"/>
    <n v="16.8"/>
    <n v="0"/>
    <n v="71.400000000000006"/>
  </r>
  <r>
    <s v="US-2019-1816530"/>
    <x v="341"/>
    <x v="2"/>
    <n v="10038"/>
    <s v="Dion Collins"/>
    <x v="0"/>
    <s v="Los Angeles"/>
    <s v="California"/>
    <x v="3"/>
    <s v="TV-10008186"/>
    <s v="Supersonic Television"/>
    <x v="31"/>
    <x v="2"/>
    <n v="7"/>
    <n v="0"/>
    <n v="9363.83"/>
    <n v="244.49"/>
    <n v="0"/>
    <n v="2084.48"/>
  </r>
  <r>
    <s v="US-2019-1332554"/>
    <x v="342"/>
    <x v="2"/>
    <n v="10388"/>
    <s v="Quinton Dees"/>
    <x v="2"/>
    <s v="New York"/>
    <s v="New York"/>
    <x v="3"/>
    <s v="ST-10005074"/>
    <s v="LG Stove"/>
    <x v="1"/>
    <x v="2"/>
    <n v="6"/>
    <n v="0"/>
    <n v="6025.08"/>
    <n v="282.11"/>
    <n v="0"/>
    <n v="1534.45"/>
  </r>
  <r>
    <s v="CA-2021-1815015"/>
    <x v="343"/>
    <x v="0"/>
    <n v="10266"/>
    <s v="Robert Wang"/>
    <x v="0"/>
    <s v="Toronto"/>
    <s v="Ontario"/>
    <x v="1"/>
    <s v="PH-10008662"/>
    <s v="Sony Smart Phone"/>
    <x v="14"/>
    <x v="0"/>
    <n v="1"/>
    <n v="0.1"/>
    <n v="667.7"/>
    <n v="24.23"/>
    <n v="71.49666666666667"/>
    <n v="135.96"/>
  </r>
  <r>
    <s v="UK-2018-1881037"/>
    <x v="344"/>
    <x v="3"/>
    <n v="10258"/>
    <s v="Anthony Henderson"/>
    <x v="2"/>
    <s v="Cambridge"/>
    <s v="England"/>
    <x v="2"/>
    <s v="ST-10006669"/>
    <s v="Whirlpool Stove"/>
    <x v="17"/>
    <x v="2"/>
    <n v="6"/>
    <n v="0.05"/>
    <n v="4336.1400000000003"/>
    <n v="196.53"/>
    <n v="217.87421052631635"/>
    <n v="1103.67"/>
  </r>
  <r>
    <s v="CA-2019-1853749"/>
    <x v="345"/>
    <x v="2"/>
    <n v="10274"/>
    <s v="Betty Phelps"/>
    <x v="0"/>
    <s v="Guelph"/>
    <s v="Ontario"/>
    <x v="1"/>
    <s v="ST-10001957"/>
    <s v="Hoover Stove"/>
    <x v="22"/>
    <x v="1"/>
    <n v="4"/>
    <n v="0.1"/>
    <n v="5020.6400000000003"/>
    <n v="346.22"/>
    <n v="519.38000000000011"/>
    <n v="1289.78"/>
  </r>
  <r>
    <s v="AU-2020-1582850"/>
    <x v="346"/>
    <x v="4"/>
    <n v="10133"/>
    <s v="Virginia Morin"/>
    <x v="1"/>
    <s v="Sydney"/>
    <s v="New South Wales"/>
    <x v="4"/>
    <s v="TV-10006688"/>
    <s v="Samsung Television"/>
    <x v="2"/>
    <x v="0"/>
    <n v="1"/>
    <n v="0.05"/>
    <n v="1023.46"/>
    <n v="187.75"/>
    <n v="43.984736842105349"/>
    <n v="243.94"/>
  </r>
  <r>
    <s v="FR-2019-1884442"/>
    <x v="347"/>
    <x v="2"/>
    <n v="10103"/>
    <s v="Juan Siverling"/>
    <x v="0"/>
    <s v="Paris"/>
    <s v="Ile-de-France"/>
    <x v="5"/>
    <s v="PH-10008662"/>
    <s v="Sony Smart Phone"/>
    <x v="14"/>
    <x v="1"/>
    <n v="2"/>
    <n v="0"/>
    <n v="1335.4"/>
    <n v="26.65"/>
    <n v="0"/>
    <n v="269.74"/>
  </r>
  <r>
    <s v="MX-2022-1652034"/>
    <x v="142"/>
    <x v="1"/>
    <n v="10132"/>
    <s v="Zachary Marashio"/>
    <x v="2"/>
    <s v="Mexico City"/>
    <s v="Distrito Federal"/>
    <x v="0"/>
    <s v="PR-10001146"/>
    <s v="Lexmark Printer"/>
    <x v="20"/>
    <x v="1"/>
    <n v="4"/>
    <n v="0"/>
    <n v="431"/>
    <n v="13.06"/>
    <n v="0"/>
    <n v="65.95"/>
  </r>
  <r>
    <s v="US-2022-1348343"/>
    <x v="348"/>
    <x v="1"/>
    <n v="10238"/>
    <s v="Stephanie Adair"/>
    <x v="2"/>
    <s v="Los Angeles"/>
    <s v="California"/>
    <x v="3"/>
    <s v="PH-10004521"/>
    <s v="Huawei Smart Phone"/>
    <x v="26"/>
    <x v="1"/>
    <n v="2"/>
    <n v="0.05"/>
    <n v="1000.64"/>
    <n v="16.22"/>
    <n v="51.811578947368503"/>
    <n v="201.74"/>
  </r>
  <r>
    <s v="SP-2018-1306961"/>
    <x v="349"/>
    <x v="3"/>
    <n v="10259"/>
    <s v="Kelly Downing"/>
    <x v="0"/>
    <s v="Madrid"/>
    <s v="Madrid"/>
    <x v="10"/>
    <s v="PH-10004521"/>
    <s v="Huawei Smart Phone"/>
    <x v="26"/>
    <x v="1"/>
    <n v="3"/>
    <n v="0"/>
    <n v="1500.96"/>
    <n v="17"/>
    <n v="0"/>
    <n v="301.88"/>
  </r>
  <r>
    <s v="TH-2019-1605015"/>
    <x v="350"/>
    <x v="2"/>
    <n v="10260"/>
    <s v="Diane Hanson"/>
    <x v="0"/>
    <s v="Bangkok"/>
    <s v="Bangkok"/>
    <x v="11"/>
    <s v="ST-10005074"/>
    <s v="LG Stove"/>
    <x v="1"/>
    <x v="1"/>
    <n v="3"/>
    <n v="0.15"/>
    <n v="3012.54"/>
    <n v="308.98"/>
    <n v="477.09882352941167"/>
    <n v="784.02"/>
  </r>
  <r>
    <s v="AU-2022-1810180"/>
    <x v="351"/>
    <x v="1"/>
    <n v="10072"/>
    <s v="James Combs"/>
    <x v="2"/>
    <s v="Sydney"/>
    <s v="New South Wales"/>
    <x v="4"/>
    <s v="TV-10006688"/>
    <s v="Samsung Television"/>
    <x v="2"/>
    <x v="0"/>
    <n v="1"/>
    <n v="0"/>
    <n v="1023.46"/>
    <n v="187.75"/>
    <n v="0"/>
    <n v="243.94"/>
  </r>
  <r>
    <s v="SP-2021-1173973"/>
    <x v="352"/>
    <x v="0"/>
    <n v="10002"/>
    <s v="Grady Westbrook"/>
    <x v="2"/>
    <s v="Madrid"/>
    <s v="Madrid"/>
    <x v="10"/>
    <s v="ST-10000710"/>
    <s v="Cuisinart Stove"/>
    <x v="23"/>
    <x v="0"/>
    <n v="1"/>
    <n v="0.05"/>
    <n v="700.78"/>
    <n v="156.21"/>
    <n v="28.661578947368412"/>
    <n v="190.81"/>
  </r>
  <r>
    <s v="US-2019-1445684"/>
    <x v="353"/>
    <x v="2"/>
    <n v="10273"/>
    <s v="Ernie Bookwalter"/>
    <x v="0"/>
    <s v="Houston"/>
    <s v="Texas"/>
    <x v="3"/>
    <s v="TV-10005930"/>
    <s v="Sony Television"/>
    <x v="14"/>
    <x v="0"/>
    <n v="1"/>
    <n v="0"/>
    <n v="867.32"/>
    <n v="157"/>
    <n v="0"/>
    <n v="206.51"/>
  </r>
  <r>
    <s v="IN-2021-1455011"/>
    <x v="354"/>
    <x v="0"/>
    <n v="10081"/>
    <s v="Tom Dean"/>
    <x v="0"/>
    <s v="Mumbai"/>
    <s v="Konkan"/>
    <x v="7"/>
    <s v="PH-10005297"/>
    <s v="Cisco Smart Phone"/>
    <x v="30"/>
    <x v="1"/>
    <n v="3"/>
    <n v="0"/>
    <n v="1662.57"/>
    <n v="32.79"/>
    <n v="0"/>
    <n v="335.8"/>
  </r>
  <r>
    <s v="US-2019-1629998"/>
    <x v="334"/>
    <x v="2"/>
    <n v="10052"/>
    <s v="Dana Labounty"/>
    <x v="2"/>
    <s v="New York"/>
    <s v="New York"/>
    <x v="3"/>
    <s v="PH-10007441"/>
    <s v="OnePlus Smart Phone"/>
    <x v="0"/>
    <x v="1"/>
    <n v="3"/>
    <n v="0"/>
    <n v="1854.03"/>
    <n v="25.01"/>
    <n v="0"/>
    <n v="373.3"/>
  </r>
  <r>
    <s v="ML-2019-1447473"/>
    <x v="355"/>
    <x v="2"/>
    <n v="10079"/>
    <s v="Jon Mondragon"/>
    <x v="2"/>
    <s v="Kuantan"/>
    <s v="Pahang"/>
    <x v="8"/>
    <s v="PH-10007079"/>
    <s v="LG Smart Phone"/>
    <x v="1"/>
    <x v="0"/>
    <n v="1"/>
    <n v="0.15"/>
    <n v="753.3"/>
    <n v="54.77"/>
    <n v="123.26999999999998"/>
    <n v="156.13999999999999"/>
  </r>
  <r>
    <s v="US-2019-1550503"/>
    <x v="356"/>
    <x v="2"/>
    <n v="10380"/>
    <s v="David Anthony"/>
    <x v="2"/>
    <s v="New York"/>
    <s v="New York"/>
    <x v="3"/>
    <s v="MI-10005387"/>
    <s v="Cuisinart Microwave"/>
    <x v="23"/>
    <x v="0"/>
    <n v="1"/>
    <n v="0.15"/>
    <n v="279.27999999999997"/>
    <n v="24.29"/>
    <n v="44.998235294117677"/>
    <n v="35.94"/>
  </r>
  <r>
    <s v="CA-2018-1350264"/>
    <x v="357"/>
    <x v="3"/>
    <n v="10199"/>
    <s v="Katie Goldsberry"/>
    <x v="1"/>
    <s v="Toronto"/>
    <s v="Ontario"/>
    <x v="1"/>
    <s v="ST-10001243"/>
    <s v="Hamilton Beach Stove"/>
    <x v="9"/>
    <x v="0"/>
    <n v="1"/>
    <n v="0"/>
    <n v="737.82"/>
    <n v="175.46"/>
    <n v="0"/>
    <n v="202.01"/>
  </r>
  <r>
    <s v="UK-2021-1586253"/>
    <x v="358"/>
    <x v="0"/>
    <n v="10297"/>
    <s v="Lois Stott"/>
    <x v="2"/>
    <s v="Cambridge"/>
    <s v="England"/>
    <x v="2"/>
    <s v="MI-10007050"/>
    <s v="Hamilton Beach Microwave"/>
    <x v="9"/>
    <x v="0"/>
    <n v="1"/>
    <n v="0"/>
    <n v="277.07"/>
    <n v="34.33"/>
    <n v="0"/>
    <n v="36.68"/>
  </r>
  <r>
    <s v="CA-2020-1916458"/>
    <x v="359"/>
    <x v="4"/>
    <n v="10214"/>
    <s v="Fannie Bergeron"/>
    <x v="0"/>
    <s v="Guelph"/>
    <s v="Ontario"/>
    <x v="1"/>
    <s v="TV-10005930"/>
    <s v="Sony Television"/>
    <x v="14"/>
    <x v="1"/>
    <n v="3"/>
    <n v="0"/>
    <n v="2601.96"/>
    <n v="149.52000000000001"/>
    <n v="0"/>
    <n v="587.38"/>
  </r>
  <r>
    <s v="CA-2021-1801005"/>
    <x v="360"/>
    <x v="0"/>
    <n v="10384"/>
    <s v="Jennifer Mchale"/>
    <x v="1"/>
    <s v="Guelph"/>
    <s v="Ontario"/>
    <x v="1"/>
    <s v="TV-10006688"/>
    <s v="Samsung Television"/>
    <x v="2"/>
    <x v="2"/>
    <n v="6"/>
    <n v="0.3"/>
    <n v="6140.76"/>
    <n v="156.46"/>
    <n v="2564.6999999999998"/>
    <n v="1366.61"/>
  </r>
  <r>
    <s v="CA-2021-1122794"/>
    <x v="266"/>
    <x v="0"/>
    <n v="10016"/>
    <s v="Josephine Morrow"/>
    <x v="1"/>
    <s v="Brampton"/>
    <s v="Ontario"/>
    <x v="1"/>
    <s v="MI-10007050"/>
    <s v="Hamilton Beach Microwave"/>
    <x v="9"/>
    <x v="2"/>
    <n v="7"/>
    <n v="0.05"/>
    <n v="1939.49"/>
    <n v="31.21"/>
    <n v="100.43578947368428"/>
    <n v="235.87"/>
  </r>
  <r>
    <s v="FR-2020-1973505"/>
    <x v="361"/>
    <x v="4"/>
    <n v="10230"/>
    <s v="Jeff Andrew"/>
    <x v="1"/>
    <s v="Paris"/>
    <s v="Ile-de-France"/>
    <x v="5"/>
    <s v="PR-10004653"/>
    <s v="StarTech Printer"/>
    <x v="7"/>
    <x v="0"/>
    <n v="1"/>
    <n v="0"/>
    <n v="226.49"/>
    <n v="21.72"/>
    <n v="0"/>
    <n v="36.14"/>
  </r>
  <r>
    <s v="US-2019-1338875"/>
    <x v="362"/>
    <x v="2"/>
    <n v="10281"/>
    <s v="Ramiro Willingham"/>
    <x v="0"/>
    <s v="Chicago"/>
    <s v="Illinois"/>
    <x v="3"/>
    <s v="MI-10007621"/>
    <s v="Whirlpool Microwave"/>
    <x v="17"/>
    <x v="0"/>
    <n v="1"/>
    <n v="0.25"/>
    <n v="193.67"/>
    <n v="14.7"/>
    <n v="59.656666666666666"/>
    <n v="24.71"/>
  </r>
  <r>
    <s v="TH-2018-1912616"/>
    <x v="363"/>
    <x v="3"/>
    <n v="10231"/>
    <s v="Jon Voller"/>
    <x v="0"/>
    <s v="Bangkok"/>
    <s v="Bangkok"/>
    <x v="11"/>
    <s v="TV-10008367"/>
    <s v="TCL Television"/>
    <x v="6"/>
    <x v="0"/>
    <n v="1"/>
    <n v="0.3"/>
    <n v="881.64"/>
    <n v="154"/>
    <n v="311.84571428571428"/>
    <n v="209.36"/>
  </r>
  <r>
    <s v="IN-2022-1366554"/>
    <x v="142"/>
    <x v="1"/>
    <n v="10067"/>
    <s v="Cynthia Lucas"/>
    <x v="1"/>
    <s v="Mumbai"/>
    <s v="Konkan"/>
    <x v="7"/>
    <s v="TV-10005930"/>
    <s v="Sony Television"/>
    <x v="14"/>
    <x v="1"/>
    <n v="2"/>
    <n v="0"/>
    <n v="1734.64"/>
    <n v="171.95"/>
    <n v="0"/>
    <n v="398.82"/>
  </r>
  <r>
    <s v="CA-2021-1917089"/>
    <x v="364"/>
    <x v="0"/>
    <n v="10304"/>
    <s v="Dee Johnson"/>
    <x v="0"/>
    <s v="Guelph"/>
    <s v="Ontario"/>
    <x v="1"/>
    <s v="PH-10001701"/>
    <s v="Samsung Smart Phone"/>
    <x v="2"/>
    <x v="0"/>
    <n v="1"/>
    <n v="0"/>
    <n v="971.5"/>
    <n v="50.76"/>
    <n v="0"/>
    <n v="199.38"/>
  </r>
  <r>
    <s v="UK-2020-1644790"/>
    <x v="365"/>
    <x v="4"/>
    <n v="10302"/>
    <s v="Shannon Arnold"/>
    <x v="0"/>
    <s v="Cambridge"/>
    <s v="England"/>
    <x v="2"/>
    <s v="TV-10005930"/>
    <s v="Sony Television"/>
    <x v="14"/>
    <x v="2"/>
    <n v="6"/>
    <n v="0.1"/>
    <n v="5203.92"/>
    <n v="164.47"/>
    <n v="559.93888888888887"/>
    <n v="1161.31"/>
  </r>
  <r>
    <s v="US-2021-1762513"/>
    <x v="366"/>
    <x v="0"/>
    <n v="10340"/>
    <s v="Charmaine Magee"/>
    <x v="1"/>
    <s v="Los Angeles"/>
    <s v="California"/>
    <x v="3"/>
    <s v="TV-10008367"/>
    <s v="TCL Television"/>
    <x v="6"/>
    <x v="0"/>
    <n v="1"/>
    <n v="0.15"/>
    <n v="881.64"/>
    <n v="140.61000000000001"/>
    <n v="130.76999999999998"/>
    <n v="208.02"/>
  </r>
  <r>
    <s v="AU-2020-1536336"/>
    <x v="214"/>
    <x v="4"/>
    <n v="10026"/>
    <s v="Robin Cardenas"/>
    <x v="0"/>
    <s v="Melbourne"/>
    <s v="Victoria"/>
    <x v="4"/>
    <s v="MI-10006301"/>
    <s v="Samsung Microwave"/>
    <x v="2"/>
    <x v="1"/>
    <n v="4"/>
    <n v="0"/>
    <n v="957.88"/>
    <n v="27.41"/>
    <n v="0"/>
    <n v="117.7"/>
  </r>
  <r>
    <s v="GE-2019-1673592"/>
    <x v="367"/>
    <x v="2"/>
    <n v="10221"/>
    <s v="Patrick Fletcher"/>
    <x v="1"/>
    <s v="Berlin"/>
    <s v=" Berlin"/>
    <x v="6"/>
    <s v="MI-10003281"/>
    <s v="KitchenAid Microwave"/>
    <x v="5"/>
    <x v="1"/>
    <n v="3"/>
    <n v="0"/>
    <n v="452.43"/>
    <n v="12.71"/>
    <n v="0"/>
    <n v="55.57"/>
  </r>
  <r>
    <s v="GE-2022-1528850"/>
    <x v="368"/>
    <x v="1"/>
    <n v="10362"/>
    <s v="Cassie Shelley"/>
    <x v="1"/>
    <s v="Berlin"/>
    <s v=" Berlin"/>
    <x v="6"/>
    <s v="MI-10007745"/>
    <s v="Toshiba Microwave"/>
    <x v="28"/>
    <x v="0"/>
    <n v="1"/>
    <n v="0"/>
    <n v="272.87"/>
    <n v="34.130000000000003"/>
    <n v="0"/>
    <n v="36.15"/>
  </r>
  <r>
    <s v="US-2021-1933985"/>
    <x v="25"/>
    <x v="0"/>
    <n v="10234"/>
    <s v="Mary Turner"/>
    <x v="2"/>
    <s v="Chicago"/>
    <s v="Illinois"/>
    <x v="3"/>
    <s v="MI-10003281"/>
    <s v="KitchenAid Microwave"/>
    <x v="5"/>
    <x v="1"/>
    <n v="2"/>
    <n v="0.3"/>
    <n v="301.62"/>
    <n v="12.13"/>
    <n v="124.06714285714287"/>
    <n v="37.409999999999997"/>
  </r>
  <r>
    <s v="UK-2019-1769449"/>
    <x v="369"/>
    <x v="2"/>
    <n v="10311"/>
    <s v="Mike Newport"/>
    <x v="0"/>
    <s v="Cambridge"/>
    <s v="England"/>
    <x v="2"/>
    <s v="PH-10008662"/>
    <s v="Sony Smart Phone"/>
    <x v="14"/>
    <x v="1"/>
    <n v="3"/>
    <n v="0"/>
    <n v="2003.1"/>
    <n v="26.65"/>
    <n v="0"/>
    <n v="403.28"/>
  </r>
  <r>
    <s v="CA-2022-1167711"/>
    <x v="370"/>
    <x v="1"/>
    <n v="10373"/>
    <s v="Irene Cloninger"/>
    <x v="1"/>
    <s v="Guelph"/>
    <s v="Ontario"/>
    <x v="1"/>
    <s v="TV-10001861"/>
    <s v="Toshiba Television"/>
    <x v="28"/>
    <x v="2"/>
    <n v="6"/>
    <n v="0.1"/>
    <n v="6129.54"/>
    <n v="158.19999999999999"/>
    <n v="663.48222222222194"/>
    <n v="1364.32"/>
  </r>
  <r>
    <s v="CA-2022-1299299"/>
    <x v="371"/>
    <x v="1"/>
    <n v="10306"/>
    <s v="Donald Dean"/>
    <x v="2"/>
    <s v="Toronto"/>
    <s v="Ontario"/>
    <x v="1"/>
    <s v="PH-10007441"/>
    <s v="OnePlus Smart Phone"/>
    <x v="0"/>
    <x v="0"/>
    <n v="1"/>
    <n v="0.2"/>
    <n v="618.01"/>
    <n v="23.82"/>
    <n v="148.5474999999999"/>
    <n v="125.98"/>
  </r>
  <r>
    <s v="CA-2019-1177983"/>
    <x v="372"/>
    <x v="2"/>
    <n v="10389"/>
    <s v="Jan Raub"/>
    <x v="2"/>
    <s v="Toronto"/>
    <s v="Ontario"/>
    <x v="1"/>
    <s v="TV-10008035"/>
    <s v="Panasonic Television"/>
    <x v="8"/>
    <x v="2"/>
    <n v="6"/>
    <n v="0.15"/>
    <n v="5310.42"/>
    <n v="144.58000000000001"/>
    <n v="911.61882352941211"/>
    <n v="1182.78"/>
  </r>
  <r>
    <s v="CA-2021-1056576"/>
    <x v="324"/>
    <x v="0"/>
    <n v="10228"/>
    <s v="Ruth Sauls"/>
    <x v="2"/>
    <s v="Montreal"/>
    <s v="Quebec"/>
    <x v="1"/>
    <s v="MI-10000971"/>
    <s v="LG Microwave"/>
    <x v="1"/>
    <x v="0"/>
    <n v="1"/>
    <n v="0.05"/>
    <n v="238.08"/>
    <n v="27.16"/>
    <n v="11.101052631578966"/>
    <n v="31.29"/>
  </r>
  <r>
    <s v="SP-2020-1222121"/>
    <x v="373"/>
    <x v="4"/>
    <n v="10065"/>
    <s v="Clifford West"/>
    <x v="2"/>
    <s v="Madrid"/>
    <s v="Madrid"/>
    <x v="10"/>
    <s v="PH-10008662"/>
    <s v="Sony Smart Phone"/>
    <x v="14"/>
    <x v="2"/>
    <n v="5"/>
    <n v="0.05"/>
    <n v="3338.5"/>
    <n v="26.65"/>
    <n v="174.30789473684217"/>
    <n v="670.36"/>
  </r>
  <r>
    <s v="IN-2020-1458579"/>
    <x v="280"/>
    <x v="4"/>
    <n v="10055"/>
    <s v="Carin Mcfarland"/>
    <x v="0"/>
    <s v="Mumbai"/>
    <s v="Konkan"/>
    <x v="7"/>
    <s v="MI-10005461"/>
    <s v="Panasonic Microwave"/>
    <x v="8"/>
    <x v="0"/>
    <n v="1"/>
    <n v="0.05"/>
    <n v="289.92"/>
    <n v="36.32"/>
    <n v="13.347368421052636"/>
    <n v="38.42"/>
  </r>
  <r>
    <s v="CA-2020-1152615"/>
    <x v="374"/>
    <x v="4"/>
    <n v="10398"/>
    <s v="John Zeigler"/>
    <x v="1"/>
    <s v="Brampton"/>
    <s v="Ontario"/>
    <x v="1"/>
    <s v="MI-10007050"/>
    <s v="Hamilton Beach Microwave"/>
    <x v="9"/>
    <x v="0"/>
    <n v="1"/>
    <n v="0.05"/>
    <n v="277.07"/>
    <n v="31.21"/>
    <n v="12.940000000000026"/>
    <n v="36.369999999999997"/>
  </r>
  <r>
    <s v="MX-2022-1422863"/>
    <x v="375"/>
    <x v="1"/>
    <n v="10154"/>
    <s v="Frances Anderson"/>
    <x v="2"/>
    <s v="Mexico City"/>
    <s v="Distrito Federal"/>
    <x v="0"/>
    <s v="PR-10001146"/>
    <s v="Lexmark Printer"/>
    <x v="20"/>
    <x v="1"/>
    <n v="4"/>
    <n v="0"/>
    <n v="431"/>
    <n v="13.06"/>
    <n v="0"/>
    <n v="65.95"/>
  </r>
  <r>
    <s v="US-2019-1781380"/>
    <x v="208"/>
    <x v="2"/>
    <n v="10069"/>
    <s v="Carolyn Richardson"/>
    <x v="0"/>
    <s v="Los Angeles"/>
    <s v="California"/>
    <x v="3"/>
    <s v="PR-10002718"/>
    <s v="Canon Printer"/>
    <x v="16"/>
    <x v="0"/>
    <n v="1"/>
    <n v="0.05"/>
    <n v="180.9"/>
    <n v="19.5"/>
    <n v="8.4947368421052829"/>
    <n v="29.09"/>
  </r>
  <r>
    <s v="UK-2019-1525534"/>
    <x v="376"/>
    <x v="2"/>
    <n v="10152"/>
    <s v="Richard Ayers"/>
    <x v="1"/>
    <s v="London"/>
    <s v="England"/>
    <x v="2"/>
    <s v="ST-10005674"/>
    <s v="Maytag Stove"/>
    <x v="18"/>
    <x v="0"/>
    <n v="1"/>
    <n v="0"/>
    <n v="878.08"/>
    <n v="251.43"/>
    <n v="0"/>
    <n v="244.66"/>
  </r>
  <r>
    <s v="CA-2020-1766438"/>
    <x v="377"/>
    <x v="4"/>
    <n v="10305"/>
    <s v="Betty Dinger"/>
    <x v="0"/>
    <s v="Montreal"/>
    <s v="Quebec"/>
    <x v="1"/>
    <s v="ST-10001957"/>
    <s v="Hoover Stove"/>
    <x v="22"/>
    <x v="1"/>
    <n v="4"/>
    <n v="0.15"/>
    <n v="5020.6400000000003"/>
    <n v="346.22"/>
    <n v="824.89764705882408"/>
    <n v="1289.78"/>
  </r>
  <r>
    <s v="UK-2019-1134159"/>
    <x v="378"/>
    <x v="2"/>
    <n v="10179"/>
    <s v="Paul Corrie"/>
    <x v="1"/>
    <s v="London"/>
    <s v="England"/>
    <x v="2"/>
    <s v="MI-10000971"/>
    <s v="LG Microwave"/>
    <x v="1"/>
    <x v="0"/>
    <n v="1"/>
    <n v="0"/>
    <n v="238.08"/>
    <n v="29.88"/>
    <n v="0"/>
    <n v="31.56"/>
  </r>
  <r>
    <s v="GE-2021-1927324"/>
    <x v="379"/>
    <x v="0"/>
    <n v="10071"/>
    <s v="Georgia Sage"/>
    <x v="0"/>
    <s v="Berlin"/>
    <s v=" Berlin"/>
    <x v="6"/>
    <s v="ST-10001876"/>
    <s v="HiSense Stove"/>
    <x v="11"/>
    <x v="0"/>
    <n v="1"/>
    <n v="0"/>
    <n v="1080.3800000000001"/>
    <n v="266.94"/>
    <n v="0"/>
    <n v="296.79000000000002"/>
  </r>
  <r>
    <s v="IT-2022-1905016"/>
    <x v="380"/>
    <x v="1"/>
    <n v="10241"/>
    <s v="Gordon Betts"/>
    <x v="1"/>
    <s v="Milan"/>
    <s v="Lombardy"/>
    <x v="9"/>
    <s v="TV-10005930"/>
    <s v="Sony Television"/>
    <x v="14"/>
    <x v="0"/>
    <n v="1"/>
    <n v="0.1"/>
    <n v="867.32"/>
    <n v="164.47"/>
    <n v="78.094444444444434"/>
    <n v="207.26"/>
  </r>
  <r>
    <s v="US-2021-1871218"/>
    <x v="381"/>
    <x v="0"/>
    <n v="10370"/>
    <s v="Michael Contreras"/>
    <x v="2"/>
    <s v="Chicago"/>
    <s v="Illinois"/>
    <x v="3"/>
    <s v="MI-10007050"/>
    <s v="Hamilton Beach Microwave"/>
    <x v="9"/>
    <x v="1"/>
    <n v="2"/>
    <n v="0"/>
    <n v="554.14"/>
    <n v="32.770000000000003"/>
    <n v="0"/>
    <n v="69.78"/>
  </r>
  <r>
    <s v="FR-2018-1123846"/>
    <x v="382"/>
    <x v="3"/>
    <n v="10374"/>
    <s v="Mary Cahall"/>
    <x v="1"/>
    <s v="Paris"/>
    <s v="Ile-de-France"/>
    <x v="5"/>
    <s v="PR-10001146"/>
    <s v="Lexmark Printer"/>
    <x v="20"/>
    <x v="1"/>
    <n v="2"/>
    <n v="0.05"/>
    <n v="215.5"/>
    <n v="13.68"/>
    <n v="10.622105263157891"/>
    <n v="33.69"/>
  </r>
  <r>
    <s v="CA-2019-1427420"/>
    <x v="383"/>
    <x v="2"/>
    <n v="10294"/>
    <s v="Jennifer Young"/>
    <x v="1"/>
    <s v="Brampton"/>
    <s v="Ontario"/>
    <x v="1"/>
    <s v="PR-10002718"/>
    <s v="Canon Printer"/>
    <x v="16"/>
    <x v="1"/>
    <n v="2"/>
    <n v="0"/>
    <n v="361.8"/>
    <n v="18.57"/>
    <n v="0"/>
    <n v="56.14"/>
  </r>
  <r>
    <s v="GE-2022-1736134"/>
    <x v="384"/>
    <x v="1"/>
    <n v="10015"/>
    <s v="Peggy Swift"/>
    <x v="0"/>
    <s v="Berlin"/>
    <s v=" Berlin"/>
    <x v="6"/>
    <s v="MI-10005461"/>
    <s v="Panasonic Microwave"/>
    <x v="8"/>
    <x v="0"/>
    <n v="1"/>
    <n v="0.05"/>
    <n v="289.92"/>
    <n v="34.74"/>
    <n v="13.430526315789507"/>
    <n v="38.26"/>
  </r>
  <r>
    <s v="US-2021-1056520"/>
    <x v="385"/>
    <x v="0"/>
    <n v="10299"/>
    <s v="Elissa Howard"/>
    <x v="2"/>
    <s v="Los Angeles"/>
    <s v="California"/>
    <x v="3"/>
    <s v="PH-10004767"/>
    <s v="Motorola Smart Phone"/>
    <x v="27"/>
    <x v="1"/>
    <n v="3"/>
    <n v="0"/>
    <n v="2700.72"/>
    <n v="55.79"/>
    <n v="0"/>
    <n v="545.73"/>
  </r>
  <r>
    <s v="AU-2022-1560616"/>
    <x v="386"/>
    <x v="1"/>
    <n v="10289"/>
    <s v="Christopher Mcclurg"/>
    <x v="2"/>
    <s v="Melbourne"/>
    <s v="Victoria"/>
    <x v="4"/>
    <s v="PR-10005363"/>
    <s v="Sharp Printer"/>
    <x v="10"/>
    <x v="2"/>
    <n v="6"/>
    <n v="0"/>
    <n v="775.14"/>
    <n v="14.48"/>
    <n v="0"/>
    <n v="117.73"/>
  </r>
  <r>
    <s v="US-2019-1893700"/>
    <x v="387"/>
    <x v="2"/>
    <n v="10384"/>
    <s v="Jennifer Mchale"/>
    <x v="1"/>
    <s v="New York"/>
    <s v="New York"/>
    <x v="3"/>
    <s v="MI-10007050"/>
    <s v="Hamilton Beach Microwave"/>
    <x v="9"/>
    <x v="1"/>
    <n v="2"/>
    <n v="0.05"/>
    <n v="554.14"/>
    <n v="32.770000000000003"/>
    <n v="27.440526315789498"/>
    <n v="69.78"/>
  </r>
  <r>
    <s v="TH-2022-1411803"/>
    <x v="388"/>
    <x v="1"/>
    <n v="10149"/>
    <s v="Brad Scholle"/>
    <x v="0"/>
    <s v="Bangkok"/>
    <s v="Bangkok"/>
    <x v="11"/>
    <s v="PH-10008564"/>
    <s v="BlackBerry Smart Phone"/>
    <x v="15"/>
    <x v="1"/>
    <n v="2"/>
    <n v="0.05"/>
    <n v="1833.38"/>
    <n v="61.85"/>
    <n v="93.238421052631566"/>
    <n v="372.86"/>
  </r>
  <r>
    <s v="CA-2021-1139242"/>
    <x v="389"/>
    <x v="0"/>
    <n v="10270"/>
    <s v="Lisa Lawson"/>
    <x v="1"/>
    <s v="Guelph"/>
    <s v="Ontario"/>
    <x v="1"/>
    <s v="MI-10005461"/>
    <s v="Panasonic Microwave"/>
    <x v="8"/>
    <x v="1"/>
    <n v="4"/>
    <n v="0"/>
    <n v="1159.68"/>
    <n v="31.58"/>
    <n v="0"/>
    <n v="142.32"/>
  </r>
  <r>
    <s v="CA-2019-1008146"/>
    <x v="390"/>
    <x v="2"/>
    <n v="10208"/>
    <s v="Judy Reyes"/>
    <x v="0"/>
    <s v="Montreal"/>
    <s v="Quebec"/>
    <x v="1"/>
    <s v="MI-10007745"/>
    <s v="Toshiba Microwave"/>
    <x v="28"/>
    <x v="0"/>
    <n v="1"/>
    <n v="0"/>
    <n v="272.87"/>
    <n v="31.03"/>
    <n v="0"/>
    <n v="35.840000000000003"/>
  </r>
  <r>
    <s v="ML-2021-1398939"/>
    <x v="391"/>
    <x v="0"/>
    <n v="10154"/>
    <s v="Frances Anderson"/>
    <x v="2"/>
    <s v="Kuantan"/>
    <s v="Pahang"/>
    <x v="8"/>
    <s v="TV-10008186"/>
    <s v="Supersonic Television"/>
    <x v="31"/>
    <x v="2"/>
    <n v="5"/>
    <n v="0.15"/>
    <n v="6688.45"/>
    <n v="267.77999999999997"/>
    <n v="1133.0594117647061"/>
    <n v="1498.23"/>
  </r>
  <r>
    <s v="IN-2020-1372910"/>
    <x v="392"/>
    <x v="4"/>
    <n v="10380"/>
    <s v="David Anthony"/>
    <x v="2"/>
    <s v="Mumbai"/>
    <s v="Konkan"/>
    <x v="7"/>
    <s v="MI-10007421"/>
    <s v="Hoover Microwave"/>
    <x v="22"/>
    <x v="1"/>
    <n v="3"/>
    <n v="0"/>
    <n v="690.57"/>
    <n v="30.15"/>
    <n v="0"/>
    <n v="85.88"/>
  </r>
  <r>
    <s v="US-2022-1431946"/>
    <x v="393"/>
    <x v="1"/>
    <n v="10198"/>
    <s v="Frank Brown"/>
    <x v="2"/>
    <s v="Houston"/>
    <s v="Texas"/>
    <x v="3"/>
    <s v="MI-10007421"/>
    <s v="Hoover Microwave"/>
    <x v="22"/>
    <x v="1"/>
    <n v="2"/>
    <n v="0.15"/>
    <n v="460.38"/>
    <n v="27.53"/>
    <n v="76.385294117647049"/>
    <n v="57.99"/>
  </r>
  <r>
    <s v="US-2019-1008720"/>
    <x v="394"/>
    <x v="2"/>
    <n v="10109"/>
    <s v="Patrick King"/>
    <x v="1"/>
    <s v="Houston"/>
    <s v="Texas"/>
    <x v="3"/>
    <s v="TV-10008186"/>
    <s v="Supersonic Television"/>
    <x v="31"/>
    <x v="2"/>
    <n v="6"/>
    <n v="0"/>
    <n v="8026.14"/>
    <n v="244.49"/>
    <n v="0"/>
    <n v="1790.19"/>
  </r>
  <r>
    <s v="CA-2018-1875101"/>
    <x v="395"/>
    <x v="3"/>
    <n v="10252"/>
    <s v="Christopher Delong"/>
    <x v="2"/>
    <s v="Toronto"/>
    <s v="Ontario"/>
    <x v="1"/>
    <s v="PH-10008564"/>
    <s v="BlackBerry Smart Phone"/>
    <x v="15"/>
    <x v="1"/>
    <n v="3"/>
    <n v="0"/>
    <n v="2750.07"/>
    <n v="53.78"/>
    <n v="0"/>
    <n v="555.4"/>
  </r>
  <r>
    <s v="UK-2018-1907204"/>
    <x v="215"/>
    <x v="3"/>
    <n v="10020"/>
    <s v="Melissa Early"/>
    <x v="0"/>
    <s v="London"/>
    <s v="England"/>
    <x v="2"/>
    <s v="MI-10007745"/>
    <s v="Toshiba Microwave"/>
    <x v="28"/>
    <x v="0"/>
    <n v="1"/>
    <n v="0"/>
    <n v="272.87"/>
    <n v="34.130000000000003"/>
    <n v="0"/>
    <n v="36.15"/>
  </r>
  <r>
    <s v="MX-2021-1383911"/>
    <x v="158"/>
    <x v="0"/>
    <n v="10162"/>
    <s v="William Peebles"/>
    <x v="1"/>
    <s v="Mexico City"/>
    <s v="Distrito Federal"/>
    <x v="0"/>
    <s v="PR-10002718"/>
    <s v="Canon Printer"/>
    <x v="16"/>
    <x v="1"/>
    <n v="4"/>
    <n v="0.1"/>
    <n v="723.6"/>
    <n v="19.5"/>
    <n v="78.233333333333348"/>
    <n v="110.51"/>
  </r>
  <r>
    <s v="US-2020-1917237"/>
    <x v="396"/>
    <x v="4"/>
    <n v="10252"/>
    <s v="Christopher Delong"/>
    <x v="2"/>
    <s v="New York"/>
    <s v="New York"/>
    <x v="3"/>
    <s v="MI-10007050"/>
    <s v="Hamilton Beach Microwave"/>
    <x v="9"/>
    <x v="1"/>
    <n v="2"/>
    <n v="0.15"/>
    <n v="554.14"/>
    <n v="32.770000000000003"/>
    <n v="92.006470588235288"/>
    <n v="69.78"/>
  </r>
  <r>
    <s v="FR-2019-1986164"/>
    <x v="397"/>
    <x v="2"/>
    <n v="10066"/>
    <s v="Evelyn Ray"/>
    <x v="2"/>
    <s v="Paris"/>
    <s v="Ile-de-France"/>
    <x v="5"/>
    <s v="PH-10008662"/>
    <s v="Sony Smart Phone"/>
    <x v="14"/>
    <x v="0"/>
    <n v="1"/>
    <n v="0"/>
    <n v="667.7"/>
    <n v="26.65"/>
    <n v="0"/>
    <n v="136.19999999999999"/>
  </r>
  <r>
    <s v="SP-2022-1232512"/>
    <x v="398"/>
    <x v="1"/>
    <n v="10067"/>
    <s v="Cynthia Lucas"/>
    <x v="1"/>
    <s v="Madrid"/>
    <s v="Madrid"/>
    <x v="10"/>
    <s v="PH-10008662"/>
    <s v="Sony Smart Phone"/>
    <x v="14"/>
    <x v="1"/>
    <n v="4"/>
    <n v="0"/>
    <n v="2670.8"/>
    <n v="26.65"/>
    <n v="0"/>
    <n v="536.82000000000005"/>
  </r>
  <r>
    <s v="CA-2019-1163582"/>
    <x v="313"/>
    <x v="2"/>
    <n v="10347"/>
    <s v="Sheldon Silver"/>
    <x v="2"/>
    <s v="Brampton"/>
    <s v="Ontario"/>
    <x v="1"/>
    <s v="MI-10007621"/>
    <s v="Whirlpool Microwave"/>
    <x v="17"/>
    <x v="0"/>
    <n v="1"/>
    <n v="0.15"/>
    <n v="193.67"/>
    <n v="14"/>
    <n v="31.706470588235305"/>
    <n v="24.64"/>
  </r>
  <r>
    <s v="IN-2018-1280721"/>
    <x v="399"/>
    <x v="3"/>
    <n v="10160"/>
    <s v="Jessica Howell"/>
    <x v="0"/>
    <s v="Mumbai"/>
    <s v="Konkan"/>
    <x v="7"/>
    <s v="ST-10005531"/>
    <s v="Breville Stove"/>
    <x v="12"/>
    <x v="1"/>
    <n v="4"/>
    <n v="0"/>
    <n v="4029.28"/>
    <n v="270.92"/>
    <n v="0"/>
    <n v="1034.4100000000001"/>
  </r>
  <r>
    <s v="US-2021-1951080"/>
    <x v="400"/>
    <x v="0"/>
    <n v="10246"/>
    <s v="David Serano"/>
    <x v="1"/>
    <s v="Houston"/>
    <s v="Texas"/>
    <x v="3"/>
    <s v="PH-10008564"/>
    <s v="BlackBerry Smart Phone"/>
    <x v="15"/>
    <x v="0"/>
    <n v="1"/>
    <n v="0"/>
    <n v="916.69"/>
    <n v="56.47"/>
    <n v="0"/>
    <n v="188.99"/>
  </r>
  <r>
    <s v="CA-2020-1755107"/>
    <x v="401"/>
    <x v="4"/>
    <n v="10288"/>
    <s v="Joanna Newland"/>
    <x v="2"/>
    <s v="Guelph"/>
    <s v="Ontario"/>
    <x v="1"/>
    <s v="ST-10001876"/>
    <s v="HiSense Stove"/>
    <x v="11"/>
    <x v="1"/>
    <n v="2"/>
    <n v="0.3"/>
    <n v="2160.7600000000002"/>
    <n v="242.67"/>
    <n v="822.03857142857169"/>
    <n v="564.47"/>
  </r>
  <r>
    <s v="CA-2020-1338797"/>
    <x v="402"/>
    <x v="4"/>
    <n v="10055"/>
    <s v="Carin Mcfarland"/>
    <x v="0"/>
    <s v="Montreal"/>
    <s v="Quebec"/>
    <x v="1"/>
    <s v="ST-10005074"/>
    <s v="LG Stove"/>
    <x v="1"/>
    <x v="1"/>
    <n v="2"/>
    <n v="0"/>
    <n v="2008.36"/>
    <n v="268.68"/>
    <n v="0"/>
    <n v="528.95000000000005"/>
  </r>
  <r>
    <s v="FR-2019-1497771"/>
    <x v="403"/>
    <x v="2"/>
    <n v="10173"/>
    <s v="Linda Berry"/>
    <x v="0"/>
    <s v="Paris"/>
    <s v="Ile-de-France"/>
    <x v="5"/>
    <s v="PR-10006678"/>
    <s v="HP Inkjet Printer"/>
    <x v="3"/>
    <x v="1"/>
    <n v="2"/>
    <n v="0"/>
    <n v="315"/>
    <n v="19.79"/>
    <n v="0"/>
    <n v="49.22"/>
  </r>
  <r>
    <s v="SP-2022-1256764"/>
    <x v="404"/>
    <x v="1"/>
    <n v="10397"/>
    <s v="Tony Davis"/>
    <x v="0"/>
    <s v="Madrid"/>
    <s v="Madrid"/>
    <x v="10"/>
    <s v="PH-10007441"/>
    <s v="OnePlus Smart Phone"/>
    <x v="0"/>
    <x v="0"/>
    <n v="1"/>
    <n v="0.05"/>
    <n v="618.01"/>
    <n v="26.2"/>
    <n v="31.14789473684209"/>
    <n v="126.22"/>
  </r>
  <r>
    <s v="AU-2022-1824830"/>
    <x v="405"/>
    <x v="1"/>
    <n v="10128"/>
    <s v="Daphne Mickey"/>
    <x v="1"/>
    <s v="Melbourne"/>
    <s v="Victoria"/>
    <x v="4"/>
    <s v="ST-10001898"/>
    <s v="KitchenAid Stove"/>
    <x v="5"/>
    <x v="0"/>
    <n v="1"/>
    <n v="0"/>
    <n v="1223.1600000000001"/>
    <n v="348.6"/>
    <n v="0"/>
    <n v="340.65"/>
  </r>
  <r>
    <s v="GE-2020-1056441"/>
    <x v="287"/>
    <x v="4"/>
    <n v="10020"/>
    <s v="Melissa Early"/>
    <x v="0"/>
    <s v="Berlin"/>
    <s v=" Berlin"/>
    <x v="6"/>
    <s v="MI-10000971"/>
    <s v="LG Microwave"/>
    <x v="1"/>
    <x v="1"/>
    <n v="4"/>
    <n v="0"/>
    <n v="952.32"/>
    <n v="29.88"/>
    <n v="0"/>
    <n v="117.27"/>
  </r>
  <r>
    <s v="CA-2018-1857763"/>
    <x v="406"/>
    <x v="3"/>
    <n v="10053"/>
    <s v="Roger Walker"/>
    <x v="0"/>
    <s v="Montreal"/>
    <s v="Quebec"/>
    <x v="1"/>
    <s v="MI-10005461"/>
    <s v="Panasonic Microwave"/>
    <x v="8"/>
    <x v="2"/>
    <n v="5"/>
    <n v="0.3"/>
    <n v="1449.6"/>
    <n v="31.58"/>
    <n v="607.72285714285726"/>
    <n v="177.11"/>
  </r>
  <r>
    <s v="UK-2021-1739869"/>
    <x v="407"/>
    <x v="0"/>
    <n v="10134"/>
    <s v="James Miller"/>
    <x v="0"/>
    <s v="Cambridge"/>
    <s v="England"/>
    <x v="2"/>
    <s v="MI-10003281"/>
    <s v="KitchenAid Microwave"/>
    <x v="5"/>
    <x v="0"/>
    <n v="1"/>
    <n v="0.05"/>
    <n v="150.81"/>
    <n v="12.71"/>
    <n v="7.2684210526315951"/>
    <n v="19.37"/>
  </r>
  <r>
    <s v="AU-2019-1605078"/>
    <x v="347"/>
    <x v="2"/>
    <n v="10350"/>
    <s v="Suzanne Palmer"/>
    <x v="1"/>
    <s v="Melbourne"/>
    <s v="Victoria"/>
    <x v="4"/>
    <s v="MI-10007621"/>
    <s v="Whirlpool Microwave"/>
    <x v="17"/>
    <x v="0"/>
    <n v="1"/>
    <n v="0"/>
    <n v="193.67"/>
    <n v="16.8"/>
    <n v="0"/>
    <n v="24.92"/>
  </r>
  <r>
    <s v="US-2019-1075591"/>
    <x v="367"/>
    <x v="2"/>
    <n v="10280"/>
    <s v="Melinda Carroll"/>
    <x v="0"/>
    <s v="Los Angeles"/>
    <s v="California"/>
    <x v="3"/>
    <s v="ST-10001898"/>
    <s v="KitchenAid Stove"/>
    <x v="5"/>
    <x v="1"/>
    <n v="2"/>
    <n v="0"/>
    <n v="2446.3200000000002"/>
    <n v="305.02999999999997"/>
    <n v="0"/>
    <n v="642.08000000000004"/>
  </r>
  <r>
    <s v="TH-2021-1178624"/>
    <x v="408"/>
    <x v="0"/>
    <n v="10023"/>
    <s v="Ruthie Young"/>
    <x v="0"/>
    <s v="Bangkok"/>
    <s v="Bangkok"/>
    <x v="11"/>
    <s v="PR-10001146"/>
    <s v="Lexmark Printer"/>
    <x v="20"/>
    <x v="1"/>
    <n v="3"/>
    <n v="0.15"/>
    <n v="323.25"/>
    <n v="14.31"/>
    <n v="54.518823529411748"/>
    <n v="49.91"/>
  </r>
  <r>
    <s v="US-2021-1368517"/>
    <x v="409"/>
    <x v="0"/>
    <n v="10015"/>
    <s v="Peggy Swift"/>
    <x v="0"/>
    <s v="Chicago"/>
    <s v="Illinois"/>
    <x v="3"/>
    <s v="TV-10003493"/>
    <s v="LG Television"/>
    <x v="1"/>
    <x v="0"/>
    <n v="1"/>
    <n v="0.15"/>
    <n v="1189.8"/>
    <n v="228.96"/>
    <n v="169.55999999999995"/>
    <n v="284.66000000000003"/>
  </r>
  <r>
    <s v="US-2020-1841106"/>
    <x v="410"/>
    <x v="4"/>
    <n v="10096"/>
    <s v="Jane Gorham"/>
    <x v="1"/>
    <s v="New York"/>
    <s v="New York"/>
    <x v="3"/>
    <s v="TV-10007393"/>
    <s v="Insignia Television"/>
    <x v="29"/>
    <x v="0"/>
    <n v="1"/>
    <n v="0.3"/>
    <n v="1191.01"/>
    <n v="236.54"/>
    <n v="409.05857142857144"/>
    <n v="285.67"/>
  </r>
  <r>
    <s v="US-2019-1820294"/>
    <x v="411"/>
    <x v="2"/>
    <n v="10206"/>
    <s v="Irene Jean"/>
    <x v="0"/>
    <s v="Chicago"/>
    <s v="Illinois"/>
    <x v="3"/>
    <s v="ST-10001243"/>
    <s v="Hamilton Beach Stove"/>
    <x v="9"/>
    <x v="1"/>
    <n v="4"/>
    <n v="0"/>
    <n v="2951.28"/>
    <n v="184.23"/>
    <n v="0"/>
    <n v="756.26"/>
  </r>
  <r>
    <s v="CA-2020-1651126"/>
    <x v="412"/>
    <x v="4"/>
    <n v="10331"/>
    <s v="Miriam Murphy"/>
    <x v="1"/>
    <s v="Guelph"/>
    <s v="Ontario"/>
    <x v="1"/>
    <s v="PH-10008662"/>
    <s v="Sony Smart Phone"/>
    <x v="14"/>
    <x v="1"/>
    <n v="4"/>
    <n v="0"/>
    <n v="2670.8"/>
    <n v="24.23"/>
    <n v="0"/>
    <n v="536.58000000000004"/>
  </r>
  <r>
    <s v="US-2021-1037061"/>
    <x v="413"/>
    <x v="0"/>
    <n v="10271"/>
    <s v="Sallie Maobi"/>
    <x v="0"/>
    <s v="New York"/>
    <s v="New York"/>
    <x v="3"/>
    <s v="PR-10008054"/>
    <s v="Xerox Printer"/>
    <x v="13"/>
    <x v="2"/>
    <n v="6"/>
    <n v="0.05"/>
    <n v="1083.3"/>
    <n v="17.07"/>
    <n v="56.117368421052788"/>
    <n v="164.19"/>
  </r>
  <r>
    <s v="IN-2021-1275509"/>
    <x v="414"/>
    <x v="0"/>
    <n v="10017"/>
    <s v="Thomas Wilson"/>
    <x v="2"/>
    <s v="Mumbai"/>
    <s v="Konkan"/>
    <x v="7"/>
    <s v="TV-10008344"/>
    <s v="Sharp Television"/>
    <x v="10"/>
    <x v="1"/>
    <n v="2"/>
    <n v="0"/>
    <n v="2048.7399999999998"/>
    <n v="216.25"/>
    <n v="0"/>
    <n v="472.34"/>
  </r>
  <r>
    <s v="IN-2019-1660899"/>
    <x v="415"/>
    <x v="2"/>
    <n v="10032"/>
    <s v="Mathew Torres"/>
    <x v="2"/>
    <s v="Mumbai"/>
    <s v="Konkan"/>
    <x v="7"/>
    <s v="PR-10009905"/>
    <s v="Brother Copy Machine"/>
    <x v="24"/>
    <x v="1"/>
    <n v="3"/>
    <n v="0.1"/>
    <n v="837.9"/>
    <n v="31"/>
    <n v="89.655555555555566"/>
    <n v="128.80000000000001"/>
  </r>
  <r>
    <s v="MX-2021-1021072"/>
    <x v="416"/>
    <x v="0"/>
    <n v="10276"/>
    <s v="Sally Howell"/>
    <x v="2"/>
    <s v="Mexico City"/>
    <s v="Distrito Federal"/>
    <x v="0"/>
    <s v="ST-10001243"/>
    <s v="Hamilton Beach Stove"/>
    <x v="9"/>
    <x v="2"/>
    <n v="5"/>
    <n v="0.2"/>
    <n v="3689.1"/>
    <n v="184.23"/>
    <n v="876.21749999999975"/>
    <n v="940.72"/>
  </r>
  <r>
    <s v="UK-2018-1623682"/>
    <x v="417"/>
    <x v="3"/>
    <n v="10373"/>
    <s v="Irene Cloninger"/>
    <x v="1"/>
    <s v="London"/>
    <s v="England"/>
    <x v="2"/>
    <s v="PR-10009905"/>
    <s v="Brother Copy Machine"/>
    <x v="24"/>
    <x v="1"/>
    <n v="2"/>
    <n v="0"/>
    <n v="558.6"/>
    <n v="29.66"/>
    <n v="0"/>
    <n v="86.77"/>
  </r>
  <r>
    <s v="CA-2020-1562043"/>
    <x v="418"/>
    <x v="4"/>
    <n v="10191"/>
    <s v="Lisa Kelleher"/>
    <x v="2"/>
    <s v="Montreal"/>
    <s v="Quebec"/>
    <x v="1"/>
    <s v="ST-10001898"/>
    <s v="KitchenAid Stove"/>
    <x v="5"/>
    <x v="2"/>
    <n v="7"/>
    <n v="0"/>
    <n v="8562.1200000000008"/>
    <n v="290.5"/>
    <n v="0"/>
    <n v="2169.58"/>
  </r>
  <r>
    <s v="UK-2020-1455704"/>
    <x v="216"/>
    <x v="4"/>
    <n v="10133"/>
    <s v="Virginia Morin"/>
    <x v="1"/>
    <s v="Cambridge"/>
    <s v="England"/>
    <x v="2"/>
    <s v="PR-10009905"/>
    <s v="Brother Copy Machine"/>
    <x v="24"/>
    <x v="1"/>
    <n v="4"/>
    <n v="0"/>
    <n v="1117.2"/>
    <n v="29.66"/>
    <n v="0"/>
    <n v="170.57"/>
  </r>
  <r>
    <s v="CA-2018-1936249"/>
    <x v="103"/>
    <x v="3"/>
    <n v="10104"/>
    <s v="Christopher Beck"/>
    <x v="0"/>
    <s v="Montreal"/>
    <s v="Quebec"/>
    <x v="1"/>
    <s v="MI-10009664"/>
    <s v="Breville Microwave"/>
    <x v="12"/>
    <x v="0"/>
    <n v="1"/>
    <n v="0.1"/>
    <n v="161.18"/>
    <n v="13.84"/>
    <n v="16.371111111111105"/>
    <n v="20.72"/>
  </r>
  <r>
    <s v="US-2021-1820961"/>
    <x v="419"/>
    <x v="0"/>
    <n v="10068"/>
    <s v="Tim Gilbert"/>
    <x v="1"/>
    <s v="Houston"/>
    <s v="Texas"/>
    <x v="3"/>
    <s v="PR-10003228"/>
    <s v="HP Wireless Fax"/>
    <x v="3"/>
    <x v="1"/>
    <n v="4"/>
    <n v="0"/>
    <n v="910.96"/>
    <n v="24.73"/>
    <n v="0"/>
    <n v="139.11000000000001"/>
  </r>
  <r>
    <s v="UK-2022-1267749"/>
    <x v="420"/>
    <x v="1"/>
    <n v="10152"/>
    <s v="Richard Ayers"/>
    <x v="1"/>
    <s v="London"/>
    <s v="England"/>
    <x v="2"/>
    <s v="PH-10003202"/>
    <s v="Nokia Smart Phone"/>
    <x v="4"/>
    <x v="0"/>
    <n v="1"/>
    <n v="0"/>
    <n v="925.49"/>
    <n v="49.59"/>
    <n v="0"/>
    <n v="190.06"/>
  </r>
  <r>
    <s v="UK-2019-1086830"/>
    <x v="52"/>
    <x v="2"/>
    <n v="10279"/>
    <s v="Carl Mickens"/>
    <x v="1"/>
    <s v="Cambridge"/>
    <s v="England"/>
    <x v="2"/>
    <s v="PH-10003202"/>
    <s v="Nokia Smart Phone"/>
    <x v="4"/>
    <x v="0"/>
    <n v="1"/>
    <n v="0.1"/>
    <n v="925.49"/>
    <n v="49.59"/>
    <n v="97.322222222222194"/>
    <n v="190.06"/>
  </r>
  <r>
    <s v="US-2020-1826176"/>
    <x v="421"/>
    <x v="4"/>
    <n v="10125"/>
    <s v="Lori Hux"/>
    <x v="2"/>
    <s v="Los Angeles"/>
    <s v="California"/>
    <x v="3"/>
    <s v="PH-10003941"/>
    <s v="Apple Smart Phone"/>
    <x v="25"/>
    <x v="1"/>
    <n v="3"/>
    <n v="0"/>
    <n v="2768.31"/>
    <n v="56.61"/>
    <n v="0"/>
    <n v="559.30999999999995"/>
  </r>
  <r>
    <s v="IT-2020-1514240"/>
    <x v="422"/>
    <x v="4"/>
    <n v="10259"/>
    <s v="Kelly Downing"/>
    <x v="0"/>
    <s v="Milan"/>
    <s v="Lombardy"/>
    <x v="9"/>
    <s v="MI-10009664"/>
    <s v="Breville Microwave"/>
    <x v="12"/>
    <x v="1"/>
    <n v="2"/>
    <n v="0"/>
    <n v="322.36"/>
    <n v="15.22"/>
    <n v="0"/>
    <n v="40.200000000000003"/>
  </r>
  <r>
    <s v="US-2020-1311964"/>
    <x v="422"/>
    <x v="4"/>
    <n v="10340"/>
    <s v="Charmaine Magee"/>
    <x v="1"/>
    <s v="Houston"/>
    <s v="Texas"/>
    <x v="3"/>
    <s v="PH-10004521"/>
    <s v="Huawei Smart Phone"/>
    <x v="26"/>
    <x v="0"/>
    <n v="1"/>
    <n v="0"/>
    <n v="500.32"/>
    <n v="16.22"/>
    <n v="0"/>
    <n v="101.68"/>
  </r>
  <r>
    <s v="TH-2019-1342057"/>
    <x v="355"/>
    <x v="2"/>
    <n v="10362"/>
    <s v="Cassie Shelley"/>
    <x v="1"/>
    <s v="Bangkok"/>
    <s v="Bangkok"/>
    <x v="11"/>
    <s v="MI-10005387"/>
    <s v="Cuisinart Microwave"/>
    <x v="23"/>
    <x v="0"/>
    <n v="1"/>
    <n v="0"/>
    <n v="279.27999999999997"/>
    <n v="26.6"/>
    <n v="0"/>
    <n v="36.17"/>
  </r>
  <r>
    <s v="US-2019-1094826"/>
    <x v="423"/>
    <x v="2"/>
    <n v="10023"/>
    <s v="Ruthie Young"/>
    <x v="0"/>
    <s v="Los Angeles"/>
    <s v="California"/>
    <x v="3"/>
    <s v="MI-10000971"/>
    <s v="LG Microwave"/>
    <x v="1"/>
    <x v="0"/>
    <n v="1"/>
    <n v="0"/>
    <n v="238.08"/>
    <n v="28.52"/>
    <n v="0"/>
    <n v="31.42"/>
  </r>
  <r>
    <s v="AU-2020-1655613"/>
    <x v="424"/>
    <x v="4"/>
    <n v="10228"/>
    <s v="Ruth Sauls"/>
    <x v="2"/>
    <s v="Melbourne"/>
    <s v="Victoria"/>
    <x v="4"/>
    <s v="TV-10008344"/>
    <s v="Sharp Television"/>
    <x v="10"/>
    <x v="2"/>
    <n v="7"/>
    <n v="0.05"/>
    <n v="7170.59"/>
    <n v="225.65"/>
    <n v="365.52315789473687"/>
    <n v="1600.08"/>
  </r>
  <r>
    <s v="US-2020-1084828"/>
    <x v="424"/>
    <x v="4"/>
    <n v="10367"/>
    <s v="Naomi Webb"/>
    <x v="2"/>
    <s v="Los Angeles"/>
    <s v="California"/>
    <x v="3"/>
    <s v="MI-10006301"/>
    <s v="Samsung Microwave"/>
    <x v="2"/>
    <x v="0"/>
    <n v="1"/>
    <n v="0"/>
    <n v="239.47"/>
    <n v="23.98"/>
    <n v="0"/>
    <n v="31.14"/>
  </r>
  <r>
    <s v="GE-2022-1393787"/>
    <x v="425"/>
    <x v="1"/>
    <n v="10313"/>
    <s v="Josephine Tousom"/>
    <x v="2"/>
    <s v="Berlin"/>
    <s v=" Berlin"/>
    <x v="6"/>
    <s v="MI-10009664"/>
    <s v="Breville Microwave"/>
    <x v="12"/>
    <x v="1"/>
    <n v="2"/>
    <n v="0"/>
    <n v="322.36"/>
    <n v="15.22"/>
    <n v="0"/>
    <n v="40.200000000000003"/>
  </r>
  <r>
    <s v="US-2019-1179095"/>
    <x v="426"/>
    <x v="2"/>
    <n v="10333"/>
    <s v="Mathew Sellers"/>
    <x v="0"/>
    <s v="New York"/>
    <s v="New York"/>
    <x v="3"/>
    <s v="ST-10009819"/>
    <s v="Samsung Stove"/>
    <x v="2"/>
    <x v="0"/>
    <n v="1"/>
    <n v="0.05"/>
    <n v="851.25"/>
    <n v="206.77"/>
    <n v="33.920000000000073"/>
    <n v="233.49"/>
  </r>
  <r>
    <s v="US-2020-1974198"/>
    <x v="230"/>
    <x v="4"/>
    <n v="10178"/>
    <s v="Susan Lincourt"/>
    <x v="0"/>
    <s v="Houston"/>
    <s v="Texas"/>
    <x v="3"/>
    <s v="ST-10009819"/>
    <s v="Samsung Stove"/>
    <x v="2"/>
    <x v="0"/>
    <n v="1"/>
    <n v="0"/>
    <n v="851.25"/>
    <n v="206.77"/>
    <n v="0"/>
    <n v="233.49"/>
  </r>
  <r>
    <s v="SP-2018-1872688"/>
    <x v="427"/>
    <x v="3"/>
    <n v="10130"/>
    <s v="Helen Hibbard"/>
    <x v="0"/>
    <s v="Madrid"/>
    <s v="Madrid"/>
    <x v="10"/>
    <s v="MI-10000971"/>
    <s v="LG Microwave"/>
    <x v="1"/>
    <x v="0"/>
    <n v="1"/>
    <n v="0"/>
    <n v="238.08"/>
    <n v="29.88"/>
    <n v="0"/>
    <n v="31.56"/>
  </r>
  <r>
    <s v="UK-2018-1461509"/>
    <x v="428"/>
    <x v="3"/>
    <n v="10189"/>
    <s v="Shirley Noel"/>
    <x v="2"/>
    <s v="London"/>
    <s v="England"/>
    <x v="2"/>
    <s v="PH-10008564"/>
    <s v="BlackBerry Smart Phone"/>
    <x v="15"/>
    <x v="1"/>
    <n v="4"/>
    <n v="0"/>
    <n v="3666.76"/>
    <n v="59.16"/>
    <n v="0"/>
    <n v="739.28"/>
  </r>
  <r>
    <s v="TH-2019-1485515"/>
    <x v="429"/>
    <x v="2"/>
    <n v="10327"/>
    <s v="Michele Metz"/>
    <x v="1"/>
    <s v="Bangkok"/>
    <s v="Bangkok"/>
    <x v="11"/>
    <s v="MI-10005461"/>
    <s v="Panasonic Microwave"/>
    <x v="8"/>
    <x v="0"/>
    <n v="1"/>
    <n v="0.05"/>
    <n v="289.92"/>
    <n v="36.32"/>
    <n v="13.347368421052636"/>
    <n v="38.42"/>
  </r>
  <r>
    <s v="UK-2018-1163440"/>
    <x v="430"/>
    <x v="3"/>
    <n v="10261"/>
    <s v="Erik Coan"/>
    <x v="0"/>
    <s v="London"/>
    <s v="England"/>
    <x v="2"/>
    <s v="ST-10006669"/>
    <s v="Whirlpool Stove"/>
    <x v="17"/>
    <x v="0"/>
    <n v="1"/>
    <n v="0.15"/>
    <n v="722.69"/>
    <n v="196.53"/>
    <n v="92.851764705882374"/>
    <n v="200.32"/>
  </r>
  <r>
    <s v="MX-2022-1090259"/>
    <x v="431"/>
    <x v="1"/>
    <n v="10335"/>
    <s v="Eric Forbes"/>
    <x v="1"/>
    <s v="Mexico City"/>
    <s v="Distrito Federal"/>
    <x v="0"/>
    <s v="ST-10009819"/>
    <s v="Samsung Stove"/>
    <x v="2"/>
    <x v="0"/>
    <n v="1"/>
    <n v="0.05"/>
    <n v="851.25"/>
    <n v="206.77"/>
    <n v="33.920000000000073"/>
    <n v="233.49"/>
  </r>
  <r>
    <s v="AU-2021-1848952"/>
    <x v="184"/>
    <x v="0"/>
    <n v="10272"/>
    <s v="Salvatore Green"/>
    <x v="2"/>
    <s v="Melbourne"/>
    <s v="Victoria"/>
    <x v="4"/>
    <s v="ST-10005674"/>
    <s v="Maytag Stove"/>
    <x v="18"/>
    <x v="0"/>
    <n v="1"/>
    <n v="0.3"/>
    <n v="878.08"/>
    <n v="274.27999999999997"/>
    <n v="258.7714285714286"/>
    <n v="246.95"/>
  </r>
  <r>
    <s v="TH-2021-1499186"/>
    <x v="164"/>
    <x v="0"/>
    <n v="10394"/>
    <s v="Steven Tinley"/>
    <x v="2"/>
    <s v="Bangkok"/>
    <s v="Bangkok"/>
    <x v="11"/>
    <s v="PR-10003228"/>
    <s v="HP Wireless Fax"/>
    <x v="3"/>
    <x v="0"/>
    <n v="1"/>
    <n v="0.1"/>
    <n v="227.74"/>
    <n v="27.08"/>
    <n v="22.295555555555552"/>
    <n v="36.869999999999997"/>
  </r>
  <r>
    <s v="GE-2020-1347522"/>
    <x v="88"/>
    <x v="4"/>
    <n v="10268"/>
    <s v="Geneva Carney"/>
    <x v="0"/>
    <s v="Berlin"/>
    <s v=" Berlin"/>
    <x v="6"/>
    <s v="MI-10000971"/>
    <s v="LG Microwave"/>
    <x v="1"/>
    <x v="0"/>
    <n v="1"/>
    <n v="0.1"/>
    <n v="238.08"/>
    <n v="29.88"/>
    <n v="23.133333333333326"/>
    <n v="31.56"/>
  </r>
  <r>
    <s v="AU-2021-1906198"/>
    <x v="432"/>
    <x v="0"/>
    <n v="10348"/>
    <s v="Shandra Moreno"/>
    <x v="0"/>
    <s v="Sydney"/>
    <s v="New South Wales"/>
    <x v="4"/>
    <s v="PH-10007079"/>
    <s v="LG Smart Phone"/>
    <x v="1"/>
    <x v="0"/>
    <n v="1"/>
    <n v="0.05"/>
    <n v="753.3"/>
    <n v="57.16"/>
    <n v="36.6389473684211"/>
    <n v="156.38"/>
  </r>
  <r>
    <s v="CA-2021-1069545"/>
    <x v="433"/>
    <x v="0"/>
    <n v="10255"/>
    <s v="Marie Clark"/>
    <x v="0"/>
    <s v="Montreal"/>
    <s v="Quebec"/>
    <x v="1"/>
    <s v="TV-10008186"/>
    <s v="Supersonic Television"/>
    <x v="31"/>
    <x v="1"/>
    <n v="2"/>
    <n v="0.25"/>
    <n v="2675.38"/>
    <n v="232.85"/>
    <n v="814.17666666666673"/>
    <n v="611.86"/>
  </r>
  <r>
    <s v="ML-2018-1984534"/>
    <x v="434"/>
    <x v="3"/>
    <n v="10029"/>
    <s v="Willie Jehlicka"/>
    <x v="0"/>
    <s v="Kuantan"/>
    <s v="Pahang"/>
    <x v="8"/>
    <s v="MI-10003281"/>
    <s v="KitchenAid Microwave"/>
    <x v="5"/>
    <x v="1"/>
    <n v="4"/>
    <n v="0.25"/>
    <n v="603.24"/>
    <n v="13.28"/>
    <n v="196.65333333333331"/>
    <n v="73.73"/>
  </r>
  <r>
    <s v="US-2021-1502708"/>
    <x v="277"/>
    <x v="0"/>
    <n v="10363"/>
    <s v="Michael Eddy"/>
    <x v="0"/>
    <s v="New York"/>
    <s v="New York"/>
    <x v="3"/>
    <s v="PR-10008941"/>
    <s v="Epson Printer"/>
    <x v="19"/>
    <x v="0"/>
    <n v="1"/>
    <n v="0.1"/>
    <n v="188.87"/>
    <n v="21.56"/>
    <n v="18.590000000000003"/>
    <n v="30.49"/>
  </r>
  <r>
    <s v="GE-2018-1867663"/>
    <x v="435"/>
    <x v="3"/>
    <n v="10151"/>
    <s v="Linda Choi"/>
    <x v="1"/>
    <s v="Berlin"/>
    <s v=" Berlin"/>
    <x v="6"/>
    <s v="ST-10005674"/>
    <s v="Maytag Stove"/>
    <x v="18"/>
    <x v="0"/>
    <n v="1"/>
    <n v="0"/>
    <n v="878.08"/>
    <n v="251.43"/>
    <n v="0"/>
    <n v="244.66"/>
  </r>
  <r>
    <s v="ML-2018-1272009"/>
    <x v="436"/>
    <x v="3"/>
    <n v="10180"/>
    <s v="Kellie Hays"/>
    <x v="0"/>
    <s v="Kuantan"/>
    <s v="Pahang"/>
    <x v="8"/>
    <s v="PH-10005297"/>
    <s v="Cisco Smart Phone"/>
    <x v="30"/>
    <x v="2"/>
    <n v="7"/>
    <n v="0.05"/>
    <n v="3879.33"/>
    <n v="32.79"/>
    <n v="202.44947368421072"/>
    <n v="779.16"/>
  </r>
  <r>
    <s v="AU-2018-1029227"/>
    <x v="437"/>
    <x v="3"/>
    <n v="10334"/>
    <s v="Robert Iuliucci"/>
    <x v="0"/>
    <s v="Sydney"/>
    <s v="New South Wales"/>
    <x v="4"/>
    <s v="MI-10005387"/>
    <s v="Cuisinart Microwave"/>
    <x v="23"/>
    <x v="0"/>
    <n v="1"/>
    <n v="0"/>
    <n v="279.27999999999997"/>
    <n v="27.76"/>
    <n v="0"/>
    <n v="36.29"/>
  </r>
  <r>
    <s v="IT-2020-1728669"/>
    <x v="438"/>
    <x v="4"/>
    <n v="10162"/>
    <s v="William Peebles"/>
    <x v="1"/>
    <s v="Milan"/>
    <s v="Lombardy"/>
    <x v="9"/>
    <s v="PR-10005363"/>
    <s v="Sharp Printer"/>
    <x v="10"/>
    <x v="1"/>
    <n v="2"/>
    <n v="0"/>
    <n v="258.38"/>
    <n v="13.28"/>
    <n v="0"/>
    <n v="40.090000000000003"/>
  </r>
  <r>
    <s v="IN-2020-1323703"/>
    <x v="82"/>
    <x v="4"/>
    <n v="10101"/>
    <s v="Maria Thomas"/>
    <x v="2"/>
    <s v="Mumbai"/>
    <s v="Konkan"/>
    <x v="7"/>
    <s v="TV-10007393"/>
    <s v="Insignia Television"/>
    <x v="29"/>
    <x v="0"/>
    <n v="1"/>
    <n v="0.3"/>
    <n v="1191.01"/>
    <n v="259.07"/>
    <n v="399.40285714285733"/>
    <n v="287.93"/>
  </r>
  <r>
    <s v="GE-2019-1532370"/>
    <x v="92"/>
    <x v="2"/>
    <n v="10143"/>
    <s v="Albert Hancock"/>
    <x v="1"/>
    <s v="Berlin"/>
    <s v=" Berlin"/>
    <x v="6"/>
    <s v="PR-10006678"/>
    <s v="HP Inkjet Printer"/>
    <x v="3"/>
    <x v="0"/>
    <n v="1"/>
    <n v="0.25"/>
    <n v="157.5"/>
    <n v="19.79"/>
    <n v="45.903333333333336"/>
    <n v="25.6"/>
  </r>
  <r>
    <s v="GE-2021-1579818"/>
    <x v="439"/>
    <x v="0"/>
    <n v="10261"/>
    <s v="Erik Coan"/>
    <x v="0"/>
    <s v="Berlin"/>
    <s v=" Berlin"/>
    <x v="6"/>
    <s v="ST-10009819"/>
    <s v="Samsung Stove"/>
    <x v="2"/>
    <x v="0"/>
    <n v="1"/>
    <n v="0"/>
    <n v="851.25"/>
    <n v="216.61"/>
    <n v="0"/>
    <n v="234.47"/>
  </r>
  <r>
    <s v="ML-2018-1712162"/>
    <x v="440"/>
    <x v="3"/>
    <n v="10375"/>
    <s v="Ricky Alexander"/>
    <x v="1"/>
    <s v="Kuantan"/>
    <s v="Pahang"/>
    <x v="8"/>
    <s v="ST-10005531"/>
    <s v="Breville Stove"/>
    <x v="12"/>
    <x v="0"/>
    <n v="1"/>
    <n v="0"/>
    <n v="1007.32"/>
    <n v="270.92"/>
    <n v="0"/>
    <n v="278.92"/>
  </r>
  <r>
    <s v="ML-2021-1040616"/>
    <x v="441"/>
    <x v="0"/>
    <n v="10374"/>
    <s v="Mary Cahall"/>
    <x v="1"/>
    <s v="Kuantan"/>
    <s v="Pahang"/>
    <x v="8"/>
    <s v="TV-10008367"/>
    <s v="TCL Television"/>
    <x v="6"/>
    <x v="2"/>
    <n v="6"/>
    <n v="0"/>
    <n v="5289.84"/>
    <n v="154"/>
    <n v="0"/>
    <n v="1179.1600000000001"/>
  </r>
  <r>
    <s v="ML-2019-1985467"/>
    <x v="442"/>
    <x v="2"/>
    <n v="10093"/>
    <s v="Charles Zahm"/>
    <x v="2"/>
    <s v="Kuantan"/>
    <s v="Pahang"/>
    <x v="8"/>
    <s v="PR-10003228"/>
    <s v="HP Wireless Fax"/>
    <x v="3"/>
    <x v="0"/>
    <n v="1"/>
    <n v="0"/>
    <n v="227.74"/>
    <n v="27.08"/>
    <n v="0"/>
    <n v="36.869999999999997"/>
  </r>
  <r>
    <s v="US-2022-1759624"/>
    <x v="58"/>
    <x v="1"/>
    <n v="10282"/>
    <s v="Wan Baker"/>
    <x v="0"/>
    <s v="Houston"/>
    <s v="Texas"/>
    <x v="3"/>
    <s v="TV-10008186"/>
    <s v="Supersonic Television"/>
    <x v="31"/>
    <x v="1"/>
    <n v="2"/>
    <n v="0.1"/>
    <n v="2675.38"/>
    <n v="244.49"/>
    <n v="270.09888888888872"/>
    <n v="613.03"/>
  </r>
  <r>
    <s v="US-2020-1525444"/>
    <x v="28"/>
    <x v="4"/>
    <n v="10159"/>
    <s v="Jeffrey Pettit"/>
    <x v="0"/>
    <s v="Chicago"/>
    <s v="Illinois"/>
    <x v="3"/>
    <s v="PR-10003228"/>
    <s v="HP Wireless Fax"/>
    <x v="3"/>
    <x v="0"/>
    <n v="1"/>
    <n v="0"/>
    <n v="227.74"/>
    <n v="24.73"/>
    <n v="0"/>
    <n v="36.630000000000003"/>
  </r>
  <r>
    <s v="UK-2019-1119571"/>
    <x v="443"/>
    <x v="2"/>
    <n v="10109"/>
    <s v="Patrick King"/>
    <x v="1"/>
    <s v="Cambridge"/>
    <s v="England"/>
    <x v="2"/>
    <s v="MI-10000971"/>
    <s v="LG Microwave"/>
    <x v="1"/>
    <x v="1"/>
    <n v="3"/>
    <n v="0.1"/>
    <n v="714.24"/>
    <n v="29.88"/>
    <n v="76.039999999999964"/>
    <n v="88.7"/>
  </r>
  <r>
    <s v="CA-2018-1335882"/>
    <x v="349"/>
    <x v="3"/>
    <n v="10038"/>
    <s v="Dion Collins"/>
    <x v="0"/>
    <s v="Montreal"/>
    <s v="Quebec"/>
    <x v="1"/>
    <s v="ST-10001957"/>
    <s v="Hoover Stove"/>
    <x v="22"/>
    <x v="0"/>
    <n v="1"/>
    <n v="0"/>
    <n v="1255.1600000000001"/>
    <n v="346.22"/>
    <n v="0"/>
    <n v="348.41"/>
  </r>
  <r>
    <s v="GE-2022-1408643"/>
    <x v="444"/>
    <x v="1"/>
    <n v="10142"/>
    <s v="Betty Feth"/>
    <x v="1"/>
    <s v="Berlin"/>
    <s v=" Berlin"/>
    <x v="6"/>
    <s v="PH-10004521"/>
    <s v="Huawei Smart Phone"/>
    <x v="26"/>
    <x v="1"/>
    <n v="2"/>
    <n v="0.05"/>
    <n v="1000.64"/>
    <n v="17"/>
    <n v="51.770526315789425"/>
    <n v="201.82"/>
  </r>
  <r>
    <s v="AU-2022-1730721"/>
    <x v="445"/>
    <x v="1"/>
    <n v="10139"/>
    <s v="Agustina Brien"/>
    <x v="1"/>
    <s v="Sydney"/>
    <s v="New South Wales"/>
    <x v="4"/>
    <s v="PR-10005363"/>
    <s v="Sharp Printer"/>
    <x v="10"/>
    <x v="2"/>
    <n v="6"/>
    <n v="0"/>
    <n v="775.14"/>
    <n v="14.48"/>
    <n v="0"/>
    <n v="117.73"/>
  </r>
  <r>
    <s v="CA-2019-1622525"/>
    <x v="446"/>
    <x v="2"/>
    <n v="10028"/>
    <s v="Dena Betancourt"/>
    <x v="2"/>
    <s v="Montreal"/>
    <s v="Quebec"/>
    <x v="1"/>
    <s v="MI-10006301"/>
    <s v="Samsung Microwave"/>
    <x v="2"/>
    <x v="1"/>
    <n v="2"/>
    <n v="0"/>
    <n v="478.94"/>
    <n v="22.84"/>
    <n v="0"/>
    <n v="59.76"/>
  </r>
  <r>
    <s v="AU-2019-1613365"/>
    <x v="447"/>
    <x v="2"/>
    <n v="10347"/>
    <s v="Sheldon Silver"/>
    <x v="2"/>
    <s v="Melbourne"/>
    <s v="Victoria"/>
    <x v="4"/>
    <s v="PR-10006678"/>
    <s v="HP Inkjet Printer"/>
    <x v="3"/>
    <x v="2"/>
    <n v="6"/>
    <n v="0.1"/>
    <n v="945"/>
    <n v="21.59"/>
    <n v="102.60111111111098"/>
    <n v="143.88"/>
  </r>
  <r>
    <s v="US-2018-1370325"/>
    <x v="448"/>
    <x v="3"/>
    <n v="10115"/>
    <s v="Henry Thiel"/>
    <x v="1"/>
    <s v="Houston"/>
    <s v="Texas"/>
    <x v="3"/>
    <s v="TV-10008035"/>
    <s v="Panasonic Television"/>
    <x v="8"/>
    <x v="0"/>
    <n v="1"/>
    <n v="0.2"/>
    <n v="885.07"/>
    <n v="151.81"/>
    <n v="183.31499999999994"/>
    <n v="209.9"/>
  </r>
  <r>
    <s v="CA-2019-1725996"/>
    <x v="449"/>
    <x v="2"/>
    <n v="10049"/>
    <s v="Jose Bandy"/>
    <x v="2"/>
    <s v="Montreal"/>
    <s v="Quebec"/>
    <x v="1"/>
    <s v="TV-10008344"/>
    <s v="Sharp Television"/>
    <x v="10"/>
    <x v="1"/>
    <n v="4"/>
    <n v="0"/>
    <n v="4097.4799999999996"/>
    <n v="188.04"/>
    <n v="0"/>
    <n v="920.24"/>
  </r>
  <r>
    <s v="TH-2018-1450220"/>
    <x v="450"/>
    <x v="3"/>
    <n v="10260"/>
    <s v="Diane Hanson"/>
    <x v="0"/>
    <s v="Bangkok"/>
    <s v="Bangkok"/>
    <x v="11"/>
    <s v="MI-10007745"/>
    <s v="Toshiba Microwave"/>
    <x v="28"/>
    <x v="0"/>
    <n v="1"/>
    <n v="0"/>
    <n v="272.87"/>
    <n v="35.68"/>
    <n v="0"/>
    <n v="36.31"/>
  </r>
  <r>
    <s v="CA-2019-1153883"/>
    <x v="451"/>
    <x v="2"/>
    <n v="10125"/>
    <s v="Lori Hux"/>
    <x v="2"/>
    <s v="Brampton"/>
    <s v="Ontario"/>
    <x v="1"/>
    <s v="ST-10001898"/>
    <s v="KitchenAid Stove"/>
    <x v="5"/>
    <x v="2"/>
    <n v="5"/>
    <n v="0.1"/>
    <n v="6115.8"/>
    <n v="290.5"/>
    <n v="647.25555555555547"/>
    <n v="1558"/>
  </r>
  <r>
    <s v="GE-2019-1052101"/>
    <x v="452"/>
    <x v="2"/>
    <n v="10391"/>
    <s v="Geneva Blaze"/>
    <x v="2"/>
    <s v="Berlin"/>
    <s v=" Berlin"/>
    <x v="6"/>
    <s v="PH-10001701"/>
    <s v="Samsung Smart Phone"/>
    <x v="2"/>
    <x v="1"/>
    <n v="3"/>
    <n v="0"/>
    <n v="2914.5"/>
    <n v="55.84"/>
    <n v="0"/>
    <n v="588.48"/>
  </r>
  <r>
    <s v="CA-2019-1753113"/>
    <x v="453"/>
    <x v="2"/>
    <n v="10035"/>
    <s v="Linda Padilla"/>
    <x v="2"/>
    <s v="Toronto"/>
    <s v="Ontario"/>
    <x v="1"/>
    <s v="TV-10001861"/>
    <s v="Toshiba Television"/>
    <x v="28"/>
    <x v="0"/>
    <n v="1"/>
    <n v="0.15"/>
    <n v="1021.59"/>
    <n v="158.19999999999999"/>
    <n v="152.3629411764706"/>
    <n v="240.57"/>
  </r>
  <r>
    <s v="CA-2022-1194447"/>
    <x v="454"/>
    <x v="1"/>
    <n v="10040"/>
    <s v="Mary Shulz"/>
    <x v="2"/>
    <s v="Toronto"/>
    <s v="Ontario"/>
    <x v="1"/>
    <s v="ST-10005074"/>
    <s v="LG Stove"/>
    <x v="1"/>
    <x v="2"/>
    <n v="5"/>
    <n v="0"/>
    <n v="5020.8999999999996"/>
    <n v="268.68"/>
    <n v="0"/>
    <n v="1282.07"/>
  </r>
  <r>
    <s v="UK-2021-1465677"/>
    <x v="455"/>
    <x v="0"/>
    <n v="10091"/>
    <s v="Megan Butts"/>
    <x v="1"/>
    <s v="London"/>
    <s v="England"/>
    <x v="2"/>
    <s v="MI-10003281"/>
    <s v="KitchenAid Microwave"/>
    <x v="5"/>
    <x v="2"/>
    <n v="7"/>
    <n v="0"/>
    <n v="1055.67"/>
    <n v="12.71"/>
    <n v="0"/>
    <n v="127.97"/>
  </r>
  <r>
    <s v="SP-2021-1087589"/>
    <x v="456"/>
    <x v="0"/>
    <n v="10270"/>
    <s v="Lisa Lawson"/>
    <x v="1"/>
    <s v="Madrid"/>
    <s v="Madrid"/>
    <x v="10"/>
    <s v="MI-10005461"/>
    <s v="Panasonic Microwave"/>
    <x v="8"/>
    <x v="1"/>
    <n v="3"/>
    <n v="0"/>
    <n v="869.76"/>
    <n v="34.74"/>
    <n v="0"/>
    <n v="107.84"/>
  </r>
  <r>
    <s v="GE-2022-1989852"/>
    <x v="457"/>
    <x v="1"/>
    <n v="10197"/>
    <s v="Roland Thurman"/>
    <x v="1"/>
    <s v="Berlin"/>
    <s v=" Berlin"/>
    <x v="6"/>
    <s v="MI-10000971"/>
    <s v="LG Microwave"/>
    <x v="1"/>
    <x v="1"/>
    <n v="3"/>
    <n v="0.05"/>
    <n v="714.24"/>
    <n v="29.88"/>
    <n v="36.018947368421095"/>
    <n v="88.7"/>
  </r>
  <r>
    <s v="CA-2021-1452340"/>
    <x v="458"/>
    <x v="0"/>
    <n v="10026"/>
    <s v="Robin Cardenas"/>
    <x v="0"/>
    <s v="Brampton"/>
    <s v="Ontario"/>
    <x v="1"/>
    <s v="ST-10006669"/>
    <s v="Whirlpool Stove"/>
    <x v="17"/>
    <x v="0"/>
    <n v="1"/>
    <n v="0.1"/>
    <n v="722.69"/>
    <n v="178.66"/>
    <n v="60.447777777777787"/>
    <n v="198.54"/>
  </r>
  <r>
    <s v="AU-2022-1275402"/>
    <x v="271"/>
    <x v="1"/>
    <n v="10237"/>
    <s v="Trevor Rancourt"/>
    <x v="2"/>
    <s v="Sydney"/>
    <s v="New South Wales"/>
    <x v="4"/>
    <s v="PR-10002718"/>
    <s v="Canon Printer"/>
    <x v="16"/>
    <x v="0"/>
    <n v="1"/>
    <n v="0"/>
    <n v="180.9"/>
    <n v="22.28"/>
    <n v="0"/>
    <n v="29.37"/>
  </r>
  <r>
    <s v="FR-2018-1374181"/>
    <x v="459"/>
    <x v="3"/>
    <n v="10238"/>
    <s v="Stephanie Adair"/>
    <x v="2"/>
    <s v="Paris"/>
    <s v="Ile-de-France"/>
    <x v="5"/>
    <s v="PR-10001146"/>
    <s v="Lexmark Printer"/>
    <x v="20"/>
    <x v="0"/>
    <n v="1"/>
    <n v="0"/>
    <n v="107.75"/>
    <n v="13.68"/>
    <n v="0"/>
    <n v="17.53"/>
  </r>
  <r>
    <s v="GE-2018-1881053"/>
    <x v="417"/>
    <x v="3"/>
    <n v="10136"/>
    <s v="Jacob Wolf"/>
    <x v="1"/>
    <s v="Berlin"/>
    <s v=" Berlin"/>
    <x v="6"/>
    <s v="PH-10007441"/>
    <s v="OnePlus Smart Phone"/>
    <x v="0"/>
    <x v="0"/>
    <n v="1"/>
    <n v="0"/>
    <n v="618.01"/>
    <n v="26.2"/>
    <n v="0"/>
    <n v="126.22"/>
  </r>
  <r>
    <s v="CA-2020-1507290"/>
    <x v="460"/>
    <x v="4"/>
    <n v="10127"/>
    <s v="Kyle Strange"/>
    <x v="1"/>
    <s v="Montreal"/>
    <s v="Quebec"/>
    <x v="1"/>
    <s v="ST-10000710"/>
    <s v="Cuisinart Stove"/>
    <x v="23"/>
    <x v="2"/>
    <n v="5"/>
    <n v="0.1"/>
    <n v="3503.9"/>
    <n v="142.01"/>
    <n v="373.54333333333307"/>
    <n v="890.15"/>
  </r>
  <r>
    <s v="TH-2021-1411354"/>
    <x v="461"/>
    <x v="0"/>
    <n v="10344"/>
    <s v="Marion Ritter"/>
    <x v="0"/>
    <s v="Bangkok"/>
    <s v="Bangkok"/>
    <x v="11"/>
    <s v="PR-10004653"/>
    <s v="StarTech Printer"/>
    <x v="7"/>
    <x v="0"/>
    <n v="1"/>
    <n v="0"/>
    <n v="226.49"/>
    <n v="22.71"/>
    <n v="0"/>
    <n v="36.24"/>
  </r>
  <r>
    <s v="CA-2022-1140469"/>
    <x v="63"/>
    <x v="1"/>
    <n v="10097"/>
    <s v="Nicholas Martinez"/>
    <x v="0"/>
    <s v="Guelph"/>
    <s v="Ontario"/>
    <x v="1"/>
    <s v="PR-10008941"/>
    <s v="Epson Printer"/>
    <x v="19"/>
    <x v="0"/>
    <n v="1"/>
    <n v="0.05"/>
    <n v="188.87"/>
    <n v="20.53"/>
    <n v="8.8600000000000136"/>
    <n v="30.38"/>
  </r>
  <r>
    <s v="CA-2022-1666056"/>
    <x v="462"/>
    <x v="1"/>
    <n v="10358"/>
    <s v="Jose Rogers"/>
    <x v="0"/>
    <s v="Montreal"/>
    <s v="Quebec"/>
    <x v="1"/>
    <s v="ST-10005674"/>
    <s v="Maytag Stove"/>
    <x v="18"/>
    <x v="0"/>
    <n v="1"/>
    <n v="0"/>
    <n v="878.08"/>
    <n v="228.57"/>
    <n v="0"/>
    <n v="242.38"/>
  </r>
  <r>
    <s v="ML-2019-1960715"/>
    <x v="463"/>
    <x v="2"/>
    <n v="10236"/>
    <s v="Janice Gonzalez"/>
    <x v="1"/>
    <s v="Kuantan"/>
    <s v="Pahang"/>
    <x v="8"/>
    <s v="PH-10003941"/>
    <s v="Apple Smart Phone"/>
    <x v="25"/>
    <x v="0"/>
    <n v="1"/>
    <n v="0.15"/>
    <n v="922.77"/>
    <n v="62"/>
    <n v="151.90058823529409"/>
    <n v="190.75"/>
  </r>
  <r>
    <s v="AU-2021-1871541"/>
    <x v="464"/>
    <x v="0"/>
    <n v="10383"/>
    <s v="Georgia Golka"/>
    <x v="1"/>
    <s v="Sydney"/>
    <s v="New South Wales"/>
    <x v="4"/>
    <s v="ST-10001243"/>
    <s v="Hamilton Beach Stove"/>
    <x v="9"/>
    <x v="0"/>
    <n v="1"/>
    <n v="0"/>
    <n v="737.82"/>
    <n v="210.55"/>
    <n v="0"/>
    <n v="205.52"/>
  </r>
  <r>
    <s v="AU-2019-1578581"/>
    <x v="465"/>
    <x v="2"/>
    <n v="10017"/>
    <s v="Thomas Wilson"/>
    <x v="2"/>
    <s v="Melbourne"/>
    <s v="Victoria"/>
    <x v="4"/>
    <s v="MI-10005461"/>
    <s v="Panasonic Microwave"/>
    <x v="8"/>
    <x v="0"/>
    <n v="1"/>
    <n v="0"/>
    <n v="289.92"/>
    <n v="37.9"/>
    <n v="0"/>
    <n v="38.58"/>
  </r>
  <r>
    <s v="US-2020-1904604"/>
    <x v="466"/>
    <x v="4"/>
    <n v="10086"/>
    <s v="Ronald Brenner"/>
    <x v="1"/>
    <s v="New York"/>
    <s v="New York"/>
    <x v="3"/>
    <s v="MI-10005387"/>
    <s v="Cuisinart Microwave"/>
    <x v="23"/>
    <x v="1"/>
    <n v="3"/>
    <n v="0.15"/>
    <n v="837.84"/>
    <n v="24.29"/>
    <n v="143.56764705882358"/>
    <n v="102.96"/>
  </r>
  <r>
    <s v="MX-2019-1519797"/>
    <x v="144"/>
    <x v="2"/>
    <n v="10216"/>
    <s v="Joyce Chason"/>
    <x v="2"/>
    <s v="Mexico City"/>
    <s v="Distrito Federal"/>
    <x v="0"/>
    <s v="TV-10008344"/>
    <s v="Sharp Television"/>
    <x v="10"/>
    <x v="0"/>
    <n v="1"/>
    <n v="0"/>
    <n v="1024.3699999999999"/>
    <n v="197.44"/>
    <n v="0"/>
    <n v="245.1"/>
  </r>
  <r>
    <s v="MX-2022-1710538"/>
    <x v="467"/>
    <x v="1"/>
    <n v="10235"/>
    <s v="Stanley Baber"/>
    <x v="2"/>
    <s v="Mexico City"/>
    <s v="Distrito Federal"/>
    <x v="0"/>
    <s v="MI-10003281"/>
    <s v="KitchenAid Microwave"/>
    <x v="5"/>
    <x v="0"/>
    <n v="1"/>
    <n v="0.05"/>
    <n v="150.81"/>
    <n v="12.13"/>
    <n v="7.2989473684210679"/>
    <n v="19.309999999999999"/>
  </r>
  <r>
    <s v="FR-2018-1460243"/>
    <x v="428"/>
    <x v="3"/>
    <n v="10314"/>
    <s v="Natalie Jackson"/>
    <x v="2"/>
    <s v="Paris"/>
    <s v="Ile-de-France"/>
    <x v="5"/>
    <s v="MI-10003281"/>
    <s v="KitchenAid Microwave"/>
    <x v="5"/>
    <x v="1"/>
    <n v="4"/>
    <n v="0"/>
    <n v="603.24"/>
    <n v="12.71"/>
    <n v="0"/>
    <n v="73.67"/>
  </r>
  <r>
    <s v="TH-2020-1285975"/>
    <x v="468"/>
    <x v="4"/>
    <n v="10092"/>
    <s v="Evelyn Ingram"/>
    <x v="0"/>
    <s v="Bangkok"/>
    <s v="Bangkok"/>
    <x v="11"/>
    <s v="ST-10000710"/>
    <s v="Cuisinart Stove"/>
    <x v="23"/>
    <x v="0"/>
    <n v="1"/>
    <n v="0"/>
    <n v="700.78"/>
    <n v="163.31"/>
    <n v="0"/>
    <n v="191.52"/>
  </r>
  <r>
    <s v="CA-2018-1833899"/>
    <x v="469"/>
    <x v="3"/>
    <n v="10114"/>
    <s v="Henry Hinson"/>
    <x v="1"/>
    <s v="Guelph"/>
    <s v="Ontario"/>
    <x v="1"/>
    <s v="MI-10003281"/>
    <s v="KitchenAid Microwave"/>
    <x v="5"/>
    <x v="1"/>
    <n v="2"/>
    <n v="0"/>
    <n v="301.62"/>
    <n v="11.55"/>
    <n v="0"/>
    <n v="37.36"/>
  </r>
  <r>
    <s v="TH-2018-1914014"/>
    <x v="470"/>
    <x v="3"/>
    <n v="10392"/>
    <s v="Jacqueline Lundy"/>
    <x v="0"/>
    <s v="Bangkok"/>
    <s v="Bangkok"/>
    <x v="11"/>
    <s v="ST-10001898"/>
    <s v="KitchenAid Stove"/>
    <x v="5"/>
    <x v="2"/>
    <n v="5"/>
    <n v="0.1"/>
    <n v="6115.8"/>
    <n v="334.08"/>
    <n v="642.41333333333296"/>
    <n v="1562.36"/>
  </r>
  <r>
    <s v="US-2021-1105333"/>
    <x v="471"/>
    <x v="0"/>
    <n v="10337"/>
    <s v="Carlos Miller"/>
    <x v="0"/>
    <s v="Chicago"/>
    <s v="Illinois"/>
    <x v="3"/>
    <s v="TV-10005930"/>
    <s v="Sony Television"/>
    <x v="14"/>
    <x v="1"/>
    <n v="3"/>
    <n v="0.1"/>
    <n v="2601.96"/>
    <n v="157"/>
    <n v="271.66222222222223"/>
    <n v="588.13"/>
  </r>
  <r>
    <s v="US-2022-1512527"/>
    <x v="472"/>
    <x v="1"/>
    <n v="10036"/>
    <s v="Nicholas Ford"/>
    <x v="0"/>
    <s v="Chicago"/>
    <s v="Illinois"/>
    <x v="3"/>
    <s v="TV-10005930"/>
    <s v="Sony Television"/>
    <x v="14"/>
    <x v="1"/>
    <n v="2"/>
    <n v="0.15"/>
    <n v="1734.64"/>
    <n v="157"/>
    <n v="278.4070588235295"/>
    <n v="397.32"/>
  </r>
  <r>
    <s v="IN-2020-1135408"/>
    <x v="473"/>
    <x v="4"/>
    <n v="10111"/>
    <s v="Evie Land"/>
    <x v="0"/>
    <s v="Mumbai"/>
    <s v="Konkan"/>
    <x v="7"/>
    <s v="MI-10006301"/>
    <s v="Samsung Microwave"/>
    <x v="2"/>
    <x v="0"/>
    <n v="1"/>
    <n v="0"/>
    <n v="239.47"/>
    <n v="26.27"/>
    <n v="0"/>
    <n v="31.37"/>
  </r>
  <r>
    <s v="US-2019-1662688"/>
    <x v="474"/>
    <x v="2"/>
    <n v="10391"/>
    <s v="Geneva Blaze"/>
    <x v="2"/>
    <s v="Chicago"/>
    <s v="Illinois"/>
    <x v="3"/>
    <s v="PR-10006678"/>
    <s v="HP Inkjet Printer"/>
    <x v="3"/>
    <x v="0"/>
    <n v="1"/>
    <n v="0"/>
    <n v="157.5"/>
    <n v="18.89"/>
    <n v="0"/>
    <n v="25.51"/>
  </r>
  <r>
    <s v="US-2020-1324398"/>
    <x v="475"/>
    <x v="4"/>
    <n v="10395"/>
    <s v="William Delung"/>
    <x v="2"/>
    <s v="New York"/>
    <s v="New York"/>
    <x v="3"/>
    <s v="MI-10007421"/>
    <s v="Hoover Microwave"/>
    <x v="22"/>
    <x v="1"/>
    <n v="2"/>
    <n v="0"/>
    <n v="460.38"/>
    <n v="27.53"/>
    <n v="0"/>
    <n v="57.99"/>
  </r>
  <r>
    <s v="UK-2021-1829108"/>
    <x v="476"/>
    <x v="0"/>
    <n v="10220"/>
    <s v="Ruby Welk"/>
    <x v="0"/>
    <s v="London"/>
    <s v="England"/>
    <x v="2"/>
    <s v="MI-10005461"/>
    <s v="Panasonic Microwave"/>
    <x v="8"/>
    <x v="2"/>
    <n v="6"/>
    <n v="0"/>
    <n v="1739.52"/>
    <n v="34.74"/>
    <n v="0"/>
    <n v="212.21"/>
  </r>
  <r>
    <s v="CA-2018-1468988"/>
    <x v="477"/>
    <x v="3"/>
    <n v="10136"/>
    <s v="Jacob Wolf"/>
    <x v="1"/>
    <s v="Brampton"/>
    <s v="Ontario"/>
    <x v="1"/>
    <s v="PR-10001146"/>
    <s v="Lexmark Printer"/>
    <x v="20"/>
    <x v="0"/>
    <n v="1"/>
    <n v="0"/>
    <n v="107.75"/>
    <n v="12.44"/>
    <n v="0"/>
    <n v="17.399999999999999"/>
  </r>
  <r>
    <s v="CA-2020-1874570"/>
    <x v="88"/>
    <x v="4"/>
    <n v="10224"/>
    <s v="Mary Jackson"/>
    <x v="2"/>
    <s v="Montreal"/>
    <s v="Quebec"/>
    <x v="1"/>
    <s v="PR-10001146"/>
    <s v="Lexmark Printer"/>
    <x v="20"/>
    <x v="0"/>
    <n v="1"/>
    <n v="0.05"/>
    <n v="107.75"/>
    <n v="12.44"/>
    <n v="5.0163157894736941"/>
    <n v="17.399999999999999"/>
  </r>
  <r>
    <s v="ML-2018-1329605"/>
    <x v="478"/>
    <x v="3"/>
    <n v="10266"/>
    <s v="Robert Wang"/>
    <x v="0"/>
    <s v="Kuantan"/>
    <s v="Pahang"/>
    <x v="8"/>
    <s v="MI-10005387"/>
    <s v="Cuisinart Microwave"/>
    <x v="23"/>
    <x v="1"/>
    <n v="2"/>
    <n v="0"/>
    <n v="558.55999999999995"/>
    <n v="26.6"/>
    <n v="0"/>
    <n v="69.680000000000007"/>
  </r>
  <r>
    <s v="FR-2020-1219999"/>
    <x v="479"/>
    <x v="4"/>
    <n v="10129"/>
    <s v="Ella Peyser"/>
    <x v="2"/>
    <s v="Paris"/>
    <s v="Ile-de-France"/>
    <x v="5"/>
    <s v="ST-10005674"/>
    <s v="Maytag Stove"/>
    <x v="18"/>
    <x v="0"/>
    <n v="1"/>
    <n v="0"/>
    <n v="878.08"/>
    <n v="251.43"/>
    <n v="0"/>
    <n v="244.66"/>
  </r>
  <r>
    <s v="UK-2020-1843524"/>
    <x v="480"/>
    <x v="4"/>
    <n v="10364"/>
    <s v="Alice Arnold"/>
    <x v="0"/>
    <s v="Cambridge"/>
    <s v="England"/>
    <x v="2"/>
    <s v="MI-10007421"/>
    <s v="Hoover Microwave"/>
    <x v="22"/>
    <x v="0"/>
    <n v="1"/>
    <n v="0.15"/>
    <n v="230.19"/>
    <n v="28.84"/>
    <n v="35.53235294117647"/>
    <n v="30.5"/>
  </r>
  <r>
    <s v="CA-2018-1174508"/>
    <x v="481"/>
    <x v="3"/>
    <n v="10057"/>
    <s v="Derrick Moe"/>
    <x v="2"/>
    <s v="Brampton"/>
    <s v="Ontario"/>
    <x v="1"/>
    <s v="ST-10001243"/>
    <s v="Hamilton Beach Stove"/>
    <x v="9"/>
    <x v="0"/>
    <n v="1"/>
    <n v="0.05"/>
    <n v="737.82"/>
    <n v="175.46"/>
    <n v="29.597894736842136"/>
    <n v="202.01"/>
  </r>
  <r>
    <s v="AU-2020-1585162"/>
    <x v="482"/>
    <x v="4"/>
    <n v="10192"/>
    <s v="Asia Neaves"/>
    <x v="2"/>
    <s v="Sydney"/>
    <s v="New South Wales"/>
    <x v="4"/>
    <s v="TV-10001861"/>
    <s v="Toshiba Television"/>
    <x v="28"/>
    <x v="1"/>
    <n v="2"/>
    <n v="0"/>
    <n v="2043.18"/>
    <n v="189.84"/>
    <n v="0"/>
    <n v="468.48"/>
  </r>
  <r>
    <s v="US-2019-1838383"/>
    <x v="483"/>
    <x v="2"/>
    <n v="10277"/>
    <s v="Kelly Cook"/>
    <x v="1"/>
    <s v="Los Angeles"/>
    <s v="California"/>
    <x v="3"/>
    <s v="PH-10008564"/>
    <s v="BlackBerry Smart Phone"/>
    <x v="15"/>
    <x v="0"/>
    <n v="1"/>
    <n v="0.05"/>
    <n v="916.69"/>
    <n v="56.47"/>
    <n v="45.274736842105312"/>
    <n v="188.99"/>
  </r>
  <r>
    <s v="UK-2019-1861126"/>
    <x v="282"/>
    <x v="2"/>
    <n v="10024"/>
    <s v="Marianne Montes"/>
    <x v="2"/>
    <s v="Cambridge"/>
    <s v="England"/>
    <x v="2"/>
    <s v="PR-10003228"/>
    <s v="HP Wireless Fax"/>
    <x v="3"/>
    <x v="1"/>
    <n v="3"/>
    <n v="0.3"/>
    <n v="683.22"/>
    <n v="25.9"/>
    <n v="281.70857142857153"/>
    <n v="105.07"/>
  </r>
  <r>
    <s v="US-2021-1054770"/>
    <x v="484"/>
    <x v="0"/>
    <n v="10018"/>
    <s v="Kevin Pisano"/>
    <x v="2"/>
    <s v="Houston"/>
    <s v="Texas"/>
    <x v="3"/>
    <s v="MI-10007621"/>
    <s v="Whirlpool Microwave"/>
    <x v="17"/>
    <x v="0"/>
    <n v="1"/>
    <n v="0.05"/>
    <n v="193.67"/>
    <n v="14.7"/>
    <n v="9.4194736842105442"/>
    <n v="24.71"/>
  </r>
  <r>
    <s v="GE-2022-1975969"/>
    <x v="485"/>
    <x v="1"/>
    <n v="10239"/>
    <s v="Justin Tagaban"/>
    <x v="1"/>
    <s v="Berlin"/>
    <s v=" Berlin"/>
    <x v="6"/>
    <s v="ST-10001243"/>
    <s v="Hamilton Beach Stove"/>
    <x v="9"/>
    <x v="0"/>
    <n v="1"/>
    <n v="0.15"/>
    <n v="737.82"/>
    <n v="193.01"/>
    <n v="96.142941176470572"/>
    <n v="203.76"/>
  </r>
  <r>
    <s v="IN-2022-1582515"/>
    <x v="486"/>
    <x v="1"/>
    <n v="10137"/>
    <s v="Jeremy Fisher"/>
    <x v="1"/>
    <s v="Mumbai"/>
    <s v="Konkan"/>
    <x v="7"/>
    <s v="MI-10003281"/>
    <s v="KitchenAid Microwave"/>
    <x v="5"/>
    <x v="1"/>
    <n v="4"/>
    <n v="0"/>
    <n v="603.24"/>
    <n v="13.28"/>
    <n v="0"/>
    <n v="73.73"/>
  </r>
  <r>
    <s v="AU-2020-1091980"/>
    <x v="288"/>
    <x v="4"/>
    <n v="10303"/>
    <s v="William Kling"/>
    <x v="0"/>
    <s v="Melbourne"/>
    <s v="Victoria"/>
    <x v="4"/>
    <s v="PR-10002718"/>
    <s v="Canon Printer"/>
    <x v="16"/>
    <x v="0"/>
    <n v="1"/>
    <n v="0"/>
    <n v="180.9"/>
    <n v="22.28"/>
    <n v="0"/>
    <n v="29.37"/>
  </r>
  <r>
    <s v="FR-2021-1639966"/>
    <x v="487"/>
    <x v="0"/>
    <n v="10399"/>
    <s v="Mary Taylor"/>
    <x v="2"/>
    <s v="Paris"/>
    <s v="Ile-de-France"/>
    <x v="5"/>
    <s v="PH-10004767"/>
    <s v="Motorola Smart Phone"/>
    <x v="27"/>
    <x v="0"/>
    <n v="1"/>
    <n v="0.1"/>
    <n v="900.24"/>
    <n v="58.44"/>
    <n v="93.533333333333303"/>
    <n v="185.89"/>
  </r>
  <r>
    <s v="CA-2020-1875730"/>
    <x v="488"/>
    <x v="4"/>
    <n v="10360"/>
    <s v="Reinaldo Francis"/>
    <x v="0"/>
    <s v="Brampton"/>
    <s v="Ontario"/>
    <x v="1"/>
    <s v="TV-10006688"/>
    <s v="Samsung Television"/>
    <x v="2"/>
    <x v="2"/>
    <n v="6"/>
    <n v="0"/>
    <n v="6140.76"/>
    <n v="156.46"/>
    <n v="0"/>
    <n v="1366.61"/>
  </r>
  <r>
    <s v="CA-2019-1123444"/>
    <x v="282"/>
    <x v="2"/>
    <n v="10091"/>
    <s v="Megan Butts"/>
    <x v="1"/>
    <s v="Toronto"/>
    <s v="Ontario"/>
    <x v="1"/>
    <s v="PR-10009905"/>
    <s v="Brother Copy Machine"/>
    <x v="24"/>
    <x v="2"/>
    <n v="6"/>
    <n v="0"/>
    <n v="1675.8"/>
    <n v="26.96"/>
    <n v="0"/>
    <n v="254.1"/>
  </r>
  <r>
    <s v="UK-2021-1392425"/>
    <x v="489"/>
    <x v="0"/>
    <n v="10299"/>
    <s v="Elissa Howard"/>
    <x v="2"/>
    <s v="London"/>
    <s v="England"/>
    <x v="2"/>
    <s v="PH-10008564"/>
    <s v="BlackBerry Smart Phone"/>
    <x v="15"/>
    <x v="1"/>
    <n v="2"/>
    <n v="0"/>
    <n v="1833.38"/>
    <n v="59.16"/>
    <n v="0"/>
    <n v="372.6"/>
  </r>
  <r>
    <s v="US-2021-1581561"/>
    <x v="490"/>
    <x v="0"/>
    <n v="10085"/>
    <s v="Mary Thomas"/>
    <x v="0"/>
    <s v="Los Angeles"/>
    <s v="California"/>
    <x v="3"/>
    <s v="MI-10007621"/>
    <s v="Whirlpool Microwave"/>
    <x v="17"/>
    <x v="1"/>
    <n v="2"/>
    <n v="0.05"/>
    <n v="387.34"/>
    <n v="14.7"/>
    <n v="19.612631578947401"/>
    <n v="47.95"/>
  </r>
  <r>
    <s v="IT-2019-1209364"/>
    <x v="491"/>
    <x v="2"/>
    <n v="10335"/>
    <s v="Eric Forbes"/>
    <x v="1"/>
    <s v="Milan"/>
    <s v="Lombardy"/>
    <x v="9"/>
    <s v="PH-10004521"/>
    <s v="Huawei Smart Phone"/>
    <x v="26"/>
    <x v="1"/>
    <n v="2"/>
    <n v="0.05"/>
    <n v="1000.64"/>
    <n v="17"/>
    <n v="51.770526315789425"/>
    <n v="201.82"/>
  </r>
  <r>
    <s v="US-2019-1080559"/>
    <x v="451"/>
    <x v="2"/>
    <n v="10333"/>
    <s v="Mathew Sellers"/>
    <x v="0"/>
    <s v="Houston"/>
    <s v="Texas"/>
    <x v="3"/>
    <s v="MI-10006301"/>
    <s v="Samsung Microwave"/>
    <x v="2"/>
    <x v="1"/>
    <n v="3"/>
    <n v="0.05"/>
    <n v="718.41"/>
    <n v="23.98"/>
    <n v="36.548947368421068"/>
    <n v="88.62"/>
  </r>
  <r>
    <s v="FR-2019-1671092"/>
    <x v="492"/>
    <x v="2"/>
    <n v="10080"/>
    <s v="Paul Swain"/>
    <x v="0"/>
    <s v="Paris"/>
    <s v="Ile-de-France"/>
    <x v="5"/>
    <s v="PR-10002718"/>
    <s v="Canon Printer"/>
    <x v="16"/>
    <x v="0"/>
    <n v="1"/>
    <n v="0.05"/>
    <n v="180.9"/>
    <n v="20.43"/>
    <n v="8.445789473684215"/>
    <n v="29.18"/>
  </r>
  <r>
    <s v="AU-2018-1775345"/>
    <x v="493"/>
    <x v="3"/>
    <n v="10109"/>
    <s v="Patrick King"/>
    <x v="1"/>
    <s v="Melbourne"/>
    <s v="Victoria"/>
    <x v="4"/>
    <s v="TV-10008367"/>
    <s v="TCL Television"/>
    <x v="6"/>
    <x v="2"/>
    <n v="7"/>
    <n v="0.1"/>
    <n v="6171.48"/>
    <n v="160.69"/>
    <n v="667.86555555555515"/>
    <n v="1373.79"/>
  </r>
  <r>
    <s v="TH-2022-1737901"/>
    <x v="494"/>
    <x v="1"/>
    <n v="10259"/>
    <s v="Kelly Downing"/>
    <x v="0"/>
    <s v="Bangkok"/>
    <s v="Bangkok"/>
    <x v="11"/>
    <s v="TV-10000439"/>
    <s v="Philips Television"/>
    <x v="21"/>
    <x v="0"/>
    <n v="1"/>
    <n v="0"/>
    <n v="1215.8"/>
    <n v="240.64"/>
    <n v="0"/>
    <n v="291.54000000000002"/>
  </r>
  <r>
    <s v="US-2021-1981974"/>
    <x v="495"/>
    <x v="0"/>
    <n v="10190"/>
    <s v="Dennis Stowe"/>
    <x v="0"/>
    <s v="Los Angeles"/>
    <s v="California"/>
    <x v="3"/>
    <s v="ST-10005674"/>
    <s v="Maytag Stove"/>
    <x v="18"/>
    <x v="2"/>
    <n v="7"/>
    <n v="0.05"/>
    <n v="6146.56"/>
    <n v="240"/>
    <n v="310.87157894736902"/>
    <n v="1560.64"/>
  </r>
  <r>
    <s v="UK-2019-1105691"/>
    <x v="496"/>
    <x v="2"/>
    <n v="10329"/>
    <s v="Albert Debernardi"/>
    <x v="1"/>
    <s v="Cambridge"/>
    <s v="England"/>
    <x v="2"/>
    <s v="ST-10006669"/>
    <s v="Whirlpool Stove"/>
    <x v="17"/>
    <x v="0"/>
    <n v="1"/>
    <n v="0.25"/>
    <n v="722.69"/>
    <n v="196.53"/>
    <n v="175.38666666666666"/>
    <n v="200.32"/>
  </r>
  <r>
    <s v="UK-2020-1893431"/>
    <x v="497"/>
    <x v="4"/>
    <n v="10158"/>
    <s v="Sherry Jackson"/>
    <x v="2"/>
    <s v="Cambridge"/>
    <s v="England"/>
    <x v="2"/>
    <s v="PH-10007441"/>
    <s v="OnePlus Smart Phone"/>
    <x v="0"/>
    <x v="0"/>
    <n v="1"/>
    <n v="0"/>
    <n v="618.01"/>
    <n v="26.2"/>
    <n v="0"/>
    <n v="126.22"/>
  </r>
  <r>
    <s v="IT-2018-1138935"/>
    <x v="498"/>
    <x v="3"/>
    <n v="10010"/>
    <s v="Leslie Wahl"/>
    <x v="0"/>
    <s v="Milan"/>
    <s v="Lombardy"/>
    <x v="9"/>
    <s v="PH-10007441"/>
    <s v="OnePlus Smart Phone"/>
    <x v="0"/>
    <x v="1"/>
    <n v="2"/>
    <n v="0"/>
    <n v="1236.02"/>
    <n v="26.2"/>
    <n v="0"/>
    <n v="249.82"/>
  </r>
  <r>
    <s v="AU-2022-1704209"/>
    <x v="499"/>
    <x v="1"/>
    <n v="10341"/>
    <s v="James Munoz"/>
    <x v="2"/>
    <s v="Sydney"/>
    <s v="New South Wales"/>
    <x v="4"/>
    <s v="TV-10003493"/>
    <s v="LG Television"/>
    <x v="1"/>
    <x v="0"/>
    <n v="1"/>
    <n v="0.1"/>
    <n v="1189.8"/>
    <n v="261.67"/>
    <n v="103.12555555555559"/>
    <n v="287.93"/>
  </r>
  <r>
    <s v="CA-2022-1362871"/>
    <x v="500"/>
    <x v="1"/>
    <n v="10164"/>
    <s v="Burton Ward"/>
    <x v="1"/>
    <s v="Montreal"/>
    <s v="Quebec"/>
    <x v="1"/>
    <s v="PH-10003202"/>
    <s v="Nokia Smart Phone"/>
    <x v="4"/>
    <x v="0"/>
    <n v="1"/>
    <n v="0.1"/>
    <n v="925.49"/>
    <n v="45.08"/>
    <n v="97.823333333333267"/>
    <n v="189.61"/>
  </r>
  <r>
    <s v="SP-2022-1994571"/>
    <x v="501"/>
    <x v="1"/>
    <n v="10236"/>
    <s v="Janice Gonzalez"/>
    <x v="1"/>
    <s v="Madrid"/>
    <s v="Madrid"/>
    <x v="10"/>
    <s v="PR-10008941"/>
    <s v="Epson Printer"/>
    <x v="19"/>
    <x v="1"/>
    <n v="3"/>
    <n v="0"/>
    <n v="566.61"/>
    <n v="22.58"/>
    <n v="0"/>
    <n v="87.25"/>
  </r>
  <r>
    <s v="ML-2019-1347663"/>
    <x v="502"/>
    <x v="2"/>
    <n v="10367"/>
    <s v="Naomi Webb"/>
    <x v="2"/>
    <s v="Kuantan"/>
    <s v="Pahang"/>
    <x v="8"/>
    <s v="TV-10007393"/>
    <s v="Insignia Television"/>
    <x v="29"/>
    <x v="1"/>
    <n v="4"/>
    <n v="0.05"/>
    <n v="4764.04"/>
    <n v="259.07"/>
    <n v="237.10368421052681"/>
    <n v="1073.99"/>
  </r>
  <r>
    <s v="MX-2020-1574862"/>
    <x v="503"/>
    <x v="4"/>
    <n v="10288"/>
    <s v="Joanna Newland"/>
    <x v="2"/>
    <s v="Mexico City"/>
    <s v="Distrito Federal"/>
    <x v="0"/>
    <s v="ST-10006669"/>
    <s v="Whirlpool Stove"/>
    <x v="17"/>
    <x v="2"/>
    <n v="7"/>
    <n v="0.1"/>
    <n v="5058.83"/>
    <n v="187.59"/>
    <n v="541.24888888888836"/>
    <n v="1283.45"/>
  </r>
  <r>
    <s v="SP-2022-1021646"/>
    <x v="504"/>
    <x v="1"/>
    <n v="10341"/>
    <s v="James Munoz"/>
    <x v="2"/>
    <s v="Madrid"/>
    <s v="Madrid"/>
    <x v="10"/>
    <s v="PR-10006678"/>
    <s v="HP Inkjet Printer"/>
    <x v="3"/>
    <x v="1"/>
    <n v="4"/>
    <n v="0.1"/>
    <n v="630"/>
    <n v="19.79"/>
    <n v="67.80111111111114"/>
    <n v="96.46"/>
  </r>
  <r>
    <s v="SP-2020-1326280"/>
    <x v="505"/>
    <x v="4"/>
    <n v="10089"/>
    <s v="Susan Sullens"/>
    <x v="0"/>
    <s v="Madrid"/>
    <s v="Madrid"/>
    <x v="10"/>
    <s v="PH-10001701"/>
    <s v="Samsung Smart Phone"/>
    <x v="2"/>
    <x v="0"/>
    <n v="1"/>
    <n v="0.05"/>
    <n v="971.5"/>
    <n v="55.84"/>
    <n v="48.192631578947385"/>
    <n v="199.88"/>
  </r>
  <r>
    <s v="CA-2020-1324177"/>
    <x v="230"/>
    <x v="4"/>
    <n v="10069"/>
    <s v="Carolyn Richardson"/>
    <x v="0"/>
    <s v="Brampton"/>
    <s v="Ontario"/>
    <x v="1"/>
    <s v="PH-10004521"/>
    <s v="Huawei Smart Phone"/>
    <x v="26"/>
    <x v="1"/>
    <n v="3"/>
    <n v="0"/>
    <n v="1500.96"/>
    <n v="15.45"/>
    <n v="0"/>
    <n v="301.73"/>
  </r>
  <r>
    <s v="SP-2019-1878595"/>
    <x v="2"/>
    <x v="2"/>
    <n v="10328"/>
    <s v="Clifton Hoover"/>
    <x v="1"/>
    <s v="Madrid"/>
    <s v="Madrid"/>
    <x v="10"/>
    <s v="TV-10008035"/>
    <s v="Panasonic Television"/>
    <x v="8"/>
    <x v="2"/>
    <n v="7"/>
    <n v="0"/>
    <n v="6195.49"/>
    <n v="159.04"/>
    <n v="0"/>
    <n v="1378.94"/>
  </r>
  <r>
    <s v="US-2022-1461862"/>
    <x v="506"/>
    <x v="1"/>
    <n v="10186"/>
    <s v="David Briggs"/>
    <x v="2"/>
    <s v="Houston"/>
    <s v="Texas"/>
    <x v="3"/>
    <s v="PR-10003228"/>
    <s v="HP Wireless Fax"/>
    <x v="3"/>
    <x v="2"/>
    <n v="6"/>
    <n v="0"/>
    <n v="1366.44"/>
    <n v="24.73"/>
    <n v="0"/>
    <n v="207.43"/>
  </r>
  <r>
    <s v="SP-2020-1554370"/>
    <x v="43"/>
    <x v="4"/>
    <n v="10240"/>
    <s v="William Tooze"/>
    <x v="2"/>
    <s v="Madrid"/>
    <s v="Madrid"/>
    <x v="10"/>
    <s v="ST-10005074"/>
    <s v="LG Stove"/>
    <x v="1"/>
    <x v="0"/>
    <n v="1"/>
    <n v="0.05"/>
    <n v="1004.18"/>
    <n v="295.55"/>
    <n v="37.296315789473738"/>
    <n v="280.58999999999997"/>
  </r>
  <r>
    <s v="UK-2018-1561772"/>
    <x v="507"/>
    <x v="3"/>
    <n v="10318"/>
    <s v="James Bruner"/>
    <x v="2"/>
    <s v="Cambridge"/>
    <s v="England"/>
    <x v="2"/>
    <s v="PR-10005363"/>
    <s v="Sharp Printer"/>
    <x v="10"/>
    <x v="1"/>
    <n v="4"/>
    <n v="0.15"/>
    <n v="516.76"/>
    <n v="13.28"/>
    <n v="88.849411764705906"/>
    <n v="78.849999999999994"/>
  </r>
  <r>
    <s v="US-2018-1505308"/>
    <x v="508"/>
    <x v="3"/>
    <n v="10388"/>
    <s v="Quinton Dees"/>
    <x v="2"/>
    <s v="New York"/>
    <s v="New York"/>
    <x v="3"/>
    <s v="MI-10006301"/>
    <s v="Samsung Microwave"/>
    <x v="2"/>
    <x v="1"/>
    <n v="3"/>
    <n v="0"/>
    <n v="718.41"/>
    <n v="23.98"/>
    <n v="0"/>
    <n v="88.62"/>
  </r>
  <r>
    <s v="CA-2021-1792039"/>
    <x v="509"/>
    <x v="0"/>
    <n v="10196"/>
    <s v="Daniel Austell"/>
    <x v="2"/>
    <s v="Brampton"/>
    <s v="Ontario"/>
    <x v="1"/>
    <s v="MI-10006301"/>
    <s v="Samsung Microwave"/>
    <x v="2"/>
    <x v="2"/>
    <n v="6"/>
    <n v="0"/>
    <n v="1436.82"/>
    <n v="22.84"/>
    <n v="0"/>
    <n v="174.72"/>
  </r>
  <r>
    <s v="US-2018-1167943"/>
    <x v="507"/>
    <x v="3"/>
    <n v="10042"/>
    <s v="Ingeborg Beierle"/>
    <x v="1"/>
    <s v="Los Angeles"/>
    <s v="California"/>
    <x v="3"/>
    <s v="PH-10004521"/>
    <s v="Huawei Smart Phone"/>
    <x v="26"/>
    <x v="1"/>
    <n v="2"/>
    <n v="0"/>
    <n v="1000.64"/>
    <n v="16.22"/>
    <n v="0"/>
    <n v="201.74"/>
  </r>
  <r>
    <s v="GE-2022-1441314"/>
    <x v="510"/>
    <x v="1"/>
    <n v="10319"/>
    <s v="Kathy Polin"/>
    <x v="1"/>
    <s v="Berlin"/>
    <s v=" Berlin"/>
    <x v="6"/>
    <s v="TV-10007393"/>
    <s v="Insignia Television"/>
    <x v="29"/>
    <x v="1"/>
    <n v="2"/>
    <n v="0"/>
    <n v="2382.02"/>
    <n v="247.81"/>
    <n v="0"/>
    <n v="548.82000000000005"/>
  </r>
  <r>
    <s v="CA-2018-1106655"/>
    <x v="511"/>
    <x v="3"/>
    <n v="10218"/>
    <s v="Terry Chaisson"/>
    <x v="1"/>
    <s v="Montreal"/>
    <s v="Quebec"/>
    <x v="1"/>
    <s v="PR-10006678"/>
    <s v="HP Inkjet Printer"/>
    <x v="3"/>
    <x v="1"/>
    <n v="4"/>
    <n v="0"/>
    <n v="630"/>
    <n v="17.989999999999998"/>
    <n v="0"/>
    <n v="96.28"/>
  </r>
  <r>
    <s v="AU-2019-1807160"/>
    <x v="147"/>
    <x v="2"/>
    <n v="10142"/>
    <s v="Betty Feth"/>
    <x v="1"/>
    <s v="Melbourne"/>
    <s v="Victoria"/>
    <x v="4"/>
    <s v="ST-10005531"/>
    <s v="Breville Stove"/>
    <x v="12"/>
    <x v="0"/>
    <n v="1"/>
    <n v="0"/>
    <n v="1007.32"/>
    <n v="282.7"/>
    <n v="0"/>
    <n v="280.10000000000002"/>
  </r>
  <r>
    <s v="CA-2020-1050267"/>
    <x v="401"/>
    <x v="4"/>
    <n v="10280"/>
    <s v="Melinda Carroll"/>
    <x v="0"/>
    <s v="Montreal"/>
    <s v="Quebec"/>
    <x v="1"/>
    <s v="MI-10000971"/>
    <s v="LG Microwave"/>
    <x v="1"/>
    <x v="1"/>
    <n v="3"/>
    <n v="0.05"/>
    <n v="714.24"/>
    <n v="27.16"/>
    <n v="36.162105263157969"/>
    <n v="88.43"/>
  </r>
  <r>
    <s v="TH-2020-1749700"/>
    <x v="54"/>
    <x v="4"/>
    <n v="10034"/>
    <s v="Tasha Nockels"/>
    <x v="1"/>
    <s v="Bangkok"/>
    <s v="Bangkok"/>
    <x v="11"/>
    <s v="MI-10007421"/>
    <s v="Hoover Microwave"/>
    <x v="22"/>
    <x v="1"/>
    <n v="4"/>
    <n v="0"/>
    <n v="920.76"/>
    <n v="30.15"/>
    <n v="0"/>
    <n v="113.5"/>
  </r>
  <r>
    <s v="IN-2021-1061261"/>
    <x v="512"/>
    <x v="0"/>
    <n v="10340"/>
    <s v="Charmaine Magee"/>
    <x v="1"/>
    <s v="Mumbai"/>
    <s v="Konkan"/>
    <x v="7"/>
    <s v="MI-10006301"/>
    <s v="Samsung Microwave"/>
    <x v="2"/>
    <x v="0"/>
    <n v="1"/>
    <n v="0"/>
    <n v="239.47"/>
    <n v="26.27"/>
    <n v="0"/>
    <n v="31.37"/>
  </r>
  <r>
    <s v="US-2021-1890373"/>
    <x v="513"/>
    <x v="0"/>
    <n v="10061"/>
    <s v="Shelby Carter"/>
    <x v="1"/>
    <s v="Houston"/>
    <s v="Texas"/>
    <x v="3"/>
    <s v="PH-10005297"/>
    <s v="Cisco Smart Phone"/>
    <x v="30"/>
    <x v="1"/>
    <n v="2"/>
    <n v="0.05"/>
    <n v="1108.3800000000001"/>
    <n v="29.94"/>
    <n v="56.759999999999991"/>
    <n v="224.67"/>
  </r>
  <r>
    <s v="AU-2018-1096539"/>
    <x v="514"/>
    <x v="3"/>
    <n v="10337"/>
    <s v="Carlos Miller"/>
    <x v="0"/>
    <s v="Melbourne"/>
    <s v="Victoria"/>
    <x v="4"/>
    <s v="TV-10005930"/>
    <s v="Sony Television"/>
    <x v="14"/>
    <x v="0"/>
    <n v="1"/>
    <n v="0"/>
    <n v="867.32"/>
    <n v="179.42"/>
    <n v="0"/>
    <n v="208.75"/>
  </r>
  <r>
    <s v="US-2021-1357126"/>
    <x v="515"/>
    <x v="0"/>
    <n v="10377"/>
    <s v="Robert Hall"/>
    <x v="2"/>
    <s v="Los Angeles"/>
    <s v="California"/>
    <x v="3"/>
    <s v="MI-10009664"/>
    <s v="Breville Microwave"/>
    <x v="12"/>
    <x v="0"/>
    <n v="1"/>
    <n v="0.05"/>
    <n v="161.18"/>
    <n v="14.53"/>
    <n v="7.7184210526315837"/>
    <n v="20.79"/>
  </r>
  <r>
    <s v="IN-2021-1892421"/>
    <x v="516"/>
    <x v="0"/>
    <n v="10235"/>
    <s v="Stanley Baber"/>
    <x v="2"/>
    <s v="Mumbai"/>
    <s v="Konkan"/>
    <x v="7"/>
    <s v="PH-10003202"/>
    <s v="Nokia Smart Phone"/>
    <x v="4"/>
    <x v="0"/>
    <n v="1"/>
    <n v="0.05"/>
    <n v="925.49"/>
    <n v="51.84"/>
    <n v="45.981578947368462"/>
    <n v="190.28"/>
  </r>
  <r>
    <s v="AU-2021-1852992"/>
    <x v="413"/>
    <x v="0"/>
    <n v="10372"/>
    <s v="William Stokley"/>
    <x v="1"/>
    <s v="Sydney"/>
    <s v="New South Wales"/>
    <x v="4"/>
    <s v="ST-10001898"/>
    <s v="KitchenAid Stove"/>
    <x v="5"/>
    <x v="0"/>
    <n v="1"/>
    <n v="0"/>
    <n v="1223.1600000000001"/>
    <n v="348.6"/>
    <n v="0"/>
    <n v="340.65"/>
  </r>
  <r>
    <s v="SP-2018-1375143"/>
    <x v="517"/>
    <x v="3"/>
    <n v="10009"/>
    <s v="Cleo Lassiter"/>
    <x v="1"/>
    <s v="Madrid"/>
    <s v="Madrid"/>
    <x v="10"/>
    <s v="TV-10008367"/>
    <s v="TCL Television"/>
    <x v="6"/>
    <x v="0"/>
    <n v="1"/>
    <n v="0.05"/>
    <n v="881.64"/>
    <n v="147.30000000000001"/>
    <n v="38.649473684210534"/>
    <n v="208.69"/>
  </r>
  <r>
    <s v="US-2020-1261830"/>
    <x v="518"/>
    <x v="4"/>
    <n v="10346"/>
    <s v="Jay Michell"/>
    <x v="1"/>
    <s v="Los Angeles"/>
    <s v="California"/>
    <x v="3"/>
    <s v="ST-10001876"/>
    <s v="HiSense Stove"/>
    <x v="11"/>
    <x v="0"/>
    <n v="1"/>
    <n v="0.05"/>
    <n v="1080.3800000000001"/>
    <n v="254.8"/>
    <n v="43.451578947368489"/>
    <n v="295.58"/>
  </r>
  <r>
    <s v="SP-2021-1378480"/>
    <x v="519"/>
    <x v="0"/>
    <n v="10010"/>
    <s v="Leslie Wahl"/>
    <x v="0"/>
    <s v="Madrid"/>
    <s v="Madrid"/>
    <x v="10"/>
    <s v="PR-10003228"/>
    <s v="HP Wireless Fax"/>
    <x v="3"/>
    <x v="0"/>
    <n v="1"/>
    <n v="0"/>
    <n v="227.74"/>
    <n v="25.9"/>
    <n v="0"/>
    <n v="36.75"/>
  </r>
  <r>
    <s v="AU-2018-1149415"/>
    <x v="470"/>
    <x v="3"/>
    <n v="10306"/>
    <s v="Donald Dean"/>
    <x v="2"/>
    <s v="Melbourne"/>
    <s v="Victoria"/>
    <x v="4"/>
    <s v="PR-10008941"/>
    <s v="Epson Printer"/>
    <x v="19"/>
    <x v="0"/>
    <n v="1"/>
    <n v="0.05"/>
    <n v="188.87"/>
    <n v="24.64"/>
    <n v="8.6436842105263167"/>
    <n v="30.79"/>
  </r>
  <r>
    <s v="AU-2019-1686750"/>
    <x v="520"/>
    <x v="2"/>
    <n v="10237"/>
    <s v="Trevor Rancourt"/>
    <x v="2"/>
    <s v="Sydney"/>
    <s v="New South Wales"/>
    <x v="4"/>
    <s v="PH-10001701"/>
    <s v="Samsung Smart Phone"/>
    <x v="2"/>
    <x v="1"/>
    <n v="2"/>
    <n v="0.15"/>
    <n v="1943"/>
    <n v="60.91"/>
    <n v="332.13352941176458"/>
    <n v="394.69"/>
  </r>
  <r>
    <s v="UK-2018-1479011"/>
    <x v="26"/>
    <x v="3"/>
    <n v="10317"/>
    <s v="Ruth Harbert"/>
    <x v="0"/>
    <s v="London"/>
    <s v="England"/>
    <x v="2"/>
    <s v="PH-10008564"/>
    <s v="BlackBerry Smart Phone"/>
    <x v="15"/>
    <x v="0"/>
    <n v="1"/>
    <n v="0.05"/>
    <n v="916.69"/>
    <n v="59.16"/>
    <n v="45.133157894736883"/>
    <n v="189.26"/>
  </r>
  <r>
    <s v="GE-2020-1895278"/>
    <x v="28"/>
    <x v="4"/>
    <n v="10217"/>
    <s v="Timothy Knapp"/>
    <x v="2"/>
    <s v="Berlin"/>
    <s v=" Berlin"/>
    <x v="6"/>
    <s v="PH-10004521"/>
    <s v="Huawei Smart Phone"/>
    <x v="26"/>
    <x v="1"/>
    <n v="2"/>
    <n v="0"/>
    <n v="1000.64"/>
    <n v="17"/>
    <n v="0"/>
    <n v="201.82"/>
  </r>
  <r>
    <s v="UK-2022-1461192"/>
    <x v="521"/>
    <x v="1"/>
    <n v="10239"/>
    <s v="Justin Tagaban"/>
    <x v="1"/>
    <s v="London"/>
    <s v="England"/>
    <x v="2"/>
    <s v="TV-10001861"/>
    <s v="Toshiba Television"/>
    <x v="28"/>
    <x v="1"/>
    <n v="4"/>
    <n v="0.25"/>
    <n v="4086.36"/>
    <n v="174.02"/>
    <n v="1304.1133333333337"/>
    <n v="916.4"/>
  </r>
  <r>
    <s v="TH-2019-1719109"/>
    <x v="151"/>
    <x v="2"/>
    <n v="10282"/>
    <s v="Wan Baker"/>
    <x v="0"/>
    <s v="Bangkok"/>
    <s v="Bangkok"/>
    <x v="11"/>
    <s v="PH-10008662"/>
    <s v="Sony Smart Phone"/>
    <x v="14"/>
    <x v="0"/>
    <n v="1"/>
    <n v="0"/>
    <n v="667.7"/>
    <n v="27.86"/>
    <n v="0"/>
    <n v="136.33000000000001"/>
  </r>
  <r>
    <s v="UK-2018-1267860"/>
    <x v="522"/>
    <x v="3"/>
    <n v="10010"/>
    <s v="Leslie Wahl"/>
    <x v="0"/>
    <s v="London"/>
    <s v="England"/>
    <x v="2"/>
    <s v="MI-10007050"/>
    <s v="Hamilton Beach Microwave"/>
    <x v="9"/>
    <x v="1"/>
    <n v="3"/>
    <n v="0.05"/>
    <n v="831.21"/>
    <n v="34.33"/>
    <n v="41.941052631578941"/>
    <n v="103.18"/>
  </r>
  <r>
    <s v="AU-2022-1822485"/>
    <x v="523"/>
    <x v="1"/>
    <n v="10337"/>
    <s v="Carlos Miller"/>
    <x v="0"/>
    <s v="Melbourne"/>
    <s v="Victoria"/>
    <x v="4"/>
    <s v="PH-10007079"/>
    <s v="LG Smart Phone"/>
    <x v="1"/>
    <x v="0"/>
    <n v="1"/>
    <n v="0.05"/>
    <n v="753.3"/>
    <n v="57.16"/>
    <n v="36.6389473684211"/>
    <n v="156.38"/>
  </r>
  <r>
    <s v="US-2021-1116472"/>
    <x v="524"/>
    <x v="0"/>
    <n v="10181"/>
    <s v="Corrine Woodham"/>
    <x v="0"/>
    <s v="Los Angeles"/>
    <s v="California"/>
    <x v="3"/>
    <s v="ST-10001957"/>
    <s v="Hoover Stove"/>
    <x v="22"/>
    <x v="1"/>
    <n v="3"/>
    <n v="0"/>
    <n v="3765.48"/>
    <n v="363.53"/>
    <n v="0"/>
    <n v="977.72"/>
  </r>
  <r>
    <s v="AU-2020-1611223"/>
    <x v="191"/>
    <x v="4"/>
    <n v="10056"/>
    <s v="Sara Beard"/>
    <x v="2"/>
    <s v="Sydney"/>
    <s v="New South Wales"/>
    <x v="4"/>
    <s v="PR-10003228"/>
    <s v="HP Wireless Fax"/>
    <x v="3"/>
    <x v="0"/>
    <n v="1"/>
    <n v="0.3"/>
    <n v="227.74"/>
    <n v="28.26"/>
    <n v="85.491428571428571"/>
    <n v="36.99"/>
  </r>
  <r>
    <s v="CA-2020-1563558"/>
    <x v="525"/>
    <x v="4"/>
    <n v="10060"/>
    <s v="Christina Annino"/>
    <x v="2"/>
    <s v="Toronto"/>
    <s v="Ontario"/>
    <x v="1"/>
    <s v="TV-10008344"/>
    <s v="Sharp Television"/>
    <x v="10"/>
    <x v="0"/>
    <n v="1"/>
    <n v="0"/>
    <n v="1024.3699999999999"/>
    <n v="188.04"/>
    <n v="0"/>
    <n v="244.16"/>
  </r>
  <r>
    <s v="CA-2018-1924181"/>
    <x v="526"/>
    <x v="3"/>
    <n v="10062"/>
    <s v="Timothy Rosenthal"/>
    <x v="2"/>
    <s v="Toronto"/>
    <s v="Ontario"/>
    <x v="1"/>
    <s v="TV-10000439"/>
    <s v="Philips Television"/>
    <x v="21"/>
    <x v="1"/>
    <n v="2"/>
    <n v="0"/>
    <n v="2431.6"/>
    <n v="209.25"/>
    <n v="0"/>
    <n v="555.88"/>
  </r>
  <r>
    <s v="CA-2022-1495325"/>
    <x v="527"/>
    <x v="1"/>
    <n v="10192"/>
    <s v="Asia Neaves"/>
    <x v="2"/>
    <s v="Brampton"/>
    <s v="Ontario"/>
    <x v="1"/>
    <s v="PH-10005297"/>
    <s v="Cisco Smart Phone"/>
    <x v="30"/>
    <x v="0"/>
    <n v="1"/>
    <n v="0.05"/>
    <n v="554.19000000000005"/>
    <n v="28.51"/>
    <n v="27.667368421052629"/>
    <n v="113.69"/>
  </r>
  <r>
    <s v="FR-2018-1246267"/>
    <x v="528"/>
    <x v="3"/>
    <n v="10252"/>
    <s v="Christopher Delong"/>
    <x v="2"/>
    <s v="Paris"/>
    <s v="Ile-de-France"/>
    <x v="5"/>
    <s v="MI-10007621"/>
    <s v="Whirlpool Microwave"/>
    <x v="17"/>
    <x v="0"/>
    <n v="1"/>
    <n v="0"/>
    <n v="193.67"/>
    <n v="15.4"/>
    <n v="0"/>
    <n v="24.78"/>
  </r>
  <r>
    <s v="UK-2018-1484591"/>
    <x v="428"/>
    <x v="3"/>
    <n v="10143"/>
    <s v="Albert Hancock"/>
    <x v="1"/>
    <s v="Cambridge"/>
    <s v="England"/>
    <x v="2"/>
    <s v="TV-10000439"/>
    <s v="Philips Television"/>
    <x v="21"/>
    <x v="0"/>
    <n v="1"/>
    <n v="0"/>
    <n v="1215.8"/>
    <n v="230.18"/>
    <n v="0"/>
    <n v="290.5"/>
  </r>
  <r>
    <s v="TH-2018-1936876"/>
    <x v="181"/>
    <x v="3"/>
    <n v="10248"/>
    <s v="Cedric Vetter"/>
    <x v="2"/>
    <s v="Bangkok"/>
    <s v="Bangkok"/>
    <x v="11"/>
    <s v="PR-10004653"/>
    <s v="StarTech Printer"/>
    <x v="7"/>
    <x v="1"/>
    <n v="2"/>
    <n v="0.05"/>
    <n v="452.98"/>
    <n v="22.71"/>
    <n v="22.64578947368426"/>
    <n v="70.209999999999994"/>
  </r>
  <r>
    <s v="CA-2022-1090869"/>
    <x v="31"/>
    <x v="1"/>
    <n v="10258"/>
    <s v="Anthony Henderson"/>
    <x v="2"/>
    <s v="Toronto"/>
    <s v="Ontario"/>
    <x v="1"/>
    <s v="PH-10003941"/>
    <s v="Apple Smart Phone"/>
    <x v="25"/>
    <x v="1"/>
    <n v="3"/>
    <n v="0"/>
    <n v="2768.31"/>
    <n v="53.91"/>
    <n v="0"/>
    <n v="559.04"/>
  </r>
  <r>
    <s v="IT-2020-1379616"/>
    <x v="529"/>
    <x v="4"/>
    <n v="10336"/>
    <s v="James Murrell"/>
    <x v="1"/>
    <s v="Milan"/>
    <s v="Lombardy"/>
    <x v="9"/>
    <s v="TV-10008344"/>
    <s v="Sharp Television"/>
    <x v="10"/>
    <x v="1"/>
    <n v="4"/>
    <n v="0"/>
    <n v="4097.4799999999996"/>
    <n v="206.84"/>
    <n v="0"/>
    <n v="922.12"/>
  </r>
  <r>
    <s v="US-2018-1490055"/>
    <x v="530"/>
    <x v="3"/>
    <n v="10132"/>
    <s v="Zachary Marashio"/>
    <x v="2"/>
    <s v="Chicago"/>
    <s v="Illinois"/>
    <x v="3"/>
    <s v="TV-10006688"/>
    <s v="Samsung Television"/>
    <x v="2"/>
    <x v="1"/>
    <n v="4"/>
    <n v="0.3"/>
    <n v="4093.84"/>
    <n v="164.28"/>
    <n v="1684.0971428571434"/>
    <n v="917.07"/>
  </r>
  <r>
    <s v="CA-2019-1621104"/>
    <x v="531"/>
    <x v="2"/>
    <n v="10390"/>
    <s v="Kathy Heppner"/>
    <x v="0"/>
    <s v="Montreal"/>
    <s v="Quebec"/>
    <x v="1"/>
    <s v="PH-10005297"/>
    <s v="Cisco Smart Phone"/>
    <x v="30"/>
    <x v="0"/>
    <n v="1"/>
    <n v="0"/>
    <n v="554.19000000000005"/>
    <n v="28.51"/>
    <n v="0"/>
    <n v="113.69"/>
  </r>
  <r>
    <s v="CA-2020-1559635"/>
    <x v="532"/>
    <x v="4"/>
    <n v="10128"/>
    <s v="Daphne Mickey"/>
    <x v="1"/>
    <s v="Brampton"/>
    <s v="Ontario"/>
    <x v="1"/>
    <s v="PR-10006678"/>
    <s v="HP Inkjet Printer"/>
    <x v="3"/>
    <x v="1"/>
    <n v="3"/>
    <n v="0.05"/>
    <n v="472.5"/>
    <n v="17.989999999999998"/>
    <n v="23.921578947368459"/>
    <n v="72.66"/>
  </r>
  <r>
    <s v="GE-2019-1591724"/>
    <x v="533"/>
    <x v="2"/>
    <n v="10299"/>
    <s v="Elissa Howard"/>
    <x v="2"/>
    <s v="Berlin"/>
    <s v=" Berlin"/>
    <x v="6"/>
    <s v="MI-10003281"/>
    <s v="KitchenAid Microwave"/>
    <x v="5"/>
    <x v="0"/>
    <n v="1"/>
    <n v="0.05"/>
    <n v="150.81"/>
    <n v="12.71"/>
    <n v="7.2684210526315951"/>
    <n v="19.37"/>
  </r>
  <r>
    <s v="CA-2022-1710055"/>
    <x v="534"/>
    <x v="1"/>
    <n v="10104"/>
    <s v="Christopher Beck"/>
    <x v="0"/>
    <s v="Toronto"/>
    <s v="Ontario"/>
    <x v="1"/>
    <s v="MI-10009664"/>
    <s v="Breville Microwave"/>
    <x v="12"/>
    <x v="0"/>
    <n v="1"/>
    <n v="0.3"/>
    <n v="161.18"/>
    <n v="13.84"/>
    <n v="63.145714285714291"/>
    <n v="20.72"/>
  </r>
  <r>
    <s v="CA-2018-1331283"/>
    <x v="535"/>
    <x v="3"/>
    <n v="10027"/>
    <s v="Thomas Campbell"/>
    <x v="2"/>
    <s v="Montreal"/>
    <s v="Quebec"/>
    <x v="1"/>
    <s v="ST-10001876"/>
    <s v="HiSense Stove"/>
    <x v="11"/>
    <x v="2"/>
    <n v="5"/>
    <n v="0"/>
    <n v="5401.9"/>
    <n v="242.67"/>
    <n v="0"/>
    <n v="1374.77"/>
  </r>
  <r>
    <s v="SP-2018-1452128"/>
    <x v="514"/>
    <x v="3"/>
    <n v="10093"/>
    <s v="Charles Zahm"/>
    <x v="2"/>
    <s v="Madrid"/>
    <s v="Madrid"/>
    <x v="10"/>
    <s v="ST-10001957"/>
    <s v="Hoover Stove"/>
    <x v="22"/>
    <x v="0"/>
    <n v="1"/>
    <n v="0.15"/>
    <n v="1255.1600000000001"/>
    <n v="380.84"/>
    <n v="154.29176470588231"/>
    <n v="351.87"/>
  </r>
  <r>
    <s v="IN-2018-1937556"/>
    <x v="536"/>
    <x v="3"/>
    <n v="10043"/>
    <s v="Mandy Ross"/>
    <x v="0"/>
    <s v="Mumbai"/>
    <s v="Konkan"/>
    <x v="7"/>
    <s v="PH-10007441"/>
    <s v="OnePlus Smart Phone"/>
    <x v="0"/>
    <x v="1"/>
    <n v="3"/>
    <n v="0"/>
    <n v="1854.03"/>
    <n v="27.39"/>
    <n v="0"/>
    <n v="373.54"/>
  </r>
  <r>
    <s v="US-2018-1500322"/>
    <x v="537"/>
    <x v="3"/>
    <n v="10123"/>
    <s v="Sabrina Krepps"/>
    <x v="0"/>
    <s v="Los Angeles"/>
    <s v="California"/>
    <x v="3"/>
    <s v="PR-10008941"/>
    <s v="Epson Printer"/>
    <x v="19"/>
    <x v="2"/>
    <n v="6"/>
    <n v="0"/>
    <n v="1133.22"/>
    <n v="21.56"/>
    <n v="0"/>
    <n v="172.14"/>
  </r>
  <r>
    <s v="UK-2022-1137452"/>
    <x v="538"/>
    <x v="1"/>
    <n v="10370"/>
    <s v="Michael Contreras"/>
    <x v="2"/>
    <s v="London"/>
    <s v="England"/>
    <x v="2"/>
    <s v="ST-10001876"/>
    <s v="HiSense Stove"/>
    <x v="11"/>
    <x v="2"/>
    <n v="5"/>
    <n v="0.05"/>
    <n v="5401.9"/>
    <n v="266.94"/>
    <n v="270.26105263157933"/>
    <n v="1377.19"/>
  </r>
  <r>
    <s v="CA-2021-1884516"/>
    <x v="211"/>
    <x v="0"/>
    <n v="10102"/>
    <s v="Dominick Leversee"/>
    <x v="0"/>
    <s v="Brampton"/>
    <s v="Ontario"/>
    <x v="1"/>
    <s v="PR-10008054"/>
    <s v="Xerox Printer"/>
    <x v="13"/>
    <x v="2"/>
    <n v="6"/>
    <n v="0"/>
    <n v="1083.3"/>
    <n v="16.260000000000002"/>
    <n v="0"/>
    <n v="164.11"/>
  </r>
  <r>
    <s v="FR-2018-1058278"/>
    <x v="539"/>
    <x v="3"/>
    <n v="10319"/>
    <s v="Kathy Polin"/>
    <x v="1"/>
    <s v="Paris"/>
    <s v="Ile-de-France"/>
    <x v="5"/>
    <s v="PR-10006678"/>
    <s v="HP Inkjet Printer"/>
    <x v="3"/>
    <x v="1"/>
    <n v="3"/>
    <n v="0.05"/>
    <n v="472.5"/>
    <n v="19.79"/>
    <n v="23.826842105263154"/>
    <n v="72.84"/>
  </r>
  <r>
    <s v="CA-2018-1485317"/>
    <x v="540"/>
    <x v="3"/>
    <n v="10090"/>
    <s v="Bill Novak"/>
    <x v="0"/>
    <s v="Toronto"/>
    <s v="Ontario"/>
    <x v="1"/>
    <s v="MI-10003281"/>
    <s v="KitchenAid Microwave"/>
    <x v="5"/>
    <x v="1"/>
    <n v="2"/>
    <n v="0.05"/>
    <n v="301.62"/>
    <n v="11.55"/>
    <n v="15.266842105263152"/>
    <n v="37.36"/>
  </r>
  <r>
    <s v="UK-2021-1852191"/>
    <x v="541"/>
    <x v="0"/>
    <n v="10217"/>
    <s v="Timothy Knapp"/>
    <x v="2"/>
    <s v="Cambridge"/>
    <s v="England"/>
    <x v="2"/>
    <s v="MI-10006301"/>
    <s v="Samsung Microwave"/>
    <x v="2"/>
    <x v="0"/>
    <n v="1"/>
    <n v="0.15"/>
    <n v="239.47"/>
    <n v="25.12"/>
    <n v="37.82647058823531"/>
    <n v="31.25"/>
  </r>
  <r>
    <s v="CA-2018-1003264"/>
    <x v="542"/>
    <x v="3"/>
    <n v="10131"/>
    <s v="Casey Barto"/>
    <x v="2"/>
    <s v="Brampton"/>
    <s v="Ontario"/>
    <x v="1"/>
    <s v="MI-10003281"/>
    <s v="KitchenAid Microwave"/>
    <x v="5"/>
    <x v="0"/>
    <n v="1"/>
    <n v="0.05"/>
    <n v="150.81"/>
    <n v="11.55"/>
    <n v="7.3294736842105408"/>
    <n v="19.260000000000002"/>
  </r>
  <r>
    <s v="ML-2022-1096203"/>
    <x v="543"/>
    <x v="1"/>
    <n v="10202"/>
    <s v="Thelma Pezzuti"/>
    <x v="2"/>
    <s v="Kuantan"/>
    <s v="Pahang"/>
    <x v="8"/>
    <s v="PR-10002718"/>
    <s v="Canon Printer"/>
    <x v="16"/>
    <x v="0"/>
    <n v="1"/>
    <n v="0.1"/>
    <n v="180.9"/>
    <n v="21.36"/>
    <n v="17.726666666666659"/>
    <n v="29.28"/>
  </r>
  <r>
    <s v="AU-2021-1948563"/>
    <x v="143"/>
    <x v="0"/>
    <n v="10057"/>
    <s v="Derrick Moe"/>
    <x v="2"/>
    <s v="Sydney"/>
    <s v="New South Wales"/>
    <x v="4"/>
    <s v="ST-10005674"/>
    <s v="Maytag Stove"/>
    <x v="18"/>
    <x v="2"/>
    <n v="5"/>
    <n v="0"/>
    <n v="4390.3999999999996"/>
    <n v="274.27999999999997"/>
    <n v="0"/>
    <n v="1125.03"/>
  </r>
  <r>
    <s v="MX-2019-1202536"/>
    <x v="544"/>
    <x v="2"/>
    <n v="10002"/>
    <s v="Grady Westbrook"/>
    <x v="2"/>
    <s v="Mexico City"/>
    <s v="Distrito Federal"/>
    <x v="0"/>
    <s v="MI-10007745"/>
    <s v="Toshiba Microwave"/>
    <x v="28"/>
    <x v="0"/>
    <n v="1"/>
    <n v="0"/>
    <n v="272.87"/>
    <n v="32.58"/>
    <n v="0"/>
    <n v="36"/>
  </r>
  <r>
    <s v="CA-2018-1537622"/>
    <x v="545"/>
    <x v="3"/>
    <n v="10372"/>
    <s v="William Stokley"/>
    <x v="1"/>
    <s v="Guelph"/>
    <s v="Ontario"/>
    <x v="1"/>
    <s v="TV-10008035"/>
    <s v="Panasonic Television"/>
    <x v="8"/>
    <x v="0"/>
    <n v="1"/>
    <n v="0"/>
    <n v="885.07"/>
    <n v="144.58000000000001"/>
    <n v="0"/>
    <n v="209.18"/>
  </r>
  <r>
    <s v="CA-2021-1776824"/>
    <x v="546"/>
    <x v="0"/>
    <n v="10106"/>
    <s v="Geraldine Vanhorn"/>
    <x v="2"/>
    <s v="Brampton"/>
    <s v="Ontario"/>
    <x v="1"/>
    <s v="ST-10005074"/>
    <s v="LG Stove"/>
    <x v="1"/>
    <x v="0"/>
    <n v="1"/>
    <n v="0"/>
    <n v="1004.18"/>
    <n v="268.68"/>
    <n v="0"/>
    <n v="277.91000000000003"/>
  </r>
  <r>
    <s v="CA-2018-1759907"/>
    <x v="547"/>
    <x v="3"/>
    <n v="10304"/>
    <s v="Dee Johnson"/>
    <x v="0"/>
    <s v="Brampton"/>
    <s v="Ontario"/>
    <x v="1"/>
    <s v="PH-10008662"/>
    <s v="Sony Smart Phone"/>
    <x v="14"/>
    <x v="1"/>
    <n v="3"/>
    <n v="0.15"/>
    <n v="2003.1"/>
    <n v="24.23"/>
    <n v="349.2123529411765"/>
    <n v="403.04"/>
  </r>
  <r>
    <s v="FR-2019-1370235"/>
    <x v="65"/>
    <x v="2"/>
    <n v="10103"/>
    <s v="Juan Siverling"/>
    <x v="0"/>
    <s v="Paris"/>
    <s v="Ile-de-France"/>
    <x v="5"/>
    <s v="PH-10007079"/>
    <s v="LG Smart Phone"/>
    <x v="1"/>
    <x v="1"/>
    <n v="3"/>
    <n v="0.05"/>
    <n v="2259.9"/>
    <n v="52.39"/>
    <n v="116.18473684210539"/>
    <n v="457.22"/>
  </r>
  <r>
    <s v="GE-2018-1150344"/>
    <x v="548"/>
    <x v="3"/>
    <n v="10113"/>
    <s v="Robert Smith"/>
    <x v="0"/>
    <s v="Berlin"/>
    <s v=" Berlin"/>
    <x v="6"/>
    <s v="PR-10003228"/>
    <s v="HP Wireless Fax"/>
    <x v="3"/>
    <x v="0"/>
    <n v="1"/>
    <n v="0.05"/>
    <n v="227.74"/>
    <n v="25.9"/>
    <n v="10.623157894736863"/>
    <n v="36.75"/>
  </r>
  <r>
    <s v="TH-2019-1828142"/>
    <x v="176"/>
    <x v="2"/>
    <n v="10173"/>
    <s v="Linda Berry"/>
    <x v="0"/>
    <s v="Bangkok"/>
    <s v="Bangkok"/>
    <x v="11"/>
    <s v="PR-10006678"/>
    <s v="HP Inkjet Printer"/>
    <x v="3"/>
    <x v="0"/>
    <n v="1"/>
    <n v="0.1"/>
    <n v="157.5"/>
    <n v="20.69"/>
    <n v="15.201111111111118"/>
    <n v="25.69"/>
  </r>
  <r>
    <s v="ML-2018-1903067"/>
    <x v="549"/>
    <x v="3"/>
    <n v="10033"/>
    <s v="Jimmy Dyckman"/>
    <x v="0"/>
    <s v="Kuantan"/>
    <s v="Pahang"/>
    <x v="8"/>
    <s v="ST-10009819"/>
    <s v="Samsung Stove"/>
    <x v="2"/>
    <x v="1"/>
    <n v="4"/>
    <n v="0.1"/>
    <n v="3405"/>
    <n v="226.46"/>
    <n v="353.1711111111108"/>
    <n v="873.89"/>
  </r>
  <r>
    <s v="UK-2022-1294081"/>
    <x v="51"/>
    <x v="1"/>
    <n v="10286"/>
    <s v="Randall Huffman"/>
    <x v="0"/>
    <s v="London"/>
    <s v="England"/>
    <x v="2"/>
    <s v="PH-10007079"/>
    <s v="LG Smart Phone"/>
    <x v="1"/>
    <x v="0"/>
    <n v="1"/>
    <n v="0"/>
    <n v="753.3"/>
    <n v="52.39"/>
    <n v="0"/>
    <n v="155.9"/>
  </r>
  <r>
    <s v="IN-2022-1264480"/>
    <x v="268"/>
    <x v="1"/>
    <n v="10292"/>
    <s v="Tammy Burditt"/>
    <x v="1"/>
    <s v="Mumbai"/>
    <s v="Konkan"/>
    <x v="7"/>
    <s v="MI-10000971"/>
    <s v="LG Microwave"/>
    <x v="1"/>
    <x v="2"/>
    <n v="7"/>
    <n v="0.05"/>
    <n v="1666.56"/>
    <n v="31.23"/>
    <n v="86.070000000000164"/>
    <n v="203.11"/>
  </r>
  <r>
    <s v="CA-2022-1016520"/>
    <x v="550"/>
    <x v="1"/>
    <n v="10224"/>
    <s v="Mary Jackson"/>
    <x v="2"/>
    <s v="Toronto"/>
    <s v="Ontario"/>
    <x v="1"/>
    <s v="PR-10008054"/>
    <s v="Xerox Printer"/>
    <x v="13"/>
    <x v="0"/>
    <n v="1"/>
    <n v="0.3"/>
    <n v="180.55"/>
    <n v="16.260000000000002"/>
    <n v="70.410000000000025"/>
    <n v="28.71"/>
  </r>
  <r>
    <s v="CA-2019-1725050"/>
    <x v="551"/>
    <x v="2"/>
    <n v="10261"/>
    <s v="Erik Coan"/>
    <x v="0"/>
    <s v="Guelph"/>
    <s v="Ontario"/>
    <x v="1"/>
    <s v="PH-10007441"/>
    <s v="OnePlus Smart Phone"/>
    <x v="0"/>
    <x v="2"/>
    <n v="7"/>
    <n v="0.3"/>
    <n v="4326.07"/>
    <n v="23.82"/>
    <n v="1843.8214285714294"/>
    <n v="867.58"/>
  </r>
  <r>
    <s v="ML-2021-1145266"/>
    <x v="516"/>
    <x v="0"/>
    <n v="10128"/>
    <s v="Daphne Mickey"/>
    <x v="1"/>
    <s v="Kuantan"/>
    <s v="Pahang"/>
    <x v="8"/>
    <s v="MI-10007745"/>
    <s v="Toshiba Microwave"/>
    <x v="28"/>
    <x v="1"/>
    <n v="2"/>
    <n v="0.05"/>
    <n v="545.74"/>
    <n v="35.68"/>
    <n v="26.845263157894749"/>
    <n v="69.05"/>
  </r>
  <r>
    <s v="CA-2021-1251356"/>
    <x v="552"/>
    <x v="0"/>
    <n v="10254"/>
    <s v="Alice Dyer"/>
    <x v="1"/>
    <s v="Montreal"/>
    <s v="Quebec"/>
    <x v="1"/>
    <s v="PH-10005297"/>
    <s v="Cisco Smart Phone"/>
    <x v="30"/>
    <x v="0"/>
    <n v="1"/>
    <n v="0.2"/>
    <n v="554.19000000000005"/>
    <n v="28.51"/>
    <n v="131.41999999999996"/>
    <n v="113.69"/>
  </r>
  <r>
    <s v="CA-2022-1009245"/>
    <x v="553"/>
    <x v="1"/>
    <n v="10236"/>
    <s v="Janice Gonzalez"/>
    <x v="1"/>
    <s v="Brampton"/>
    <s v="Ontario"/>
    <x v="1"/>
    <s v="ST-10005674"/>
    <s v="Maytag Stove"/>
    <x v="18"/>
    <x v="0"/>
    <n v="1"/>
    <n v="0"/>
    <n v="878.08"/>
    <n v="228.57"/>
    <n v="0"/>
    <n v="242.38"/>
  </r>
  <r>
    <s v="SP-2018-1124449"/>
    <x v="545"/>
    <x v="3"/>
    <n v="10170"/>
    <s v="Joseph Casarez"/>
    <x v="2"/>
    <s v="Madrid"/>
    <s v="Madrid"/>
    <x v="10"/>
    <s v="MI-10006301"/>
    <s v="Samsung Microwave"/>
    <x v="2"/>
    <x v="1"/>
    <n v="4"/>
    <n v="0"/>
    <n v="957.88"/>
    <n v="25.12"/>
    <n v="0"/>
    <n v="117.47"/>
  </r>
  <r>
    <s v="CA-2021-1886286"/>
    <x v="0"/>
    <x v="0"/>
    <n v="10347"/>
    <s v="Sheldon Silver"/>
    <x v="2"/>
    <s v="Guelph"/>
    <s v="Ontario"/>
    <x v="1"/>
    <s v="ST-10006669"/>
    <s v="Whirlpool Stove"/>
    <x v="17"/>
    <x v="0"/>
    <n v="1"/>
    <n v="0.2"/>
    <n v="722.69"/>
    <n v="178.66"/>
    <n v="136.00749999999994"/>
    <n v="198.54"/>
  </r>
  <r>
    <s v="FR-2020-1982195"/>
    <x v="554"/>
    <x v="4"/>
    <n v="10247"/>
    <s v="Christine Mirabal"/>
    <x v="0"/>
    <s v="Paris"/>
    <s v="Ile-de-France"/>
    <x v="5"/>
    <s v="PR-10005971"/>
    <s v="Brother Wireless Fax Machine"/>
    <x v="24"/>
    <x v="1"/>
    <n v="4"/>
    <n v="0.1"/>
    <n v="546.84"/>
    <n v="12.33"/>
    <n v="59.389999999999986"/>
    <n v="83.27"/>
  </r>
  <r>
    <s v="CA-2018-1098995"/>
    <x v="555"/>
    <x v="3"/>
    <n v="10109"/>
    <s v="Patrick King"/>
    <x v="1"/>
    <s v="Toronto"/>
    <s v="Ontario"/>
    <x v="1"/>
    <s v="TV-10005930"/>
    <s v="Sony Television"/>
    <x v="14"/>
    <x v="1"/>
    <n v="2"/>
    <n v="0"/>
    <n v="1734.64"/>
    <n v="149.52000000000001"/>
    <n v="0"/>
    <n v="396.57"/>
  </r>
  <r>
    <s v="TH-2021-1973466"/>
    <x v="556"/>
    <x v="0"/>
    <n v="10145"/>
    <s v="Ann Williams"/>
    <x v="2"/>
    <s v="Bangkok"/>
    <s v="Bangkok"/>
    <x v="11"/>
    <s v="TV-10005930"/>
    <s v="Sony Television"/>
    <x v="14"/>
    <x v="0"/>
    <n v="1"/>
    <n v="0"/>
    <n v="867.32"/>
    <n v="171.95"/>
    <n v="0"/>
    <n v="208"/>
  </r>
  <r>
    <s v="IN-2022-1110764"/>
    <x v="557"/>
    <x v="1"/>
    <n v="10264"/>
    <s v="Kerri Michaux"/>
    <x v="0"/>
    <s v="Mumbai"/>
    <s v="Konkan"/>
    <x v="7"/>
    <s v="ST-10001898"/>
    <s v="KitchenAid Stove"/>
    <x v="5"/>
    <x v="1"/>
    <n v="2"/>
    <n v="0.1"/>
    <n v="2446.3200000000002"/>
    <n v="334.08"/>
    <n v="234.69333333333316"/>
    <n v="644.99"/>
  </r>
  <r>
    <s v="UK-2021-1958560"/>
    <x v="336"/>
    <x v="0"/>
    <n v="10226"/>
    <s v="James Vashaw"/>
    <x v="0"/>
    <s v="London"/>
    <s v="England"/>
    <x v="2"/>
    <s v="PH-10007441"/>
    <s v="OnePlus Smart Phone"/>
    <x v="0"/>
    <x v="1"/>
    <n v="2"/>
    <n v="0"/>
    <n v="1236.02"/>
    <n v="26.2"/>
    <n v="0"/>
    <n v="249.82"/>
  </r>
  <r>
    <s v="MX-2018-1004110"/>
    <x v="558"/>
    <x v="3"/>
    <n v="10109"/>
    <s v="Patrick King"/>
    <x v="1"/>
    <s v="Mexico City"/>
    <s v="Distrito Federal"/>
    <x v="0"/>
    <s v="PR-10008054"/>
    <s v="Xerox Printer"/>
    <x v="13"/>
    <x v="0"/>
    <n v="1"/>
    <n v="0.3"/>
    <n v="180.55"/>
    <n v="17.07"/>
    <n v="70.062857142857155"/>
    <n v="28.79"/>
  </r>
  <r>
    <s v="ML-2021-1251719"/>
    <x v="559"/>
    <x v="0"/>
    <n v="10221"/>
    <s v="Patrick Fletcher"/>
    <x v="1"/>
    <s v="Kuantan"/>
    <s v="Pahang"/>
    <x v="8"/>
    <s v="MI-10007050"/>
    <s v="Hamilton Beach Microwave"/>
    <x v="9"/>
    <x v="1"/>
    <n v="3"/>
    <n v="0"/>
    <n v="831.21"/>
    <n v="35.89"/>
    <n v="0"/>
    <n v="103.34"/>
  </r>
  <r>
    <s v="CA-2018-1578998"/>
    <x v="539"/>
    <x v="3"/>
    <n v="10252"/>
    <s v="Christopher Delong"/>
    <x v="2"/>
    <s v="Guelph"/>
    <s v="Ontario"/>
    <x v="1"/>
    <s v="ST-10001243"/>
    <s v="Hamilton Beach Stove"/>
    <x v="9"/>
    <x v="2"/>
    <n v="7"/>
    <n v="0"/>
    <n v="5164.74"/>
    <n v="175.46"/>
    <n v="0"/>
    <n v="1308.77"/>
  </r>
  <r>
    <s v="AU-2018-1432358"/>
    <x v="86"/>
    <x v="3"/>
    <n v="10127"/>
    <s v="Kyle Strange"/>
    <x v="1"/>
    <s v="Sydney"/>
    <s v="New South Wales"/>
    <x v="4"/>
    <s v="TV-10008344"/>
    <s v="Sharp Television"/>
    <x v="10"/>
    <x v="1"/>
    <n v="3"/>
    <n v="0.15"/>
    <n v="3073.11"/>
    <n v="225.65"/>
    <n v="502.49294117647059"/>
    <n v="698.65"/>
  </r>
  <r>
    <s v="TH-2019-1987424"/>
    <x v="560"/>
    <x v="2"/>
    <n v="10057"/>
    <s v="Derrick Moe"/>
    <x v="2"/>
    <s v="Bangkok"/>
    <s v="Bangkok"/>
    <x v="11"/>
    <s v="MI-10007421"/>
    <s v="Hoover Microwave"/>
    <x v="22"/>
    <x v="0"/>
    <n v="1"/>
    <n v="0.25"/>
    <n v="230.19"/>
    <n v="30.15"/>
    <n v="66.679999999999978"/>
    <n v="30.64"/>
  </r>
  <r>
    <s v="TH-2019-1934003"/>
    <x v="362"/>
    <x v="2"/>
    <n v="10325"/>
    <s v="Eloisa Carrol"/>
    <x v="1"/>
    <s v="Bangkok"/>
    <s v="Bangkok"/>
    <x v="11"/>
    <s v="PR-10004653"/>
    <s v="StarTech Printer"/>
    <x v="7"/>
    <x v="1"/>
    <n v="4"/>
    <n v="0.05"/>
    <n v="905.96"/>
    <n v="22.71"/>
    <n v="46.486842105263236"/>
    <n v="138.15"/>
  </r>
  <r>
    <s v="SP-2019-1130933"/>
    <x v="145"/>
    <x v="2"/>
    <n v="10244"/>
    <s v="Antonio Swiger"/>
    <x v="2"/>
    <s v="Madrid"/>
    <s v="Madrid"/>
    <x v="10"/>
    <s v="ST-10000710"/>
    <s v="Cuisinart Stove"/>
    <x v="23"/>
    <x v="2"/>
    <n v="5"/>
    <n v="0.15"/>
    <n v="3503.9"/>
    <n v="156.21"/>
    <n v="590.76882352941175"/>
    <n v="891.57"/>
  </r>
  <r>
    <s v="US-2021-1023011"/>
    <x v="409"/>
    <x v="0"/>
    <n v="10088"/>
    <s v="Audrey Allen"/>
    <x v="2"/>
    <s v="Chicago"/>
    <s v="Illinois"/>
    <x v="3"/>
    <s v="TV-10008367"/>
    <s v="TCL Television"/>
    <x v="6"/>
    <x v="1"/>
    <n v="4"/>
    <n v="0.3"/>
    <n v="3526.56"/>
    <n v="140.61000000000001"/>
    <n v="1451.1214285714286"/>
    <n v="789.9"/>
  </r>
  <r>
    <s v="US-2018-1437657"/>
    <x v="561"/>
    <x v="3"/>
    <n v="10052"/>
    <s v="Dana Labounty"/>
    <x v="2"/>
    <s v="Chicago"/>
    <s v="Illinois"/>
    <x v="3"/>
    <s v="PH-10005297"/>
    <s v="Cisco Smart Phone"/>
    <x v="30"/>
    <x v="0"/>
    <n v="1"/>
    <n v="0.2"/>
    <n v="554.19000000000005"/>
    <n v="29.94"/>
    <n v="131.0625"/>
    <n v="113.83"/>
  </r>
  <r>
    <s v="US-2021-1235765"/>
    <x v="562"/>
    <x v="0"/>
    <n v="10393"/>
    <s v="Michael Ortego"/>
    <x v="1"/>
    <s v="Chicago"/>
    <s v="Illinois"/>
    <x v="3"/>
    <s v="TV-10005930"/>
    <s v="Sony Television"/>
    <x v="14"/>
    <x v="2"/>
    <n v="6"/>
    <n v="0"/>
    <n v="5203.92"/>
    <n v="157"/>
    <n v="0"/>
    <n v="1160.56"/>
  </r>
  <r>
    <s v="US-2021-1468104"/>
    <x v="559"/>
    <x v="0"/>
    <n v="10359"/>
    <s v="Joe Williams"/>
    <x v="0"/>
    <s v="Los Angeles"/>
    <s v="California"/>
    <x v="3"/>
    <s v="MI-10007050"/>
    <s v="Hamilton Beach Microwave"/>
    <x v="9"/>
    <x v="0"/>
    <n v="1"/>
    <n v="0.05"/>
    <n v="277.07"/>
    <n v="32.770000000000003"/>
    <n v="12.857894736842098"/>
    <n v="36.53"/>
  </r>
  <r>
    <s v="AU-2020-1083333"/>
    <x v="60"/>
    <x v="4"/>
    <n v="10242"/>
    <s v="Roger Mcneely"/>
    <x v="2"/>
    <s v="Sydney"/>
    <s v="New South Wales"/>
    <x v="4"/>
    <s v="PR-10002718"/>
    <s v="Canon Printer"/>
    <x v="16"/>
    <x v="1"/>
    <n v="2"/>
    <n v="0"/>
    <n v="361.8"/>
    <n v="22.28"/>
    <n v="0"/>
    <n v="56.51"/>
  </r>
  <r>
    <s v="US-2018-1326754"/>
    <x v="563"/>
    <x v="3"/>
    <n v="10103"/>
    <s v="Juan Siverling"/>
    <x v="0"/>
    <s v="Houston"/>
    <s v="Texas"/>
    <x v="3"/>
    <s v="PH-10008564"/>
    <s v="BlackBerry Smart Phone"/>
    <x v="15"/>
    <x v="0"/>
    <n v="1"/>
    <n v="0"/>
    <n v="916.69"/>
    <n v="56.47"/>
    <n v="0"/>
    <n v="188.99"/>
  </r>
  <r>
    <s v="CA-2022-1685601"/>
    <x v="564"/>
    <x v="1"/>
    <n v="10216"/>
    <s v="Joyce Chason"/>
    <x v="2"/>
    <s v="Guelph"/>
    <s v="Ontario"/>
    <x v="1"/>
    <s v="PH-10004521"/>
    <s v="Huawei Smart Phone"/>
    <x v="26"/>
    <x v="1"/>
    <n v="4"/>
    <n v="0"/>
    <n v="2001.28"/>
    <n v="15.45"/>
    <n v="0"/>
    <n v="401.78"/>
  </r>
  <r>
    <s v="MX-2022-1559454"/>
    <x v="565"/>
    <x v="1"/>
    <n v="10226"/>
    <s v="James Vashaw"/>
    <x v="0"/>
    <s v="Mexico City"/>
    <s v="Distrito Federal"/>
    <x v="0"/>
    <s v="ST-10006669"/>
    <s v="Whirlpool Stove"/>
    <x v="17"/>
    <x v="0"/>
    <n v="1"/>
    <n v="0.1"/>
    <n v="722.69"/>
    <n v="187.59"/>
    <n v="59.45555555555552"/>
    <n v="199.43"/>
  </r>
  <r>
    <s v="IT-2021-1504702"/>
    <x v="317"/>
    <x v="0"/>
    <n v="10364"/>
    <s v="Alice Arnold"/>
    <x v="0"/>
    <s v="Milan"/>
    <s v="Lombardy"/>
    <x v="9"/>
    <s v="ST-10000710"/>
    <s v="Cuisinart Stove"/>
    <x v="23"/>
    <x v="0"/>
    <n v="1"/>
    <n v="0"/>
    <n v="700.78"/>
    <n v="156.21"/>
    <n v="0"/>
    <n v="190.81"/>
  </r>
  <r>
    <s v="US-2022-1862433"/>
    <x v="566"/>
    <x v="1"/>
    <n v="10030"/>
    <s v="Joseph Hayes"/>
    <x v="0"/>
    <s v="Los Angeles"/>
    <s v="California"/>
    <x v="3"/>
    <s v="PR-10008054"/>
    <s v="Xerox Printer"/>
    <x v="13"/>
    <x v="2"/>
    <n v="7"/>
    <n v="0"/>
    <n v="1263.8499999999999"/>
    <n v="17.07"/>
    <n v="0"/>
    <n v="191.27"/>
  </r>
  <r>
    <s v="MX-2019-1740330"/>
    <x v="491"/>
    <x v="2"/>
    <n v="10141"/>
    <s v="June Schatzman"/>
    <x v="0"/>
    <s v="Mexico City"/>
    <s v="Distrito Federal"/>
    <x v="0"/>
    <s v="TV-10008344"/>
    <s v="Sharp Television"/>
    <x v="10"/>
    <x v="2"/>
    <n v="6"/>
    <n v="0.15"/>
    <n v="6146.22"/>
    <n v="197.44"/>
    <n v="1049.7847058823536"/>
    <n v="1371.9"/>
  </r>
  <r>
    <s v="CA-2018-1156394"/>
    <x v="567"/>
    <x v="3"/>
    <n v="10015"/>
    <s v="Peggy Swift"/>
    <x v="0"/>
    <s v="Toronto"/>
    <s v="Ontario"/>
    <x v="1"/>
    <s v="PR-10001146"/>
    <s v="Lexmark Printer"/>
    <x v="20"/>
    <x v="0"/>
    <n v="1"/>
    <n v="0"/>
    <n v="107.75"/>
    <n v="12.44"/>
    <n v="0"/>
    <n v="17.399999999999999"/>
  </r>
  <r>
    <s v="MX-2020-1902677"/>
    <x v="568"/>
    <x v="4"/>
    <n v="10371"/>
    <s v="Dolores Burnside"/>
    <x v="0"/>
    <s v="Mexico City"/>
    <s v="Distrito Federal"/>
    <x v="0"/>
    <s v="ST-10005074"/>
    <s v="LG Stove"/>
    <x v="1"/>
    <x v="2"/>
    <n v="6"/>
    <n v="0"/>
    <n v="6025.08"/>
    <n v="282.11"/>
    <n v="0"/>
    <n v="1534.45"/>
  </r>
  <r>
    <s v="US-2019-1685264"/>
    <x v="569"/>
    <x v="2"/>
    <n v="10399"/>
    <s v="Mary Taylor"/>
    <x v="2"/>
    <s v="Chicago"/>
    <s v="Illinois"/>
    <x v="3"/>
    <s v="MI-10003281"/>
    <s v="KitchenAid Microwave"/>
    <x v="5"/>
    <x v="1"/>
    <n v="2"/>
    <n v="0.2"/>
    <n v="301.62"/>
    <n v="12.13"/>
    <n v="72.372500000000002"/>
    <n v="37.409999999999997"/>
  </r>
  <r>
    <s v="UK-2020-1086184"/>
    <x v="253"/>
    <x v="4"/>
    <n v="10323"/>
    <s v="Helen Rosado"/>
    <x v="0"/>
    <s v="Cambridge"/>
    <s v="England"/>
    <x v="2"/>
    <s v="PR-10002718"/>
    <s v="Canon Printer"/>
    <x v="16"/>
    <x v="1"/>
    <n v="4"/>
    <n v="0.1"/>
    <n v="723.6"/>
    <n v="20.43"/>
    <n v="78.13"/>
    <n v="110.6"/>
  </r>
  <r>
    <s v="UK-2020-1261640"/>
    <x v="570"/>
    <x v="4"/>
    <n v="10194"/>
    <s v="Cindy Williams"/>
    <x v="1"/>
    <s v="London"/>
    <s v="England"/>
    <x v="2"/>
    <s v="ST-10001957"/>
    <s v="Hoover Stove"/>
    <x v="22"/>
    <x v="0"/>
    <n v="1"/>
    <n v="0.1"/>
    <n v="1255.1600000000001"/>
    <n v="380.84"/>
    <n v="97.146666666666647"/>
    <n v="351.87"/>
  </r>
  <r>
    <s v="FR-2022-1708072"/>
    <x v="571"/>
    <x v="1"/>
    <n v="10260"/>
    <s v="Diane Hanson"/>
    <x v="0"/>
    <s v="Paris"/>
    <s v="Ile-de-France"/>
    <x v="5"/>
    <s v="TV-10007393"/>
    <s v="Insignia Television"/>
    <x v="29"/>
    <x v="0"/>
    <n v="1"/>
    <n v="0"/>
    <n v="1191.01"/>
    <n v="247.81"/>
    <n v="0"/>
    <n v="286.8"/>
  </r>
  <r>
    <s v="CA-2019-1587354"/>
    <x v="465"/>
    <x v="2"/>
    <n v="10186"/>
    <s v="David Briggs"/>
    <x v="2"/>
    <s v="Toronto"/>
    <s v="Ontario"/>
    <x v="1"/>
    <s v="ST-10000710"/>
    <s v="Cuisinart Stove"/>
    <x v="23"/>
    <x v="1"/>
    <n v="2"/>
    <n v="0"/>
    <n v="1401.56"/>
    <n v="142.01"/>
    <n v="0"/>
    <n v="364.58"/>
  </r>
  <r>
    <s v="US-2022-1494115"/>
    <x v="572"/>
    <x v="1"/>
    <n v="10144"/>
    <s v="Kathy Shockey"/>
    <x v="0"/>
    <s v="New York"/>
    <s v="New York"/>
    <x v="3"/>
    <s v="TV-10008344"/>
    <s v="Sharp Television"/>
    <x v="10"/>
    <x v="1"/>
    <n v="2"/>
    <n v="0"/>
    <n v="2048.7399999999998"/>
    <n v="197.44"/>
    <n v="0"/>
    <n v="470.46"/>
  </r>
  <r>
    <s v="US-2020-1352216"/>
    <x v="573"/>
    <x v="4"/>
    <n v="10109"/>
    <s v="Patrick King"/>
    <x v="1"/>
    <s v="Chicago"/>
    <s v="Illinois"/>
    <x v="3"/>
    <s v="TV-10008186"/>
    <s v="Supersonic Television"/>
    <x v="31"/>
    <x v="1"/>
    <n v="2"/>
    <n v="0.2"/>
    <n v="2675.38"/>
    <n v="244.49"/>
    <n v="607.72249999999985"/>
    <n v="613.03"/>
  </r>
  <r>
    <s v="CA-2021-1456802"/>
    <x v="186"/>
    <x v="0"/>
    <n v="10219"/>
    <s v="Randy Tomas"/>
    <x v="0"/>
    <s v="Guelph"/>
    <s v="Ontario"/>
    <x v="1"/>
    <s v="PH-10004767"/>
    <s v="Motorola Smart Phone"/>
    <x v="27"/>
    <x v="1"/>
    <n v="4"/>
    <n v="0"/>
    <n v="3600.96"/>
    <n v="53.13"/>
    <n v="0"/>
    <n v="725.51"/>
  </r>
  <r>
    <s v="CA-2022-1517262"/>
    <x v="96"/>
    <x v="1"/>
    <n v="10169"/>
    <s v="Richard Viloria"/>
    <x v="2"/>
    <s v="Toronto"/>
    <s v="Ontario"/>
    <x v="1"/>
    <s v="TV-10007393"/>
    <s v="Insignia Television"/>
    <x v="29"/>
    <x v="0"/>
    <n v="1"/>
    <n v="0"/>
    <n v="1191.01"/>
    <n v="225.28"/>
    <n v="0"/>
    <n v="284.55"/>
  </r>
  <r>
    <s v="FR-2020-1777062"/>
    <x v="574"/>
    <x v="4"/>
    <n v="10120"/>
    <s v="William Young"/>
    <x v="0"/>
    <s v="Paris"/>
    <s v="Ile-de-France"/>
    <x v="5"/>
    <s v="PR-10003228"/>
    <s v="HP Wireless Fax"/>
    <x v="3"/>
    <x v="0"/>
    <n v="1"/>
    <n v="0"/>
    <n v="227.74"/>
    <n v="25.9"/>
    <n v="0"/>
    <n v="36.75"/>
  </r>
  <r>
    <s v="FR-2019-1847024"/>
    <x v="575"/>
    <x v="2"/>
    <n v="10174"/>
    <s v="Marisol Robinson"/>
    <x v="1"/>
    <s v="Paris"/>
    <s v="Ile-de-France"/>
    <x v="5"/>
    <s v="MI-10005387"/>
    <s v="Cuisinart Microwave"/>
    <x v="23"/>
    <x v="1"/>
    <n v="4"/>
    <n v="0"/>
    <n v="1117.1199999999999"/>
    <n v="25.44"/>
    <n v="0"/>
    <n v="136.58000000000001"/>
  </r>
  <r>
    <s v="CA-2018-1545835"/>
    <x v="576"/>
    <x v="3"/>
    <n v="10310"/>
    <s v="Jennifer Haller"/>
    <x v="0"/>
    <s v="Guelph"/>
    <s v="Ontario"/>
    <x v="1"/>
    <s v="MI-10005387"/>
    <s v="Cuisinart Microwave"/>
    <x v="23"/>
    <x v="2"/>
    <n v="6"/>
    <n v="0.15"/>
    <n v="1675.68"/>
    <n v="23.13"/>
    <n v="291.62647058823541"/>
    <n v="203.37"/>
  </r>
  <r>
    <s v="US-2021-1822916"/>
    <x v="577"/>
    <x v="0"/>
    <n v="10226"/>
    <s v="James Vashaw"/>
    <x v="0"/>
    <s v="Chicago"/>
    <s v="Illinois"/>
    <x v="3"/>
    <s v="PH-10004521"/>
    <s v="Huawei Smart Phone"/>
    <x v="26"/>
    <x v="1"/>
    <n v="2"/>
    <n v="0"/>
    <n v="1000.64"/>
    <n v="16.22"/>
    <n v="0"/>
    <n v="201.74"/>
  </r>
  <r>
    <s v="US-2020-1577806"/>
    <x v="503"/>
    <x v="4"/>
    <n v="10381"/>
    <s v="Kelly Haro"/>
    <x v="2"/>
    <s v="Houston"/>
    <s v="Texas"/>
    <x v="3"/>
    <s v="ST-10005531"/>
    <s v="Breville Stove"/>
    <x v="12"/>
    <x v="1"/>
    <n v="4"/>
    <n v="0.15"/>
    <n v="4029.28"/>
    <n v="247.36"/>
    <n v="667.39764705882408"/>
    <n v="1032.06"/>
  </r>
  <r>
    <s v="IN-2019-1833813"/>
    <x v="578"/>
    <x v="2"/>
    <n v="10342"/>
    <s v="Lucille Drew"/>
    <x v="2"/>
    <s v="Mumbai"/>
    <s v="Konkan"/>
    <x v="7"/>
    <s v="PR-10002718"/>
    <s v="Canon Printer"/>
    <x v="16"/>
    <x v="0"/>
    <n v="1"/>
    <n v="0.05"/>
    <n v="180.9"/>
    <n v="21.36"/>
    <n v="8.3968421052631754"/>
    <n v="29.28"/>
  </r>
  <r>
    <s v="US-2022-1386716"/>
    <x v="579"/>
    <x v="1"/>
    <n v="10169"/>
    <s v="Richard Viloria"/>
    <x v="2"/>
    <s v="Chicago"/>
    <s v="Illinois"/>
    <x v="3"/>
    <s v="ST-10001898"/>
    <s v="KitchenAid Stove"/>
    <x v="5"/>
    <x v="1"/>
    <n v="2"/>
    <n v="0.15"/>
    <n v="2446.3200000000002"/>
    <n v="305.02999999999997"/>
    <n v="377.87470588235283"/>
    <n v="642.08000000000004"/>
  </r>
  <r>
    <s v="MX-2022-1766163"/>
    <x v="580"/>
    <x v="1"/>
    <n v="10172"/>
    <s v="Ruth Mendez"/>
    <x v="0"/>
    <s v="Mexico City"/>
    <s v="Distrito Federal"/>
    <x v="0"/>
    <s v="ST-10005531"/>
    <s v="Breville Stove"/>
    <x v="12"/>
    <x v="0"/>
    <n v="1"/>
    <n v="0"/>
    <n v="1007.32"/>
    <n v="247.36"/>
    <n v="0"/>
    <n v="276.57"/>
  </r>
  <r>
    <s v="CA-2020-1233483"/>
    <x v="581"/>
    <x v="4"/>
    <n v="10039"/>
    <s v="Jeannette Bazin"/>
    <x v="2"/>
    <s v="Guelph"/>
    <s v="Ontario"/>
    <x v="1"/>
    <s v="PR-10005363"/>
    <s v="Sharp Printer"/>
    <x v="10"/>
    <x v="0"/>
    <n v="1"/>
    <n v="0.05"/>
    <n v="129.19"/>
    <n v="12.07"/>
    <n v="6.1642105263157987"/>
    <n v="20.59"/>
  </r>
  <r>
    <s v="US-2020-1596026"/>
    <x v="39"/>
    <x v="4"/>
    <n v="10025"/>
    <s v="Michael Pellerin"/>
    <x v="1"/>
    <s v="Los Angeles"/>
    <s v="California"/>
    <x v="3"/>
    <s v="PR-10005363"/>
    <s v="Sharp Printer"/>
    <x v="10"/>
    <x v="0"/>
    <n v="1"/>
    <n v="0"/>
    <n v="129.19"/>
    <n v="12.67"/>
    <n v="0"/>
    <n v="20.65"/>
  </r>
  <r>
    <s v="FR-2022-1415213"/>
    <x v="213"/>
    <x v="1"/>
    <n v="10208"/>
    <s v="Judy Reyes"/>
    <x v="0"/>
    <s v="Paris"/>
    <s v="Ile-de-France"/>
    <x v="5"/>
    <s v="TV-10008186"/>
    <s v="Supersonic Television"/>
    <x v="31"/>
    <x v="1"/>
    <n v="3"/>
    <n v="0"/>
    <n v="4013.07"/>
    <n v="256.14"/>
    <n v="0"/>
    <n v="908.48"/>
  </r>
  <r>
    <s v="UK-2021-1302211"/>
    <x v="582"/>
    <x v="0"/>
    <n v="10280"/>
    <s v="Melinda Carroll"/>
    <x v="0"/>
    <s v="Cambridge"/>
    <s v="England"/>
    <x v="2"/>
    <s v="ST-10005674"/>
    <s v="Maytag Stove"/>
    <x v="18"/>
    <x v="1"/>
    <n v="4"/>
    <n v="0.1"/>
    <n v="3512.32"/>
    <n v="251.43"/>
    <n v="362.32111111111089"/>
    <n v="903.22"/>
  </r>
  <r>
    <s v="IN-2021-1488734"/>
    <x v="583"/>
    <x v="0"/>
    <n v="10190"/>
    <s v="Dennis Stowe"/>
    <x v="0"/>
    <s v="Mumbai"/>
    <s v="Konkan"/>
    <x v="7"/>
    <s v="MI-10000971"/>
    <s v="LG Microwave"/>
    <x v="1"/>
    <x v="0"/>
    <n v="1"/>
    <n v="0.05"/>
    <n v="238.08"/>
    <n v="31.23"/>
    <n v="10.886842105263156"/>
    <n v="31.69"/>
  </r>
  <r>
    <s v="US-2021-1662559"/>
    <x v="584"/>
    <x v="0"/>
    <n v="10157"/>
    <s v="Antonio Sadler"/>
    <x v="0"/>
    <s v="Los Angeles"/>
    <s v="California"/>
    <x v="3"/>
    <s v="PH-10008564"/>
    <s v="BlackBerry Smart Phone"/>
    <x v="15"/>
    <x v="0"/>
    <n v="1"/>
    <n v="0"/>
    <n v="916.69"/>
    <n v="56.47"/>
    <n v="0"/>
    <n v="188.99"/>
  </r>
  <r>
    <s v="CA-2018-1275698"/>
    <x v="585"/>
    <x v="3"/>
    <n v="10241"/>
    <s v="Gordon Betts"/>
    <x v="1"/>
    <s v="Toronto"/>
    <s v="Ontario"/>
    <x v="1"/>
    <s v="MI-10007745"/>
    <s v="Toshiba Microwave"/>
    <x v="28"/>
    <x v="2"/>
    <n v="6"/>
    <n v="0"/>
    <n v="1637.22"/>
    <n v="31.03"/>
    <n v="0"/>
    <n v="199.54"/>
  </r>
  <r>
    <s v="ML-2022-1318895"/>
    <x v="543"/>
    <x v="1"/>
    <n v="10106"/>
    <s v="Geraldine Vanhorn"/>
    <x v="2"/>
    <s v="Kuantan"/>
    <s v="Pahang"/>
    <x v="8"/>
    <s v="MI-10006301"/>
    <s v="Samsung Microwave"/>
    <x v="2"/>
    <x v="0"/>
    <n v="1"/>
    <n v="0"/>
    <n v="239.47"/>
    <n v="26.27"/>
    <n v="0"/>
    <n v="31.37"/>
  </r>
  <r>
    <s v="CA-2021-1676911"/>
    <x v="129"/>
    <x v="0"/>
    <n v="10139"/>
    <s v="Agustina Brien"/>
    <x v="1"/>
    <s v="Montreal"/>
    <s v="Quebec"/>
    <x v="1"/>
    <s v="ST-10001876"/>
    <s v="HiSense Stove"/>
    <x v="11"/>
    <x v="0"/>
    <n v="1"/>
    <n v="0.05"/>
    <n v="1080.3800000000001"/>
    <n v="242.67"/>
    <n v="44.090000000000032"/>
    <n v="294.37"/>
  </r>
  <r>
    <s v="GE-2022-1755485"/>
    <x v="586"/>
    <x v="1"/>
    <n v="10036"/>
    <s v="Nicholas Ford"/>
    <x v="0"/>
    <s v="Berlin"/>
    <s v=" Berlin"/>
    <x v="6"/>
    <s v="TV-10003493"/>
    <s v="LG Television"/>
    <x v="1"/>
    <x v="1"/>
    <n v="4"/>
    <n v="0"/>
    <n v="4759.2"/>
    <n v="239.87"/>
    <n v="0"/>
    <n v="1071.03"/>
  </r>
  <r>
    <s v="US-2022-1170979"/>
    <x v="587"/>
    <x v="1"/>
    <n v="10156"/>
    <s v="Olive Sears"/>
    <x v="0"/>
    <s v="Houston"/>
    <s v="Texas"/>
    <x v="3"/>
    <s v="MI-10003281"/>
    <s v="KitchenAid Microwave"/>
    <x v="5"/>
    <x v="0"/>
    <n v="1"/>
    <n v="0.1"/>
    <n v="150.81"/>
    <n v="12.13"/>
    <n v="15.408888888888896"/>
    <n v="19.309999999999999"/>
  </r>
  <r>
    <s v="US-2020-1057452"/>
    <x v="588"/>
    <x v="4"/>
    <n v="10285"/>
    <s v="Elvira Brown"/>
    <x v="1"/>
    <s v="Houston"/>
    <s v="Texas"/>
    <x v="3"/>
    <s v="PR-10005363"/>
    <s v="Sharp Printer"/>
    <x v="10"/>
    <x v="0"/>
    <n v="1"/>
    <n v="0.1"/>
    <n v="129.19"/>
    <n v="12.67"/>
    <n v="12.946666666666673"/>
    <n v="20.65"/>
  </r>
  <r>
    <s v="US-2018-1852159"/>
    <x v="589"/>
    <x v="3"/>
    <n v="10023"/>
    <s v="Ruthie Young"/>
    <x v="0"/>
    <s v="Houston"/>
    <s v="Texas"/>
    <x v="3"/>
    <s v="MI-10007745"/>
    <s v="Toshiba Microwave"/>
    <x v="28"/>
    <x v="0"/>
    <n v="1"/>
    <n v="0"/>
    <n v="272.87"/>
    <n v="32.58"/>
    <n v="0"/>
    <n v="36"/>
  </r>
  <r>
    <s v="UK-2020-1072510"/>
    <x v="402"/>
    <x v="4"/>
    <n v="10181"/>
    <s v="Corrine Woodham"/>
    <x v="0"/>
    <s v="London"/>
    <s v="England"/>
    <x v="2"/>
    <s v="MI-10005387"/>
    <s v="Cuisinart Microwave"/>
    <x v="23"/>
    <x v="0"/>
    <n v="1"/>
    <n v="0"/>
    <n v="279.27999999999997"/>
    <n v="25.44"/>
    <n v="0"/>
    <n v="36.049999999999997"/>
  </r>
  <r>
    <s v="GE-2018-1773864"/>
    <x v="507"/>
    <x v="3"/>
    <n v="10071"/>
    <s v="Georgia Sage"/>
    <x v="0"/>
    <s v="Berlin"/>
    <s v=" Berlin"/>
    <x v="6"/>
    <s v="MI-10009664"/>
    <s v="Breville Microwave"/>
    <x v="12"/>
    <x v="2"/>
    <n v="5"/>
    <n v="0.25"/>
    <n v="805.9"/>
    <n v="15.22"/>
    <n v="263.56000000000006"/>
    <n v="98.22"/>
  </r>
  <r>
    <s v="GE-2018-1732436"/>
    <x v="590"/>
    <x v="3"/>
    <n v="10041"/>
    <s v="James Poole"/>
    <x v="1"/>
    <s v="Berlin"/>
    <s v=" Berlin"/>
    <x v="6"/>
    <s v="PH-10007079"/>
    <s v="LG Smart Phone"/>
    <x v="1"/>
    <x v="1"/>
    <n v="4"/>
    <n v="0.05"/>
    <n v="3013.2"/>
    <n v="52.39"/>
    <n v="155.83210526315816"/>
    <n v="607.88"/>
  </r>
  <r>
    <s v="CA-2020-1625083"/>
    <x v="591"/>
    <x v="4"/>
    <n v="10387"/>
    <s v="William Whitehead"/>
    <x v="1"/>
    <s v="Montreal"/>
    <s v="Quebec"/>
    <x v="1"/>
    <s v="PR-10005363"/>
    <s v="Sharp Printer"/>
    <x v="10"/>
    <x v="2"/>
    <n v="6"/>
    <n v="0.25"/>
    <n v="775.14"/>
    <n v="12.07"/>
    <n v="254.35666666666668"/>
    <n v="117.49"/>
  </r>
  <r>
    <s v="UK-2020-1839024"/>
    <x v="592"/>
    <x v="4"/>
    <n v="10352"/>
    <s v="Miguelina Hefty"/>
    <x v="2"/>
    <s v="Cambridge"/>
    <s v="England"/>
    <x v="2"/>
    <s v="PR-10003228"/>
    <s v="HP Wireless Fax"/>
    <x v="3"/>
    <x v="0"/>
    <n v="1"/>
    <n v="0.1"/>
    <n v="227.74"/>
    <n v="25.9"/>
    <n v="22.426666666666648"/>
    <n v="36.75"/>
  </r>
  <r>
    <s v="US-2018-1672515"/>
    <x v="593"/>
    <x v="3"/>
    <n v="10152"/>
    <s v="Richard Ayers"/>
    <x v="1"/>
    <s v="New York"/>
    <s v="New York"/>
    <x v="3"/>
    <s v="TV-10007393"/>
    <s v="Insignia Television"/>
    <x v="29"/>
    <x v="0"/>
    <n v="1"/>
    <n v="0"/>
    <n v="1191.01"/>
    <n v="236.54"/>
    <n v="0"/>
    <n v="285.67"/>
  </r>
  <r>
    <s v="CA-2022-1861369"/>
    <x v="271"/>
    <x v="1"/>
    <n v="10217"/>
    <s v="Timothy Knapp"/>
    <x v="2"/>
    <s v="Montreal"/>
    <s v="Quebec"/>
    <x v="1"/>
    <s v="PR-10005363"/>
    <s v="Sharp Printer"/>
    <x v="10"/>
    <x v="1"/>
    <n v="4"/>
    <n v="0"/>
    <n v="516.76"/>
    <n v="12.07"/>
    <n v="0"/>
    <n v="78.73"/>
  </r>
  <r>
    <s v="GE-2020-1281244"/>
    <x v="289"/>
    <x v="4"/>
    <n v="10370"/>
    <s v="Michael Contreras"/>
    <x v="2"/>
    <s v="Berlin"/>
    <s v=" Berlin"/>
    <x v="6"/>
    <s v="MI-10007050"/>
    <s v="Hamilton Beach Microwave"/>
    <x v="9"/>
    <x v="2"/>
    <n v="6"/>
    <n v="0"/>
    <n v="1662.42"/>
    <n v="34.33"/>
    <n v="0"/>
    <n v="202.93"/>
  </r>
  <r>
    <s v="CA-2020-1579344"/>
    <x v="594"/>
    <x v="4"/>
    <n v="10397"/>
    <s v="Tony Davis"/>
    <x v="0"/>
    <s v="Brampton"/>
    <s v="Ontario"/>
    <x v="1"/>
    <s v="ST-10001957"/>
    <s v="Hoover Stove"/>
    <x v="22"/>
    <x v="1"/>
    <n v="4"/>
    <n v="0"/>
    <n v="5020.6400000000003"/>
    <n v="346.22"/>
    <n v="0"/>
    <n v="1289.78"/>
  </r>
  <r>
    <s v="UK-2019-1468390"/>
    <x v="182"/>
    <x v="2"/>
    <n v="10091"/>
    <s v="Megan Butts"/>
    <x v="1"/>
    <s v="London"/>
    <s v="England"/>
    <x v="2"/>
    <s v="MI-10007745"/>
    <s v="Toshiba Microwave"/>
    <x v="28"/>
    <x v="0"/>
    <n v="1"/>
    <n v="0.05"/>
    <n v="272.87"/>
    <n v="34.130000000000003"/>
    <n v="12.565263157894748"/>
    <n v="36.15"/>
  </r>
  <r>
    <s v="CA-2019-1442250"/>
    <x v="578"/>
    <x v="2"/>
    <n v="10228"/>
    <s v="Ruth Sauls"/>
    <x v="2"/>
    <s v="Montreal"/>
    <s v="Quebec"/>
    <x v="1"/>
    <s v="TV-10008035"/>
    <s v="Panasonic Television"/>
    <x v="8"/>
    <x v="0"/>
    <n v="1"/>
    <n v="0.15"/>
    <n v="885.07"/>
    <n v="144.58000000000001"/>
    <n v="130.67470588235301"/>
    <n v="209.18"/>
  </r>
  <r>
    <s v="SP-2021-1935380"/>
    <x v="595"/>
    <x v="0"/>
    <n v="10325"/>
    <s v="Eloisa Carrol"/>
    <x v="1"/>
    <s v="Madrid"/>
    <s v="Madrid"/>
    <x v="10"/>
    <s v="TV-10008035"/>
    <s v="Panasonic Television"/>
    <x v="8"/>
    <x v="0"/>
    <n v="1"/>
    <n v="0"/>
    <n v="885.07"/>
    <n v="159.04"/>
    <n v="0"/>
    <n v="210.62"/>
  </r>
  <r>
    <s v="UK-2022-1264022"/>
    <x v="596"/>
    <x v="1"/>
    <n v="10098"/>
    <s v="Sherrie Barnett"/>
    <x v="2"/>
    <s v="Cambridge"/>
    <s v="England"/>
    <x v="2"/>
    <s v="ST-10009819"/>
    <s v="Samsung Stove"/>
    <x v="2"/>
    <x v="2"/>
    <n v="7"/>
    <n v="0"/>
    <n v="5958.75"/>
    <n v="216.61"/>
    <n v="0"/>
    <n v="1511.33"/>
  </r>
  <r>
    <s v="CA-2019-1863190"/>
    <x v="80"/>
    <x v="2"/>
    <n v="10160"/>
    <s v="Jessica Howell"/>
    <x v="0"/>
    <s v="Montreal"/>
    <s v="Quebec"/>
    <x v="1"/>
    <s v="ST-10005074"/>
    <s v="LG Stove"/>
    <x v="1"/>
    <x v="0"/>
    <n v="1"/>
    <n v="0"/>
    <n v="1004.18"/>
    <n v="268.68"/>
    <n v="0"/>
    <n v="277.91000000000003"/>
  </r>
  <r>
    <s v="CA-2021-1646628"/>
    <x v="597"/>
    <x v="0"/>
    <n v="10050"/>
    <s v="William Murphy"/>
    <x v="0"/>
    <s v="Brampton"/>
    <s v="Ontario"/>
    <x v="1"/>
    <s v="MI-10005461"/>
    <s v="Panasonic Microwave"/>
    <x v="8"/>
    <x v="1"/>
    <n v="4"/>
    <n v="0"/>
    <n v="1159.68"/>
    <n v="31.58"/>
    <n v="0"/>
    <n v="142.32"/>
  </r>
  <r>
    <s v="US-2019-1299568"/>
    <x v="598"/>
    <x v="2"/>
    <n v="10208"/>
    <s v="Judy Reyes"/>
    <x v="0"/>
    <s v="Houston"/>
    <s v="Texas"/>
    <x v="3"/>
    <s v="TV-10008186"/>
    <s v="Supersonic Television"/>
    <x v="31"/>
    <x v="1"/>
    <n v="2"/>
    <n v="0"/>
    <n v="2675.38"/>
    <n v="244.49"/>
    <n v="0"/>
    <n v="613.03"/>
  </r>
  <r>
    <s v="UK-2018-1226322"/>
    <x v="599"/>
    <x v="3"/>
    <n v="10376"/>
    <s v="Raymond Callaway"/>
    <x v="0"/>
    <s v="Cambridge"/>
    <s v="England"/>
    <x v="2"/>
    <s v="PH-10004767"/>
    <s v="Motorola Smart Phone"/>
    <x v="27"/>
    <x v="2"/>
    <n v="5"/>
    <n v="0"/>
    <n v="4501.2"/>
    <n v="58.44"/>
    <n v="0"/>
    <n v="906.09"/>
  </r>
  <r>
    <s v="GE-2018-1171622"/>
    <x v="600"/>
    <x v="3"/>
    <n v="10068"/>
    <s v="Tim Gilbert"/>
    <x v="1"/>
    <s v="Berlin"/>
    <s v=" Berlin"/>
    <x v="6"/>
    <s v="TV-10007393"/>
    <s v="Insignia Television"/>
    <x v="29"/>
    <x v="1"/>
    <n v="4"/>
    <n v="0"/>
    <n v="4764.04"/>
    <n v="247.81"/>
    <n v="0"/>
    <n v="1072.8599999999999"/>
  </r>
  <r>
    <s v="SP-2021-1207388"/>
    <x v="166"/>
    <x v="0"/>
    <n v="10034"/>
    <s v="Tasha Nockels"/>
    <x v="1"/>
    <s v="Madrid"/>
    <s v="Madrid"/>
    <x v="10"/>
    <s v="TV-10008035"/>
    <s v="Panasonic Television"/>
    <x v="8"/>
    <x v="0"/>
    <n v="1"/>
    <n v="0.05"/>
    <n v="885.07"/>
    <n v="159.04"/>
    <n v="38.212105263157923"/>
    <n v="210.62"/>
  </r>
  <r>
    <s v="US-2022-1017358"/>
    <x v="120"/>
    <x v="1"/>
    <n v="10347"/>
    <s v="Sheldon Silver"/>
    <x v="2"/>
    <s v="Chicago"/>
    <s v="Illinois"/>
    <x v="3"/>
    <s v="PH-10007441"/>
    <s v="OnePlus Smart Phone"/>
    <x v="0"/>
    <x v="0"/>
    <n v="1"/>
    <n v="0"/>
    <n v="618.01"/>
    <n v="25.01"/>
    <n v="0"/>
    <n v="126.1"/>
  </r>
  <r>
    <s v="IT-2022-1199358"/>
    <x v="601"/>
    <x v="1"/>
    <n v="10153"/>
    <s v="Jeremiah Perreault"/>
    <x v="0"/>
    <s v="Milan"/>
    <s v="Lombardy"/>
    <x v="9"/>
    <s v="PR-10009905"/>
    <s v="Brother Copy Machine"/>
    <x v="24"/>
    <x v="0"/>
    <n v="1"/>
    <n v="0.1"/>
    <n v="279.3"/>
    <n v="29.66"/>
    <n v="27.737777777777779"/>
    <n v="44.87"/>
  </r>
  <r>
    <s v="MX-2022-1851598"/>
    <x v="20"/>
    <x v="1"/>
    <n v="10279"/>
    <s v="Carl Mickens"/>
    <x v="1"/>
    <s v="Mexico City"/>
    <s v="Distrito Federal"/>
    <x v="0"/>
    <s v="PR-10001146"/>
    <s v="Lexmark Printer"/>
    <x v="20"/>
    <x v="0"/>
    <n v="1"/>
    <n v="0"/>
    <n v="107.75"/>
    <n v="13.06"/>
    <n v="0"/>
    <n v="17.47"/>
  </r>
  <r>
    <s v="CA-2018-1429021"/>
    <x v="602"/>
    <x v="3"/>
    <n v="10224"/>
    <s v="Mary Jackson"/>
    <x v="2"/>
    <s v="Guelph"/>
    <s v="Ontario"/>
    <x v="1"/>
    <s v="PR-10002718"/>
    <s v="Canon Printer"/>
    <x v="16"/>
    <x v="0"/>
    <n v="1"/>
    <n v="0.1"/>
    <n v="180.9"/>
    <n v="18.57"/>
    <n v="18.036666666666662"/>
    <n v="29"/>
  </r>
  <r>
    <s v="ML-2018-1247263"/>
    <x v="603"/>
    <x v="3"/>
    <n v="10262"/>
    <s v="Jackie Murray"/>
    <x v="1"/>
    <s v="Kuantan"/>
    <s v="Pahang"/>
    <x v="8"/>
    <s v="ST-10001876"/>
    <s v="HiSense Stove"/>
    <x v="11"/>
    <x v="1"/>
    <n v="2"/>
    <n v="0.1"/>
    <n v="2160.7600000000002"/>
    <n v="279.07"/>
    <n v="209.0766666666666"/>
    <n v="568.11"/>
  </r>
  <r>
    <s v="ML-2020-1907262"/>
    <x v="604"/>
    <x v="4"/>
    <n v="10090"/>
    <s v="Bill Novak"/>
    <x v="0"/>
    <s v="Kuantan"/>
    <s v="Pahang"/>
    <x v="8"/>
    <s v="PR-10001146"/>
    <s v="Lexmark Printer"/>
    <x v="20"/>
    <x v="0"/>
    <n v="1"/>
    <n v="0.05"/>
    <n v="107.75"/>
    <n v="14.31"/>
    <n v="4.9178947368421149"/>
    <n v="17.59"/>
  </r>
  <r>
    <s v="US-2022-1856610"/>
    <x v="605"/>
    <x v="1"/>
    <n v="10177"/>
    <s v="Guadalupe Mizell"/>
    <x v="2"/>
    <s v="Chicago"/>
    <s v="Illinois"/>
    <x v="3"/>
    <s v="MI-10009664"/>
    <s v="Breville Microwave"/>
    <x v="12"/>
    <x v="2"/>
    <n v="6"/>
    <n v="0"/>
    <n v="967.08"/>
    <n v="14.53"/>
    <n v="0"/>
    <n v="117.49"/>
  </r>
  <r>
    <s v="US-2022-1241578"/>
    <x v="538"/>
    <x v="1"/>
    <n v="10388"/>
    <s v="Quinton Dees"/>
    <x v="2"/>
    <s v="New York"/>
    <s v="New York"/>
    <x v="3"/>
    <s v="MI-10007745"/>
    <s v="Toshiba Microwave"/>
    <x v="28"/>
    <x v="1"/>
    <n v="4"/>
    <n v="0"/>
    <n v="1091.48"/>
    <n v="32.58"/>
    <n v="0"/>
    <n v="134.22"/>
  </r>
  <r>
    <s v="US-2019-1825097"/>
    <x v="606"/>
    <x v="2"/>
    <n v="10082"/>
    <s v="Mary Domenice"/>
    <x v="1"/>
    <s v="Houston"/>
    <s v="Texas"/>
    <x v="3"/>
    <s v="PH-10004767"/>
    <s v="Motorola Smart Phone"/>
    <x v="27"/>
    <x v="1"/>
    <n v="4"/>
    <n v="0.05"/>
    <n v="3600.96"/>
    <n v="55.79"/>
    <n v="186.58789473684237"/>
    <n v="725.78"/>
  </r>
  <r>
    <s v="IT-2022-1374695"/>
    <x v="375"/>
    <x v="1"/>
    <n v="10045"/>
    <s v="Donna Montoya"/>
    <x v="2"/>
    <s v="Milan"/>
    <s v="Lombardy"/>
    <x v="9"/>
    <s v="ST-10000710"/>
    <s v="Cuisinart Stove"/>
    <x v="23"/>
    <x v="0"/>
    <n v="1"/>
    <n v="0.25"/>
    <n v="700.78"/>
    <n v="156.21"/>
    <n v="181.52333333333331"/>
    <n v="190.81"/>
  </r>
  <r>
    <s v="FR-2022-1063364"/>
    <x v="607"/>
    <x v="1"/>
    <n v="10066"/>
    <s v="Evelyn Ray"/>
    <x v="2"/>
    <s v="Paris"/>
    <s v="Ile-de-France"/>
    <x v="5"/>
    <s v="MI-10007421"/>
    <s v="Hoover Microwave"/>
    <x v="22"/>
    <x v="2"/>
    <n v="6"/>
    <n v="0"/>
    <n v="1381.14"/>
    <n v="28.84"/>
    <n v="0"/>
    <n v="168.6"/>
  </r>
  <r>
    <s v="US-2019-1109235"/>
    <x v="608"/>
    <x v="2"/>
    <n v="10082"/>
    <s v="Mary Domenice"/>
    <x v="1"/>
    <s v="Houston"/>
    <s v="Texas"/>
    <x v="3"/>
    <s v="MI-10007745"/>
    <s v="Toshiba Microwave"/>
    <x v="28"/>
    <x v="0"/>
    <n v="1"/>
    <n v="0"/>
    <n v="272.87"/>
    <n v="32.58"/>
    <n v="0"/>
    <n v="36"/>
  </r>
  <r>
    <s v="US-2018-1936898"/>
    <x v="609"/>
    <x v="3"/>
    <n v="10290"/>
    <s v="Bernice Medrano"/>
    <x v="0"/>
    <s v="Houston"/>
    <s v="Texas"/>
    <x v="3"/>
    <s v="TV-10008035"/>
    <s v="Panasonic Television"/>
    <x v="8"/>
    <x v="2"/>
    <n v="7"/>
    <n v="0.2"/>
    <n v="6195.49"/>
    <n v="151.81"/>
    <n v="1510.9199999999992"/>
    <n v="1378.22"/>
  </r>
  <r>
    <s v="AU-2020-1947678"/>
    <x v="610"/>
    <x v="4"/>
    <n v="10015"/>
    <s v="Peggy Swift"/>
    <x v="0"/>
    <s v="Sydney"/>
    <s v="New South Wales"/>
    <x v="4"/>
    <s v="MI-10005461"/>
    <s v="Panasonic Microwave"/>
    <x v="8"/>
    <x v="0"/>
    <n v="1"/>
    <n v="0"/>
    <n v="289.92"/>
    <n v="37.9"/>
    <n v="0"/>
    <n v="38.58"/>
  </r>
  <r>
    <s v="CA-2021-1459756"/>
    <x v="611"/>
    <x v="0"/>
    <n v="10221"/>
    <s v="Patrick Fletcher"/>
    <x v="1"/>
    <s v="Toronto"/>
    <s v="Ontario"/>
    <x v="1"/>
    <s v="TV-10008367"/>
    <s v="TCL Television"/>
    <x v="6"/>
    <x v="2"/>
    <n v="7"/>
    <n v="0.1"/>
    <n v="6171.48"/>
    <n v="133.91"/>
    <n v="670.84111111111088"/>
    <n v="1371.11"/>
  </r>
  <r>
    <s v="US-2021-1460692"/>
    <x v="612"/>
    <x v="0"/>
    <n v="10095"/>
    <s v="Richard Rone"/>
    <x v="0"/>
    <s v="New York"/>
    <s v="New York"/>
    <x v="3"/>
    <s v="MI-10009664"/>
    <s v="Breville Microwave"/>
    <x v="12"/>
    <x v="2"/>
    <n v="7"/>
    <n v="0"/>
    <n v="1128.26"/>
    <n v="14.53"/>
    <n v="0"/>
    <n v="136.83000000000001"/>
  </r>
  <r>
    <s v="IN-2022-1742053"/>
    <x v="613"/>
    <x v="1"/>
    <n v="10238"/>
    <s v="Stephanie Adair"/>
    <x v="2"/>
    <s v="Mumbai"/>
    <s v="Konkan"/>
    <x v="7"/>
    <s v="ST-10005074"/>
    <s v="LG Stove"/>
    <x v="1"/>
    <x v="2"/>
    <n v="7"/>
    <n v="0.3"/>
    <n v="7029.26"/>
    <n v="308.98"/>
    <n v="2880.1200000000008"/>
    <n v="1788.18"/>
  </r>
  <r>
    <s v="AU-2019-1232787"/>
    <x v="614"/>
    <x v="2"/>
    <n v="10229"/>
    <s v="Megan Thomas"/>
    <x v="2"/>
    <s v="Sydney"/>
    <s v="New South Wales"/>
    <x v="4"/>
    <s v="PH-10007079"/>
    <s v="LG Smart Phone"/>
    <x v="1"/>
    <x v="2"/>
    <n v="7"/>
    <n v="0.05"/>
    <n v="5273.1"/>
    <n v="57.16"/>
    <n v="274.52315789473687"/>
    <n v="1060.3399999999999"/>
  </r>
  <r>
    <s v="CA-2019-1448034"/>
    <x v="615"/>
    <x v="2"/>
    <n v="10046"/>
    <s v="Maurice Depriest"/>
    <x v="2"/>
    <s v="Montreal"/>
    <s v="Quebec"/>
    <x v="1"/>
    <s v="PR-10001146"/>
    <s v="Lexmark Printer"/>
    <x v="20"/>
    <x v="1"/>
    <n v="2"/>
    <n v="0.05"/>
    <n v="215.5"/>
    <n v="12.44"/>
    <n v="10.687368421052639"/>
    <n v="33.56"/>
  </r>
  <r>
    <s v="TH-2021-1912222"/>
    <x v="616"/>
    <x v="0"/>
    <n v="10373"/>
    <s v="Irene Cloninger"/>
    <x v="1"/>
    <s v="Bangkok"/>
    <s v="Bangkok"/>
    <x v="11"/>
    <s v="PR-10009905"/>
    <s v="Brother Copy Machine"/>
    <x v="24"/>
    <x v="0"/>
    <n v="1"/>
    <n v="0"/>
    <n v="279.3"/>
    <n v="31"/>
    <n v="0"/>
    <n v="45"/>
  </r>
  <r>
    <s v="MX-2020-1979221"/>
    <x v="140"/>
    <x v="4"/>
    <n v="10367"/>
    <s v="Naomi Webb"/>
    <x v="2"/>
    <s v="Mexico City"/>
    <s v="Distrito Federal"/>
    <x v="0"/>
    <s v="PR-10001146"/>
    <s v="Lexmark Printer"/>
    <x v="20"/>
    <x v="0"/>
    <n v="1"/>
    <n v="0.05"/>
    <n v="107.75"/>
    <n v="13.06"/>
    <n v="4.9836842105263202"/>
    <n v="17.47"/>
  </r>
  <r>
    <s v="FR-2021-1932316"/>
    <x v="400"/>
    <x v="0"/>
    <n v="10252"/>
    <s v="Christopher Delong"/>
    <x v="2"/>
    <s v="Paris"/>
    <s v="Ile-de-France"/>
    <x v="5"/>
    <s v="ST-10005674"/>
    <s v="Maytag Stove"/>
    <x v="18"/>
    <x v="1"/>
    <n v="2"/>
    <n v="0"/>
    <n v="1756.16"/>
    <n v="251.43"/>
    <n v="0"/>
    <n v="464.18"/>
  </r>
  <r>
    <s v="UK-2021-1669869"/>
    <x v="513"/>
    <x v="0"/>
    <n v="10368"/>
    <s v="Michael Kinney"/>
    <x v="0"/>
    <s v="Cambridge"/>
    <s v="England"/>
    <x v="2"/>
    <s v="TV-10006688"/>
    <s v="Samsung Television"/>
    <x v="2"/>
    <x v="0"/>
    <n v="1"/>
    <n v="0.05"/>
    <n v="1023.46"/>
    <n v="172.11"/>
    <n v="44.807894736842172"/>
    <n v="242.37"/>
  </r>
  <r>
    <s v="UK-2021-1661006"/>
    <x v="617"/>
    <x v="0"/>
    <n v="10348"/>
    <s v="Shandra Moreno"/>
    <x v="0"/>
    <s v="London"/>
    <s v="England"/>
    <x v="2"/>
    <s v="ST-10000710"/>
    <s v="Cuisinart Stove"/>
    <x v="23"/>
    <x v="1"/>
    <n v="4"/>
    <n v="0"/>
    <n v="2803.12"/>
    <n v="156.21"/>
    <n v="0"/>
    <n v="716.38"/>
  </r>
  <r>
    <s v="MX-2020-1102683"/>
    <x v="214"/>
    <x v="4"/>
    <n v="10224"/>
    <s v="Mary Jackson"/>
    <x v="2"/>
    <s v="Mexico City"/>
    <s v="Distrito Federal"/>
    <x v="0"/>
    <s v="PH-10001701"/>
    <s v="Samsung Smart Phone"/>
    <x v="2"/>
    <x v="0"/>
    <n v="1"/>
    <n v="0.2"/>
    <n v="971.5"/>
    <n v="53.3"/>
    <n v="229.54999999999995"/>
    <n v="199.63"/>
  </r>
  <r>
    <s v="MX-2019-1170435"/>
    <x v="474"/>
    <x v="2"/>
    <n v="10398"/>
    <s v="John Zeigler"/>
    <x v="1"/>
    <s v="Mexico City"/>
    <s v="Distrito Federal"/>
    <x v="0"/>
    <s v="TV-10008367"/>
    <s v="TCL Television"/>
    <x v="6"/>
    <x v="1"/>
    <n v="4"/>
    <n v="0"/>
    <n v="3526.56"/>
    <n v="140.61000000000001"/>
    <n v="0"/>
    <n v="789.9"/>
  </r>
  <r>
    <s v="UK-2018-1818886"/>
    <x v="7"/>
    <x v="3"/>
    <n v="10196"/>
    <s v="Daniel Austell"/>
    <x v="2"/>
    <s v="London"/>
    <s v="England"/>
    <x v="2"/>
    <s v="PH-10007441"/>
    <s v="OnePlus Smart Phone"/>
    <x v="0"/>
    <x v="0"/>
    <n v="1"/>
    <n v="0.25"/>
    <n v="618.01"/>
    <n v="26.2"/>
    <n v="197.26999999999998"/>
    <n v="126.22"/>
  </r>
  <r>
    <s v="US-2018-1561403"/>
    <x v="618"/>
    <x v="3"/>
    <n v="10218"/>
    <s v="Terry Chaisson"/>
    <x v="1"/>
    <s v="New York"/>
    <s v="New York"/>
    <x v="3"/>
    <s v="MI-10007621"/>
    <s v="Whirlpool Microwave"/>
    <x v="17"/>
    <x v="1"/>
    <n v="4"/>
    <n v="0"/>
    <n v="774.68"/>
    <n v="14.7"/>
    <n v="0"/>
    <n v="94.43"/>
  </r>
  <r>
    <s v="UK-2020-1047769"/>
    <x v="218"/>
    <x v="4"/>
    <n v="10336"/>
    <s v="James Murrell"/>
    <x v="1"/>
    <s v="Cambridge"/>
    <s v="England"/>
    <x v="2"/>
    <s v="ST-10005531"/>
    <s v="Breville Stove"/>
    <x v="12"/>
    <x v="2"/>
    <n v="6"/>
    <n v="0.05"/>
    <n v="6043.92"/>
    <n v="259.14"/>
    <n v="304.46210526315826"/>
    <n v="1536.89"/>
  </r>
  <r>
    <s v="IT-2019-1043025"/>
    <x v="619"/>
    <x v="2"/>
    <n v="10189"/>
    <s v="Shirley Noel"/>
    <x v="2"/>
    <s v="Milan"/>
    <s v="Lombardy"/>
    <x v="9"/>
    <s v="PR-10006678"/>
    <s v="HP Inkjet Printer"/>
    <x v="3"/>
    <x v="0"/>
    <n v="1"/>
    <n v="0"/>
    <n v="157.5"/>
    <n v="19.79"/>
    <n v="0"/>
    <n v="25.6"/>
  </r>
  <r>
    <s v="GE-2021-1405616"/>
    <x v="620"/>
    <x v="0"/>
    <n v="10309"/>
    <s v="Esther Simpson"/>
    <x v="1"/>
    <s v="Berlin"/>
    <s v=" Berlin"/>
    <x v="6"/>
    <s v="PR-10005363"/>
    <s v="Sharp Printer"/>
    <x v="10"/>
    <x v="0"/>
    <n v="1"/>
    <n v="0"/>
    <n v="129.19"/>
    <n v="13.28"/>
    <n v="0"/>
    <n v="20.71"/>
  </r>
  <r>
    <s v="CA-2022-1749531"/>
    <x v="621"/>
    <x v="1"/>
    <n v="10107"/>
    <s v="Rene Sanders"/>
    <x v="1"/>
    <s v="Montreal"/>
    <s v="Quebec"/>
    <x v="1"/>
    <s v="PR-10003228"/>
    <s v="HP Wireless Fax"/>
    <x v="3"/>
    <x v="1"/>
    <n v="4"/>
    <n v="0"/>
    <n v="910.96"/>
    <n v="23.55"/>
    <n v="0"/>
    <n v="138.99"/>
  </r>
  <r>
    <s v="UK-2019-1660422"/>
    <x v="622"/>
    <x v="2"/>
    <n v="10183"/>
    <s v="Emily Romero"/>
    <x v="2"/>
    <s v="London"/>
    <s v="England"/>
    <x v="2"/>
    <s v="TV-10003493"/>
    <s v="LG Television"/>
    <x v="1"/>
    <x v="2"/>
    <n v="5"/>
    <n v="0"/>
    <n v="5949"/>
    <n v="239.87"/>
    <n v="0"/>
    <n v="1332.79"/>
  </r>
  <r>
    <s v="CA-2022-1954720"/>
    <x v="527"/>
    <x v="1"/>
    <n v="10029"/>
    <s v="Willie Jehlicka"/>
    <x v="0"/>
    <s v="Toronto"/>
    <s v="Ontario"/>
    <x v="1"/>
    <s v="PR-10001146"/>
    <s v="Lexmark Printer"/>
    <x v="20"/>
    <x v="0"/>
    <n v="1"/>
    <n v="0"/>
    <n v="107.75"/>
    <n v="12.44"/>
    <n v="0"/>
    <n v="17.399999999999999"/>
  </r>
  <r>
    <s v="GE-2021-1571230"/>
    <x v="623"/>
    <x v="0"/>
    <n v="10023"/>
    <s v="Ruthie Young"/>
    <x v="0"/>
    <s v="Berlin"/>
    <s v=" Berlin"/>
    <x v="6"/>
    <s v="PH-10004767"/>
    <s v="Motorola Smart Phone"/>
    <x v="27"/>
    <x v="0"/>
    <n v="1"/>
    <n v="0"/>
    <n v="900.24"/>
    <n v="58.44"/>
    <n v="0"/>
    <n v="185.89"/>
  </r>
  <r>
    <s v="GE-2021-1786553"/>
    <x v="624"/>
    <x v="0"/>
    <n v="10201"/>
    <s v="Carmela Gaede"/>
    <x v="1"/>
    <s v="Berlin"/>
    <s v=" Berlin"/>
    <x v="6"/>
    <s v="ST-10005674"/>
    <s v="Maytag Stove"/>
    <x v="18"/>
    <x v="1"/>
    <n v="2"/>
    <n v="0.15"/>
    <n v="1756.16"/>
    <n v="251.43"/>
    <n v="265.54058823529408"/>
    <n v="464.18"/>
  </r>
  <r>
    <s v="FR-2021-1900397"/>
    <x v="625"/>
    <x v="0"/>
    <n v="10358"/>
    <s v="Jose Rogers"/>
    <x v="0"/>
    <s v="Paris"/>
    <s v="Ile-de-France"/>
    <x v="5"/>
    <s v="ST-10001243"/>
    <s v="Hamilton Beach Stove"/>
    <x v="9"/>
    <x v="0"/>
    <n v="1"/>
    <n v="0"/>
    <n v="737.82"/>
    <n v="193.01"/>
    <n v="0"/>
    <n v="203.76"/>
  </r>
  <r>
    <s v="SP-2019-1876918"/>
    <x v="626"/>
    <x v="2"/>
    <n v="10193"/>
    <s v="Paul Murphy"/>
    <x v="0"/>
    <s v="Madrid"/>
    <s v="Madrid"/>
    <x v="10"/>
    <s v="PR-10004653"/>
    <s v="StarTech Printer"/>
    <x v="7"/>
    <x v="1"/>
    <n v="4"/>
    <n v="0"/>
    <n v="905.96"/>
    <n v="21.72"/>
    <n v="0"/>
    <n v="138.05000000000001"/>
  </r>
  <r>
    <s v="SP-2022-1415256"/>
    <x v="627"/>
    <x v="1"/>
    <n v="10127"/>
    <s v="Kyle Strange"/>
    <x v="1"/>
    <s v="Madrid"/>
    <s v="Madrid"/>
    <x v="10"/>
    <s v="PH-10008564"/>
    <s v="BlackBerry Smart Phone"/>
    <x v="15"/>
    <x v="0"/>
    <n v="1"/>
    <n v="0"/>
    <n v="916.69"/>
    <n v="59.16"/>
    <n v="0"/>
    <n v="189.26"/>
  </r>
  <r>
    <s v="TH-2018-1882535"/>
    <x v="535"/>
    <x v="3"/>
    <n v="10225"/>
    <s v="Jan Howe"/>
    <x v="0"/>
    <s v="Bangkok"/>
    <s v="Bangkok"/>
    <x v="11"/>
    <s v="TV-10007393"/>
    <s v="Insignia Television"/>
    <x v="29"/>
    <x v="0"/>
    <n v="1"/>
    <n v="0"/>
    <n v="1191.01"/>
    <n v="259.07"/>
    <n v="0"/>
    <n v="287.93"/>
  </r>
  <r>
    <s v="UK-2018-1150375"/>
    <x v="628"/>
    <x v="3"/>
    <n v="10172"/>
    <s v="Ruth Mendez"/>
    <x v="0"/>
    <s v="Cambridge"/>
    <s v="England"/>
    <x v="2"/>
    <s v="PH-10007079"/>
    <s v="LG Smart Phone"/>
    <x v="1"/>
    <x v="0"/>
    <n v="1"/>
    <n v="0"/>
    <n v="753.3"/>
    <n v="52.39"/>
    <n v="0"/>
    <n v="155.9"/>
  </r>
  <r>
    <s v="IT-2020-1176265"/>
    <x v="629"/>
    <x v="4"/>
    <n v="10085"/>
    <s v="Mary Thomas"/>
    <x v="0"/>
    <s v="Milan"/>
    <s v="Lombardy"/>
    <x v="9"/>
    <s v="PH-10008662"/>
    <s v="Sony Smart Phone"/>
    <x v="14"/>
    <x v="0"/>
    <n v="1"/>
    <n v="0.1"/>
    <n v="667.7"/>
    <n v="26.65"/>
    <n v="71.22777777777776"/>
    <n v="136.19999999999999"/>
  </r>
  <r>
    <s v="AU-2021-1266902"/>
    <x v="236"/>
    <x v="0"/>
    <n v="10100"/>
    <s v="Denise Martin"/>
    <x v="0"/>
    <s v="Sydney"/>
    <s v="New South Wales"/>
    <x v="4"/>
    <s v="PH-10005297"/>
    <s v="Cisco Smart Phone"/>
    <x v="30"/>
    <x v="0"/>
    <n v="1"/>
    <n v="0"/>
    <n v="554.19000000000005"/>
    <n v="34.21"/>
    <n v="0"/>
    <n v="114.26"/>
  </r>
  <r>
    <s v="IN-2021-1207084"/>
    <x v="630"/>
    <x v="0"/>
    <n v="10105"/>
    <s v="Diane Tompkins"/>
    <x v="2"/>
    <s v="Mumbai"/>
    <s v="Konkan"/>
    <x v="7"/>
    <s v="TV-10008344"/>
    <s v="Sharp Television"/>
    <x v="10"/>
    <x v="1"/>
    <n v="2"/>
    <n v="0.3"/>
    <n v="2048.7399999999998"/>
    <n v="216.25"/>
    <n v="785.35285714285737"/>
    <n v="472.34"/>
  </r>
  <r>
    <s v="FR-2019-1202491"/>
    <x v="631"/>
    <x v="2"/>
    <n v="10223"/>
    <s v="Jean Rushing"/>
    <x v="2"/>
    <s v="Paris"/>
    <s v="Ile-de-France"/>
    <x v="5"/>
    <s v="MI-10007745"/>
    <s v="Toshiba Microwave"/>
    <x v="28"/>
    <x v="0"/>
    <n v="1"/>
    <n v="0.05"/>
    <n v="272.87"/>
    <n v="34.130000000000003"/>
    <n v="12.565263157894748"/>
    <n v="36.15"/>
  </r>
  <r>
    <s v="US-2022-1432126"/>
    <x v="632"/>
    <x v="1"/>
    <n v="10053"/>
    <s v="Roger Walker"/>
    <x v="0"/>
    <s v="New York"/>
    <s v="New York"/>
    <x v="3"/>
    <s v="MI-10007745"/>
    <s v="Toshiba Microwave"/>
    <x v="28"/>
    <x v="1"/>
    <n v="3"/>
    <n v="0"/>
    <n v="818.61"/>
    <n v="32.58"/>
    <n v="0"/>
    <n v="101.48"/>
  </r>
  <r>
    <s v="FR-2022-1811070"/>
    <x v="154"/>
    <x v="1"/>
    <n v="10104"/>
    <s v="Christopher Beck"/>
    <x v="0"/>
    <s v="Paris"/>
    <s v="Ile-de-France"/>
    <x v="5"/>
    <s v="ST-10000710"/>
    <s v="Cuisinart Stove"/>
    <x v="23"/>
    <x v="0"/>
    <n v="1"/>
    <n v="0.3"/>
    <n v="700.78"/>
    <n v="156.21"/>
    <n v="233.38714285714286"/>
    <n v="190.81"/>
  </r>
  <r>
    <s v="CA-2022-1179467"/>
    <x v="633"/>
    <x v="1"/>
    <n v="10251"/>
    <s v="Tamara Marshall"/>
    <x v="0"/>
    <s v="Montreal"/>
    <s v="Quebec"/>
    <x v="1"/>
    <s v="PR-10005363"/>
    <s v="Sharp Printer"/>
    <x v="10"/>
    <x v="0"/>
    <n v="1"/>
    <n v="0.1"/>
    <n v="129.19"/>
    <n v="12.07"/>
    <n v="13.013333333333321"/>
    <n v="20.59"/>
  </r>
  <r>
    <s v="CA-2021-1819922"/>
    <x v="634"/>
    <x v="0"/>
    <n v="10084"/>
    <s v="Christine Way"/>
    <x v="1"/>
    <s v="Toronto"/>
    <s v="Ontario"/>
    <x v="1"/>
    <s v="MI-10003281"/>
    <s v="KitchenAid Microwave"/>
    <x v="5"/>
    <x v="0"/>
    <n v="1"/>
    <n v="0.3"/>
    <n v="150.81"/>
    <n v="11.55"/>
    <n v="59.682857142857159"/>
    <n v="19.260000000000002"/>
  </r>
  <r>
    <s v="UK-2018-1901207"/>
    <x v="635"/>
    <x v="3"/>
    <n v="10204"/>
    <s v="Danilo Aline"/>
    <x v="0"/>
    <s v="London"/>
    <s v="England"/>
    <x v="2"/>
    <s v="PR-10005971"/>
    <s v="Brother Wireless Fax Machine"/>
    <x v="24"/>
    <x v="1"/>
    <n v="2"/>
    <n v="0"/>
    <n v="273.42"/>
    <n v="12.33"/>
    <n v="0"/>
    <n v="42.25"/>
  </r>
  <r>
    <s v="UK-2020-1431718"/>
    <x v="636"/>
    <x v="4"/>
    <n v="10346"/>
    <s v="Jay Michell"/>
    <x v="1"/>
    <s v="London"/>
    <s v="England"/>
    <x v="2"/>
    <s v="PH-10001701"/>
    <s v="Samsung Smart Phone"/>
    <x v="2"/>
    <x v="0"/>
    <n v="1"/>
    <n v="0.15"/>
    <n v="971.5"/>
    <n v="55.84"/>
    <n v="161.58705882352945"/>
    <n v="199.88"/>
  </r>
  <r>
    <s v="IN-2021-1113214"/>
    <x v="637"/>
    <x v="0"/>
    <n v="10220"/>
    <s v="Ruby Welk"/>
    <x v="0"/>
    <s v="Mumbai"/>
    <s v="Konkan"/>
    <x v="7"/>
    <s v="TV-10008344"/>
    <s v="Sharp Television"/>
    <x v="10"/>
    <x v="2"/>
    <n v="5"/>
    <n v="0"/>
    <n v="5121.8500000000004"/>
    <n v="216.25"/>
    <n v="0"/>
    <n v="1148.43"/>
  </r>
  <r>
    <s v="CA-2022-1659080"/>
    <x v="380"/>
    <x v="1"/>
    <n v="10339"/>
    <s v="Barbara Lopez"/>
    <x v="1"/>
    <s v="Montreal"/>
    <s v="Quebec"/>
    <x v="1"/>
    <s v="PR-10004653"/>
    <s v="StarTech Printer"/>
    <x v="7"/>
    <x v="0"/>
    <n v="1"/>
    <n v="0"/>
    <n v="226.49"/>
    <n v="19.75"/>
    <n v="0"/>
    <n v="35.94"/>
  </r>
  <r>
    <s v="UK-2022-1532545"/>
    <x v="638"/>
    <x v="1"/>
    <n v="10398"/>
    <s v="John Zeigler"/>
    <x v="1"/>
    <s v="Cambridge"/>
    <s v="England"/>
    <x v="2"/>
    <s v="PR-10008054"/>
    <s v="Xerox Printer"/>
    <x v="13"/>
    <x v="1"/>
    <n v="4"/>
    <n v="0"/>
    <n v="722.2"/>
    <n v="17.89"/>
    <n v="0"/>
    <n v="110.11"/>
  </r>
  <r>
    <s v="AU-2018-1245579"/>
    <x v="481"/>
    <x v="3"/>
    <n v="10022"/>
    <s v="Rose Mcanally"/>
    <x v="2"/>
    <s v="Sydney"/>
    <s v="New South Wales"/>
    <x v="4"/>
    <s v="TV-10007393"/>
    <s v="Insignia Television"/>
    <x v="29"/>
    <x v="1"/>
    <n v="3"/>
    <n v="0.05"/>
    <n v="3573.03"/>
    <n v="270.33999999999997"/>
    <n v="173.82578947368438"/>
    <n v="813.09"/>
  </r>
  <r>
    <s v="US-2018-1818066"/>
    <x v="86"/>
    <x v="3"/>
    <n v="10223"/>
    <s v="Jean Rushing"/>
    <x v="2"/>
    <s v="Chicago"/>
    <s v="Illinois"/>
    <x v="3"/>
    <s v="PR-10009905"/>
    <s v="Brother Copy Machine"/>
    <x v="24"/>
    <x v="0"/>
    <n v="1"/>
    <n v="0"/>
    <n v="279.3"/>
    <n v="28.31"/>
    <n v="0"/>
    <n v="44.73"/>
  </r>
  <r>
    <s v="UK-2019-1072907"/>
    <x v="639"/>
    <x v="2"/>
    <n v="10261"/>
    <s v="Erik Coan"/>
    <x v="0"/>
    <s v="Cambridge"/>
    <s v="England"/>
    <x v="2"/>
    <s v="ST-10005531"/>
    <s v="Breville Stove"/>
    <x v="12"/>
    <x v="1"/>
    <n v="4"/>
    <n v="0"/>
    <n v="4029.28"/>
    <n v="259.14"/>
    <n v="0"/>
    <n v="1033.23"/>
  </r>
  <r>
    <s v="CA-2020-1155856"/>
    <x v="640"/>
    <x v="4"/>
    <n v="10099"/>
    <s v="Eduardo Rosario"/>
    <x v="2"/>
    <s v="Toronto"/>
    <s v="Ontario"/>
    <x v="1"/>
    <s v="TV-10001861"/>
    <s v="Toshiba Television"/>
    <x v="28"/>
    <x v="0"/>
    <n v="1"/>
    <n v="0.05"/>
    <n v="1021.59"/>
    <n v="158.19999999999999"/>
    <n v="45.441578947368498"/>
    <n v="240.57"/>
  </r>
  <r>
    <s v="AU-2021-1181022"/>
    <x v="641"/>
    <x v="0"/>
    <n v="10075"/>
    <s v="Cleo Galloway"/>
    <x v="2"/>
    <s v="Sydney"/>
    <s v="New South Wales"/>
    <x v="4"/>
    <s v="PH-10008564"/>
    <s v="BlackBerry Smart Phone"/>
    <x v="15"/>
    <x v="0"/>
    <n v="1"/>
    <n v="0"/>
    <n v="916.69"/>
    <n v="64.540000000000006"/>
    <n v="0"/>
    <n v="189.79"/>
  </r>
  <r>
    <s v="US-2018-1448766"/>
    <x v="642"/>
    <x v="3"/>
    <n v="10230"/>
    <s v="Jeff Andrew"/>
    <x v="1"/>
    <s v="Los Angeles"/>
    <s v="California"/>
    <x v="3"/>
    <s v="MI-10000971"/>
    <s v="LG Microwave"/>
    <x v="1"/>
    <x v="1"/>
    <n v="4"/>
    <n v="0"/>
    <n v="952.32"/>
    <n v="28.52"/>
    <n v="0"/>
    <n v="117.13"/>
  </r>
  <r>
    <s v="CA-2020-1594068"/>
    <x v="643"/>
    <x v="4"/>
    <n v="10113"/>
    <s v="Robert Smith"/>
    <x v="0"/>
    <s v="Toronto"/>
    <s v="Ontario"/>
    <x v="1"/>
    <s v="ST-10001876"/>
    <s v="HiSense Stove"/>
    <x v="11"/>
    <x v="0"/>
    <n v="1"/>
    <n v="0.3"/>
    <n v="1080.3800000000001"/>
    <n v="242.67"/>
    <n v="359.01857142857159"/>
    <n v="294.37"/>
  </r>
  <r>
    <s v="CA-2022-1916758"/>
    <x v="644"/>
    <x v="1"/>
    <n v="10250"/>
    <s v="Richard Rodriguez"/>
    <x v="2"/>
    <s v="Toronto"/>
    <s v="Ontario"/>
    <x v="1"/>
    <s v="PH-10007079"/>
    <s v="LG Smart Phone"/>
    <x v="1"/>
    <x v="0"/>
    <n v="1"/>
    <n v="0"/>
    <n v="753.3"/>
    <n v="47.63"/>
    <n v="0"/>
    <n v="155.41999999999999"/>
  </r>
  <r>
    <s v="US-2018-1620886"/>
    <x v="645"/>
    <x v="3"/>
    <n v="10137"/>
    <s v="Jeremy Fisher"/>
    <x v="1"/>
    <s v="New York"/>
    <s v="New York"/>
    <x v="3"/>
    <s v="ST-10001957"/>
    <s v="Hoover Stove"/>
    <x v="22"/>
    <x v="2"/>
    <n v="7"/>
    <n v="0"/>
    <n v="8786.1200000000008"/>
    <n v="363.53"/>
    <n v="0"/>
    <n v="2232.88"/>
  </r>
  <r>
    <s v="CA-2018-1745614"/>
    <x v="646"/>
    <x v="3"/>
    <n v="10010"/>
    <s v="Leslie Wahl"/>
    <x v="0"/>
    <s v="Toronto"/>
    <s v="Ontario"/>
    <x v="1"/>
    <s v="MI-10007421"/>
    <s v="Hoover Microwave"/>
    <x v="22"/>
    <x v="0"/>
    <n v="1"/>
    <n v="0.25"/>
    <n v="230.19"/>
    <n v="26.22"/>
    <n v="67.989999999999981"/>
    <n v="30.24"/>
  </r>
  <r>
    <s v="GE-2022-1846296"/>
    <x v="647"/>
    <x v="1"/>
    <n v="10270"/>
    <s v="Lisa Lawson"/>
    <x v="1"/>
    <s v="Berlin"/>
    <s v=" Berlin"/>
    <x v="6"/>
    <s v="ST-10001243"/>
    <s v="Hamilton Beach Stove"/>
    <x v="9"/>
    <x v="1"/>
    <n v="2"/>
    <n v="0"/>
    <n v="1475.64"/>
    <n v="193.01"/>
    <n v="0"/>
    <n v="388.22"/>
  </r>
  <r>
    <s v="US-2020-1789289"/>
    <x v="365"/>
    <x v="4"/>
    <n v="10121"/>
    <s v="David Cortes"/>
    <x v="0"/>
    <s v="Los Angeles"/>
    <s v="California"/>
    <x v="3"/>
    <s v="TV-10006688"/>
    <s v="Samsung Television"/>
    <x v="2"/>
    <x v="0"/>
    <n v="1"/>
    <n v="0.05"/>
    <n v="1023.46"/>
    <n v="164.28"/>
    <n v="45.220000000000027"/>
    <n v="241.59"/>
  </r>
  <r>
    <s v="US-2021-1023293"/>
    <x v="648"/>
    <x v="0"/>
    <n v="10341"/>
    <s v="James Munoz"/>
    <x v="2"/>
    <s v="Chicago"/>
    <s v="Illinois"/>
    <x v="3"/>
    <s v="PR-10009905"/>
    <s v="Brother Copy Machine"/>
    <x v="24"/>
    <x v="0"/>
    <n v="1"/>
    <n v="0.05"/>
    <n v="279.3"/>
    <n v="28.31"/>
    <n v="13.210000000000036"/>
    <n v="44.73"/>
  </r>
  <r>
    <s v="TH-2021-1076518"/>
    <x v="649"/>
    <x v="0"/>
    <n v="10341"/>
    <s v="James Munoz"/>
    <x v="2"/>
    <s v="Bangkok"/>
    <s v="Bangkok"/>
    <x v="11"/>
    <s v="ST-10005074"/>
    <s v="LG Stove"/>
    <x v="1"/>
    <x v="1"/>
    <n v="4"/>
    <n v="0"/>
    <n v="4016.72"/>
    <n v="308.98"/>
    <n v="0"/>
    <n v="1035.06"/>
  </r>
  <r>
    <s v="UK-2018-1593228"/>
    <x v="650"/>
    <x v="3"/>
    <n v="10207"/>
    <s v="Sarah Badger"/>
    <x v="1"/>
    <s v="London"/>
    <s v="England"/>
    <x v="2"/>
    <s v="PH-10005297"/>
    <s v="Cisco Smart Phone"/>
    <x v="30"/>
    <x v="2"/>
    <n v="6"/>
    <n v="0"/>
    <n v="3325.14"/>
    <n v="31.36"/>
    <n v="0"/>
    <n v="668.18"/>
  </r>
  <r>
    <s v="SP-2018-1517738"/>
    <x v="651"/>
    <x v="3"/>
    <n v="10353"/>
    <s v="Jacqueline Davis"/>
    <x v="1"/>
    <s v="Madrid"/>
    <s v="Madrid"/>
    <x v="10"/>
    <s v="TV-10008344"/>
    <s v="Sharp Television"/>
    <x v="10"/>
    <x v="0"/>
    <n v="1"/>
    <n v="0.15"/>
    <n v="1024.3699999999999"/>
    <n v="206.84"/>
    <n v="144.26999999999998"/>
    <n v="246.04"/>
  </r>
  <r>
    <s v="CA-2020-1901917"/>
    <x v="335"/>
    <x v="4"/>
    <n v="10047"/>
    <s v="Edward Destina"/>
    <x v="2"/>
    <s v="Brampton"/>
    <s v="Ontario"/>
    <x v="1"/>
    <s v="ST-10000710"/>
    <s v="Cuisinart Stove"/>
    <x v="23"/>
    <x v="0"/>
    <n v="1"/>
    <n v="0"/>
    <n v="700.78"/>
    <n v="142.01"/>
    <n v="0"/>
    <n v="189.39"/>
  </r>
  <r>
    <s v="UK-2021-1938326"/>
    <x v="108"/>
    <x v="0"/>
    <n v="10075"/>
    <s v="Cleo Galloway"/>
    <x v="2"/>
    <s v="London"/>
    <s v="England"/>
    <x v="2"/>
    <s v="PH-10004521"/>
    <s v="Huawei Smart Phone"/>
    <x v="26"/>
    <x v="0"/>
    <n v="1"/>
    <n v="0.1"/>
    <n v="500.32"/>
    <n v="17"/>
    <n v="53.702222222222247"/>
    <n v="101.76"/>
  </r>
  <r>
    <s v="ML-2022-1076085"/>
    <x v="652"/>
    <x v="1"/>
    <n v="10145"/>
    <s v="Ann Williams"/>
    <x v="2"/>
    <s v="Kuantan"/>
    <s v="Pahang"/>
    <x v="8"/>
    <s v="ST-10009819"/>
    <s v="Samsung Stove"/>
    <x v="2"/>
    <x v="1"/>
    <n v="2"/>
    <n v="0.3"/>
    <n v="1702.5"/>
    <n v="226.46"/>
    <n v="632.58857142857141"/>
    <n v="448.27"/>
  </r>
  <r>
    <s v="UK-2021-1434686"/>
    <x v="400"/>
    <x v="0"/>
    <n v="10309"/>
    <s v="Esther Simpson"/>
    <x v="1"/>
    <s v="London"/>
    <s v="England"/>
    <x v="2"/>
    <s v="TV-10008035"/>
    <s v="Panasonic Television"/>
    <x v="8"/>
    <x v="0"/>
    <n v="1"/>
    <n v="0"/>
    <n v="885.07"/>
    <n v="159.04"/>
    <n v="0"/>
    <n v="210.62"/>
  </r>
  <r>
    <s v="CA-2020-1363485"/>
    <x v="653"/>
    <x v="4"/>
    <n v="10235"/>
    <s v="Stanley Baber"/>
    <x v="2"/>
    <s v="Guelph"/>
    <s v="Ontario"/>
    <x v="1"/>
    <s v="MI-10007745"/>
    <s v="Toshiba Microwave"/>
    <x v="28"/>
    <x v="0"/>
    <n v="1"/>
    <n v="0.3"/>
    <n v="272.87"/>
    <n v="31.03"/>
    <n v="103.64571428571432"/>
    <n v="35.840000000000003"/>
  </r>
  <r>
    <s v="IT-2019-1216821"/>
    <x v="654"/>
    <x v="2"/>
    <n v="10224"/>
    <s v="Mary Jackson"/>
    <x v="2"/>
    <s v="Milan"/>
    <s v="Lombardy"/>
    <x v="9"/>
    <s v="PH-10007441"/>
    <s v="OnePlus Smart Phone"/>
    <x v="0"/>
    <x v="0"/>
    <n v="1"/>
    <n v="0.15"/>
    <n v="618.01"/>
    <n v="26.2"/>
    <n v="104.43705882352947"/>
    <n v="126.22"/>
  </r>
  <r>
    <s v="GE-2019-1715027"/>
    <x v="631"/>
    <x v="2"/>
    <n v="10183"/>
    <s v="Emily Romero"/>
    <x v="2"/>
    <s v="Berlin"/>
    <s v=" Berlin"/>
    <x v="6"/>
    <s v="TV-10000439"/>
    <s v="Philips Television"/>
    <x v="21"/>
    <x v="2"/>
    <n v="5"/>
    <n v="0.2"/>
    <n v="6079"/>
    <n v="230.18"/>
    <n v="1462.2049999999999"/>
    <n v="1360.42"/>
  </r>
  <r>
    <s v="FR-2018-1900100"/>
    <x v="655"/>
    <x v="3"/>
    <n v="10077"/>
    <s v="Kellie Sakoda"/>
    <x v="0"/>
    <s v="Paris"/>
    <s v="Ile-de-France"/>
    <x v="5"/>
    <s v="ST-10006669"/>
    <s v="Whirlpool Stove"/>
    <x v="17"/>
    <x v="0"/>
    <n v="1"/>
    <n v="0.05"/>
    <n v="722.69"/>
    <n v="196.53"/>
    <n v="27.692631578947385"/>
    <n v="200.32"/>
  </r>
  <r>
    <s v="US-2021-1585560"/>
    <x v="656"/>
    <x v="0"/>
    <n v="10119"/>
    <s v="Dorothy Lopez"/>
    <x v="1"/>
    <s v="Los Angeles"/>
    <s v="California"/>
    <x v="3"/>
    <s v="PH-10007441"/>
    <s v="OnePlus Smart Phone"/>
    <x v="0"/>
    <x v="1"/>
    <n v="2"/>
    <n v="0.15"/>
    <n v="1236.02"/>
    <n v="25.01"/>
    <n v="213.70764705882357"/>
    <n v="249.7"/>
  </r>
  <r>
    <s v="SP-2020-1138667"/>
    <x v="657"/>
    <x v="4"/>
    <n v="10125"/>
    <s v="Lori Hux"/>
    <x v="2"/>
    <s v="Madrid"/>
    <s v="Madrid"/>
    <x v="10"/>
    <s v="PH-10001701"/>
    <s v="Samsung Smart Phone"/>
    <x v="2"/>
    <x v="0"/>
    <n v="1"/>
    <n v="0"/>
    <n v="971.5"/>
    <n v="55.84"/>
    <n v="0"/>
    <n v="199.88"/>
  </r>
  <r>
    <s v="SP-2020-1292275"/>
    <x v="658"/>
    <x v="4"/>
    <n v="10165"/>
    <s v="Michael Hernandez"/>
    <x v="1"/>
    <s v="Madrid"/>
    <s v="Madrid"/>
    <x v="10"/>
    <s v="TV-10001861"/>
    <s v="Toshiba Television"/>
    <x v="28"/>
    <x v="1"/>
    <n v="4"/>
    <n v="0.1"/>
    <n v="4086.36"/>
    <n v="174.02"/>
    <n v="434.70444444444456"/>
    <n v="916.4"/>
  </r>
  <r>
    <s v="ML-2018-1896081"/>
    <x v="576"/>
    <x v="3"/>
    <n v="10167"/>
    <s v="Angela Mcclain"/>
    <x v="1"/>
    <s v="Kuantan"/>
    <s v="Pahang"/>
    <x v="8"/>
    <s v="ST-10001876"/>
    <s v="HiSense Stove"/>
    <x v="11"/>
    <x v="1"/>
    <n v="2"/>
    <n v="0"/>
    <n v="2160.7600000000002"/>
    <n v="279.07"/>
    <n v="0"/>
    <n v="568.11"/>
  </r>
  <r>
    <s v="FR-2020-1192874"/>
    <x v="401"/>
    <x v="4"/>
    <n v="10340"/>
    <s v="Charmaine Magee"/>
    <x v="1"/>
    <s v="Paris"/>
    <s v="Ile-de-France"/>
    <x v="5"/>
    <s v="MI-10003281"/>
    <s v="KitchenAid Microwave"/>
    <x v="5"/>
    <x v="0"/>
    <n v="1"/>
    <n v="0"/>
    <n v="150.81"/>
    <n v="12.71"/>
    <n v="0"/>
    <n v="19.37"/>
  </r>
  <r>
    <s v="GE-2019-1657324"/>
    <x v="659"/>
    <x v="2"/>
    <n v="10251"/>
    <s v="Tamara Marshall"/>
    <x v="0"/>
    <s v="Berlin"/>
    <s v=" Berlin"/>
    <x v="6"/>
    <s v="PH-10007079"/>
    <s v="LG Smart Phone"/>
    <x v="1"/>
    <x v="0"/>
    <n v="1"/>
    <n v="0.1"/>
    <n v="753.3"/>
    <n v="52.39"/>
    <n v="77.87888888888881"/>
    <n v="155.9"/>
  </r>
  <r>
    <s v="AU-2022-1408363"/>
    <x v="295"/>
    <x v="1"/>
    <n v="10288"/>
    <s v="Joanna Newland"/>
    <x v="2"/>
    <s v="Sydney"/>
    <s v="New South Wales"/>
    <x v="4"/>
    <s v="PH-10001701"/>
    <s v="Samsung Smart Phone"/>
    <x v="2"/>
    <x v="0"/>
    <n v="1"/>
    <n v="0.1"/>
    <n v="971.5"/>
    <n v="60.91"/>
    <n v="101.17666666666662"/>
    <n v="200.39"/>
  </r>
  <r>
    <s v="US-2019-1182603"/>
    <x v="660"/>
    <x v="2"/>
    <n v="10264"/>
    <s v="Kerri Michaux"/>
    <x v="0"/>
    <s v="New York"/>
    <s v="New York"/>
    <x v="3"/>
    <s v="MI-10007050"/>
    <s v="Hamilton Beach Microwave"/>
    <x v="9"/>
    <x v="1"/>
    <n v="3"/>
    <n v="0.05"/>
    <n v="831.21"/>
    <n v="32.770000000000003"/>
    <n v="42.023157894736869"/>
    <n v="103.03"/>
  </r>
  <r>
    <s v="US-2022-1576826"/>
    <x v="661"/>
    <x v="1"/>
    <n v="10124"/>
    <s v="Carrie Moran"/>
    <x v="1"/>
    <s v="Houston"/>
    <s v="Texas"/>
    <x v="3"/>
    <s v="PH-10005297"/>
    <s v="Cisco Smart Phone"/>
    <x v="30"/>
    <x v="0"/>
    <n v="1"/>
    <n v="0.15"/>
    <n v="554.19000000000005"/>
    <n v="29.94"/>
    <n v="92.514705882352928"/>
    <n v="113.83"/>
  </r>
  <r>
    <s v="US-2020-1959419"/>
    <x v="662"/>
    <x v="4"/>
    <n v="10152"/>
    <s v="Richard Ayers"/>
    <x v="1"/>
    <s v="Chicago"/>
    <s v="Illinois"/>
    <x v="3"/>
    <s v="ST-10000710"/>
    <s v="Cuisinart Stove"/>
    <x v="23"/>
    <x v="2"/>
    <n v="7"/>
    <n v="0.05"/>
    <n v="4905.46"/>
    <n v="149.11000000000001"/>
    <n v="250.33421052631638"/>
    <n v="1241.24"/>
  </r>
  <r>
    <s v="AU-2021-1100681"/>
    <x v="663"/>
    <x v="0"/>
    <n v="10334"/>
    <s v="Robert Iuliucci"/>
    <x v="0"/>
    <s v="Melbourne"/>
    <s v="Victoria"/>
    <x v="4"/>
    <s v="PR-10008941"/>
    <s v="Epson Printer"/>
    <x v="19"/>
    <x v="2"/>
    <n v="7"/>
    <n v="0"/>
    <n v="1322.09"/>
    <n v="24.64"/>
    <n v="0"/>
    <n v="200.77"/>
  </r>
  <r>
    <s v="UK-2019-1664150"/>
    <x v="664"/>
    <x v="2"/>
    <n v="10208"/>
    <s v="Judy Reyes"/>
    <x v="0"/>
    <s v="London"/>
    <s v="England"/>
    <x v="2"/>
    <s v="ST-10005074"/>
    <s v="LG Stove"/>
    <x v="1"/>
    <x v="0"/>
    <n v="1"/>
    <n v="0"/>
    <n v="1004.18"/>
    <n v="295.55"/>
    <n v="0"/>
    <n v="280.58999999999997"/>
  </r>
  <r>
    <s v="CA-2022-1484676"/>
    <x v="521"/>
    <x v="1"/>
    <n v="10090"/>
    <s v="Bill Novak"/>
    <x v="0"/>
    <s v="Brampton"/>
    <s v="Ontario"/>
    <x v="1"/>
    <s v="PH-10008564"/>
    <s v="BlackBerry Smart Phone"/>
    <x v="15"/>
    <x v="0"/>
    <n v="1"/>
    <n v="0"/>
    <n v="916.69"/>
    <n v="53.78"/>
    <n v="0"/>
    <n v="188.72"/>
  </r>
  <r>
    <s v="CA-2022-1959542"/>
    <x v="386"/>
    <x v="1"/>
    <n v="10361"/>
    <s v="Jason Whitaker"/>
    <x v="0"/>
    <s v="Brampton"/>
    <s v="Ontario"/>
    <x v="1"/>
    <s v="ST-10005531"/>
    <s v="Breville Stove"/>
    <x v="12"/>
    <x v="2"/>
    <n v="6"/>
    <n v="0.2"/>
    <n v="6043.92"/>
    <n v="235.58"/>
    <n v="1452.085"/>
    <n v="1534.54"/>
  </r>
  <r>
    <s v="US-2022-1336478"/>
    <x v="665"/>
    <x v="1"/>
    <n v="10372"/>
    <s v="William Stokley"/>
    <x v="1"/>
    <s v="Los Angeles"/>
    <s v="California"/>
    <x v="3"/>
    <s v="ST-10001957"/>
    <s v="Hoover Stove"/>
    <x v="22"/>
    <x v="0"/>
    <n v="1"/>
    <n v="0.15"/>
    <n v="1255.1600000000001"/>
    <n v="363.53"/>
    <n v="157.34647058823543"/>
    <n v="350.14"/>
  </r>
  <r>
    <s v="UK-2018-1849647"/>
    <x v="156"/>
    <x v="3"/>
    <n v="10177"/>
    <s v="Guadalupe Mizell"/>
    <x v="2"/>
    <s v="London"/>
    <s v="England"/>
    <x v="2"/>
    <s v="MI-10007745"/>
    <s v="Toshiba Microwave"/>
    <x v="28"/>
    <x v="2"/>
    <n v="5"/>
    <n v="0"/>
    <n v="1364.35"/>
    <n v="34.130000000000003"/>
    <n v="0"/>
    <n v="167.11"/>
  </r>
  <r>
    <s v="CA-2018-1047099"/>
    <x v="535"/>
    <x v="3"/>
    <n v="10264"/>
    <s v="Kerri Michaux"/>
    <x v="0"/>
    <s v="Guelph"/>
    <s v="Ontario"/>
    <x v="1"/>
    <s v="TV-10001861"/>
    <s v="Toshiba Television"/>
    <x v="28"/>
    <x v="1"/>
    <n v="4"/>
    <n v="0.1"/>
    <n v="4086.36"/>
    <n v="158.19999999999999"/>
    <n v="436.46222222222195"/>
    <n v="914.82"/>
  </r>
  <r>
    <s v="US-2021-1315137"/>
    <x v="666"/>
    <x v="0"/>
    <n v="10392"/>
    <s v="Jacqueline Lundy"/>
    <x v="0"/>
    <s v="Los Angeles"/>
    <s v="California"/>
    <x v="3"/>
    <s v="TV-10008035"/>
    <s v="Panasonic Television"/>
    <x v="8"/>
    <x v="1"/>
    <n v="4"/>
    <n v="0.05"/>
    <n v="3540.28"/>
    <n v="151.81"/>
    <n v="178.3405263157897"/>
    <n v="794.06"/>
  </r>
  <r>
    <s v="MX-2018-1442675"/>
    <x v="667"/>
    <x v="3"/>
    <n v="10359"/>
    <s v="Joe Williams"/>
    <x v="0"/>
    <s v="Mexico City"/>
    <s v="Distrito Federal"/>
    <x v="0"/>
    <s v="TV-10005930"/>
    <s v="Sony Television"/>
    <x v="14"/>
    <x v="1"/>
    <n v="4"/>
    <n v="0.05"/>
    <n v="3469.28"/>
    <n v="157"/>
    <n v="174.33052631578948"/>
    <n v="778.94"/>
  </r>
  <r>
    <s v="AU-2020-1598834"/>
    <x v="39"/>
    <x v="4"/>
    <n v="10373"/>
    <s v="Irene Cloninger"/>
    <x v="1"/>
    <s v="Melbourne"/>
    <s v="Victoria"/>
    <x v="4"/>
    <s v="TV-10001861"/>
    <s v="Toshiba Television"/>
    <x v="28"/>
    <x v="0"/>
    <n v="1"/>
    <n v="0"/>
    <n v="1021.59"/>
    <n v="189.84"/>
    <n v="0"/>
    <n v="243.73"/>
  </r>
  <r>
    <s v="US-2020-1041652"/>
    <x v="668"/>
    <x v="4"/>
    <n v="10372"/>
    <s v="William Stokley"/>
    <x v="1"/>
    <s v="New York"/>
    <s v="New York"/>
    <x v="3"/>
    <s v="MI-10005387"/>
    <s v="Cuisinart Microwave"/>
    <x v="23"/>
    <x v="2"/>
    <n v="5"/>
    <n v="0.2"/>
    <n v="1396.4"/>
    <n v="24.29"/>
    <n v="343.02749999999992"/>
    <n v="169.98"/>
  </r>
  <r>
    <s v="US-2021-1008015"/>
    <x v="409"/>
    <x v="0"/>
    <n v="10009"/>
    <s v="Cleo Lassiter"/>
    <x v="1"/>
    <s v="New York"/>
    <s v="New York"/>
    <x v="3"/>
    <s v="PR-10008941"/>
    <s v="Epson Printer"/>
    <x v="19"/>
    <x v="0"/>
    <n v="1"/>
    <n v="0.05"/>
    <n v="188.87"/>
    <n v="21.56"/>
    <n v="8.8057894736842286"/>
    <n v="30.49"/>
  </r>
  <r>
    <s v="US-2018-1765749"/>
    <x v="669"/>
    <x v="3"/>
    <n v="10154"/>
    <s v="Frances Anderson"/>
    <x v="2"/>
    <s v="New York"/>
    <s v="New York"/>
    <x v="3"/>
    <s v="MI-10005387"/>
    <s v="Cuisinart Microwave"/>
    <x v="23"/>
    <x v="0"/>
    <n v="1"/>
    <n v="0"/>
    <n v="279.27999999999997"/>
    <n v="24.29"/>
    <n v="0"/>
    <n v="35.94"/>
  </r>
  <r>
    <s v="CA-2018-1466759"/>
    <x v="670"/>
    <x v="3"/>
    <n v="10012"/>
    <s v="Adela Terry"/>
    <x v="1"/>
    <s v="Brampton"/>
    <s v="Ontario"/>
    <x v="1"/>
    <s v="PR-10008941"/>
    <s v="Epson Printer"/>
    <x v="19"/>
    <x v="1"/>
    <n v="2"/>
    <n v="0.2"/>
    <n v="377.74"/>
    <n v="20.53"/>
    <n v="89.302500000000009"/>
    <n v="58.71"/>
  </r>
  <r>
    <s v="UK-2020-1056077"/>
    <x v="671"/>
    <x v="4"/>
    <n v="10017"/>
    <s v="Thomas Wilson"/>
    <x v="2"/>
    <s v="London"/>
    <s v="England"/>
    <x v="2"/>
    <s v="PR-10008941"/>
    <s v="Epson Printer"/>
    <x v="19"/>
    <x v="0"/>
    <n v="1"/>
    <n v="0.25"/>
    <n v="188.87"/>
    <n v="22.58"/>
    <n v="55.430000000000007"/>
    <n v="30.59"/>
  </r>
  <r>
    <s v="US-2019-1326171"/>
    <x v="672"/>
    <x v="2"/>
    <n v="10245"/>
    <s v="Allen Lamus"/>
    <x v="2"/>
    <s v="Houston"/>
    <s v="Texas"/>
    <x v="3"/>
    <s v="TV-10008344"/>
    <s v="Sharp Television"/>
    <x v="10"/>
    <x v="0"/>
    <n v="1"/>
    <n v="0"/>
    <n v="1024.3699999999999"/>
    <n v="197.44"/>
    <n v="0"/>
    <n v="245.1"/>
  </r>
  <r>
    <s v="GE-2021-1189033"/>
    <x v="673"/>
    <x v="0"/>
    <n v="10239"/>
    <s v="Justin Tagaban"/>
    <x v="1"/>
    <s v="Berlin"/>
    <s v=" Berlin"/>
    <x v="6"/>
    <s v="PR-10009905"/>
    <s v="Brother Copy Machine"/>
    <x v="24"/>
    <x v="1"/>
    <n v="4"/>
    <n v="0.3"/>
    <n v="1117.2"/>
    <n v="29.66"/>
    <n v="466.08857142857141"/>
    <n v="170.57"/>
  </r>
  <r>
    <s v="AU-2020-1218283"/>
    <x v="329"/>
    <x v="4"/>
    <n v="10109"/>
    <s v="Patrick King"/>
    <x v="1"/>
    <s v="Melbourne"/>
    <s v="Victoria"/>
    <x v="4"/>
    <s v="MI-10006301"/>
    <s v="Samsung Microwave"/>
    <x v="2"/>
    <x v="1"/>
    <n v="3"/>
    <n v="0"/>
    <n v="718.41"/>
    <n v="27.41"/>
    <n v="0"/>
    <n v="88.96"/>
  </r>
  <r>
    <s v="UK-2022-1753668"/>
    <x v="550"/>
    <x v="1"/>
    <n v="10197"/>
    <s v="Roland Thurman"/>
    <x v="1"/>
    <s v="Cambridge"/>
    <s v="England"/>
    <x v="2"/>
    <s v="PH-10004767"/>
    <s v="Motorola Smart Phone"/>
    <x v="27"/>
    <x v="1"/>
    <n v="2"/>
    <n v="0.05"/>
    <n v="1800.48"/>
    <n v="58.44"/>
    <n v="91.686315789473838"/>
    <n v="365.94"/>
  </r>
  <r>
    <s v="IT-2020-1049640"/>
    <x v="653"/>
    <x v="4"/>
    <n v="10108"/>
    <s v="Kelly Reyes"/>
    <x v="1"/>
    <s v="Milan"/>
    <s v="Lombardy"/>
    <x v="9"/>
    <s v="ST-10005674"/>
    <s v="Maytag Stove"/>
    <x v="18"/>
    <x v="0"/>
    <n v="1"/>
    <n v="0"/>
    <n v="878.08"/>
    <n v="251.43"/>
    <n v="0"/>
    <n v="244.66"/>
  </r>
  <r>
    <s v="ML-2021-1804900"/>
    <x v="41"/>
    <x v="0"/>
    <n v="10202"/>
    <s v="Thelma Pezzuti"/>
    <x v="2"/>
    <s v="Kuantan"/>
    <s v="Pahang"/>
    <x v="8"/>
    <s v="PR-10005363"/>
    <s v="Sharp Printer"/>
    <x v="10"/>
    <x v="1"/>
    <n v="2"/>
    <n v="0"/>
    <n v="258.38"/>
    <n v="13.88"/>
    <n v="0"/>
    <n v="40.15"/>
  </r>
  <r>
    <s v="GE-2021-1522615"/>
    <x v="674"/>
    <x v="0"/>
    <n v="10269"/>
    <s v="Aubrey Lejeune"/>
    <x v="0"/>
    <s v="Berlin"/>
    <s v=" Berlin"/>
    <x v="6"/>
    <s v="MI-10005461"/>
    <s v="Panasonic Microwave"/>
    <x v="8"/>
    <x v="0"/>
    <n v="1"/>
    <n v="0.1"/>
    <n v="289.92"/>
    <n v="34.74"/>
    <n v="28.353333333333353"/>
    <n v="38.26"/>
  </r>
  <r>
    <s v="GE-2020-1183174"/>
    <x v="479"/>
    <x v="4"/>
    <n v="10202"/>
    <s v="Thelma Pezzuti"/>
    <x v="2"/>
    <s v="Berlin"/>
    <s v=" Berlin"/>
    <x v="6"/>
    <s v="PR-10008941"/>
    <s v="Epson Printer"/>
    <x v="19"/>
    <x v="0"/>
    <n v="1"/>
    <n v="0.15"/>
    <n v="188.87"/>
    <n v="22.58"/>
    <n v="29.345294117647057"/>
    <n v="30.59"/>
  </r>
  <r>
    <s v="TH-2020-1240473"/>
    <x v="675"/>
    <x v="4"/>
    <n v="10018"/>
    <s v="Kevin Pisano"/>
    <x v="2"/>
    <s v="Bangkok"/>
    <s v="Bangkok"/>
    <x v="11"/>
    <s v="PR-10005971"/>
    <s v="Brother Wireless Fax Machine"/>
    <x v="24"/>
    <x v="0"/>
    <n v="1"/>
    <n v="0.05"/>
    <n v="136.71"/>
    <n v="12.89"/>
    <n v="6.5168421052631658"/>
    <n v="21.8"/>
  </r>
  <r>
    <s v="CA-2018-1075018"/>
    <x v="676"/>
    <x v="3"/>
    <n v="10321"/>
    <s v="Richard Teague"/>
    <x v="1"/>
    <s v="Brampton"/>
    <s v="Ontario"/>
    <x v="1"/>
    <s v="MI-10007421"/>
    <s v="Hoover Microwave"/>
    <x v="22"/>
    <x v="0"/>
    <n v="1"/>
    <n v="0"/>
    <n v="230.19"/>
    <n v="26.22"/>
    <n v="0"/>
    <n v="30.24"/>
  </r>
  <r>
    <s v="CA-2021-1532379"/>
    <x v="677"/>
    <x v="0"/>
    <n v="10074"/>
    <s v="Sergio Williams"/>
    <x v="1"/>
    <s v="Brampton"/>
    <s v="Ontario"/>
    <x v="1"/>
    <s v="ST-10005074"/>
    <s v="LG Stove"/>
    <x v="1"/>
    <x v="0"/>
    <n v="1"/>
    <n v="0"/>
    <n v="1004.18"/>
    <n v="268.68"/>
    <n v="0"/>
    <n v="277.91000000000003"/>
  </r>
  <r>
    <s v="US-2018-1920388"/>
    <x v="678"/>
    <x v="3"/>
    <n v="10324"/>
    <s v="Sarah Broadway"/>
    <x v="1"/>
    <s v="Los Angeles"/>
    <s v="California"/>
    <x v="3"/>
    <s v="TV-10008344"/>
    <s v="Sharp Television"/>
    <x v="10"/>
    <x v="2"/>
    <n v="5"/>
    <n v="0"/>
    <n v="5121.8500000000004"/>
    <n v="197.44"/>
    <n v="0"/>
    <n v="1146.54"/>
  </r>
  <r>
    <s v="CA-2018-1141201"/>
    <x v="679"/>
    <x v="3"/>
    <n v="10122"/>
    <s v="Willie Miller"/>
    <x v="1"/>
    <s v="Brampton"/>
    <s v="Ontario"/>
    <x v="1"/>
    <s v="MI-10005387"/>
    <s v="Cuisinart Microwave"/>
    <x v="23"/>
    <x v="1"/>
    <n v="2"/>
    <n v="0.05"/>
    <n v="558.55999999999995"/>
    <n v="23.13"/>
    <n v="28.180526315789507"/>
    <n v="69.33"/>
  </r>
  <r>
    <s v="CA-2021-1799308"/>
    <x v="680"/>
    <x v="0"/>
    <n v="10259"/>
    <s v="Kelly Downing"/>
    <x v="0"/>
    <s v="Toronto"/>
    <s v="Ontario"/>
    <x v="1"/>
    <s v="ST-10001243"/>
    <s v="Hamilton Beach Stove"/>
    <x v="9"/>
    <x v="0"/>
    <n v="1"/>
    <n v="0"/>
    <n v="737.82"/>
    <n v="175.46"/>
    <n v="0"/>
    <n v="202.01"/>
  </r>
  <r>
    <s v="MX-2020-1522943"/>
    <x v="412"/>
    <x v="4"/>
    <n v="10060"/>
    <s v="Christina Annino"/>
    <x v="2"/>
    <s v="Mexico City"/>
    <s v="Distrito Federal"/>
    <x v="0"/>
    <s v="PR-10004653"/>
    <s v="StarTech Printer"/>
    <x v="7"/>
    <x v="0"/>
    <n v="1"/>
    <n v="0.3"/>
    <n v="226.49"/>
    <n v="20.74"/>
    <n v="88.178571428571445"/>
    <n v="36.04"/>
  </r>
  <r>
    <s v="ML-2020-1365641"/>
    <x v="681"/>
    <x v="4"/>
    <n v="10359"/>
    <s v="Joe Williams"/>
    <x v="0"/>
    <s v="Kuantan"/>
    <s v="Pahang"/>
    <x v="8"/>
    <s v="MI-10005461"/>
    <s v="Panasonic Microwave"/>
    <x v="8"/>
    <x v="1"/>
    <n v="4"/>
    <n v="0.05"/>
    <n v="1159.68"/>
    <n v="36.32"/>
    <n v="59.124210526315892"/>
    <n v="142.79"/>
  </r>
  <r>
    <s v="SP-2021-1819605"/>
    <x v="682"/>
    <x v="0"/>
    <n v="10395"/>
    <s v="William Delung"/>
    <x v="2"/>
    <s v="Madrid"/>
    <s v="Madrid"/>
    <x v="10"/>
    <s v="TV-10008035"/>
    <s v="Panasonic Television"/>
    <x v="8"/>
    <x v="0"/>
    <n v="1"/>
    <n v="0"/>
    <n v="885.07"/>
    <n v="159.04"/>
    <n v="0"/>
    <n v="210.62"/>
  </r>
  <r>
    <s v="US-2018-1922250"/>
    <x v="683"/>
    <x v="3"/>
    <n v="10005"/>
    <s v="Clifford Barajas"/>
    <x v="2"/>
    <s v="Houston"/>
    <s v="Texas"/>
    <x v="3"/>
    <s v="MI-10000971"/>
    <s v="LG Microwave"/>
    <x v="1"/>
    <x v="0"/>
    <n v="1"/>
    <n v="0.2"/>
    <n v="238.08"/>
    <n v="28.52"/>
    <n v="52.389999999999986"/>
    <n v="31.42"/>
  </r>
  <r>
    <s v="CA-2019-1196785"/>
    <x v="263"/>
    <x v="2"/>
    <n v="10171"/>
    <s v="Keri Ward"/>
    <x v="1"/>
    <s v="Guelph"/>
    <s v="Ontario"/>
    <x v="1"/>
    <s v="MI-10000971"/>
    <s v="LG Microwave"/>
    <x v="1"/>
    <x v="2"/>
    <n v="6"/>
    <n v="0"/>
    <n v="1428.48"/>
    <n v="27.16"/>
    <n v="0"/>
    <n v="174.14"/>
  </r>
  <r>
    <s v="CA-2018-1065390"/>
    <x v="684"/>
    <x v="3"/>
    <n v="10139"/>
    <s v="Agustina Brien"/>
    <x v="1"/>
    <s v="Toronto"/>
    <s v="Ontario"/>
    <x v="1"/>
    <s v="PR-10005363"/>
    <s v="Sharp Printer"/>
    <x v="10"/>
    <x v="0"/>
    <n v="1"/>
    <n v="0.05"/>
    <n v="129.19"/>
    <n v="12.07"/>
    <n v="6.1642105263157987"/>
    <n v="20.59"/>
  </r>
  <r>
    <s v="UK-2018-1428171"/>
    <x v="507"/>
    <x v="3"/>
    <n v="10239"/>
    <s v="Justin Tagaban"/>
    <x v="1"/>
    <s v="Cambridge"/>
    <s v="England"/>
    <x v="2"/>
    <s v="PH-10007079"/>
    <s v="LG Smart Phone"/>
    <x v="1"/>
    <x v="0"/>
    <n v="1"/>
    <n v="0.05"/>
    <n v="753.3"/>
    <n v="52.39"/>
    <n v="36.889999999999986"/>
    <n v="155.9"/>
  </r>
  <r>
    <s v="CA-2021-1067067"/>
    <x v="552"/>
    <x v="0"/>
    <n v="10044"/>
    <s v="Faye Bezio"/>
    <x v="0"/>
    <s v="Brampton"/>
    <s v="Ontario"/>
    <x v="1"/>
    <s v="ST-10009819"/>
    <s v="Samsung Stove"/>
    <x v="2"/>
    <x v="0"/>
    <n v="1"/>
    <n v="0.1"/>
    <n v="851.25"/>
    <n v="196.92"/>
    <n v="72.703333333333376"/>
    <n v="232.5"/>
  </r>
  <r>
    <s v="UK-2020-1317073"/>
    <x v="685"/>
    <x v="4"/>
    <n v="10181"/>
    <s v="Corrine Woodham"/>
    <x v="0"/>
    <s v="London"/>
    <s v="England"/>
    <x v="2"/>
    <s v="PH-10005297"/>
    <s v="Cisco Smart Phone"/>
    <x v="30"/>
    <x v="2"/>
    <n v="7"/>
    <n v="0.15"/>
    <n v="3879.33"/>
    <n v="31.36"/>
    <n v="679.05352941176488"/>
    <n v="779.02"/>
  </r>
  <r>
    <s v="TH-2019-1855441"/>
    <x v="686"/>
    <x v="2"/>
    <n v="10132"/>
    <s v="Zachary Marashio"/>
    <x v="2"/>
    <s v="Bangkok"/>
    <s v="Bangkok"/>
    <x v="11"/>
    <s v="TV-10005930"/>
    <s v="Sony Television"/>
    <x v="14"/>
    <x v="0"/>
    <n v="1"/>
    <n v="0.05"/>
    <n v="867.32"/>
    <n v="171.95"/>
    <n v="36.598421052631579"/>
    <n v="208"/>
  </r>
  <r>
    <s v="ML-2022-1058123"/>
    <x v="687"/>
    <x v="1"/>
    <n v="10214"/>
    <s v="Fannie Bergeron"/>
    <x v="0"/>
    <s v="Kuantan"/>
    <s v="Pahang"/>
    <x v="8"/>
    <s v="MI-10007621"/>
    <s v="Whirlpool Microwave"/>
    <x v="17"/>
    <x v="2"/>
    <n v="5"/>
    <n v="0.1"/>
    <n v="968.35"/>
    <n v="16.100000000000001"/>
    <n v="105.80555555555543"/>
    <n v="117.81"/>
  </r>
  <r>
    <s v="CA-2018-1456924"/>
    <x v="688"/>
    <x v="3"/>
    <n v="10326"/>
    <s v="Tamara Weiler"/>
    <x v="0"/>
    <s v="Toronto"/>
    <s v="Ontario"/>
    <x v="1"/>
    <s v="PR-10005971"/>
    <s v="Brother Wireless Fax Machine"/>
    <x v="24"/>
    <x v="2"/>
    <n v="6"/>
    <n v="0.05"/>
    <n v="820.26"/>
    <n v="11.21"/>
    <n v="42.581578947368484"/>
    <n v="124.18"/>
  </r>
  <r>
    <s v="AU-2022-1810451"/>
    <x v="632"/>
    <x v="1"/>
    <n v="10022"/>
    <s v="Rose Mcanally"/>
    <x v="2"/>
    <s v="Melbourne"/>
    <s v="Victoria"/>
    <x v="4"/>
    <s v="TV-10000439"/>
    <s v="Philips Television"/>
    <x v="21"/>
    <x v="1"/>
    <n v="2"/>
    <n v="0"/>
    <n v="2431.6"/>
    <n v="251.1"/>
    <n v="0"/>
    <n v="560.07000000000005"/>
  </r>
  <r>
    <s v="CA-2019-1933520"/>
    <x v="73"/>
    <x v="2"/>
    <n v="10094"/>
    <s v="Jeffrey Hinh"/>
    <x v="0"/>
    <s v="Brampton"/>
    <s v="Ontario"/>
    <x v="1"/>
    <s v="PR-10005971"/>
    <s v="Brother Wireless Fax Machine"/>
    <x v="24"/>
    <x v="0"/>
    <n v="1"/>
    <n v="0.05"/>
    <n v="136.71"/>
    <n v="11.21"/>
    <n v="6.6052631578947398"/>
    <n v="21.63"/>
  </r>
  <r>
    <s v="US-2021-1215784"/>
    <x v="611"/>
    <x v="0"/>
    <n v="10218"/>
    <s v="Terry Chaisson"/>
    <x v="1"/>
    <s v="Chicago"/>
    <s v="Illinois"/>
    <x v="3"/>
    <s v="MI-10007050"/>
    <s v="Hamilton Beach Microwave"/>
    <x v="9"/>
    <x v="1"/>
    <n v="4"/>
    <n v="0"/>
    <n v="1108.28"/>
    <n v="32.770000000000003"/>
    <n v="0"/>
    <n v="136.28"/>
  </r>
  <r>
    <s v="UK-2022-1804321"/>
    <x v="689"/>
    <x v="1"/>
    <n v="10238"/>
    <s v="Stephanie Adair"/>
    <x v="2"/>
    <s v="London"/>
    <s v="England"/>
    <x v="2"/>
    <s v="TV-10003493"/>
    <s v="LG Television"/>
    <x v="1"/>
    <x v="0"/>
    <n v="1"/>
    <n v="0"/>
    <n v="1189.8"/>
    <n v="239.87"/>
    <n v="0"/>
    <n v="285.75"/>
  </r>
  <r>
    <s v="GE-2020-1453841"/>
    <x v="690"/>
    <x v="4"/>
    <n v="10326"/>
    <s v="Tamara Weiler"/>
    <x v="0"/>
    <s v="Berlin"/>
    <s v=" Berlin"/>
    <x v="6"/>
    <s v="TV-10001861"/>
    <s v="Toshiba Television"/>
    <x v="28"/>
    <x v="1"/>
    <n v="4"/>
    <n v="0"/>
    <n v="4086.36"/>
    <n v="174.02"/>
    <n v="0"/>
    <n v="916.4"/>
  </r>
  <r>
    <s v="UK-2021-1695892"/>
    <x v="471"/>
    <x v="0"/>
    <n v="10043"/>
    <s v="Mandy Ross"/>
    <x v="0"/>
    <s v="Cambridge"/>
    <s v="England"/>
    <x v="2"/>
    <s v="ST-10009819"/>
    <s v="Samsung Stove"/>
    <x v="2"/>
    <x v="1"/>
    <n v="2"/>
    <n v="0.1"/>
    <n v="1702.5"/>
    <n v="216.61"/>
    <n v="165.09888888888872"/>
    <n v="447.28"/>
  </r>
  <r>
    <s v="UK-2019-1265964"/>
    <x v="192"/>
    <x v="2"/>
    <n v="10171"/>
    <s v="Keri Ward"/>
    <x v="1"/>
    <s v="London"/>
    <s v="England"/>
    <x v="2"/>
    <s v="PR-10008054"/>
    <s v="Xerox Printer"/>
    <x v="13"/>
    <x v="1"/>
    <n v="2"/>
    <n v="0"/>
    <n v="361.1"/>
    <n v="17.89"/>
    <n v="0"/>
    <n v="55.95"/>
  </r>
  <r>
    <s v="US-2018-1716662"/>
    <x v="691"/>
    <x v="3"/>
    <n v="10393"/>
    <s v="Michael Ortego"/>
    <x v="1"/>
    <s v="New York"/>
    <s v="New York"/>
    <x v="3"/>
    <s v="TV-10005930"/>
    <s v="Sony Television"/>
    <x v="14"/>
    <x v="0"/>
    <n v="1"/>
    <n v="0.05"/>
    <n v="867.32"/>
    <n v="157"/>
    <n v="37.385263157894769"/>
    <n v="206.51"/>
  </r>
  <r>
    <s v="SP-2019-1278265"/>
    <x v="692"/>
    <x v="2"/>
    <n v="10242"/>
    <s v="Roger Mcneely"/>
    <x v="2"/>
    <s v="Madrid"/>
    <s v="Madrid"/>
    <x v="10"/>
    <s v="TV-10005930"/>
    <s v="Sony Television"/>
    <x v="14"/>
    <x v="0"/>
    <n v="1"/>
    <n v="0"/>
    <n v="867.32"/>
    <n v="164.47"/>
    <n v="0"/>
    <n v="207.26"/>
  </r>
  <r>
    <s v="AU-2020-1881837"/>
    <x v="693"/>
    <x v="4"/>
    <n v="10159"/>
    <s v="Jeffrey Pettit"/>
    <x v="0"/>
    <s v="Sydney"/>
    <s v="New South Wales"/>
    <x v="4"/>
    <s v="PR-10005363"/>
    <s v="Sharp Printer"/>
    <x v="10"/>
    <x v="2"/>
    <n v="7"/>
    <n v="0"/>
    <n v="904.33"/>
    <n v="14.48"/>
    <n v="0"/>
    <n v="137.11000000000001"/>
  </r>
  <r>
    <s v="FR-2021-1164248"/>
    <x v="694"/>
    <x v="0"/>
    <n v="10273"/>
    <s v="Ernie Bookwalter"/>
    <x v="0"/>
    <s v="Paris"/>
    <s v="Ile-de-France"/>
    <x v="5"/>
    <s v="ST-10009819"/>
    <s v="Samsung Stove"/>
    <x v="2"/>
    <x v="1"/>
    <n v="2"/>
    <n v="0.05"/>
    <n v="1702.5"/>
    <n v="216.61"/>
    <n v="78.204736842105376"/>
    <n v="447.28"/>
  </r>
  <r>
    <s v="US-2021-1304227"/>
    <x v="582"/>
    <x v="0"/>
    <n v="10033"/>
    <s v="Jimmy Dyckman"/>
    <x v="0"/>
    <s v="Chicago"/>
    <s v="Illinois"/>
    <x v="3"/>
    <s v="PH-10008662"/>
    <s v="Sony Smart Phone"/>
    <x v="14"/>
    <x v="0"/>
    <n v="1"/>
    <n v="0"/>
    <n v="667.7"/>
    <n v="25.44"/>
    <n v="0"/>
    <n v="136.08000000000001"/>
  </r>
  <r>
    <s v="US-2022-1303025"/>
    <x v="695"/>
    <x v="1"/>
    <n v="10191"/>
    <s v="Lisa Kelleher"/>
    <x v="2"/>
    <s v="Los Angeles"/>
    <s v="California"/>
    <x v="3"/>
    <s v="ST-10009819"/>
    <s v="Samsung Stove"/>
    <x v="2"/>
    <x v="0"/>
    <n v="1"/>
    <n v="0.25"/>
    <n v="851.25"/>
    <n v="206.77"/>
    <n v="214.82666666666671"/>
    <n v="233.49"/>
  </r>
  <r>
    <s v="CA-2021-1593810"/>
    <x v="623"/>
    <x v="0"/>
    <n v="10165"/>
    <s v="Michael Hernandez"/>
    <x v="1"/>
    <s v="Guelph"/>
    <s v="Ontario"/>
    <x v="1"/>
    <s v="MI-10000971"/>
    <s v="LG Microwave"/>
    <x v="1"/>
    <x v="0"/>
    <n v="1"/>
    <n v="0.1"/>
    <n v="238.08"/>
    <n v="27.16"/>
    <n v="23.435555555555538"/>
    <n v="31.29"/>
  </r>
  <r>
    <s v="US-2020-1846844"/>
    <x v="243"/>
    <x v="4"/>
    <n v="10097"/>
    <s v="Nicholas Martinez"/>
    <x v="0"/>
    <s v="New York"/>
    <s v="New York"/>
    <x v="3"/>
    <s v="TV-10008186"/>
    <s v="Supersonic Television"/>
    <x v="31"/>
    <x v="0"/>
    <n v="1"/>
    <n v="0"/>
    <n v="1337.69"/>
    <n v="244.49"/>
    <n v="0"/>
    <n v="318.74"/>
  </r>
  <r>
    <s v="US-2019-1157102"/>
    <x v="378"/>
    <x v="2"/>
    <n v="10346"/>
    <s v="Jay Michell"/>
    <x v="1"/>
    <s v="Houston"/>
    <s v="Texas"/>
    <x v="3"/>
    <s v="PR-10004653"/>
    <s v="StarTech Printer"/>
    <x v="7"/>
    <x v="0"/>
    <n v="1"/>
    <n v="0.05"/>
    <n v="226.49"/>
    <n v="20.74"/>
    <n v="10.828947368421069"/>
    <n v="36.04"/>
  </r>
  <r>
    <s v="IT-2021-1679015"/>
    <x v="487"/>
    <x v="0"/>
    <n v="10381"/>
    <s v="Kelly Haro"/>
    <x v="2"/>
    <s v="Milan"/>
    <s v="Lombardy"/>
    <x v="9"/>
    <s v="PR-10003228"/>
    <s v="HP Wireless Fax"/>
    <x v="3"/>
    <x v="0"/>
    <n v="1"/>
    <n v="0"/>
    <n v="227.74"/>
    <n v="25.9"/>
    <n v="0"/>
    <n v="36.75"/>
  </r>
  <r>
    <s v="AU-2020-1807787"/>
    <x v="204"/>
    <x v="4"/>
    <n v="10250"/>
    <s v="Richard Rodriguez"/>
    <x v="2"/>
    <s v="Sydney"/>
    <s v="New South Wales"/>
    <x v="4"/>
    <s v="TV-10001861"/>
    <s v="Toshiba Television"/>
    <x v="28"/>
    <x v="1"/>
    <n v="4"/>
    <n v="0.05"/>
    <n v="4086.36"/>
    <n v="189.84"/>
    <n v="205.08000000000038"/>
    <n v="917.98"/>
  </r>
  <r>
    <s v="GE-2022-1016285"/>
    <x v="696"/>
    <x v="1"/>
    <n v="10356"/>
    <s v="Matthew Gross"/>
    <x v="1"/>
    <s v="Berlin"/>
    <s v=" Berlin"/>
    <x v="6"/>
    <s v="MI-10007421"/>
    <s v="Hoover Microwave"/>
    <x v="22"/>
    <x v="1"/>
    <n v="3"/>
    <n v="0"/>
    <n v="690.57"/>
    <n v="28.84"/>
    <n v="0"/>
    <n v="85.74"/>
  </r>
  <r>
    <s v="FR-2018-1121265"/>
    <x v="697"/>
    <x v="3"/>
    <n v="10391"/>
    <s v="Geneva Blaze"/>
    <x v="2"/>
    <s v="Paris"/>
    <s v="Ile-de-France"/>
    <x v="5"/>
    <s v="PR-10002718"/>
    <s v="Canon Printer"/>
    <x v="16"/>
    <x v="0"/>
    <n v="1"/>
    <n v="0"/>
    <n v="180.9"/>
    <n v="20.43"/>
    <n v="0"/>
    <n v="29.18"/>
  </r>
  <r>
    <s v="AU-2018-1109909"/>
    <x v="62"/>
    <x v="3"/>
    <n v="10237"/>
    <s v="Trevor Rancourt"/>
    <x v="2"/>
    <s v="Sydney"/>
    <s v="New South Wales"/>
    <x v="4"/>
    <s v="PH-10007079"/>
    <s v="LG Smart Phone"/>
    <x v="1"/>
    <x v="0"/>
    <n v="1"/>
    <n v="0"/>
    <n v="753.3"/>
    <n v="57.16"/>
    <n v="0"/>
    <n v="156.38"/>
  </r>
  <r>
    <s v="US-2018-1849422"/>
    <x v="645"/>
    <x v="3"/>
    <n v="10328"/>
    <s v="Clifton Hoover"/>
    <x v="1"/>
    <s v="Houston"/>
    <s v="Texas"/>
    <x v="3"/>
    <s v="PH-10004767"/>
    <s v="Motorola Smart Phone"/>
    <x v="27"/>
    <x v="1"/>
    <n v="3"/>
    <n v="0"/>
    <n v="2700.72"/>
    <n v="55.79"/>
    <n v="0"/>
    <n v="545.73"/>
  </r>
  <r>
    <s v="US-2020-1311832"/>
    <x v="130"/>
    <x v="4"/>
    <n v="10083"/>
    <s v="Gay Peters"/>
    <x v="2"/>
    <s v="New York"/>
    <s v="New York"/>
    <x v="3"/>
    <s v="PH-10008662"/>
    <s v="Sony Smart Phone"/>
    <x v="14"/>
    <x v="0"/>
    <n v="1"/>
    <n v="0"/>
    <n v="667.7"/>
    <n v="25.44"/>
    <n v="0"/>
    <n v="136.08000000000001"/>
  </r>
  <r>
    <s v="MX-2019-1732600"/>
    <x v="698"/>
    <x v="2"/>
    <n v="10269"/>
    <s v="Aubrey Lejeune"/>
    <x v="0"/>
    <s v="Mexico City"/>
    <s v="Distrito Federal"/>
    <x v="0"/>
    <s v="MI-10007050"/>
    <s v="Hamilton Beach Microwave"/>
    <x v="9"/>
    <x v="1"/>
    <n v="2"/>
    <n v="0.1"/>
    <n v="554.14"/>
    <n v="32.770000000000003"/>
    <n v="57.92999999999995"/>
    <n v="69.78"/>
  </r>
  <r>
    <s v="UK-2019-1280426"/>
    <x v="256"/>
    <x v="2"/>
    <n v="10398"/>
    <s v="John Zeigler"/>
    <x v="1"/>
    <s v="London"/>
    <s v="England"/>
    <x v="2"/>
    <s v="TV-10008344"/>
    <s v="Sharp Television"/>
    <x v="10"/>
    <x v="2"/>
    <n v="6"/>
    <n v="0.15"/>
    <n v="6146.22"/>
    <n v="206.84"/>
    <n v="1048.1258823529415"/>
    <n v="1372.84"/>
  </r>
  <r>
    <s v="CA-2020-1491091"/>
    <x v="699"/>
    <x v="4"/>
    <n v="10097"/>
    <s v="Nicholas Martinez"/>
    <x v="0"/>
    <s v="Brampton"/>
    <s v="Ontario"/>
    <x v="1"/>
    <s v="ST-10006669"/>
    <s v="Whirlpool Stove"/>
    <x v="17"/>
    <x v="1"/>
    <n v="2"/>
    <n v="0.15"/>
    <n v="1445.38"/>
    <n v="178.66"/>
    <n v="223.53882352941173"/>
    <n v="379.21"/>
  </r>
  <r>
    <s v="US-2018-1766672"/>
    <x v="700"/>
    <x v="3"/>
    <n v="10359"/>
    <s v="Joe Williams"/>
    <x v="0"/>
    <s v="New York"/>
    <s v="New York"/>
    <x v="3"/>
    <s v="MI-10007050"/>
    <s v="Hamilton Beach Microwave"/>
    <x v="9"/>
    <x v="0"/>
    <n v="1"/>
    <n v="0.3"/>
    <n v="277.07"/>
    <n v="32.770000000000003"/>
    <n v="104.70000000000002"/>
    <n v="36.53"/>
  </r>
  <r>
    <s v="SP-2018-1000250"/>
    <x v="701"/>
    <x v="3"/>
    <n v="10007"/>
    <s v="Cynthia Kochheiser"/>
    <x v="2"/>
    <s v="Madrid"/>
    <s v="Madrid"/>
    <x v="10"/>
    <s v="TV-10006688"/>
    <s v="Samsung Television"/>
    <x v="2"/>
    <x v="0"/>
    <n v="1"/>
    <n v="0"/>
    <n v="1023.46"/>
    <n v="172.11"/>
    <n v="0"/>
    <n v="242.37"/>
  </r>
  <r>
    <s v="SP-2021-1155221"/>
    <x v="702"/>
    <x v="0"/>
    <n v="10212"/>
    <s v="Lorina Cameron"/>
    <x v="0"/>
    <s v="Madrid"/>
    <s v="Madrid"/>
    <x v="10"/>
    <s v="TV-10008367"/>
    <s v="TCL Television"/>
    <x v="6"/>
    <x v="0"/>
    <n v="1"/>
    <n v="0"/>
    <n v="881.64"/>
    <n v="147.30000000000001"/>
    <n v="0"/>
    <n v="208.69"/>
  </r>
  <r>
    <s v="TH-2020-1829643"/>
    <x v="190"/>
    <x v="4"/>
    <n v="10038"/>
    <s v="Dion Collins"/>
    <x v="0"/>
    <s v="Bangkok"/>
    <s v="Bangkok"/>
    <x v="11"/>
    <s v="TV-10001861"/>
    <s v="Toshiba Television"/>
    <x v="28"/>
    <x v="0"/>
    <n v="1"/>
    <n v="0.05"/>
    <n v="1021.59"/>
    <n v="181.93"/>
    <n v="44.192631578947385"/>
    <n v="242.94"/>
  </r>
  <r>
    <s v="ML-2021-1502200"/>
    <x v="455"/>
    <x v="0"/>
    <n v="10284"/>
    <s v="Marie Douglass"/>
    <x v="0"/>
    <s v="Kuantan"/>
    <s v="Pahang"/>
    <x v="8"/>
    <s v="TV-10007393"/>
    <s v="Insignia Television"/>
    <x v="29"/>
    <x v="2"/>
    <n v="6"/>
    <n v="0"/>
    <n v="7146.06"/>
    <n v="259.07"/>
    <n v="0"/>
    <n v="1598.03"/>
  </r>
  <r>
    <s v="AU-2019-1712174"/>
    <x v="703"/>
    <x v="2"/>
    <n v="10350"/>
    <s v="Suzanne Palmer"/>
    <x v="1"/>
    <s v="Sydney"/>
    <s v="New South Wales"/>
    <x v="4"/>
    <s v="ST-10001876"/>
    <s v="HiSense Stove"/>
    <x v="11"/>
    <x v="1"/>
    <n v="3"/>
    <n v="0.05"/>
    <n v="3241.14"/>
    <n v="291.2"/>
    <n v="155.26000000000022"/>
    <n v="839.42"/>
  </r>
  <r>
    <s v="FR-2021-1087053"/>
    <x v="704"/>
    <x v="0"/>
    <n v="10354"/>
    <s v="Sean Schneider"/>
    <x v="0"/>
    <s v="Paris"/>
    <s v="Ile-de-France"/>
    <x v="5"/>
    <s v="PH-10004767"/>
    <s v="Motorola Smart Phone"/>
    <x v="27"/>
    <x v="2"/>
    <n v="6"/>
    <n v="0.15"/>
    <n v="5401.44"/>
    <n v="58.44"/>
    <n v="942.88235294117658"/>
    <n v="1086.1400000000001"/>
  </r>
  <r>
    <s v="CA-2021-1194662"/>
    <x v="432"/>
    <x v="0"/>
    <n v="10154"/>
    <s v="Frances Anderson"/>
    <x v="2"/>
    <s v="Montreal"/>
    <s v="Quebec"/>
    <x v="1"/>
    <s v="PR-10002718"/>
    <s v="Canon Printer"/>
    <x v="16"/>
    <x v="0"/>
    <n v="1"/>
    <n v="0.2"/>
    <n v="180.9"/>
    <n v="18.57"/>
    <n v="40.582499999999982"/>
    <n v="29"/>
  </r>
  <r>
    <s v="CA-2020-1881351"/>
    <x v="705"/>
    <x v="4"/>
    <n v="10364"/>
    <s v="Alice Arnold"/>
    <x v="0"/>
    <s v="Montreal"/>
    <s v="Quebec"/>
    <x v="1"/>
    <s v="PH-10007441"/>
    <s v="OnePlus Smart Phone"/>
    <x v="0"/>
    <x v="1"/>
    <n v="3"/>
    <n v="0"/>
    <n v="1854.03"/>
    <n v="23.82"/>
    <n v="0"/>
    <n v="373.18"/>
  </r>
  <r>
    <s v="MX-2022-1531090"/>
    <x v="16"/>
    <x v="1"/>
    <n v="10275"/>
    <s v="Ida Leth"/>
    <x v="0"/>
    <s v="Mexico City"/>
    <s v="Distrito Federal"/>
    <x v="0"/>
    <s v="PH-10008564"/>
    <s v="BlackBerry Smart Phone"/>
    <x v="15"/>
    <x v="1"/>
    <n v="4"/>
    <n v="0.1"/>
    <n v="3666.76"/>
    <n v="56.47"/>
    <n v="401.14333333333343"/>
    <n v="739.01"/>
  </r>
  <r>
    <s v="UK-2019-1128950"/>
    <x v="706"/>
    <x v="2"/>
    <n v="10346"/>
    <s v="Jay Michell"/>
    <x v="1"/>
    <s v="London"/>
    <s v="England"/>
    <x v="2"/>
    <s v="PR-10009905"/>
    <s v="Brother Copy Machine"/>
    <x v="24"/>
    <x v="0"/>
    <n v="1"/>
    <n v="0"/>
    <n v="279.3"/>
    <n v="29.66"/>
    <n v="0"/>
    <n v="44.87"/>
  </r>
  <r>
    <s v="US-2019-1516189"/>
    <x v="707"/>
    <x v="2"/>
    <n v="10220"/>
    <s v="Ruby Welk"/>
    <x v="0"/>
    <s v="Chicago"/>
    <s v="Illinois"/>
    <x v="3"/>
    <s v="ST-10005074"/>
    <s v="LG Stove"/>
    <x v="1"/>
    <x v="1"/>
    <n v="4"/>
    <n v="0"/>
    <n v="4016.72"/>
    <n v="282.11"/>
    <n v="0"/>
    <n v="1032.3699999999999"/>
  </r>
  <r>
    <s v="AU-2018-1552677"/>
    <x v="708"/>
    <x v="3"/>
    <n v="10155"/>
    <s v="Troy Clarke"/>
    <x v="0"/>
    <s v="Melbourne"/>
    <s v="Victoria"/>
    <x v="4"/>
    <s v="PR-10003228"/>
    <s v="HP Wireless Fax"/>
    <x v="3"/>
    <x v="1"/>
    <n v="2"/>
    <n v="0.05"/>
    <n v="455.48"/>
    <n v="28.26"/>
    <n v="22.485263157894735"/>
    <n v="71.150000000000006"/>
  </r>
  <r>
    <s v="ML-2018-1259540"/>
    <x v="709"/>
    <x v="3"/>
    <n v="10337"/>
    <s v="Carlos Miller"/>
    <x v="0"/>
    <s v="Kuantan"/>
    <s v="Pahang"/>
    <x v="8"/>
    <s v="TV-10003493"/>
    <s v="LG Television"/>
    <x v="1"/>
    <x v="0"/>
    <n v="1"/>
    <n v="0.15"/>
    <n v="1189.8"/>
    <n v="250.77"/>
    <n v="165.71117647058827"/>
    <n v="286.83999999999997"/>
  </r>
  <r>
    <s v="AU-2020-1289731"/>
    <x v="204"/>
    <x v="4"/>
    <n v="10059"/>
    <s v="Lawrence Brown"/>
    <x v="0"/>
    <s v="Sydney"/>
    <s v="New South Wales"/>
    <x v="4"/>
    <s v="PR-10003228"/>
    <s v="HP Wireless Fax"/>
    <x v="3"/>
    <x v="2"/>
    <n v="7"/>
    <n v="0.15"/>
    <n v="1594.18"/>
    <n v="28.26"/>
    <n v="276.33882352941191"/>
    <n v="241.95"/>
  </r>
  <r>
    <s v="AU-2021-1425702"/>
    <x v="400"/>
    <x v="0"/>
    <n v="10171"/>
    <s v="Keri Ward"/>
    <x v="1"/>
    <s v="Sydney"/>
    <s v="New South Wales"/>
    <x v="4"/>
    <s v="MI-10006301"/>
    <s v="Samsung Microwave"/>
    <x v="2"/>
    <x v="1"/>
    <n v="2"/>
    <n v="0"/>
    <n v="478.94"/>
    <n v="27.41"/>
    <n v="0"/>
    <n v="60.22"/>
  </r>
  <r>
    <s v="US-2021-1440996"/>
    <x v="663"/>
    <x v="0"/>
    <n v="10197"/>
    <s v="Roland Thurman"/>
    <x v="1"/>
    <s v="Chicago"/>
    <s v="Illinois"/>
    <x v="3"/>
    <s v="ST-10000710"/>
    <s v="Cuisinart Stove"/>
    <x v="23"/>
    <x v="0"/>
    <n v="1"/>
    <n v="0"/>
    <n v="700.78"/>
    <n v="149.11000000000001"/>
    <n v="0"/>
    <n v="190.1"/>
  </r>
  <r>
    <s v="CA-2020-1412059"/>
    <x v="710"/>
    <x v="4"/>
    <n v="10057"/>
    <s v="Derrick Moe"/>
    <x v="2"/>
    <s v="Guelph"/>
    <s v="Ontario"/>
    <x v="1"/>
    <s v="MI-10009664"/>
    <s v="Breville Microwave"/>
    <x v="12"/>
    <x v="0"/>
    <n v="1"/>
    <n v="0.25"/>
    <n v="161.18"/>
    <n v="13.84"/>
    <n v="49.113333333333344"/>
    <n v="20.72"/>
  </r>
  <r>
    <s v="UK-2019-1531161"/>
    <x v="711"/>
    <x v="2"/>
    <n v="10003"/>
    <s v="Alex Smith"/>
    <x v="2"/>
    <s v="London"/>
    <s v="England"/>
    <x v="2"/>
    <s v="PH-10001701"/>
    <s v="Samsung Smart Phone"/>
    <x v="2"/>
    <x v="0"/>
    <n v="1"/>
    <n v="0"/>
    <n v="971.5"/>
    <n v="55.84"/>
    <n v="0"/>
    <n v="199.88"/>
  </r>
  <r>
    <s v="UK-2020-1400280"/>
    <x v="168"/>
    <x v="4"/>
    <n v="10019"/>
    <s v="Russell Mcguire"/>
    <x v="2"/>
    <s v="Cambridge"/>
    <s v="England"/>
    <x v="2"/>
    <s v="PR-10002718"/>
    <s v="Canon Printer"/>
    <x v="16"/>
    <x v="0"/>
    <n v="1"/>
    <n v="0"/>
    <n v="180.9"/>
    <n v="20.43"/>
    <n v="0"/>
    <n v="29.18"/>
  </r>
  <r>
    <s v="CA-2020-1857810"/>
    <x v="712"/>
    <x v="4"/>
    <n v="10379"/>
    <s v="Diane Espinoza"/>
    <x v="1"/>
    <s v="Guelph"/>
    <s v="Ontario"/>
    <x v="1"/>
    <s v="MI-10003281"/>
    <s v="KitchenAid Microwave"/>
    <x v="5"/>
    <x v="1"/>
    <n v="2"/>
    <n v="0"/>
    <n v="301.62"/>
    <n v="11.55"/>
    <n v="0"/>
    <n v="37.36"/>
  </r>
  <r>
    <s v="MX-2018-1779599"/>
    <x v="678"/>
    <x v="3"/>
    <n v="10330"/>
    <s v="Marianne Truong"/>
    <x v="2"/>
    <s v="Mexico City"/>
    <s v="Distrito Federal"/>
    <x v="0"/>
    <s v="TV-10000439"/>
    <s v="Philips Television"/>
    <x v="21"/>
    <x v="1"/>
    <n v="4"/>
    <n v="0.3"/>
    <n v="4863.2"/>
    <n v="219.71"/>
    <n v="1990.0671428571432"/>
    <n v="1091.8900000000001"/>
  </r>
  <r>
    <s v="SP-2022-1400648"/>
    <x v="271"/>
    <x v="1"/>
    <n v="10387"/>
    <s v="William Whitehead"/>
    <x v="1"/>
    <s v="Madrid"/>
    <s v="Madrid"/>
    <x v="10"/>
    <s v="MI-10007745"/>
    <s v="Toshiba Microwave"/>
    <x v="28"/>
    <x v="0"/>
    <n v="1"/>
    <n v="0"/>
    <n v="272.87"/>
    <n v="34.130000000000003"/>
    <n v="0"/>
    <n v="36.15"/>
  </r>
  <r>
    <s v="AU-2019-1527446"/>
    <x v="713"/>
    <x v="2"/>
    <n v="10316"/>
    <s v="Teresa Blankenship"/>
    <x v="0"/>
    <s v="Sydney"/>
    <s v="New South Wales"/>
    <x v="4"/>
    <s v="ST-10001243"/>
    <s v="Hamilton Beach Stove"/>
    <x v="9"/>
    <x v="1"/>
    <n v="2"/>
    <n v="0"/>
    <n v="1475.64"/>
    <n v="210.55"/>
    <n v="0"/>
    <n v="389.98"/>
  </r>
  <r>
    <s v="ML-2022-1643226"/>
    <x v="388"/>
    <x v="1"/>
    <n v="10101"/>
    <s v="Maria Thomas"/>
    <x v="2"/>
    <s v="Kuantan"/>
    <s v="Pahang"/>
    <x v="8"/>
    <s v="MI-10005387"/>
    <s v="Cuisinart Microwave"/>
    <x v="23"/>
    <x v="0"/>
    <n v="1"/>
    <n v="0"/>
    <n v="279.27999999999997"/>
    <n v="26.6"/>
    <n v="0"/>
    <n v="36.17"/>
  </r>
  <r>
    <s v="UK-2022-1757138"/>
    <x v="714"/>
    <x v="1"/>
    <n v="10399"/>
    <s v="Mary Taylor"/>
    <x v="2"/>
    <s v="London"/>
    <s v="England"/>
    <x v="2"/>
    <s v="ST-10001876"/>
    <s v="HiSense Stove"/>
    <x v="11"/>
    <x v="0"/>
    <n v="1"/>
    <n v="0"/>
    <n v="1080.3800000000001"/>
    <n v="266.94"/>
    <n v="0"/>
    <n v="296.79000000000002"/>
  </r>
  <r>
    <s v="FR-2022-1590872"/>
    <x v="715"/>
    <x v="1"/>
    <n v="10005"/>
    <s v="Clifford Barajas"/>
    <x v="2"/>
    <s v="Paris"/>
    <s v="Ile-de-France"/>
    <x v="5"/>
    <s v="ST-10009819"/>
    <s v="Samsung Stove"/>
    <x v="2"/>
    <x v="1"/>
    <n v="3"/>
    <n v="0"/>
    <n v="2553.75"/>
    <n v="216.61"/>
    <n v="0"/>
    <n v="660.09"/>
  </r>
  <r>
    <s v="MX-2018-1953989"/>
    <x v="542"/>
    <x v="3"/>
    <n v="10296"/>
    <s v="Peter Goldman"/>
    <x v="2"/>
    <s v="Mexico City"/>
    <s v="Distrito Federal"/>
    <x v="0"/>
    <s v="MI-10007421"/>
    <s v="Hoover Microwave"/>
    <x v="22"/>
    <x v="2"/>
    <n v="6"/>
    <n v="0.05"/>
    <n v="1381.14"/>
    <n v="27.53"/>
    <n v="71.242631578947339"/>
    <n v="168.47"/>
  </r>
  <r>
    <s v="AU-2021-1482685"/>
    <x v="716"/>
    <x v="0"/>
    <n v="10335"/>
    <s v="Eric Forbes"/>
    <x v="1"/>
    <s v="Sydney"/>
    <s v="New South Wales"/>
    <x v="4"/>
    <s v="ST-10005074"/>
    <s v="LG Stove"/>
    <x v="1"/>
    <x v="0"/>
    <n v="1"/>
    <n v="0.15"/>
    <n v="1004.18"/>
    <n v="322.42"/>
    <n v="120.31058823529418"/>
    <n v="283.27999999999997"/>
  </r>
  <r>
    <s v="CA-2021-1058122"/>
    <x v="134"/>
    <x v="0"/>
    <n v="10157"/>
    <s v="Antonio Sadler"/>
    <x v="0"/>
    <s v="Guelph"/>
    <s v="Ontario"/>
    <x v="1"/>
    <s v="ST-10006669"/>
    <s v="Whirlpool Stove"/>
    <x v="17"/>
    <x v="2"/>
    <n v="6"/>
    <n v="0.05"/>
    <n v="4336.1400000000003"/>
    <n v="178.66"/>
    <n v="218.81473684210505"/>
    <n v="1101.8900000000001"/>
  </r>
  <r>
    <s v="ML-2018-1115558"/>
    <x v="717"/>
    <x v="3"/>
    <n v="10356"/>
    <s v="Matthew Gross"/>
    <x v="1"/>
    <s v="Kuantan"/>
    <s v="Pahang"/>
    <x v="8"/>
    <s v="MI-10007421"/>
    <s v="Hoover Microwave"/>
    <x v="22"/>
    <x v="0"/>
    <n v="1"/>
    <n v="0"/>
    <n v="230.19"/>
    <n v="30.15"/>
    <n v="0"/>
    <n v="30.64"/>
  </r>
  <r>
    <s v="SP-2018-1271771"/>
    <x v="718"/>
    <x v="3"/>
    <n v="10281"/>
    <s v="Ramiro Willingham"/>
    <x v="0"/>
    <s v="Madrid"/>
    <s v="Madrid"/>
    <x v="10"/>
    <s v="PH-10008564"/>
    <s v="BlackBerry Smart Phone"/>
    <x v="15"/>
    <x v="2"/>
    <n v="5"/>
    <n v="0"/>
    <n v="4583.45"/>
    <n v="59.16"/>
    <n v="0"/>
    <n v="922.62"/>
  </r>
  <r>
    <s v="CA-2020-1272127"/>
    <x v="574"/>
    <x v="4"/>
    <n v="10325"/>
    <s v="Eloisa Carrol"/>
    <x v="1"/>
    <s v="Montreal"/>
    <s v="Quebec"/>
    <x v="1"/>
    <s v="TV-10006688"/>
    <s v="Samsung Television"/>
    <x v="2"/>
    <x v="1"/>
    <n v="3"/>
    <n v="0.15"/>
    <n v="3070.38"/>
    <n v="156.46"/>
    <n v="514.22117647058849"/>
    <n v="691.13"/>
  </r>
  <r>
    <s v="US-2022-1640095"/>
    <x v="719"/>
    <x v="1"/>
    <n v="10089"/>
    <s v="Susan Sullens"/>
    <x v="0"/>
    <s v="Houston"/>
    <s v="Texas"/>
    <x v="3"/>
    <s v="ST-10005674"/>
    <s v="Maytag Stove"/>
    <x v="18"/>
    <x v="0"/>
    <n v="1"/>
    <n v="0"/>
    <n v="878.08"/>
    <n v="240"/>
    <n v="0"/>
    <n v="243.52"/>
  </r>
  <r>
    <s v="UK-2022-1793395"/>
    <x v="327"/>
    <x v="1"/>
    <n v="10253"/>
    <s v="Janice Carroll"/>
    <x v="0"/>
    <s v="London"/>
    <s v="England"/>
    <x v="2"/>
    <s v="ST-10006669"/>
    <s v="Whirlpool Stove"/>
    <x v="17"/>
    <x v="0"/>
    <n v="1"/>
    <n v="0.05"/>
    <n v="722.69"/>
    <n v="196.53"/>
    <n v="27.692631578947385"/>
    <n v="200.32"/>
  </r>
  <r>
    <s v="UK-2021-1336453"/>
    <x v="318"/>
    <x v="0"/>
    <n v="10110"/>
    <s v="Lawrence Dyer"/>
    <x v="0"/>
    <s v="London"/>
    <s v="England"/>
    <x v="2"/>
    <s v="PR-10004653"/>
    <s v="StarTech Printer"/>
    <x v="7"/>
    <x v="1"/>
    <n v="3"/>
    <n v="0.05"/>
    <n v="679.47"/>
    <n v="21.72"/>
    <n v="34.618421052631561"/>
    <n v="104.08"/>
  </r>
  <r>
    <s v="SP-2019-1088612"/>
    <x v="345"/>
    <x v="2"/>
    <n v="10348"/>
    <s v="Shandra Moreno"/>
    <x v="0"/>
    <s v="Madrid"/>
    <s v="Madrid"/>
    <x v="10"/>
    <s v="PH-10001701"/>
    <s v="Samsung Smart Phone"/>
    <x v="2"/>
    <x v="0"/>
    <n v="1"/>
    <n v="0.1"/>
    <n v="971.5"/>
    <n v="55.84"/>
    <n v="101.74000000000001"/>
    <n v="199.88"/>
  </r>
  <r>
    <s v="ML-2018-1444899"/>
    <x v="720"/>
    <x v="3"/>
    <n v="10231"/>
    <s v="Jon Voller"/>
    <x v="0"/>
    <s v="Kuantan"/>
    <s v="Pahang"/>
    <x v="8"/>
    <s v="MI-10000971"/>
    <s v="LG Microwave"/>
    <x v="1"/>
    <x v="2"/>
    <n v="7"/>
    <n v="0.1"/>
    <n v="1666.56"/>
    <n v="31.23"/>
    <n v="181.70333333333338"/>
    <n v="203.11"/>
  </r>
  <r>
    <s v="SP-2020-1739274"/>
    <x v="373"/>
    <x v="4"/>
    <n v="10226"/>
    <s v="James Vashaw"/>
    <x v="0"/>
    <s v="Madrid"/>
    <s v="Madrid"/>
    <x v="10"/>
    <s v="ST-10006669"/>
    <s v="Whirlpool Stove"/>
    <x v="17"/>
    <x v="0"/>
    <n v="1"/>
    <n v="0"/>
    <n v="722.69"/>
    <n v="196.53"/>
    <n v="0"/>
    <n v="200.32"/>
  </r>
  <r>
    <s v="MX-2020-1610059"/>
    <x v="721"/>
    <x v="4"/>
    <n v="10319"/>
    <s v="Kathy Polin"/>
    <x v="1"/>
    <s v="Mexico City"/>
    <s v="Distrito Federal"/>
    <x v="0"/>
    <s v="MI-10009664"/>
    <s v="Breville Microwave"/>
    <x v="12"/>
    <x v="1"/>
    <n v="4"/>
    <n v="0.1"/>
    <n v="644.72"/>
    <n v="14.53"/>
    <n v="70.021111111111054"/>
    <n v="78.81"/>
  </r>
  <r>
    <s v="US-2018-1539289"/>
    <x v="528"/>
    <x v="3"/>
    <n v="10258"/>
    <s v="Anthony Henderson"/>
    <x v="2"/>
    <s v="Los Angeles"/>
    <s v="California"/>
    <x v="3"/>
    <s v="PH-10004521"/>
    <s v="Huawei Smart Phone"/>
    <x v="26"/>
    <x v="0"/>
    <n v="1"/>
    <n v="0"/>
    <n v="500.32"/>
    <n v="16.22"/>
    <n v="0"/>
    <n v="101.68"/>
  </r>
  <r>
    <s v="FR-2018-1586909"/>
    <x v="722"/>
    <x v="3"/>
    <n v="10378"/>
    <s v="Yolanda Franklin"/>
    <x v="2"/>
    <s v="Paris"/>
    <s v="Ile-de-France"/>
    <x v="5"/>
    <s v="MI-10007421"/>
    <s v="Hoover Microwave"/>
    <x v="22"/>
    <x v="0"/>
    <n v="1"/>
    <n v="0.05"/>
    <n v="230.19"/>
    <n v="28.84"/>
    <n v="10.597368421052636"/>
    <n v="30.5"/>
  </r>
  <r>
    <s v="CA-2022-1814896"/>
    <x v="723"/>
    <x v="1"/>
    <n v="10366"/>
    <s v="Theresa Reddy"/>
    <x v="1"/>
    <s v="Brampton"/>
    <s v="Ontario"/>
    <x v="1"/>
    <s v="TV-10008344"/>
    <s v="Sharp Television"/>
    <x v="10"/>
    <x v="1"/>
    <n v="2"/>
    <n v="0.3"/>
    <n v="2048.7399999999998"/>
    <n v="188.04"/>
    <n v="797.44285714285706"/>
    <n v="469.52"/>
  </r>
  <r>
    <s v="AU-2020-1023185"/>
    <x v="724"/>
    <x v="4"/>
    <n v="10345"/>
    <s v="Shannon Milligan"/>
    <x v="1"/>
    <s v="Sydney"/>
    <s v="New South Wales"/>
    <x v="4"/>
    <s v="PH-10008564"/>
    <s v="BlackBerry Smart Phone"/>
    <x v="15"/>
    <x v="2"/>
    <n v="6"/>
    <n v="0.15"/>
    <n v="5500.14"/>
    <n v="64.540000000000006"/>
    <n v="959.2235294117645"/>
    <n v="1106.49"/>
  </r>
  <r>
    <s v="US-2021-1218684"/>
    <x v="725"/>
    <x v="0"/>
    <n v="10281"/>
    <s v="Ramiro Willingham"/>
    <x v="0"/>
    <s v="Houston"/>
    <s v="Texas"/>
    <x v="3"/>
    <s v="MI-10009664"/>
    <s v="Breville Microwave"/>
    <x v="12"/>
    <x v="1"/>
    <n v="3"/>
    <n v="0.15"/>
    <n v="483.54"/>
    <n v="14.53"/>
    <n v="82.766470588235336"/>
    <n v="59.47"/>
  </r>
  <r>
    <s v="TH-2021-1114530"/>
    <x v="726"/>
    <x v="0"/>
    <n v="10060"/>
    <s v="Christina Annino"/>
    <x v="2"/>
    <s v="Bangkok"/>
    <s v="Bangkok"/>
    <x v="11"/>
    <s v="PH-10007441"/>
    <s v="OnePlus Smart Phone"/>
    <x v="0"/>
    <x v="0"/>
    <n v="1"/>
    <n v="0.05"/>
    <n v="618.01"/>
    <n v="27.39"/>
    <n v="31.085263157894815"/>
    <n v="126.34"/>
  </r>
  <r>
    <s v="US-2020-1237222"/>
    <x v="727"/>
    <x v="4"/>
    <n v="10293"/>
    <s v="Caridad Reilly"/>
    <x v="0"/>
    <s v="Chicago"/>
    <s v="Illinois"/>
    <x v="3"/>
    <s v="TV-10000439"/>
    <s v="Philips Television"/>
    <x v="21"/>
    <x v="0"/>
    <n v="1"/>
    <n v="0.05"/>
    <n v="1215.8"/>
    <n v="219.71"/>
    <n v="52.42578947368429"/>
    <n v="289.45"/>
  </r>
  <r>
    <s v="IN-2022-1115861"/>
    <x v="728"/>
    <x v="1"/>
    <n v="10233"/>
    <s v="Tamara Jones"/>
    <x v="2"/>
    <s v="Mumbai"/>
    <s v="Konkan"/>
    <x v="7"/>
    <s v="PH-10003202"/>
    <s v="Nokia Smart Phone"/>
    <x v="4"/>
    <x v="1"/>
    <n v="2"/>
    <n v="0"/>
    <n v="1850.98"/>
    <n v="51.84"/>
    <n v="0"/>
    <n v="375.38"/>
  </r>
  <r>
    <s v="CA-2021-1592325"/>
    <x v="729"/>
    <x v="0"/>
    <n v="10317"/>
    <s v="Ruth Harbert"/>
    <x v="0"/>
    <s v="Toronto"/>
    <s v="Ontario"/>
    <x v="1"/>
    <s v="MI-10000971"/>
    <s v="LG Microwave"/>
    <x v="1"/>
    <x v="0"/>
    <n v="1"/>
    <n v="0"/>
    <n v="238.08"/>
    <n v="27.16"/>
    <n v="0"/>
    <n v="31.29"/>
  </r>
  <r>
    <s v="AU-2018-1410972"/>
    <x v="730"/>
    <x v="3"/>
    <n v="10368"/>
    <s v="Michael Kinney"/>
    <x v="0"/>
    <s v="Sydney"/>
    <s v="New South Wales"/>
    <x v="4"/>
    <s v="TV-10008186"/>
    <s v="Supersonic Television"/>
    <x v="31"/>
    <x v="0"/>
    <n v="1"/>
    <n v="0"/>
    <n v="1337.69"/>
    <n v="279.42"/>
    <n v="0"/>
    <n v="322.23"/>
  </r>
  <r>
    <s v="TH-2018-1330195"/>
    <x v="731"/>
    <x v="3"/>
    <n v="10184"/>
    <s v="Jose Burtt"/>
    <x v="2"/>
    <s v="Bangkok"/>
    <s v="Bangkok"/>
    <x v="11"/>
    <s v="PR-10003228"/>
    <s v="HP Wireless Fax"/>
    <x v="3"/>
    <x v="0"/>
    <n v="1"/>
    <n v="0"/>
    <n v="227.74"/>
    <n v="27.08"/>
    <n v="0"/>
    <n v="36.869999999999997"/>
  </r>
  <r>
    <s v="IN-2020-1348633"/>
    <x v="732"/>
    <x v="4"/>
    <n v="10355"/>
    <s v="Eleanor Patock"/>
    <x v="0"/>
    <s v="Mumbai"/>
    <s v="Konkan"/>
    <x v="7"/>
    <s v="MI-10007421"/>
    <s v="Hoover Microwave"/>
    <x v="22"/>
    <x v="1"/>
    <n v="3"/>
    <n v="0"/>
    <n v="690.57"/>
    <n v="30.15"/>
    <n v="0"/>
    <n v="85.88"/>
  </r>
  <r>
    <s v="SP-2022-1150978"/>
    <x v="557"/>
    <x v="1"/>
    <n v="10309"/>
    <s v="Esther Simpson"/>
    <x v="1"/>
    <s v="Madrid"/>
    <s v="Madrid"/>
    <x v="10"/>
    <s v="PH-10004767"/>
    <s v="Motorola Smart Phone"/>
    <x v="27"/>
    <x v="0"/>
    <n v="1"/>
    <n v="0.05"/>
    <n v="900.24"/>
    <n v="58.44"/>
    <n v="44.305263157894728"/>
    <n v="185.89"/>
  </r>
  <r>
    <s v="FR-2022-1231132"/>
    <x v="733"/>
    <x v="1"/>
    <n v="10058"/>
    <s v="Rita Jernejcic"/>
    <x v="1"/>
    <s v="Paris"/>
    <s v="Ile-de-France"/>
    <x v="5"/>
    <s v="PH-10007441"/>
    <s v="OnePlus Smart Phone"/>
    <x v="0"/>
    <x v="0"/>
    <n v="1"/>
    <n v="0.05"/>
    <n v="618.01"/>
    <n v="26.2"/>
    <n v="31.14789473684209"/>
    <n v="126.22"/>
  </r>
  <r>
    <s v="CA-2018-1376420"/>
    <x v="196"/>
    <x v="3"/>
    <n v="10023"/>
    <s v="Ruthie Young"/>
    <x v="0"/>
    <s v="Guelph"/>
    <s v="Ontario"/>
    <x v="1"/>
    <s v="PR-10003228"/>
    <s v="HP Wireless Fax"/>
    <x v="3"/>
    <x v="1"/>
    <n v="2"/>
    <n v="0"/>
    <n v="455.48"/>
    <n v="23.55"/>
    <n v="0"/>
    <n v="70.680000000000007"/>
  </r>
  <r>
    <s v="CA-2020-1649937"/>
    <x v="88"/>
    <x v="4"/>
    <n v="10291"/>
    <s v="Charles Taylor"/>
    <x v="2"/>
    <s v="Brampton"/>
    <s v="Ontario"/>
    <x v="1"/>
    <s v="MI-10007621"/>
    <s v="Whirlpool Microwave"/>
    <x v="17"/>
    <x v="0"/>
    <n v="1"/>
    <n v="0"/>
    <n v="193.67"/>
    <n v="14"/>
    <n v="0"/>
    <n v="24.64"/>
  </r>
  <r>
    <s v="AU-2019-1923433"/>
    <x v="734"/>
    <x v="2"/>
    <n v="10163"/>
    <s v="Holly Hoff"/>
    <x v="1"/>
    <s v="Sydney"/>
    <s v="New South Wales"/>
    <x v="4"/>
    <s v="TV-10006688"/>
    <s v="Samsung Television"/>
    <x v="2"/>
    <x v="1"/>
    <n v="2"/>
    <n v="0"/>
    <n v="2046.92"/>
    <n v="187.75"/>
    <n v="0"/>
    <n v="469.1"/>
  </r>
  <r>
    <s v="US-2021-1512852"/>
    <x v="584"/>
    <x v="0"/>
    <n v="10208"/>
    <s v="Judy Reyes"/>
    <x v="0"/>
    <s v="Houston"/>
    <s v="Texas"/>
    <x v="3"/>
    <s v="ST-10005531"/>
    <s v="Breville Stove"/>
    <x v="12"/>
    <x v="0"/>
    <n v="1"/>
    <n v="0.1"/>
    <n v="1007.32"/>
    <n v="247.36"/>
    <n v="84.439999999999941"/>
    <n v="276.57"/>
  </r>
  <r>
    <s v="TH-2018-1922842"/>
    <x v="735"/>
    <x v="3"/>
    <n v="10360"/>
    <s v="Reinaldo Francis"/>
    <x v="0"/>
    <s v="Bangkok"/>
    <s v="Bangkok"/>
    <x v="11"/>
    <s v="PH-10003202"/>
    <s v="Nokia Smart Phone"/>
    <x v="4"/>
    <x v="0"/>
    <n v="1"/>
    <n v="0.05"/>
    <n v="925.49"/>
    <n v="51.84"/>
    <n v="45.981578947368462"/>
    <n v="190.28"/>
  </r>
  <r>
    <s v="FR-2021-1672009"/>
    <x v="464"/>
    <x v="0"/>
    <n v="10071"/>
    <s v="Georgia Sage"/>
    <x v="0"/>
    <s v="Paris"/>
    <s v="Ile-de-France"/>
    <x v="5"/>
    <s v="MI-10007621"/>
    <s v="Whirlpool Microwave"/>
    <x v="17"/>
    <x v="0"/>
    <n v="1"/>
    <n v="0.1"/>
    <n v="193.67"/>
    <n v="15.4"/>
    <n v="19.807777777777773"/>
    <n v="24.78"/>
  </r>
  <r>
    <s v="ML-2019-1350271"/>
    <x v="672"/>
    <x v="2"/>
    <n v="10132"/>
    <s v="Zachary Marashio"/>
    <x v="2"/>
    <s v="Kuantan"/>
    <s v="Pahang"/>
    <x v="8"/>
    <s v="MI-10006301"/>
    <s v="Samsung Microwave"/>
    <x v="2"/>
    <x v="1"/>
    <n v="4"/>
    <n v="0.1"/>
    <n v="957.88"/>
    <n v="26.27"/>
    <n v="103.51222222222225"/>
    <n v="117.59"/>
  </r>
  <r>
    <s v="CA-2019-1842487"/>
    <x v="347"/>
    <x v="2"/>
    <n v="10366"/>
    <s v="Theresa Reddy"/>
    <x v="1"/>
    <s v="Montreal"/>
    <s v="Quebec"/>
    <x v="1"/>
    <s v="PH-10007079"/>
    <s v="LG Smart Phone"/>
    <x v="1"/>
    <x v="0"/>
    <n v="1"/>
    <n v="0.1"/>
    <n v="753.3"/>
    <n v="47.63"/>
    <n v="78.40777777777771"/>
    <n v="155.41999999999999"/>
  </r>
  <r>
    <s v="GE-2021-1158050"/>
    <x v="736"/>
    <x v="0"/>
    <n v="10144"/>
    <s v="Kathy Shockey"/>
    <x v="0"/>
    <s v="Berlin"/>
    <s v=" Berlin"/>
    <x v="6"/>
    <s v="PR-10008941"/>
    <s v="Epson Printer"/>
    <x v="19"/>
    <x v="2"/>
    <n v="6"/>
    <n v="0.05"/>
    <n v="1133.22"/>
    <n v="22.58"/>
    <n v="58.454736842105376"/>
    <n v="172.24"/>
  </r>
  <r>
    <s v="ML-2021-1805050"/>
    <x v="737"/>
    <x v="0"/>
    <n v="10193"/>
    <s v="Paul Murphy"/>
    <x v="0"/>
    <s v="Kuantan"/>
    <s v="Pahang"/>
    <x v="8"/>
    <s v="PH-10004521"/>
    <s v="Huawei Smart Phone"/>
    <x v="26"/>
    <x v="1"/>
    <n v="3"/>
    <n v="0"/>
    <n v="1500.96"/>
    <n v="17.77"/>
    <n v="0"/>
    <n v="301.95999999999998"/>
  </r>
  <r>
    <s v="UK-2020-1044790"/>
    <x v="738"/>
    <x v="4"/>
    <n v="10175"/>
    <s v="Richard Broun"/>
    <x v="0"/>
    <s v="Cambridge"/>
    <s v="England"/>
    <x v="2"/>
    <s v="PR-10001146"/>
    <s v="Lexmark Printer"/>
    <x v="20"/>
    <x v="0"/>
    <n v="1"/>
    <n v="0.15"/>
    <n v="107.75"/>
    <n v="13.68"/>
    <n v="16.600588235294126"/>
    <n v="17.53"/>
  </r>
  <r>
    <s v="GE-2021-1387098"/>
    <x v="625"/>
    <x v="0"/>
    <n v="10024"/>
    <s v="Marianne Montes"/>
    <x v="2"/>
    <s v="Berlin"/>
    <s v=" Berlin"/>
    <x v="6"/>
    <s v="PH-10004767"/>
    <s v="Motorola Smart Phone"/>
    <x v="27"/>
    <x v="0"/>
    <n v="1"/>
    <n v="0.15"/>
    <n v="900.24"/>
    <n v="58.44"/>
    <n v="148.55294117647065"/>
    <n v="185.89"/>
  </r>
  <r>
    <s v="FR-2021-1634625"/>
    <x v="739"/>
    <x v="0"/>
    <n v="10167"/>
    <s v="Angela Mcclain"/>
    <x v="1"/>
    <s v="Paris"/>
    <s v="Ile-de-France"/>
    <x v="5"/>
    <s v="TV-10008035"/>
    <s v="Panasonic Television"/>
    <x v="8"/>
    <x v="2"/>
    <n v="5"/>
    <n v="0"/>
    <n v="4425.3500000000004"/>
    <n v="159.04"/>
    <n v="0"/>
    <n v="989.5"/>
  </r>
  <r>
    <s v="IN-2022-1854568"/>
    <x v="740"/>
    <x v="1"/>
    <n v="10079"/>
    <s v="Jon Mondragon"/>
    <x v="2"/>
    <s v="Mumbai"/>
    <s v="Konkan"/>
    <x v="7"/>
    <s v="TV-10008367"/>
    <s v="TCL Television"/>
    <x v="6"/>
    <x v="1"/>
    <n v="3"/>
    <n v="0"/>
    <n v="2644.92"/>
    <n v="154"/>
    <n v="0"/>
    <n v="597.28"/>
  </r>
  <r>
    <s v="SP-2020-1741288"/>
    <x v="741"/>
    <x v="4"/>
    <n v="10007"/>
    <s v="Cynthia Kochheiser"/>
    <x v="2"/>
    <s v="Madrid"/>
    <s v="Madrid"/>
    <x v="10"/>
    <s v="TV-10003493"/>
    <s v="LG Television"/>
    <x v="1"/>
    <x v="0"/>
    <n v="1"/>
    <n v="0"/>
    <n v="1189.8"/>
    <n v="239.87"/>
    <n v="0"/>
    <n v="285.75"/>
  </r>
  <r>
    <s v="US-2020-1645771"/>
    <x v="742"/>
    <x v="4"/>
    <n v="10066"/>
    <s v="Evelyn Ray"/>
    <x v="2"/>
    <s v="Chicago"/>
    <s v="Illinois"/>
    <x v="3"/>
    <s v="TV-10008344"/>
    <s v="Sharp Television"/>
    <x v="10"/>
    <x v="1"/>
    <n v="4"/>
    <n v="0.05"/>
    <n v="4097.4799999999996"/>
    <n v="197.44"/>
    <n v="205.26526315789533"/>
    <n v="921.18"/>
  </r>
  <r>
    <s v="CA-2021-1781135"/>
    <x v="743"/>
    <x v="0"/>
    <n v="10040"/>
    <s v="Mary Shulz"/>
    <x v="2"/>
    <s v="Guelph"/>
    <s v="Ontario"/>
    <x v="1"/>
    <s v="ST-10001898"/>
    <s v="KitchenAid Stove"/>
    <x v="5"/>
    <x v="0"/>
    <n v="1"/>
    <n v="0.3"/>
    <n v="1223.1600000000001"/>
    <n v="290.5"/>
    <n v="399.71142857142877"/>
    <n v="334.84"/>
  </r>
  <r>
    <s v="SP-2019-1371511"/>
    <x v="97"/>
    <x v="2"/>
    <n v="10118"/>
    <s v="Brenda Zawacki"/>
    <x v="2"/>
    <s v="Madrid"/>
    <s v="Madrid"/>
    <x v="10"/>
    <s v="PR-10006678"/>
    <s v="HP Inkjet Printer"/>
    <x v="3"/>
    <x v="1"/>
    <n v="4"/>
    <n v="0.1"/>
    <n v="630"/>
    <n v="19.79"/>
    <n v="67.80111111111114"/>
    <n v="96.46"/>
  </r>
  <r>
    <s v="US-2021-1095884"/>
    <x v="744"/>
    <x v="0"/>
    <n v="10353"/>
    <s v="Jacqueline Davis"/>
    <x v="1"/>
    <s v="Chicago"/>
    <s v="Illinois"/>
    <x v="3"/>
    <s v="PH-10003941"/>
    <s v="Apple Smart Phone"/>
    <x v="25"/>
    <x v="0"/>
    <n v="1"/>
    <n v="0.05"/>
    <n v="922.77"/>
    <n v="56.61"/>
    <n v="45.587368421052702"/>
    <n v="190.21"/>
  </r>
  <r>
    <s v="CA-2022-1365654"/>
    <x v="745"/>
    <x v="1"/>
    <n v="10077"/>
    <s v="Kellie Sakoda"/>
    <x v="0"/>
    <s v="Brampton"/>
    <s v="Ontario"/>
    <x v="1"/>
    <s v="ST-10001243"/>
    <s v="Hamilton Beach Stove"/>
    <x v="9"/>
    <x v="0"/>
    <n v="1"/>
    <n v="0.05"/>
    <n v="737.82"/>
    <n v="175.46"/>
    <n v="29.597894736842136"/>
    <n v="202.01"/>
  </r>
  <r>
    <s v="UK-2021-1744003"/>
    <x v="746"/>
    <x v="0"/>
    <n v="10138"/>
    <s v="Billie Thomas"/>
    <x v="2"/>
    <s v="London"/>
    <s v="England"/>
    <x v="2"/>
    <s v="PR-10008054"/>
    <s v="Xerox Printer"/>
    <x v="13"/>
    <x v="0"/>
    <n v="1"/>
    <n v="0"/>
    <n v="180.55"/>
    <n v="17.89"/>
    <n v="0"/>
    <n v="28.87"/>
  </r>
  <r>
    <s v="US-2018-1672088"/>
    <x v="337"/>
    <x v="3"/>
    <n v="10308"/>
    <s v="Cleo Gay"/>
    <x v="2"/>
    <s v="New York"/>
    <s v="New York"/>
    <x v="3"/>
    <s v="PH-10001701"/>
    <s v="Samsung Smart Phone"/>
    <x v="2"/>
    <x v="1"/>
    <n v="2"/>
    <n v="0.15"/>
    <n v="1943"/>
    <n v="53.3"/>
    <n v="333.47647058823554"/>
    <n v="393.93"/>
  </r>
  <r>
    <s v="US-2018-1829897"/>
    <x v="46"/>
    <x v="3"/>
    <n v="10303"/>
    <s v="William Kling"/>
    <x v="0"/>
    <s v="Houston"/>
    <s v="Texas"/>
    <x v="3"/>
    <s v="MI-10007621"/>
    <s v="Whirlpool Microwave"/>
    <x v="17"/>
    <x v="1"/>
    <n v="4"/>
    <n v="0"/>
    <n v="774.68"/>
    <n v="14.7"/>
    <n v="0"/>
    <n v="94.43"/>
  </r>
  <r>
    <s v="TH-2020-1035491"/>
    <x v="747"/>
    <x v="4"/>
    <n v="10389"/>
    <s v="Jan Raub"/>
    <x v="2"/>
    <s v="Bangkok"/>
    <s v="Bangkok"/>
    <x v="11"/>
    <s v="PH-10007079"/>
    <s v="LG Smart Phone"/>
    <x v="1"/>
    <x v="2"/>
    <n v="6"/>
    <n v="0.1"/>
    <n v="4519.8"/>
    <n v="54.77"/>
    <n v="496.11444444444442"/>
    <n v="909.44"/>
  </r>
  <r>
    <s v="AU-2021-1729312"/>
    <x v="748"/>
    <x v="0"/>
    <n v="10142"/>
    <s v="Betty Feth"/>
    <x v="1"/>
    <s v="Melbourne"/>
    <s v="Victoria"/>
    <x v="4"/>
    <s v="ST-10001898"/>
    <s v="KitchenAid Stove"/>
    <x v="5"/>
    <x v="0"/>
    <n v="1"/>
    <n v="0.1"/>
    <n v="1223.1600000000001"/>
    <n v="348.6"/>
    <n v="97.173333333333289"/>
    <n v="340.65"/>
  </r>
  <r>
    <s v="CA-2019-1786097"/>
    <x v="749"/>
    <x v="2"/>
    <n v="10302"/>
    <s v="Shannon Arnold"/>
    <x v="0"/>
    <s v="Montreal"/>
    <s v="Quebec"/>
    <x v="1"/>
    <s v="ST-10009819"/>
    <s v="Samsung Stove"/>
    <x v="2"/>
    <x v="0"/>
    <n v="1"/>
    <n v="0.1"/>
    <n v="851.25"/>
    <n v="196.92"/>
    <n v="72.703333333333376"/>
    <n v="232.5"/>
  </r>
  <r>
    <s v="TH-2020-1367425"/>
    <x v="750"/>
    <x v="4"/>
    <n v="10322"/>
    <s v="Lillie Dusel"/>
    <x v="2"/>
    <s v="Bangkok"/>
    <s v="Bangkok"/>
    <x v="11"/>
    <s v="MI-10000971"/>
    <s v="LG Microwave"/>
    <x v="1"/>
    <x v="0"/>
    <n v="1"/>
    <n v="0.05"/>
    <n v="238.08"/>
    <n v="31.23"/>
    <n v="10.886842105263156"/>
    <n v="31.69"/>
  </r>
  <r>
    <s v="SP-2020-1467117"/>
    <x v="10"/>
    <x v="4"/>
    <n v="10247"/>
    <s v="Christine Mirabal"/>
    <x v="0"/>
    <s v="Madrid"/>
    <s v="Madrid"/>
    <x v="10"/>
    <s v="MI-10005387"/>
    <s v="Cuisinart Microwave"/>
    <x v="23"/>
    <x v="0"/>
    <n v="1"/>
    <n v="0"/>
    <n v="279.27999999999997"/>
    <n v="25.44"/>
    <n v="0"/>
    <n v="36.049999999999997"/>
  </r>
  <r>
    <s v="CA-2021-1427290"/>
    <x v="751"/>
    <x v="0"/>
    <n v="10252"/>
    <s v="Christopher Delong"/>
    <x v="2"/>
    <s v="Toronto"/>
    <s v="Ontario"/>
    <x v="1"/>
    <s v="PH-10008564"/>
    <s v="BlackBerry Smart Phone"/>
    <x v="15"/>
    <x v="0"/>
    <n v="1"/>
    <n v="0"/>
    <n v="916.69"/>
    <n v="53.78"/>
    <n v="0"/>
    <n v="188.72"/>
  </r>
  <r>
    <s v="GE-2020-1161518"/>
    <x v="752"/>
    <x v="4"/>
    <n v="10170"/>
    <s v="Joseph Casarez"/>
    <x v="2"/>
    <s v="Berlin"/>
    <s v=" Berlin"/>
    <x v="6"/>
    <s v="PR-10008941"/>
    <s v="Epson Printer"/>
    <x v="19"/>
    <x v="1"/>
    <n v="2"/>
    <n v="0.15"/>
    <n v="377.74"/>
    <n v="22.58"/>
    <n v="62.67529411764707"/>
    <n v="58.92"/>
  </r>
  <r>
    <s v="AU-2021-1303204"/>
    <x v="753"/>
    <x v="0"/>
    <n v="10062"/>
    <s v="Timothy Rosenthal"/>
    <x v="2"/>
    <s v="Melbourne"/>
    <s v="Victoria"/>
    <x v="4"/>
    <s v="PH-10003202"/>
    <s v="Nokia Smart Phone"/>
    <x v="4"/>
    <x v="1"/>
    <n v="2"/>
    <n v="0.1"/>
    <n v="1850.98"/>
    <n v="54.1"/>
    <n v="199.65333333333319"/>
    <n v="375.61"/>
  </r>
  <r>
    <s v="FR-2021-1287980"/>
    <x v="754"/>
    <x v="0"/>
    <n v="10099"/>
    <s v="Eduardo Rosario"/>
    <x v="2"/>
    <s v="Paris"/>
    <s v="Ile-de-France"/>
    <x v="5"/>
    <s v="ST-10000710"/>
    <s v="Cuisinart Stove"/>
    <x v="23"/>
    <x v="0"/>
    <n v="1"/>
    <n v="0"/>
    <n v="700.78"/>
    <n v="156.21"/>
    <n v="0"/>
    <n v="190.81"/>
  </r>
  <r>
    <s v="ML-2018-1909146"/>
    <x v="755"/>
    <x v="3"/>
    <n v="10226"/>
    <s v="James Vashaw"/>
    <x v="0"/>
    <s v="Kuantan"/>
    <s v="Pahang"/>
    <x v="8"/>
    <s v="TV-10008367"/>
    <s v="TCL Television"/>
    <x v="6"/>
    <x v="2"/>
    <n v="7"/>
    <n v="0"/>
    <n v="6171.48"/>
    <n v="154"/>
    <n v="0"/>
    <n v="1373.12"/>
  </r>
  <r>
    <s v="CA-2021-1015675"/>
    <x v="737"/>
    <x v="0"/>
    <n v="10287"/>
    <s v="Gary Pereira"/>
    <x v="1"/>
    <s v="Toronto"/>
    <s v="Ontario"/>
    <x v="1"/>
    <s v="PH-10007079"/>
    <s v="LG Smart Phone"/>
    <x v="1"/>
    <x v="0"/>
    <n v="1"/>
    <n v="0"/>
    <n v="753.3"/>
    <n v="47.63"/>
    <n v="0"/>
    <n v="155.41999999999999"/>
  </r>
  <r>
    <s v="CA-2020-1403253"/>
    <x v="756"/>
    <x v="4"/>
    <n v="10102"/>
    <s v="Dominick Leversee"/>
    <x v="0"/>
    <s v="Brampton"/>
    <s v="Ontario"/>
    <x v="1"/>
    <s v="PR-10004653"/>
    <s v="StarTech Printer"/>
    <x v="7"/>
    <x v="0"/>
    <n v="1"/>
    <n v="0.05"/>
    <n v="226.49"/>
    <n v="19.75"/>
    <n v="10.881052631578967"/>
    <n v="35.94"/>
  </r>
  <r>
    <s v="CA-2019-1659941"/>
    <x v="260"/>
    <x v="2"/>
    <n v="10240"/>
    <s v="William Tooze"/>
    <x v="2"/>
    <s v="Guelph"/>
    <s v="Ontario"/>
    <x v="1"/>
    <s v="ST-10005531"/>
    <s v="Breville Stove"/>
    <x v="12"/>
    <x v="2"/>
    <n v="7"/>
    <n v="0.05"/>
    <n v="7051.24"/>
    <n v="235.58"/>
    <n v="358.71894736842114"/>
    <n v="1786.37"/>
  </r>
  <r>
    <s v="FR-2022-1021635"/>
    <x v="757"/>
    <x v="1"/>
    <n v="10103"/>
    <s v="Juan Siverling"/>
    <x v="0"/>
    <s v="Paris"/>
    <s v="Ile-de-France"/>
    <x v="5"/>
    <s v="ST-10005074"/>
    <s v="LG Stove"/>
    <x v="1"/>
    <x v="1"/>
    <n v="2"/>
    <n v="0.2"/>
    <n v="2008.36"/>
    <n v="295.55"/>
    <n v="428.20249999999987"/>
    <n v="531.64"/>
  </r>
  <r>
    <s v="IT-2018-1149348"/>
    <x v="609"/>
    <x v="3"/>
    <n v="10263"/>
    <s v="Graham Eshelman"/>
    <x v="1"/>
    <s v="Milan"/>
    <s v="Lombardy"/>
    <x v="9"/>
    <s v="PR-10005363"/>
    <s v="Sharp Printer"/>
    <x v="10"/>
    <x v="0"/>
    <n v="1"/>
    <n v="0.25"/>
    <n v="129.19"/>
    <n v="13.28"/>
    <n v="38.636666666666656"/>
    <n v="20.71"/>
  </r>
  <r>
    <s v="IT-2019-1107722"/>
    <x v="758"/>
    <x v="2"/>
    <n v="10303"/>
    <s v="William Kling"/>
    <x v="0"/>
    <s v="Milan"/>
    <s v="Lombardy"/>
    <x v="9"/>
    <s v="PH-10005297"/>
    <s v="Cisco Smart Phone"/>
    <x v="30"/>
    <x v="0"/>
    <n v="1"/>
    <n v="0.15"/>
    <n v="554.19000000000005"/>
    <n v="31.36"/>
    <n v="92.264117647058811"/>
    <n v="113.98"/>
  </r>
  <r>
    <s v="UK-2021-1559927"/>
    <x v="759"/>
    <x v="0"/>
    <n v="10295"/>
    <s v="Dennis Laplante"/>
    <x v="0"/>
    <s v="London"/>
    <s v="England"/>
    <x v="2"/>
    <s v="ST-10009819"/>
    <s v="Samsung Stove"/>
    <x v="2"/>
    <x v="1"/>
    <n v="3"/>
    <n v="0.1"/>
    <n v="2553.75"/>
    <n v="216.61"/>
    <n v="259.68222222222221"/>
    <n v="660.09"/>
  </r>
  <r>
    <s v="ML-2018-1758522"/>
    <x v="760"/>
    <x v="3"/>
    <n v="10140"/>
    <s v="Miriam Rapp"/>
    <x v="2"/>
    <s v="Kuantan"/>
    <s v="Pahang"/>
    <x v="8"/>
    <s v="PR-10004653"/>
    <s v="StarTech Printer"/>
    <x v="7"/>
    <x v="1"/>
    <n v="3"/>
    <n v="0"/>
    <n v="679.47"/>
    <n v="22.71"/>
    <n v="0"/>
    <n v="104.18"/>
  </r>
  <r>
    <s v="ML-2021-1287724"/>
    <x v="761"/>
    <x v="0"/>
    <n v="10142"/>
    <s v="Betty Feth"/>
    <x v="1"/>
    <s v="Kuantan"/>
    <s v="Pahang"/>
    <x v="8"/>
    <s v="TV-10000439"/>
    <s v="Philips Television"/>
    <x v="21"/>
    <x v="0"/>
    <n v="1"/>
    <n v="0"/>
    <n v="1215.8"/>
    <n v="240.64"/>
    <n v="0"/>
    <n v="291.54000000000002"/>
  </r>
  <r>
    <s v="US-2021-1212948"/>
    <x v="762"/>
    <x v="0"/>
    <n v="10379"/>
    <s v="Diane Espinoza"/>
    <x v="1"/>
    <s v="New York"/>
    <s v="New York"/>
    <x v="3"/>
    <s v="TV-10003493"/>
    <s v="LG Television"/>
    <x v="1"/>
    <x v="0"/>
    <n v="1"/>
    <n v="0.1"/>
    <n v="1189.8"/>
    <n v="228.96"/>
    <n v="106.75999999999999"/>
    <n v="284.66000000000003"/>
  </r>
  <r>
    <s v="UK-2021-1599134"/>
    <x v="763"/>
    <x v="0"/>
    <n v="10078"/>
    <s v="Richard Coston"/>
    <x v="2"/>
    <s v="London"/>
    <s v="England"/>
    <x v="2"/>
    <s v="ST-10001898"/>
    <s v="KitchenAid Stove"/>
    <x v="5"/>
    <x v="2"/>
    <n v="5"/>
    <n v="0.1"/>
    <n v="6115.8"/>
    <n v="319.55"/>
    <n v="644.02777777777737"/>
    <n v="1560.9"/>
  </r>
  <r>
    <s v="IN-2020-1117548"/>
    <x v="280"/>
    <x v="4"/>
    <n v="10123"/>
    <s v="Sabrina Krepps"/>
    <x v="0"/>
    <s v="Mumbai"/>
    <s v="Konkan"/>
    <x v="7"/>
    <s v="ST-10001876"/>
    <s v="HiSense Stove"/>
    <x v="11"/>
    <x v="1"/>
    <n v="4"/>
    <n v="0"/>
    <n v="4321.5200000000004"/>
    <n v="279.07"/>
    <n v="0"/>
    <n v="1108.31"/>
  </r>
  <r>
    <s v="AU-2019-1653522"/>
    <x v="390"/>
    <x v="2"/>
    <n v="10109"/>
    <s v="Patrick King"/>
    <x v="1"/>
    <s v="Sydney"/>
    <s v="New South Wales"/>
    <x v="4"/>
    <s v="MI-10000971"/>
    <s v="LG Microwave"/>
    <x v="1"/>
    <x v="1"/>
    <n v="3"/>
    <n v="0.1"/>
    <n v="714.24"/>
    <n v="32.590000000000003"/>
    <n v="75.738888888888823"/>
    <n v="88.97"/>
  </r>
  <r>
    <s v="SP-2020-1129512"/>
    <x v="764"/>
    <x v="4"/>
    <n v="10170"/>
    <s v="Joseph Casarez"/>
    <x v="2"/>
    <s v="Madrid"/>
    <s v="Madrid"/>
    <x v="10"/>
    <s v="PR-10002718"/>
    <s v="Canon Printer"/>
    <x v="16"/>
    <x v="1"/>
    <n v="2"/>
    <n v="0"/>
    <n v="361.8"/>
    <n v="20.43"/>
    <n v="0"/>
    <n v="56.32"/>
  </r>
  <r>
    <s v="IT-2022-1318932"/>
    <x v="765"/>
    <x v="1"/>
    <n v="10037"/>
    <s v="Jamie Millhouse"/>
    <x v="0"/>
    <s v="Milan"/>
    <s v="Lombardy"/>
    <x v="9"/>
    <s v="MI-10007745"/>
    <s v="Toshiba Microwave"/>
    <x v="28"/>
    <x v="0"/>
    <n v="1"/>
    <n v="0"/>
    <n v="272.87"/>
    <n v="34.130000000000003"/>
    <n v="0"/>
    <n v="36.15"/>
  </r>
  <r>
    <s v="AU-2022-1310117"/>
    <x v="766"/>
    <x v="1"/>
    <n v="10308"/>
    <s v="Cleo Gay"/>
    <x v="2"/>
    <s v="Melbourne"/>
    <s v="Victoria"/>
    <x v="4"/>
    <s v="TV-10008035"/>
    <s v="Panasonic Television"/>
    <x v="8"/>
    <x v="1"/>
    <n v="2"/>
    <n v="0"/>
    <n v="1770.14"/>
    <n v="173.5"/>
    <n v="0"/>
    <n v="406.7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E63D859-B9EF-4E72-8876-3FEC3A3CE996}" name="PivotTable1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rowHeaderCaption="BRAND">
  <location ref="T17:W49" firstHeaderRow="0" firstDataRow="1" firstDataCol="1"/>
  <pivotFields count="23">
    <pivotField showAll="0"/>
    <pivotField numFmtId="164" showAll="0">
      <items count="768">
        <item x="32"/>
        <item x="123"/>
        <item x="437"/>
        <item x="450"/>
        <item x="98"/>
        <item x="321"/>
        <item x="406"/>
        <item x="651"/>
        <item x="202"/>
        <item x="493"/>
        <item x="180"/>
        <item x="691"/>
        <item x="349"/>
        <item x="679"/>
        <item x="563"/>
        <item x="427"/>
        <item x="667"/>
        <item x="357"/>
        <item x="545"/>
        <item x="507"/>
        <item x="112"/>
        <item x="7"/>
        <item x="683"/>
        <item x="428"/>
        <item x="735"/>
        <item x="331"/>
        <item x="207"/>
        <item x="567"/>
        <item x="599"/>
        <item x="561"/>
        <item x="40"/>
        <item x="363"/>
        <item x="708"/>
        <item x="539"/>
        <item x="344"/>
        <item x="718"/>
        <item x="84"/>
        <item x="645"/>
        <item x="136"/>
        <item x="44"/>
        <item x="530"/>
        <item x="200"/>
        <item x="337"/>
        <item x="46"/>
        <item x="755"/>
        <item x="697"/>
        <item x="22"/>
        <item x="156"/>
        <item x="74"/>
        <item x="760"/>
        <item x="628"/>
        <item x="241"/>
        <item x="517"/>
        <item x="175"/>
        <item x="558"/>
        <item x="135"/>
        <item x="173"/>
        <item x="678"/>
        <item x="64"/>
        <item x="589"/>
        <item x="688"/>
        <item x="646"/>
        <item x="244"/>
        <item x="12"/>
        <item x="417"/>
        <item x="382"/>
        <item x="19"/>
        <item x="670"/>
        <item x="508"/>
        <item x="635"/>
        <item x="585"/>
        <item x="540"/>
        <item x="542"/>
        <item x="55"/>
        <item x="395"/>
        <item x="511"/>
        <item x="440"/>
        <item x="299"/>
        <item x="103"/>
        <item x="434"/>
        <item x="217"/>
        <item x="684"/>
        <item x="232"/>
        <item x="198"/>
        <item x="178"/>
        <item x="722"/>
        <item x="470"/>
        <item x="720"/>
        <item x="469"/>
        <item x="477"/>
        <item x="9"/>
        <item x="86"/>
        <item x="549"/>
        <item x="210"/>
        <item x="576"/>
        <item x="590"/>
        <item x="522"/>
        <item x="23"/>
        <item x="87"/>
        <item x="514"/>
        <item x="90"/>
        <item x="339"/>
        <item x="701"/>
        <item x="4"/>
        <item x="5"/>
        <item x="642"/>
        <item x="247"/>
        <item x="717"/>
        <item x="618"/>
        <item x="399"/>
        <item x="526"/>
        <item x="700"/>
        <item x="676"/>
        <item x="498"/>
        <item x="18"/>
        <item x="161"/>
        <item x="181"/>
        <item x="536"/>
        <item x="593"/>
        <item x="62"/>
        <item x="731"/>
        <item x="603"/>
        <item x="669"/>
        <item x="310"/>
        <item x="537"/>
        <item x="655"/>
        <item x="199"/>
        <item x="15"/>
        <item x="93"/>
        <item x="555"/>
        <item x="155"/>
        <item x="548"/>
        <item x="459"/>
        <item x="481"/>
        <item x="435"/>
        <item x="528"/>
        <item x="535"/>
        <item x="235"/>
        <item x="602"/>
        <item x="436"/>
        <item x="478"/>
        <item x="141"/>
        <item x="226"/>
        <item x="650"/>
        <item x="26"/>
        <item x="448"/>
        <item x="252"/>
        <item x="709"/>
        <item x="131"/>
        <item x="338"/>
        <item x="149"/>
        <item x="430"/>
        <item x="600"/>
        <item x="609"/>
        <item x="94"/>
        <item x="215"/>
        <item x="196"/>
        <item x="730"/>
        <item x="547"/>
        <item x="73"/>
        <item x="293"/>
        <item x="711"/>
        <item x="569"/>
        <item x="145"/>
        <item x="496"/>
        <item x="598"/>
        <item x="182"/>
        <item x="707"/>
        <item x="369"/>
        <item x="664"/>
        <item x="33"/>
        <item x="403"/>
        <item x="276"/>
        <item x="208"/>
        <item x="443"/>
        <item x="137"/>
        <item x="660"/>
        <item x="356"/>
        <item x="692"/>
        <item x="491"/>
        <item x="177"/>
        <item x="544"/>
        <item x="383"/>
        <item x="219"/>
        <item x="225"/>
        <item x="345"/>
        <item x="606"/>
        <item x="304"/>
        <item x="452"/>
        <item x="144"/>
        <item x="350"/>
        <item x="97"/>
        <item x="533"/>
        <item x="323"/>
        <item x="65"/>
        <item x="183"/>
        <item x="376"/>
        <item x="734"/>
        <item x="209"/>
        <item x="465"/>
        <item x="72"/>
        <item x="619"/>
        <item x="578"/>
        <item x="81"/>
        <item x="107"/>
        <item x="61"/>
        <item x="706"/>
        <item x="411"/>
        <item x="256"/>
        <item x="153"/>
        <item x="305"/>
        <item x="378"/>
        <item x="608"/>
        <item x="347"/>
        <item x="126"/>
        <item x="296"/>
        <item x="100"/>
        <item x="205"/>
        <item x="334"/>
        <item x="639"/>
        <item x="560"/>
        <item x="176"/>
        <item x="308"/>
        <item x="446"/>
        <item x="447"/>
        <item x="626"/>
        <item x="551"/>
        <item x="66"/>
        <item x="282"/>
        <item x="92"/>
        <item x="77"/>
        <item x="290"/>
        <item x="463"/>
        <item x="654"/>
        <item x="520"/>
        <item x="307"/>
        <item x="355"/>
        <item x="147"/>
        <item x="426"/>
        <item x="615"/>
        <item x="274"/>
        <item x="342"/>
        <item x="390"/>
        <item x="713"/>
        <item x="442"/>
        <item x="263"/>
        <item x="189"/>
        <item x="483"/>
        <item x="492"/>
        <item x="127"/>
        <item x="372"/>
        <item x="29"/>
        <item x="267"/>
        <item x="234"/>
        <item x="531"/>
        <item x="698"/>
        <item x="423"/>
        <item x="575"/>
        <item x="614"/>
        <item x="139"/>
        <item x="14"/>
        <item x="114"/>
        <item x="122"/>
        <item x="451"/>
        <item x="109"/>
        <item x="367"/>
        <item x="80"/>
        <item x="672"/>
        <item x="119"/>
        <item x="703"/>
        <item x="631"/>
        <item x="47"/>
        <item x="69"/>
        <item x="328"/>
        <item x="429"/>
        <item x="341"/>
        <item x="133"/>
        <item x="313"/>
        <item x="353"/>
        <item x="52"/>
        <item x="749"/>
        <item x="285"/>
        <item x="294"/>
        <item x="622"/>
        <item x="474"/>
        <item x="394"/>
        <item x="151"/>
        <item x="259"/>
        <item x="362"/>
        <item x="67"/>
        <item x="172"/>
        <item x="453"/>
        <item x="106"/>
        <item x="284"/>
        <item x="449"/>
        <item x="192"/>
        <item x="659"/>
        <item x="260"/>
        <item x="2"/>
        <item x="415"/>
        <item x="686"/>
        <item x="387"/>
        <item x="502"/>
        <item x="71"/>
        <item x="42"/>
        <item x="758"/>
        <item x="297"/>
        <item x="258"/>
        <item x="397"/>
        <item x="480"/>
        <item x="288"/>
        <item x="592"/>
        <item x="37"/>
        <item x="238"/>
        <item x="518"/>
        <item x="330"/>
        <item x="727"/>
        <item x="741"/>
        <item x="264"/>
        <item x="27"/>
        <item x="525"/>
        <item x="752"/>
        <item x="230"/>
        <item x="410"/>
        <item x="604"/>
        <item x="693"/>
        <item x="738"/>
        <item x="475"/>
        <item x="662"/>
        <item x="479"/>
        <item x="643"/>
        <item x="359"/>
        <item x="374"/>
        <item x="764"/>
        <item x="82"/>
        <item x="255"/>
        <item x="594"/>
        <item x="412"/>
        <item x="568"/>
        <item x="269"/>
        <item x="179"/>
        <item x="610"/>
        <item x="721"/>
        <item x="468"/>
        <item x="675"/>
        <item x="710"/>
        <item x="365"/>
        <item x="377"/>
        <item x="289"/>
        <item x="315"/>
        <item x="361"/>
        <item x="392"/>
        <item x="152"/>
        <item x="685"/>
        <item x="402"/>
        <item x="191"/>
        <item x="17"/>
        <item x="140"/>
        <item x="88"/>
        <item x="75"/>
        <item x="346"/>
        <item x="218"/>
        <item x="193"/>
        <item x="466"/>
        <item x="657"/>
        <item x="102"/>
        <item x="503"/>
        <item x="204"/>
        <item x="482"/>
        <item x="573"/>
        <item x="68"/>
        <item x="43"/>
        <item x="418"/>
        <item x="78"/>
        <item x="39"/>
        <item x="251"/>
        <item x="57"/>
        <item x="401"/>
        <item x="570"/>
        <item x="243"/>
        <item x="422"/>
        <item x="373"/>
        <item x="311"/>
        <item x="488"/>
        <item x="187"/>
        <item x="333"/>
        <item x="690"/>
        <item x="732"/>
        <item x="128"/>
        <item x="742"/>
        <item x="438"/>
        <item x="756"/>
        <item x="421"/>
        <item x="281"/>
        <item x="581"/>
        <item x="532"/>
        <item x="261"/>
        <item x="85"/>
        <item x="335"/>
        <item x="668"/>
        <item x="253"/>
        <item x="750"/>
        <item x="190"/>
        <item x="298"/>
        <item x="699"/>
        <item x="28"/>
        <item x="505"/>
        <item x="214"/>
        <item x="705"/>
        <item x="473"/>
        <item x="24"/>
        <item x="10"/>
        <item x="681"/>
        <item x="280"/>
        <item x="6"/>
        <item x="424"/>
        <item x="272"/>
        <item x="101"/>
        <item x="340"/>
        <item x="396"/>
        <item x="658"/>
        <item x="54"/>
        <item x="287"/>
        <item x="460"/>
        <item x="216"/>
        <item x="747"/>
        <item x="636"/>
        <item x="497"/>
        <item x="257"/>
        <item x="671"/>
        <item x="195"/>
        <item x="554"/>
        <item x="712"/>
        <item x="653"/>
        <item x="99"/>
        <item x="640"/>
        <item x="332"/>
        <item x="116"/>
        <item x="60"/>
        <item x="45"/>
        <item x="168"/>
        <item x="38"/>
        <item x="162"/>
        <item x="329"/>
        <item x="529"/>
        <item x="591"/>
        <item x="574"/>
        <item x="222"/>
        <item x="629"/>
        <item x="130"/>
        <item x="212"/>
        <item x="588"/>
        <item x="724"/>
        <item x="171"/>
        <item x="516"/>
        <item x="625"/>
        <item x="211"/>
        <item x="228"/>
        <item x="266"/>
        <item x="286"/>
        <item x="408"/>
        <item x="702"/>
        <item x="150"/>
        <item x="682"/>
        <item x="306"/>
        <item x="35"/>
        <item x="278"/>
        <item x="220"/>
        <item x="704"/>
        <item x="512"/>
        <item x="164"/>
        <item x="318"/>
        <item x="649"/>
        <item x="105"/>
        <item x="624"/>
        <item x="385"/>
        <item x="108"/>
        <item x="270"/>
        <item x="389"/>
        <item x="185"/>
        <item x="489"/>
        <item x="184"/>
        <item x="674"/>
        <item x="620"/>
        <item x="524"/>
        <item x="461"/>
        <item x="343"/>
        <item x="737"/>
        <item x="265"/>
        <item x="317"/>
        <item x="680"/>
        <item x="379"/>
        <item x="559"/>
        <item x="166"/>
        <item x="546"/>
        <item x="249"/>
        <item x="134"/>
        <item x="716"/>
        <item x="762"/>
        <item x="324"/>
        <item x="464"/>
        <item x="409"/>
        <item x="694"/>
        <item x="34"/>
        <item x="541"/>
        <item x="751"/>
        <item x="743"/>
        <item x="583"/>
        <item x="242"/>
        <item x="413"/>
        <item x="584"/>
        <item x="595"/>
        <item x="556"/>
        <item x="336"/>
        <item x="163"/>
        <item x="471"/>
        <item x="455"/>
        <item x="132"/>
        <item x="366"/>
        <item x="513"/>
        <item x="641"/>
        <item x="229"/>
        <item x="277"/>
        <item x="761"/>
        <item x="125"/>
        <item x="25"/>
        <item x="407"/>
        <item x="656"/>
        <item x="519"/>
        <item x="279"/>
        <item x="143"/>
        <item x="113"/>
        <item x="677"/>
        <item x="552"/>
        <item x="416"/>
        <item x="439"/>
        <item x="509"/>
        <item x="414"/>
        <item x="56"/>
        <item x="121"/>
        <item x="673"/>
        <item x="616"/>
        <item x="753"/>
        <item x="48"/>
        <item x="490"/>
        <item x="648"/>
        <item x="41"/>
        <item x="736"/>
        <item x="186"/>
        <item x="577"/>
        <item x="221"/>
        <item x="53"/>
        <item x="358"/>
        <item x="666"/>
        <item x="83"/>
        <item x="611"/>
        <item x="487"/>
        <item x="104"/>
        <item x="0"/>
        <item x="381"/>
        <item x="763"/>
        <item x="456"/>
        <item x="759"/>
        <item x="76"/>
        <item x="441"/>
        <item x="364"/>
        <item x="515"/>
        <item x="3"/>
        <item x="419"/>
        <item x="432"/>
        <item x="623"/>
        <item x="354"/>
        <item x="495"/>
        <item x="275"/>
        <item x="157"/>
        <item x="634"/>
        <item x="303"/>
        <item x="484"/>
        <item x="612"/>
        <item x="726"/>
        <item x="725"/>
        <item x="36"/>
        <item x="236"/>
        <item x="316"/>
        <item x="167"/>
        <item x="391"/>
        <item x="169"/>
        <item x="746"/>
        <item x="21"/>
        <item x="562"/>
        <item x="637"/>
        <item x="89"/>
        <item x="400"/>
        <item x="223"/>
        <item x="129"/>
        <item x="138"/>
        <item x="158"/>
        <item x="744"/>
        <item x="302"/>
        <item x="352"/>
        <item x="748"/>
        <item x="617"/>
        <item x="739"/>
        <item x="582"/>
        <item x="458"/>
        <item x="322"/>
        <item x="630"/>
        <item x="433"/>
        <item x="476"/>
        <item x="729"/>
        <item x="50"/>
        <item x="754"/>
        <item x="597"/>
        <item x="663"/>
        <item x="360"/>
        <item x="245"/>
        <item x="160"/>
        <item x="271"/>
        <item x="454"/>
        <item x="96"/>
        <item x="733"/>
        <item x="632"/>
        <item x="188"/>
        <item x="375"/>
        <item x="250"/>
        <item x="16"/>
        <item x="124"/>
        <item x="587"/>
        <item x="467"/>
        <item x="233"/>
        <item x="404"/>
        <item x="543"/>
        <item x="501"/>
        <item x="500"/>
        <item x="506"/>
        <item x="486"/>
        <item x="148"/>
        <item x="579"/>
        <item x="224"/>
        <item x="714"/>
        <item x="695"/>
        <item x="596"/>
        <item x="425"/>
        <item x="312"/>
        <item x="745"/>
        <item x="320"/>
        <item x="510"/>
        <item x="566"/>
        <item x="462"/>
        <item x="246"/>
        <item x="398"/>
        <item x="120"/>
        <item x="647"/>
        <item x="227"/>
        <item x="13"/>
        <item x="766"/>
        <item x="431"/>
        <item x="326"/>
        <item x="154"/>
        <item x="268"/>
        <item x="111"/>
        <item x="652"/>
        <item x="117"/>
        <item x="523"/>
        <item x="237"/>
        <item x="59"/>
        <item x="499"/>
        <item x="58"/>
        <item x="95"/>
        <item x="118"/>
        <item x="420"/>
        <item x="605"/>
        <item x="765"/>
        <item x="203"/>
        <item x="457"/>
        <item x="757"/>
        <item x="159"/>
        <item x="146"/>
        <item x="300"/>
        <item x="292"/>
        <item x="319"/>
        <item x="371"/>
        <item x="206"/>
        <item x="239"/>
        <item x="309"/>
        <item x="586"/>
        <item x="273"/>
        <item x="633"/>
        <item x="1"/>
        <item x="197"/>
        <item x="368"/>
        <item x="8"/>
        <item x="613"/>
        <item x="49"/>
        <item x="51"/>
        <item x="580"/>
        <item x="248"/>
        <item x="327"/>
        <item x="370"/>
        <item x="170"/>
        <item x="638"/>
        <item x="715"/>
        <item x="325"/>
        <item x="30"/>
        <item x="571"/>
        <item x="696"/>
        <item x="445"/>
        <item x="472"/>
        <item x="689"/>
        <item x="621"/>
        <item x="31"/>
        <item x="728"/>
        <item x="295"/>
        <item x="538"/>
        <item x="351"/>
        <item x="644"/>
        <item x="283"/>
        <item x="564"/>
        <item x="527"/>
        <item x="291"/>
        <item x="388"/>
        <item x="11"/>
        <item x="240"/>
        <item x="627"/>
        <item x="380"/>
        <item x="79"/>
        <item x="63"/>
        <item x="405"/>
        <item x="314"/>
        <item x="174"/>
        <item x="262"/>
        <item x="534"/>
        <item x="485"/>
        <item x="213"/>
        <item x="557"/>
        <item x="565"/>
        <item x="348"/>
        <item x="393"/>
        <item x="70"/>
        <item x="301"/>
        <item x="165"/>
        <item x="384"/>
        <item x="719"/>
        <item x="661"/>
        <item x="254"/>
        <item x="607"/>
        <item x="386"/>
        <item x="494"/>
        <item x="91"/>
        <item x="444"/>
        <item x="110"/>
        <item x="723"/>
        <item x="115"/>
        <item x="201"/>
        <item x="572"/>
        <item x="20"/>
        <item x="740"/>
        <item x="601"/>
        <item x="687"/>
        <item x="521"/>
        <item x="550"/>
        <item x="231"/>
        <item x="194"/>
        <item x="553"/>
        <item x="504"/>
        <item x="142"/>
        <item x="665"/>
        <item t="default"/>
      </items>
    </pivotField>
    <pivotField showAll="0">
      <items count="6">
        <item x="3"/>
        <item x="2"/>
        <item x="4"/>
        <item x="0"/>
        <item x="1"/>
        <item t="default"/>
      </items>
    </pivotField>
    <pivotField showAll="0"/>
    <pivotField showAll="0"/>
    <pivotField showAll="0">
      <items count="4">
        <item x="0"/>
        <item x="2"/>
        <item x="1"/>
        <item t="default"/>
      </items>
    </pivotField>
    <pivotField showAll="0"/>
    <pivotField showAll="0"/>
    <pivotField showAll="0"/>
    <pivotField showAll="0"/>
    <pivotField showAll="0"/>
    <pivotField axis="axisRow" showAll="0">
      <items count="34">
        <item x="25"/>
        <item x="15"/>
        <item x="12"/>
        <item x="24"/>
        <item x="16"/>
        <item x="30"/>
        <item x="23"/>
        <item x="19"/>
        <item x="9"/>
        <item x="11"/>
        <item x="22"/>
        <item x="3"/>
        <item x="26"/>
        <item x="29"/>
        <item x="5"/>
        <item x="20"/>
        <item x="1"/>
        <item x="18"/>
        <item x="27"/>
        <item x="4"/>
        <item x="0"/>
        <item x="8"/>
        <item x="21"/>
        <item x="2"/>
        <item x="10"/>
        <item x="14"/>
        <item x="7"/>
        <item x="31"/>
        <item x="6"/>
        <item x="28"/>
        <item m="1" x="32"/>
        <item x="17"/>
        <item x="13"/>
        <item t="default"/>
      </items>
    </pivotField>
    <pivotField showAll="0">
      <items count="5">
        <item x="2"/>
        <item x="1"/>
        <item x="0"/>
        <item m="1" x="3"/>
        <item t="default"/>
      </items>
    </pivotField>
    <pivotField showAll="0"/>
    <pivotField numFmtId="2" showAll="0"/>
    <pivotField dataField="1" numFmtId="44" showAll="0"/>
    <pivotField numFmtId="44" showAll="0"/>
    <pivotField numFmtId="44" showAll="0"/>
    <pivotField dataField="1" numFmtId="44" showAll="0"/>
    <pivotField showAll="0" defaultSubtotal="0"/>
    <pivotField showAll="0" defaultSubtotal="0"/>
    <pivotField showAll="0" defaultSubtotal="0">
      <items count="8">
        <item x="0"/>
        <item x="1"/>
        <item x="2"/>
        <item x="3"/>
        <item x="4"/>
        <item x="5"/>
        <item x="6"/>
        <item x="7"/>
      </items>
    </pivotField>
    <pivotField dataField="1" dragToRow="0" dragToCol="0" dragToPage="0" showAll="0" defaultSubtotal="0"/>
  </pivotFields>
  <rowFields count="1">
    <field x="11"/>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1"/>
    </i>
    <i>
      <x v="32"/>
    </i>
  </rowItems>
  <colFields count="1">
    <field x="-2"/>
  </colFields>
  <colItems count="3">
    <i>
      <x/>
    </i>
    <i i="1">
      <x v="1"/>
    </i>
    <i i="2">
      <x v="2"/>
    </i>
  </colItems>
  <dataFields count="3">
    <dataField name="TOTAL SALES" fld="15" baseField="11" baseItem="0"/>
    <dataField name="TOTAL PROFIT" fld="18" baseField="11" baseItem="0"/>
    <dataField name="% PROFIT OF SALES" fld="22" baseField="11" baseItem="0" numFmtId="10"/>
  </dataFields>
  <formats count="13">
    <format dxfId="32">
      <pivotArea outline="0" collapsedLevelsAreSubtotals="1" fieldPosition="0"/>
    </format>
    <format dxfId="31">
      <pivotArea outline="0" collapsedLevelsAreSubtotals="1" fieldPosition="0">
        <references count="1">
          <reference field="4294967294" count="1" selected="0">
            <x v="2"/>
          </reference>
        </references>
      </pivotArea>
    </format>
    <format dxfId="30">
      <pivotArea type="all" dataOnly="0" outline="0" fieldPosition="0"/>
    </format>
    <format dxfId="29">
      <pivotArea outline="0" collapsedLevelsAreSubtotals="1" fieldPosition="0"/>
    </format>
    <format dxfId="28">
      <pivotArea field="11" type="button" dataOnly="0" labelOnly="1" outline="0" axis="axisRow" fieldPosition="0"/>
    </format>
    <format dxfId="27">
      <pivotArea dataOnly="0" labelOnly="1" fieldPosition="0">
        <references count="1">
          <reference field="11" count="0"/>
        </references>
      </pivotArea>
    </format>
    <format dxfId="26">
      <pivotArea dataOnly="0" labelOnly="1" outline="0" fieldPosition="0">
        <references count="1">
          <reference field="4294967294" count="3">
            <x v="0"/>
            <x v="1"/>
            <x v="2"/>
          </reference>
        </references>
      </pivotArea>
    </format>
    <format dxfId="25">
      <pivotArea field="11" type="button" dataOnly="0" labelOnly="1" outline="0" axis="axisRow" fieldPosition="0"/>
    </format>
    <format dxfId="24">
      <pivotArea dataOnly="0" labelOnly="1" outline="0" fieldPosition="0">
        <references count="1">
          <reference field="4294967294" count="3">
            <x v="0"/>
            <x v="1"/>
            <x v="2"/>
          </reference>
        </references>
      </pivotArea>
    </format>
    <format dxfId="23">
      <pivotArea field="11" type="button" dataOnly="0" labelOnly="1" outline="0" axis="axisRow" fieldPosition="0"/>
    </format>
    <format dxfId="22">
      <pivotArea dataOnly="0" labelOnly="1" outline="0" fieldPosition="0">
        <references count="1">
          <reference field="4294967294" count="3">
            <x v="0"/>
            <x v="1"/>
            <x v="2"/>
          </reference>
        </references>
      </pivotArea>
    </format>
    <format dxfId="21">
      <pivotArea field="11" type="button" dataOnly="0" labelOnly="1" outline="0" axis="axisRow" fieldPosition="0"/>
    </format>
    <format dxfId="20">
      <pivotArea dataOnly="0" labelOnly="1" outline="0" fieldPosition="0">
        <references count="1">
          <reference field="4294967294" count="3">
            <x v="0"/>
            <x v="1"/>
            <x v="2"/>
          </reference>
        </references>
      </pivotArea>
    </format>
  </formats>
  <conditionalFormats count="1">
    <conditionalFormat priority="1">
      <pivotAreas count="1">
        <pivotArea type="data" collapsedLevelsAreSubtotals="1" fieldPosition="0">
          <references count="2">
            <reference field="4294967294" count="1" selected="0">
              <x v="2"/>
            </reference>
            <reference field="11" count="32">
              <x v="0"/>
              <x v="1"/>
              <x v="2"/>
              <x v="3"/>
              <x v="4"/>
              <x v="5"/>
              <x v="6"/>
              <x v="7"/>
              <x v="8"/>
              <x v="9"/>
              <x v="10"/>
              <x v="11"/>
              <x v="12"/>
              <x v="13"/>
              <x v="14"/>
              <x v="15"/>
              <x v="16"/>
              <x v="17"/>
              <x v="18"/>
              <x v="19"/>
              <x v="20"/>
              <x v="21"/>
              <x v="22"/>
              <x v="23"/>
              <x v="24"/>
              <x v="25"/>
              <x v="26"/>
              <x v="27"/>
              <x v="28"/>
              <x v="29"/>
              <x v="31"/>
              <x v="32"/>
            </reference>
          </references>
        </pivotArea>
      </pivotAreas>
    </conditionalFormat>
  </conditional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DF2C1C3-33E0-48D2-BA3A-71FC117D786E}" name="LTSStat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15:F121" firstHeaderRow="0" firstDataRow="1" firstDataCol="1"/>
  <pivotFields count="23">
    <pivotField dataField="1" showAll="0"/>
    <pivotField numFmtId="164" showAll="0">
      <items count="768">
        <item x="32"/>
        <item x="123"/>
        <item x="437"/>
        <item x="450"/>
        <item x="98"/>
        <item x="321"/>
        <item x="406"/>
        <item x="651"/>
        <item x="202"/>
        <item x="493"/>
        <item x="180"/>
        <item x="691"/>
        <item x="349"/>
        <item x="679"/>
        <item x="563"/>
        <item x="427"/>
        <item x="667"/>
        <item x="357"/>
        <item x="545"/>
        <item x="507"/>
        <item x="112"/>
        <item x="7"/>
        <item x="683"/>
        <item x="428"/>
        <item x="735"/>
        <item x="331"/>
        <item x="207"/>
        <item x="567"/>
        <item x="599"/>
        <item x="561"/>
        <item x="40"/>
        <item x="363"/>
        <item x="708"/>
        <item x="539"/>
        <item x="344"/>
        <item x="718"/>
        <item x="84"/>
        <item x="645"/>
        <item x="136"/>
        <item x="44"/>
        <item x="530"/>
        <item x="200"/>
        <item x="337"/>
        <item x="46"/>
        <item x="755"/>
        <item x="697"/>
        <item x="22"/>
        <item x="156"/>
        <item x="74"/>
        <item x="760"/>
        <item x="628"/>
        <item x="241"/>
        <item x="517"/>
        <item x="175"/>
        <item x="558"/>
        <item x="135"/>
        <item x="173"/>
        <item x="678"/>
        <item x="64"/>
        <item x="589"/>
        <item x="688"/>
        <item x="646"/>
        <item x="244"/>
        <item x="12"/>
        <item x="417"/>
        <item x="382"/>
        <item x="19"/>
        <item x="670"/>
        <item x="508"/>
        <item x="635"/>
        <item x="585"/>
        <item x="540"/>
        <item x="542"/>
        <item x="55"/>
        <item x="395"/>
        <item x="511"/>
        <item x="440"/>
        <item x="299"/>
        <item x="103"/>
        <item x="434"/>
        <item x="217"/>
        <item x="684"/>
        <item x="232"/>
        <item x="198"/>
        <item x="178"/>
        <item x="722"/>
        <item x="470"/>
        <item x="720"/>
        <item x="469"/>
        <item x="477"/>
        <item x="9"/>
        <item x="86"/>
        <item x="549"/>
        <item x="210"/>
        <item x="576"/>
        <item x="590"/>
        <item x="522"/>
        <item x="23"/>
        <item x="87"/>
        <item x="514"/>
        <item x="90"/>
        <item x="339"/>
        <item x="701"/>
        <item x="4"/>
        <item x="5"/>
        <item x="642"/>
        <item x="247"/>
        <item x="717"/>
        <item x="618"/>
        <item x="399"/>
        <item x="526"/>
        <item x="700"/>
        <item x="676"/>
        <item x="498"/>
        <item x="18"/>
        <item x="161"/>
        <item x="181"/>
        <item x="536"/>
        <item x="593"/>
        <item x="62"/>
        <item x="731"/>
        <item x="603"/>
        <item x="669"/>
        <item x="310"/>
        <item x="537"/>
        <item x="655"/>
        <item x="199"/>
        <item x="15"/>
        <item x="93"/>
        <item x="555"/>
        <item x="155"/>
        <item x="548"/>
        <item x="459"/>
        <item x="481"/>
        <item x="435"/>
        <item x="528"/>
        <item x="535"/>
        <item x="235"/>
        <item x="602"/>
        <item x="436"/>
        <item x="478"/>
        <item x="141"/>
        <item x="226"/>
        <item x="650"/>
        <item x="26"/>
        <item x="448"/>
        <item x="252"/>
        <item x="709"/>
        <item x="131"/>
        <item x="338"/>
        <item x="149"/>
        <item x="430"/>
        <item x="600"/>
        <item x="609"/>
        <item x="94"/>
        <item x="215"/>
        <item x="196"/>
        <item x="730"/>
        <item x="547"/>
        <item x="73"/>
        <item x="293"/>
        <item x="711"/>
        <item x="569"/>
        <item x="145"/>
        <item x="496"/>
        <item x="598"/>
        <item x="182"/>
        <item x="707"/>
        <item x="369"/>
        <item x="664"/>
        <item x="33"/>
        <item x="403"/>
        <item x="276"/>
        <item x="208"/>
        <item x="443"/>
        <item x="137"/>
        <item x="660"/>
        <item x="356"/>
        <item x="692"/>
        <item x="491"/>
        <item x="177"/>
        <item x="544"/>
        <item x="383"/>
        <item x="219"/>
        <item x="225"/>
        <item x="345"/>
        <item x="606"/>
        <item x="304"/>
        <item x="452"/>
        <item x="144"/>
        <item x="350"/>
        <item x="97"/>
        <item x="533"/>
        <item x="323"/>
        <item x="65"/>
        <item x="183"/>
        <item x="376"/>
        <item x="734"/>
        <item x="209"/>
        <item x="465"/>
        <item x="72"/>
        <item x="619"/>
        <item x="578"/>
        <item x="81"/>
        <item x="107"/>
        <item x="61"/>
        <item x="706"/>
        <item x="411"/>
        <item x="256"/>
        <item x="153"/>
        <item x="305"/>
        <item x="378"/>
        <item x="608"/>
        <item x="347"/>
        <item x="126"/>
        <item x="296"/>
        <item x="100"/>
        <item x="205"/>
        <item x="334"/>
        <item x="639"/>
        <item x="560"/>
        <item x="176"/>
        <item x="308"/>
        <item x="446"/>
        <item x="447"/>
        <item x="626"/>
        <item x="551"/>
        <item x="66"/>
        <item x="282"/>
        <item x="92"/>
        <item x="77"/>
        <item x="290"/>
        <item x="463"/>
        <item x="654"/>
        <item x="520"/>
        <item x="307"/>
        <item x="355"/>
        <item x="147"/>
        <item x="426"/>
        <item x="615"/>
        <item x="274"/>
        <item x="342"/>
        <item x="390"/>
        <item x="713"/>
        <item x="442"/>
        <item x="263"/>
        <item x="189"/>
        <item x="483"/>
        <item x="492"/>
        <item x="127"/>
        <item x="372"/>
        <item x="29"/>
        <item x="267"/>
        <item x="234"/>
        <item x="531"/>
        <item x="698"/>
        <item x="423"/>
        <item x="575"/>
        <item x="614"/>
        <item x="139"/>
        <item x="14"/>
        <item x="114"/>
        <item x="122"/>
        <item x="451"/>
        <item x="109"/>
        <item x="367"/>
        <item x="80"/>
        <item x="672"/>
        <item x="119"/>
        <item x="703"/>
        <item x="631"/>
        <item x="47"/>
        <item x="69"/>
        <item x="328"/>
        <item x="429"/>
        <item x="341"/>
        <item x="133"/>
        <item x="313"/>
        <item x="353"/>
        <item x="52"/>
        <item x="749"/>
        <item x="285"/>
        <item x="294"/>
        <item x="622"/>
        <item x="474"/>
        <item x="394"/>
        <item x="151"/>
        <item x="259"/>
        <item x="362"/>
        <item x="67"/>
        <item x="172"/>
        <item x="453"/>
        <item x="106"/>
        <item x="284"/>
        <item x="449"/>
        <item x="192"/>
        <item x="659"/>
        <item x="260"/>
        <item x="2"/>
        <item x="415"/>
        <item x="686"/>
        <item x="387"/>
        <item x="502"/>
        <item x="71"/>
        <item x="42"/>
        <item x="758"/>
        <item x="297"/>
        <item x="258"/>
        <item x="397"/>
        <item x="480"/>
        <item x="288"/>
        <item x="592"/>
        <item x="37"/>
        <item x="238"/>
        <item x="518"/>
        <item x="330"/>
        <item x="727"/>
        <item x="741"/>
        <item x="264"/>
        <item x="27"/>
        <item x="525"/>
        <item x="752"/>
        <item x="230"/>
        <item x="410"/>
        <item x="604"/>
        <item x="693"/>
        <item x="738"/>
        <item x="475"/>
        <item x="662"/>
        <item x="479"/>
        <item x="643"/>
        <item x="359"/>
        <item x="374"/>
        <item x="764"/>
        <item x="82"/>
        <item x="255"/>
        <item x="594"/>
        <item x="412"/>
        <item x="568"/>
        <item x="269"/>
        <item x="179"/>
        <item x="610"/>
        <item x="721"/>
        <item x="468"/>
        <item x="675"/>
        <item x="710"/>
        <item x="365"/>
        <item x="377"/>
        <item x="289"/>
        <item x="315"/>
        <item x="361"/>
        <item x="392"/>
        <item x="152"/>
        <item x="685"/>
        <item x="402"/>
        <item x="191"/>
        <item x="17"/>
        <item x="140"/>
        <item x="88"/>
        <item x="75"/>
        <item x="346"/>
        <item x="218"/>
        <item x="193"/>
        <item x="466"/>
        <item x="657"/>
        <item x="102"/>
        <item x="503"/>
        <item x="204"/>
        <item x="482"/>
        <item x="573"/>
        <item x="68"/>
        <item x="43"/>
        <item x="418"/>
        <item x="78"/>
        <item x="39"/>
        <item x="251"/>
        <item x="57"/>
        <item x="401"/>
        <item x="570"/>
        <item x="243"/>
        <item x="422"/>
        <item x="373"/>
        <item x="311"/>
        <item x="488"/>
        <item x="187"/>
        <item x="333"/>
        <item x="690"/>
        <item x="732"/>
        <item x="128"/>
        <item x="742"/>
        <item x="438"/>
        <item x="756"/>
        <item x="421"/>
        <item x="281"/>
        <item x="581"/>
        <item x="532"/>
        <item x="261"/>
        <item x="85"/>
        <item x="335"/>
        <item x="668"/>
        <item x="253"/>
        <item x="750"/>
        <item x="190"/>
        <item x="298"/>
        <item x="699"/>
        <item x="28"/>
        <item x="505"/>
        <item x="214"/>
        <item x="705"/>
        <item x="473"/>
        <item x="24"/>
        <item x="10"/>
        <item x="681"/>
        <item x="280"/>
        <item x="6"/>
        <item x="424"/>
        <item x="272"/>
        <item x="101"/>
        <item x="340"/>
        <item x="396"/>
        <item x="658"/>
        <item x="54"/>
        <item x="287"/>
        <item x="460"/>
        <item x="216"/>
        <item x="747"/>
        <item x="636"/>
        <item x="497"/>
        <item x="257"/>
        <item x="671"/>
        <item x="195"/>
        <item x="554"/>
        <item x="712"/>
        <item x="653"/>
        <item x="99"/>
        <item x="640"/>
        <item x="332"/>
        <item x="116"/>
        <item x="60"/>
        <item x="45"/>
        <item x="168"/>
        <item x="38"/>
        <item x="162"/>
        <item x="329"/>
        <item x="529"/>
        <item x="591"/>
        <item x="574"/>
        <item x="222"/>
        <item x="629"/>
        <item x="130"/>
        <item x="212"/>
        <item x="588"/>
        <item x="724"/>
        <item x="171"/>
        <item x="516"/>
        <item x="625"/>
        <item x="211"/>
        <item x="228"/>
        <item x="266"/>
        <item x="286"/>
        <item x="408"/>
        <item x="702"/>
        <item x="150"/>
        <item x="682"/>
        <item x="306"/>
        <item x="35"/>
        <item x="278"/>
        <item x="220"/>
        <item x="704"/>
        <item x="512"/>
        <item x="164"/>
        <item x="318"/>
        <item x="649"/>
        <item x="105"/>
        <item x="624"/>
        <item x="385"/>
        <item x="108"/>
        <item x="270"/>
        <item x="389"/>
        <item x="185"/>
        <item x="489"/>
        <item x="184"/>
        <item x="674"/>
        <item x="620"/>
        <item x="524"/>
        <item x="461"/>
        <item x="343"/>
        <item x="737"/>
        <item x="265"/>
        <item x="317"/>
        <item x="680"/>
        <item x="379"/>
        <item x="559"/>
        <item x="166"/>
        <item x="546"/>
        <item x="249"/>
        <item x="134"/>
        <item x="716"/>
        <item x="762"/>
        <item x="324"/>
        <item x="464"/>
        <item x="409"/>
        <item x="694"/>
        <item x="34"/>
        <item x="541"/>
        <item x="751"/>
        <item x="743"/>
        <item x="583"/>
        <item x="242"/>
        <item x="413"/>
        <item x="584"/>
        <item x="595"/>
        <item x="556"/>
        <item x="336"/>
        <item x="163"/>
        <item x="471"/>
        <item x="455"/>
        <item x="132"/>
        <item x="366"/>
        <item x="513"/>
        <item x="641"/>
        <item x="229"/>
        <item x="277"/>
        <item x="761"/>
        <item x="125"/>
        <item x="25"/>
        <item x="407"/>
        <item x="656"/>
        <item x="519"/>
        <item x="279"/>
        <item x="143"/>
        <item x="113"/>
        <item x="677"/>
        <item x="552"/>
        <item x="416"/>
        <item x="439"/>
        <item x="509"/>
        <item x="414"/>
        <item x="56"/>
        <item x="121"/>
        <item x="673"/>
        <item x="616"/>
        <item x="753"/>
        <item x="48"/>
        <item x="490"/>
        <item x="648"/>
        <item x="41"/>
        <item x="736"/>
        <item x="186"/>
        <item x="577"/>
        <item x="221"/>
        <item x="53"/>
        <item x="358"/>
        <item x="666"/>
        <item x="83"/>
        <item x="611"/>
        <item x="487"/>
        <item x="104"/>
        <item x="0"/>
        <item x="381"/>
        <item x="763"/>
        <item x="456"/>
        <item x="759"/>
        <item x="76"/>
        <item x="441"/>
        <item x="364"/>
        <item x="515"/>
        <item x="3"/>
        <item x="419"/>
        <item x="432"/>
        <item x="623"/>
        <item x="354"/>
        <item x="495"/>
        <item x="275"/>
        <item x="157"/>
        <item x="634"/>
        <item x="303"/>
        <item x="484"/>
        <item x="612"/>
        <item x="726"/>
        <item x="725"/>
        <item x="36"/>
        <item x="236"/>
        <item x="316"/>
        <item x="167"/>
        <item x="391"/>
        <item x="169"/>
        <item x="746"/>
        <item x="21"/>
        <item x="562"/>
        <item x="637"/>
        <item x="89"/>
        <item x="400"/>
        <item x="223"/>
        <item x="129"/>
        <item x="138"/>
        <item x="158"/>
        <item x="744"/>
        <item x="302"/>
        <item x="352"/>
        <item x="748"/>
        <item x="617"/>
        <item x="739"/>
        <item x="582"/>
        <item x="458"/>
        <item x="322"/>
        <item x="630"/>
        <item x="433"/>
        <item x="476"/>
        <item x="729"/>
        <item x="50"/>
        <item x="754"/>
        <item x="597"/>
        <item x="663"/>
        <item x="360"/>
        <item x="245"/>
        <item x="160"/>
        <item x="271"/>
        <item x="454"/>
        <item x="96"/>
        <item x="733"/>
        <item x="632"/>
        <item x="188"/>
        <item x="375"/>
        <item x="250"/>
        <item x="16"/>
        <item x="124"/>
        <item x="587"/>
        <item x="467"/>
        <item x="233"/>
        <item x="404"/>
        <item x="543"/>
        <item x="501"/>
        <item x="500"/>
        <item x="506"/>
        <item x="486"/>
        <item x="148"/>
        <item x="579"/>
        <item x="224"/>
        <item x="714"/>
        <item x="695"/>
        <item x="596"/>
        <item x="425"/>
        <item x="312"/>
        <item x="745"/>
        <item x="320"/>
        <item x="510"/>
        <item x="566"/>
        <item x="462"/>
        <item x="246"/>
        <item x="398"/>
        <item x="120"/>
        <item x="647"/>
        <item x="227"/>
        <item x="13"/>
        <item x="766"/>
        <item x="431"/>
        <item x="326"/>
        <item x="154"/>
        <item x="268"/>
        <item x="111"/>
        <item x="652"/>
        <item x="117"/>
        <item x="523"/>
        <item x="237"/>
        <item x="59"/>
        <item x="499"/>
        <item x="58"/>
        <item x="95"/>
        <item x="118"/>
        <item x="420"/>
        <item x="605"/>
        <item x="765"/>
        <item x="203"/>
        <item x="457"/>
        <item x="757"/>
        <item x="159"/>
        <item x="146"/>
        <item x="300"/>
        <item x="292"/>
        <item x="319"/>
        <item x="371"/>
        <item x="206"/>
        <item x="239"/>
        <item x="309"/>
        <item x="586"/>
        <item x="273"/>
        <item x="633"/>
        <item x="1"/>
        <item x="197"/>
        <item x="368"/>
        <item x="8"/>
        <item x="613"/>
        <item x="49"/>
        <item x="51"/>
        <item x="580"/>
        <item x="248"/>
        <item x="327"/>
        <item x="370"/>
        <item x="170"/>
        <item x="638"/>
        <item x="715"/>
        <item x="325"/>
        <item x="30"/>
        <item x="571"/>
        <item x="696"/>
        <item x="445"/>
        <item x="472"/>
        <item x="689"/>
        <item x="621"/>
        <item x="31"/>
        <item x="728"/>
        <item x="295"/>
        <item x="538"/>
        <item x="351"/>
        <item x="644"/>
        <item x="283"/>
        <item x="564"/>
        <item x="527"/>
        <item x="291"/>
        <item x="388"/>
        <item x="11"/>
        <item x="240"/>
        <item x="627"/>
        <item x="380"/>
        <item x="79"/>
        <item x="63"/>
        <item x="405"/>
        <item x="314"/>
        <item x="174"/>
        <item x="262"/>
        <item x="534"/>
        <item x="485"/>
        <item x="213"/>
        <item x="557"/>
        <item x="565"/>
        <item x="348"/>
        <item x="393"/>
        <item x="70"/>
        <item x="301"/>
        <item x="165"/>
        <item x="384"/>
        <item x="719"/>
        <item x="661"/>
        <item x="254"/>
        <item x="607"/>
        <item x="386"/>
        <item x="494"/>
        <item x="91"/>
        <item x="444"/>
        <item x="110"/>
        <item x="723"/>
        <item x="115"/>
        <item x="201"/>
        <item x="572"/>
        <item x="20"/>
        <item x="740"/>
        <item x="601"/>
        <item x="687"/>
        <item x="521"/>
        <item x="550"/>
        <item x="231"/>
        <item x="194"/>
        <item x="553"/>
        <item x="504"/>
        <item x="142"/>
        <item x="665"/>
        <item t="default"/>
      </items>
    </pivotField>
    <pivotField axis="axisRow" showAll="0">
      <items count="6">
        <item x="3"/>
        <item x="2"/>
        <item x="4"/>
        <item x="0"/>
        <item x="1"/>
        <item t="default"/>
      </items>
    </pivotField>
    <pivotField showAll="0"/>
    <pivotField showAll="0"/>
    <pivotField showAll="0">
      <items count="4">
        <item x="0"/>
        <item x="2"/>
        <item x="1"/>
        <item t="default"/>
      </items>
    </pivotField>
    <pivotField showAll="0"/>
    <pivotField showAll="0"/>
    <pivotField showAll="0"/>
    <pivotField showAll="0"/>
    <pivotField showAll="0"/>
    <pivotField showAll="0"/>
    <pivotField showAll="0">
      <items count="5">
        <item x="2"/>
        <item x="1"/>
        <item x="0"/>
        <item m="1" x="3"/>
        <item t="default"/>
      </items>
    </pivotField>
    <pivotField dataField="1" showAll="0"/>
    <pivotField numFmtId="2" showAll="0"/>
    <pivotField dataField="1" numFmtId="44" showAll="0"/>
    <pivotField numFmtId="44" showAll="0"/>
    <pivotField numFmtId="44" showAll="0"/>
    <pivotField dataField="1" numFmtId="44" showAll="0"/>
    <pivotField showAll="0" defaultSubtotal="0"/>
    <pivotField showAll="0" defaultSubtotal="0"/>
    <pivotField showAll="0" defaultSubtotal="0">
      <items count="8">
        <item x="0"/>
        <item x="1"/>
        <item x="2"/>
        <item x="3"/>
        <item x="4"/>
        <item x="5"/>
        <item x="6"/>
        <item x="7"/>
      </items>
    </pivotField>
    <pivotField dragToRow="0" dragToCol="0" dragToPage="0" showAll="0" defaultSubtotal="0"/>
  </pivotFields>
  <rowFields count="1">
    <field x="2"/>
  </rowFields>
  <rowItems count="6">
    <i>
      <x/>
    </i>
    <i>
      <x v="1"/>
    </i>
    <i>
      <x v="2"/>
    </i>
    <i>
      <x v="3"/>
    </i>
    <i>
      <x v="4"/>
    </i>
    <i t="grand">
      <x/>
    </i>
  </rowItems>
  <colFields count="1">
    <field x="-2"/>
  </colFields>
  <colItems count="4">
    <i>
      <x/>
    </i>
    <i i="1">
      <x v="1"/>
    </i>
    <i i="2">
      <x v="2"/>
    </i>
    <i i="3">
      <x v="3"/>
    </i>
  </colItems>
  <dataFields count="4">
    <dataField name="Count of Order ID" fld="0" subtotal="count" baseField="0" baseItem="0" numFmtId="1"/>
    <dataField name="Sum of Quantity" fld="13" baseField="0" baseItem="0" numFmtId="1"/>
    <dataField name="Sum of Sale Price" fld="15" baseField="0" baseItem="0"/>
    <dataField name="Sum of Profit" fld="18" baseField="0" baseItem="0"/>
  </dataFields>
  <formats count="2">
    <format dxfId="14">
      <pivotArea outline="0" collapsedLevelsAreSubtotals="1" fieldPosition="0"/>
    </format>
    <format dxfId="13">
      <pivotArea outline="0" collapsedLevelsAreSubtotals="1" fieldPosition="0">
        <references count="1">
          <reference field="4294967294" count="2" selected="0">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C9FE4C-6F4D-4E53-8ED0-C3B59ACF8C3D}" name="LTSBrandSale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B80:C112" firstHeaderRow="1" firstDataRow="1" firstDataCol="1"/>
  <pivotFields count="23">
    <pivotField showAll="0"/>
    <pivotField numFmtId="164" showAll="0">
      <items count="768">
        <item x="32"/>
        <item x="123"/>
        <item x="437"/>
        <item x="450"/>
        <item x="98"/>
        <item x="321"/>
        <item x="406"/>
        <item x="651"/>
        <item x="202"/>
        <item x="493"/>
        <item x="180"/>
        <item x="691"/>
        <item x="349"/>
        <item x="679"/>
        <item x="563"/>
        <item x="427"/>
        <item x="667"/>
        <item x="357"/>
        <item x="545"/>
        <item x="507"/>
        <item x="112"/>
        <item x="7"/>
        <item x="683"/>
        <item x="428"/>
        <item x="735"/>
        <item x="331"/>
        <item x="207"/>
        <item x="567"/>
        <item x="599"/>
        <item x="561"/>
        <item x="40"/>
        <item x="363"/>
        <item x="708"/>
        <item x="539"/>
        <item x="344"/>
        <item x="718"/>
        <item x="84"/>
        <item x="645"/>
        <item x="136"/>
        <item x="44"/>
        <item x="530"/>
        <item x="200"/>
        <item x="337"/>
        <item x="46"/>
        <item x="755"/>
        <item x="697"/>
        <item x="22"/>
        <item x="156"/>
        <item x="74"/>
        <item x="760"/>
        <item x="628"/>
        <item x="241"/>
        <item x="517"/>
        <item x="175"/>
        <item x="558"/>
        <item x="135"/>
        <item x="173"/>
        <item x="678"/>
        <item x="64"/>
        <item x="589"/>
        <item x="688"/>
        <item x="646"/>
        <item x="244"/>
        <item x="12"/>
        <item x="417"/>
        <item x="382"/>
        <item x="19"/>
        <item x="670"/>
        <item x="508"/>
        <item x="635"/>
        <item x="585"/>
        <item x="540"/>
        <item x="542"/>
        <item x="55"/>
        <item x="395"/>
        <item x="511"/>
        <item x="440"/>
        <item x="299"/>
        <item x="103"/>
        <item x="434"/>
        <item x="217"/>
        <item x="684"/>
        <item x="232"/>
        <item x="198"/>
        <item x="178"/>
        <item x="722"/>
        <item x="470"/>
        <item x="720"/>
        <item x="469"/>
        <item x="477"/>
        <item x="9"/>
        <item x="86"/>
        <item x="549"/>
        <item x="210"/>
        <item x="576"/>
        <item x="590"/>
        <item x="522"/>
        <item x="23"/>
        <item x="87"/>
        <item x="514"/>
        <item x="90"/>
        <item x="339"/>
        <item x="701"/>
        <item x="4"/>
        <item x="5"/>
        <item x="642"/>
        <item x="247"/>
        <item x="717"/>
        <item x="618"/>
        <item x="399"/>
        <item x="526"/>
        <item x="700"/>
        <item x="676"/>
        <item x="498"/>
        <item x="18"/>
        <item x="161"/>
        <item x="181"/>
        <item x="536"/>
        <item x="593"/>
        <item x="62"/>
        <item x="731"/>
        <item x="603"/>
        <item x="669"/>
        <item x="310"/>
        <item x="537"/>
        <item x="655"/>
        <item x="199"/>
        <item x="15"/>
        <item x="93"/>
        <item x="555"/>
        <item x="155"/>
        <item x="548"/>
        <item x="459"/>
        <item x="481"/>
        <item x="435"/>
        <item x="528"/>
        <item x="535"/>
        <item x="235"/>
        <item x="602"/>
        <item x="436"/>
        <item x="478"/>
        <item x="141"/>
        <item x="226"/>
        <item x="650"/>
        <item x="26"/>
        <item x="448"/>
        <item x="252"/>
        <item x="709"/>
        <item x="131"/>
        <item x="338"/>
        <item x="149"/>
        <item x="430"/>
        <item x="600"/>
        <item x="609"/>
        <item x="94"/>
        <item x="215"/>
        <item x="196"/>
        <item x="730"/>
        <item x="547"/>
        <item x="73"/>
        <item x="293"/>
        <item x="711"/>
        <item x="569"/>
        <item x="145"/>
        <item x="496"/>
        <item x="598"/>
        <item x="182"/>
        <item x="707"/>
        <item x="369"/>
        <item x="664"/>
        <item x="33"/>
        <item x="403"/>
        <item x="276"/>
        <item x="208"/>
        <item x="443"/>
        <item x="137"/>
        <item x="660"/>
        <item x="356"/>
        <item x="692"/>
        <item x="491"/>
        <item x="177"/>
        <item x="544"/>
        <item x="383"/>
        <item x="219"/>
        <item x="225"/>
        <item x="345"/>
        <item x="606"/>
        <item x="304"/>
        <item x="452"/>
        <item x="144"/>
        <item x="350"/>
        <item x="97"/>
        <item x="533"/>
        <item x="323"/>
        <item x="65"/>
        <item x="183"/>
        <item x="376"/>
        <item x="734"/>
        <item x="209"/>
        <item x="465"/>
        <item x="72"/>
        <item x="619"/>
        <item x="578"/>
        <item x="81"/>
        <item x="107"/>
        <item x="61"/>
        <item x="706"/>
        <item x="411"/>
        <item x="256"/>
        <item x="153"/>
        <item x="305"/>
        <item x="378"/>
        <item x="608"/>
        <item x="347"/>
        <item x="126"/>
        <item x="296"/>
        <item x="100"/>
        <item x="205"/>
        <item x="334"/>
        <item x="639"/>
        <item x="560"/>
        <item x="176"/>
        <item x="308"/>
        <item x="446"/>
        <item x="447"/>
        <item x="626"/>
        <item x="551"/>
        <item x="66"/>
        <item x="282"/>
        <item x="92"/>
        <item x="77"/>
        <item x="290"/>
        <item x="463"/>
        <item x="654"/>
        <item x="520"/>
        <item x="307"/>
        <item x="355"/>
        <item x="147"/>
        <item x="426"/>
        <item x="615"/>
        <item x="274"/>
        <item x="342"/>
        <item x="390"/>
        <item x="713"/>
        <item x="442"/>
        <item x="263"/>
        <item x="189"/>
        <item x="483"/>
        <item x="492"/>
        <item x="127"/>
        <item x="372"/>
        <item x="29"/>
        <item x="267"/>
        <item x="234"/>
        <item x="531"/>
        <item x="698"/>
        <item x="423"/>
        <item x="575"/>
        <item x="614"/>
        <item x="139"/>
        <item x="14"/>
        <item x="114"/>
        <item x="122"/>
        <item x="451"/>
        <item x="109"/>
        <item x="367"/>
        <item x="80"/>
        <item x="672"/>
        <item x="119"/>
        <item x="703"/>
        <item x="631"/>
        <item x="47"/>
        <item x="69"/>
        <item x="328"/>
        <item x="429"/>
        <item x="341"/>
        <item x="133"/>
        <item x="313"/>
        <item x="353"/>
        <item x="52"/>
        <item x="749"/>
        <item x="285"/>
        <item x="294"/>
        <item x="622"/>
        <item x="474"/>
        <item x="394"/>
        <item x="151"/>
        <item x="259"/>
        <item x="362"/>
        <item x="67"/>
        <item x="172"/>
        <item x="453"/>
        <item x="106"/>
        <item x="284"/>
        <item x="449"/>
        <item x="192"/>
        <item x="659"/>
        <item x="260"/>
        <item x="2"/>
        <item x="415"/>
        <item x="686"/>
        <item x="387"/>
        <item x="502"/>
        <item x="71"/>
        <item x="42"/>
        <item x="758"/>
        <item x="297"/>
        <item x="258"/>
        <item x="397"/>
        <item x="480"/>
        <item x="288"/>
        <item x="592"/>
        <item x="37"/>
        <item x="238"/>
        <item x="518"/>
        <item x="330"/>
        <item x="727"/>
        <item x="741"/>
        <item x="264"/>
        <item x="27"/>
        <item x="525"/>
        <item x="752"/>
        <item x="230"/>
        <item x="410"/>
        <item x="604"/>
        <item x="693"/>
        <item x="738"/>
        <item x="475"/>
        <item x="662"/>
        <item x="479"/>
        <item x="643"/>
        <item x="359"/>
        <item x="374"/>
        <item x="764"/>
        <item x="82"/>
        <item x="255"/>
        <item x="594"/>
        <item x="412"/>
        <item x="568"/>
        <item x="269"/>
        <item x="179"/>
        <item x="610"/>
        <item x="721"/>
        <item x="468"/>
        <item x="675"/>
        <item x="710"/>
        <item x="365"/>
        <item x="377"/>
        <item x="289"/>
        <item x="315"/>
        <item x="361"/>
        <item x="392"/>
        <item x="152"/>
        <item x="685"/>
        <item x="402"/>
        <item x="191"/>
        <item x="17"/>
        <item x="140"/>
        <item x="88"/>
        <item x="75"/>
        <item x="346"/>
        <item x="218"/>
        <item x="193"/>
        <item x="466"/>
        <item x="657"/>
        <item x="102"/>
        <item x="503"/>
        <item x="204"/>
        <item x="482"/>
        <item x="573"/>
        <item x="68"/>
        <item x="43"/>
        <item x="418"/>
        <item x="78"/>
        <item x="39"/>
        <item x="251"/>
        <item x="57"/>
        <item x="401"/>
        <item x="570"/>
        <item x="243"/>
        <item x="422"/>
        <item x="373"/>
        <item x="311"/>
        <item x="488"/>
        <item x="187"/>
        <item x="333"/>
        <item x="690"/>
        <item x="732"/>
        <item x="128"/>
        <item x="742"/>
        <item x="438"/>
        <item x="756"/>
        <item x="421"/>
        <item x="281"/>
        <item x="581"/>
        <item x="532"/>
        <item x="261"/>
        <item x="85"/>
        <item x="335"/>
        <item x="668"/>
        <item x="253"/>
        <item x="750"/>
        <item x="190"/>
        <item x="298"/>
        <item x="699"/>
        <item x="28"/>
        <item x="505"/>
        <item x="214"/>
        <item x="705"/>
        <item x="473"/>
        <item x="24"/>
        <item x="10"/>
        <item x="681"/>
        <item x="280"/>
        <item x="6"/>
        <item x="424"/>
        <item x="272"/>
        <item x="101"/>
        <item x="340"/>
        <item x="396"/>
        <item x="658"/>
        <item x="54"/>
        <item x="287"/>
        <item x="460"/>
        <item x="216"/>
        <item x="747"/>
        <item x="636"/>
        <item x="497"/>
        <item x="257"/>
        <item x="671"/>
        <item x="195"/>
        <item x="554"/>
        <item x="712"/>
        <item x="653"/>
        <item x="99"/>
        <item x="640"/>
        <item x="332"/>
        <item x="116"/>
        <item x="60"/>
        <item x="45"/>
        <item x="168"/>
        <item x="38"/>
        <item x="162"/>
        <item x="329"/>
        <item x="529"/>
        <item x="591"/>
        <item x="574"/>
        <item x="222"/>
        <item x="629"/>
        <item x="130"/>
        <item x="212"/>
        <item x="588"/>
        <item x="724"/>
        <item x="171"/>
        <item x="516"/>
        <item x="625"/>
        <item x="211"/>
        <item x="228"/>
        <item x="266"/>
        <item x="286"/>
        <item x="408"/>
        <item x="702"/>
        <item x="150"/>
        <item x="682"/>
        <item x="306"/>
        <item x="35"/>
        <item x="278"/>
        <item x="220"/>
        <item x="704"/>
        <item x="512"/>
        <item x="164"/>
        <item x="318"/>
        <item x="649"/>
        <item x="105"/>
        <item x="624"/>
        <item x="385"/>
        <item x="108"/>
        <item x="270"/>
        <item x="389"/>
        <item x="185"/>
        <item x="489"/>
        <item x="184"/>
        <item x="674"/>
        <item x="620"/>
        <item x="524"/>
        <item x="461"/>
        <item x="343"/>
        <item x="737"/>
        <item x="265"/>
        <item x="317"/>
        <item x="680"/>
        <item x="379"/>
        <item x="559"/>
        <item x="166"/>
        <item x="546"/>
        <item x="249"/>
        <item x="134"/>
        <item x="716"/>
        <item x="762"/>
        <item x="324"/>
        <item x="464"/>
        <item x="409"/>
        <item x="694"/>
        <item x="34"/>
        <item x="541"/>
        <item x="751"/>
        <item x="743"/>
        <item x="583"/>
        <item x="242"/>
        <item x="413"/>
        <item x="584"/>
        <item x="595"/>
        <item x="556"/>
        <item x="336"/>
        <item x="163"/>
        <item x="471"/>
        <item x="455"/>
        <item x="132"/>
        <item x="366"/>
        <item x="513"/>
        <item x="641"/>
        <item x="229"/>
        <item x="277"/>
        <item x="761"/>
        <item x="125"/>
        <item x="25"/>
        <item x="407"/>
        <item x="656"/>
        <item x="519"/>
        <item x="279"/>
        <item x="143"/>
        <item x="113"/>
        <item x="677"/>
        <item x="552"/>
        <item x="416"/>
        <item x="439"/>
        <item x="509"/>
        <item x="414"/>
        <item x="56"/>
        <item x="121"/>
        <item x="673"/>
        <item x="616"/>
        <item x="753"/>
        <item x="48"/>
        <item x="490"/>
        <item x="648"/>
        <item x="41"/>
        <item x="736"/>
        <item x="186"/>
        <item x="577"/>
        <item x="221"/>
        <item x="53"/>
        <item x="358"/>
        <item x="666"/>
        <item x="83"/>
        <item x="611"/>
        <item x="487"/>
        <item x="104"/>
        <item x="0"/>
        <item x="381"/>
        <item x="763"/>
        <item x="456"/>
        <item x="759"/>
        <item x="76"/>
        <item x="441"/>
        <item x="364"/>
        <item x="515"/>
        <item x="3"/>
        <item x="419"/>
        <item x="432"/>
        <item x="623"/>
        <item x="354"/>
        <item x="495"/>
        <item x="275"/>
        <item x="157"/>
        <item x="634"/>
        <item x="303"/>
        <item x="484"/>
        <item x="612"/>
        <item x="726"/>
        <item x="725"/>
        <item x="36"/>
        <item x="236"/>
        <item x="316"/>
        <item x="167"/>
        <item x="391"/>
        <item x="169"/>
        <item x="746"/>
        <item x="21"/>
        <item x="562"/>
        <item x="637"/>
        <item x="89"/>
        <item x="400"/>
        <item x="223"/>
        <item x="129"/>
        <item x="138"/>
        <item x="158"/>
        <item x="744"/>
        <item x="302"/>
        <item x="352"/>
        <item x="748"/>
        <item x="617"/>
        <item x="739"/>
        <item x="582"/>
        <item x="458"/>
        <item x="322"/>
        <item x="630"/>
        <item x="433"/>
        <item x="476"/>
        <item x="729"/>
        <item x="50"/>
        <item x="754"/>
        <item x="597"/>
        <item x="663"/>
        <item x="360"/>
        <item x="245"/>
        <item x="160"/>
        <item x="271"/>
        <item x="454"/>
        <item x="96"/>
        <item x="733"/>
        <item x="632"/>
        <item x="188"/>
        <item x="375"/>
        <item x="250"/>
        <item x="16"/>
        <item x="124"/>
        <item x="587"/>
        <item x="467"/>
        <item x="233"/>
        <item x="404"/>
        <item x="543"/>
        <item x="501"/>
        <item x="500"/>
        <item x="506"/>
        <item x="486"/>
        <item x="148"/>
        <item x="579"/>
        <item x="224"/>
        <item x="714"/>
        <item x="695"/>
        <item x="596"/>
        <item x="425"/>
        <item x="312"/>
        <item x="745"/>
        <item x="320"/>
        <item x="510"/>
        <item x="566"/>
        <item x="462"/>
        <item x="246"/>
        <item x="398"/>
        <item x="120"/>
        <item x="647"/>
        <item x="227"/>
        <item x="13"/>
        <item x="766"/>
        <item x="431"/>
        <item x="326"/>
        <item x="154"/>
        <item x="268"/>
        <item x="111"/>
        <item x="652"/>
        <item x="117"/>
        <item x="523"/>
        <item x="237"/>
        <item x="59"/>
        <item x="499"/>
        <item x="58"/>
        <item x="95"/>
        <item x="118"/>
        <item x="420"/>
        <item x="605"/>
        <item x="765"/>
        <item x="203"/>
        <item x="457"/>
        <item x="757"/>
        <item x="159"/>
        <item x="146"/>
        <item x="300"/>
        <item x="292"/>
        <item x="319"/>
        <item x="371"/>
        <item x="206"/>
        <item x="239"/>
        <item x="309"/>
        <item x="586"/>
        <item x="273"/>
        <item x="633"/>
        <item x="1"/>
        <item x="197"/>
        <item x="368"/>
        <item x="8"/>
        <item x="613"/>
        <item x="49"/>
        <item x="51"/>
        <item x="580"/>
        <item x="248"/>
        <item x="327"/>
        <item x="370"/>
        <item x="170"/>
        <item x="638"/>
        <item x="715"/>
        <item x="325"/>
        <item x="30"/>
        <item x="571"/>
        <item x="696"/>
        <item x="445"/>
        <item x="472"/>
        <item x="689"/>
        <item x="621"/>
        <item x="31"/>
        <item x="728"/>
        <item x="295"/>
        <item x="538"/>
        <item x="351"/>
        <item x="644"/>
        <item x="283"/>
        <item x="564"/>
        <item x="527"/>
        <item x="291"/>
        <item x="388"/>
        <item x="11"/>
        <item x="240"/>
        <item x="627"/>
        <item x="380"/>
        <item x="79"/>
        <item x="63"/>
        <item x="405"/>
        <item x="314"/>
        <item x="174"/>
        <item x="262"/>
        <item x="534"/>
        <item x="485"/>
        <item x="213"/>
        <item x="557"/>
        <item x="565"/>
        <item x="348"/>
        <item x="393"/>
        <item x="70"/>
        <item x="301"/>
        <item x="165"/>
        <item x="384"/>
        <item x="719"/>
        <item x="661"/>
        <item x="254"/>
        <item x="607"/>
        <item x="386"/>
        <item x="494"/>
        <item x="91"/>
        <item x="444"/>
        <item x="110"/>
        <item x="723"/>
        <item x="115"/>
        <item x="201"/>
        <item x="572"/>
        <item x="20"/>
        <item x="740"/>
        <item x="601"/>
        <item x="687"/>
        <item x="521"/>
        <item x="550"/>
        <item x="231"/>
        <item x="194"/>
        <item x="553"/>
        <item x="504"/>
        <item x="142"/>
        <item x="665"/>
        <item t="default"/>
      </items>
    </pivotField>
    <pivotField showAll="0"/>
    <pivotField showAll="0"/>
    <pivotField showAll="0"/>
    <pivotField showAll="0">
      <items count="4">
        <item x="0"/>
        <item x="2"/>
        <item x="1"/>
        <item t="default"/>
      </items>
    </pivotField>
    <pivotField showAll="0"/>
    <pivotField showAll="0"/>
    <pivotField showAll="0"/>
    <pivotField showAll="0"/>
    <pivotField showAll="0"/>
    <pivotField axis="axisRow" showAll="0" sortType="ascending">
      <items count="34">
        <item x="25"/>
        <item x="15"/>
        <item x="12"/>
        <item x="24"/>
        <item x="16"/>
        <item x="30"/>
        <item x="23"/>
        <item x="19"/>
        <item x="9"/>
        <item x="11"/>
        <item x="22"/>
        <item x="3"/>
        <item x="26"/>
        <item x="29"/>
        <item x="5"/>
        <item x="20"/>
        <item x="1"/>
        <item x="18"/>
        <item x="27"/>
        <item x="4"/>
        <item x="0"/>
        <item x="8"/>
        <item x="21"/>
        <item x="2"/>
        <item x="10"/>
        <item x="14"/>
        <item x="7"/>
        <item x="31"/>
        <item x="6"/>
        <item x="28"/>
        <item m="1" x="32"/>
        <item x="17"/>
        <item x="13"/>
        <item t="default"/>
      </items>
    </pivotField>
    <pivotField showAll="0">
      <items count="5">
        <item x="2"/>
        <item x="1"/>
        <item x="0"/>
        <item m="1" x="3"/>
        <item t="default"/>
      </items>
    </pivotField>
    <pivotField showAll="0"/>
    <pivotField numFmtId="2" showAll="0"/>
    <pivotField dataField="1" numFmtId="44" showAll="0"/>
    <pivotField numFmtId="44" showAll="0"/>
    <pivotField numFmtId="44" showAll="0"/>
    <pivotField numFmtId="44" showAll="0"/>
    <pivotField showAll="0" defaultSubtotal="0"/>
    <pivotField showAll="0" defaultSubtotal="0"/>
    <pivotField showAll="0" defaultSubtotal="0">
      <items count="8">
        <item x="0"/>
        <item x="1"/>
        <item x="2"/>
        <item x="3"/>
        <item x="4"/>
        <item x="5"/>
        <item x="6"/>
        <item x="7"/>
      </items>
    </pivotField>
    <pivotField dragToRow="0" dragToCol="0" dragToPage="0" showAll="0" defaultSubtotal="0"/>
  </pivotFields>
  <rowFields count="1">
    <field x="11"/>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1"/>
    </i>
    <i>
      <x v="32"/>
    </i>
  </rowItems>
  <colItems count="1">
    <i/>
  </colItems>
  <dataFields count="1">
    <dataField name="Total Sales" fld="15" baseField="11" baseItem="23" numFmtId="44"/>
  </dataFields>
  <formats count="1">
    <format dxfId="1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C14A20F-AEAA-4FB2-B138-48EC982B028D}" name="LTSCountrySales" cacheId="0" applyNumberFormats="0" applyBorderFormats="0" applyFontFormats="0" applyPatternFormats="0" applyAlignmentFormats="0" applyWidthHeightFormats="1" dataCaption="Values" errorCaption="0" showError="1" missingCaption="0" updatedVersion="8" minRefreshableVersion="3" useAutoFormatting="1" rowGrandTotals="0" colGrandTotals="0" itemPrintTitles="1" createdVersion="8" indent="0" outline="1" outlineData="1" multipleFieldFilters="0">
  <location ref="B62:G75" firstHeaderRow="1" firstDataRow="2" firstDataCol="1"/>
  <pivotFields count="23">
    <pivotField showAll="0"/>
    <pivotField numFmtId="164" showAll="0">
      <items count="768">
        <item x="32"/>
        <item x="123"/>
        <item x="437"/>
        <item x="450"/>
        <item x="98"/>
        <item x="321"/>
        <item x="406"/>
        <item x="651"/>
        <item x="202"/>
        <item x="493"/>
        <item x="180"/>
        <item x="691"/>
        <item x="349"/>
        <item x="679"/>
        <item x="563"/>
        <item x="427"/>
        <item x="667"/>
        <item x="357"/>
        <item x="545"/>
        <item x="507"/>
        <item x="112"/>
        <item x="7"/>
        <item x="683"/>
        <item x="428"/>
        <item x="735"/>
        <item x="331"/>
        <item x="207"/>
        <item x="567"/>
        <item x="599"/>
        <item x="561"/>
        <item x="40"/>
        <item x="363"/>
        <item x="708"/>
        <item x="539"/>
        <item x="344"/>
        <item x="718"/>
        <item x="84"/>
        <item x="645"/>
        <item x="136"/>
        <item x="44"/>
        <item x="530"/>
        <item x="200"/>
        <item x="337"/>
        <item x="46"/>
        <item x="755"/>
        <item x="697"/>
        <item x="22"/>
        <item x="156"/>
        <item x="74"/>
        <item x="760"/>
        <item x="628"/>
        <item x="241"/>
        <item x="517"/>
        <item x="175"/>
        <item x="558"/>
        <item x="135"/>
        <item x="173"/>
        <item x="678"/>
        <item x="64"/>
        <item x="589"/>
        <item x="688"/>
        <item x="646"/>
        <item x="244"/>
        <item x="12"/>
        <item x="417"/>
        <item x="382"/>
        <item x="19"/>
        <item x="670"/>
        <item x="508"/>
        <item x="635"/>
        <item x="585"/>
        <item x="540"/>
        <item x="542"/>
        <item x="55"/>
        <item x="395"/>
        <item x="511"/>
        <item x="440"/>
        <item x="299"/>
        <item x="103"/>
        <item x="434"/>
        <item x="217"/>
        <item x="684"/>
        <item x="232"/>
        <item x="198"/>
        <item x="178"/>
        <item x="722"/>
        <item x="470"/>
        <item x="720"/>
        <item x="469"/>
        <item x="477"/>
        <item x="9"/>
        <item x="86"/>
        <item x="549"/>
        <item x="210"/>
        <item x="576"/>
        <item x="590"/>
        <item x="522"/>
        <item x="23"/>
        <item x="87"/>
        <item x="514"/>
        <item x="90"/>
        <item x="339"/>
        <item x="701"/>
        <item x="4"/>
        <item x="5"/>
        <item x="642"/>
        <item x="247"/>
        <item x="717"/>
        <item x="618"/>
        <item x="399"/>
        <item x="526"/>
        <item x="700"/>
        <item x="676"/>
        <item x="498"/>
        <item x="18"/>
        <item x="161"/>
        <item x="181"/>
        <item x="536"/>
        <item x="593"/>
        <item x="62"/>
        <item x="731"/>
        <item x="603"/>
        <item x="669"/>
        <item x="310"/>
        <item x="537"/>
        <item x="655"/>
        <item x="199"/>
        <item x="15"/>
        <item x="93"/>
        <item x="555"/>
        <item x="155"/>
        <item x="548"/>
        <item x="459"/>
        <item x="481"/>
        <item x="435"/>
        <item x="528"/>
        <item x="535"/>
        <item x="235"/>
        <item x="602"/>
        <item x="436"/>
        <item x="478"/>
        <item x="141"/>
        <item x="226"/>
        <item x="650"/>
        <item x="26"/>
        <item x="448"/>
        <item x="252"/>
        <item x="709"/>
        <item x="131"/>
        <item x="338"/>
        <item x="149"/>
        <item x="430"/>
        <item x="600"/>
        <item x="609"/>
        <item x="94"/>
        <item x="215"/>
        <item x="196"/>
        <item x="730"/>
        <item x="547"/>
        <item x="73"/>
        <item x="293"/>
        <item x="711"/>
        <item x="569"/>
        <item x="145"/>
        <item x="496"/>
        <item x="598"/>
        <item x="182"/>
        <item x="707"/>
        <item x="369"/>
        <item x="664"/>
        <item x="33"/>
        <item x="403"/>
        <item x="276"/>
        <item x="208"/>
        <item x="443"/>
        <item x="137"/>
        <item x="660"/>
        <item x="356"/>
        <item x="692"/>
        <item x="491"/>
        <item x="177"/>
        <item x="544"/>
        <item x="383"/>
        <item x="219"/>
        <item x="225"/>
        <item x="345"/>
        <item x="606"/>
        <item x="304"/>
        <item x="452"/>
        <item x="144"/>
        <item x="350"/>
        <item x="97"/>
        <item x="533"/>
        <item x="323"/>
        <item x="65"/>
        <item x="183"/>
        <item x="376"/>
        <item x="734"/>
        <item x="209"/>
        <item x="465"/>
        <item x="72"/>
        <item x="619"/>
        <item x="578"/>
        <item x="81"/>
        <item x="107"/>
        <item x="61"/>
        <item x="706"/>
        <item x="411"/>
        <item x="256"/>
        <item x="153"/>
        <item x="305"/>
        <item x="378"/>
        <item x="608"/>
        <item x="347"/>
        <item x="126"/>
        <item x="296"/>
        <item x="100"/>
        <item x="205"/>
        <item x="334"/>
        <item x="639"/>
        <item x="560"/>
        <item x="176"/>
        <item x="308"/>
        <item x="446"/>
        <item x="447"/>
        <item x="626"/>
        <item x="551"/>
        <item x="66"/>
        <item x="282"/>
        <item x="92"/>
        <item x="77"/>
        <item x="290"/>
        <item x="463"/>
        <item x="654"/>
        <item x="520"/>
        <item x="307"/>
        <item x="355"/>
        <item x="147"/>
        <item x="426"/>
        <item x="615"/>
        <item x="274"/>
        <item x="342"/>
        <item x="390"/>
        <item x="713"/>
        <item x="442"/>
        <item x="263"/>
        <item x="189"/>
        <item x="483"/>
        <item x="492"/>
        <item x="127"/>
        <item x="372"/>
        <item x="29"/>
        <item x="267"/>
        <item x="234"/>
        <item x="531"/>
        <item x="698"/>
        <item x="423"/>
        <item x="575"/>
        <item x="614"/>
        <item x="139"/>
        <item x="14"/>
        <item x="114"/>
        <item x="122"/>
        <item x="451"/>
        <item x="109"/>
        <item x="367"/>
        <item x="80"/>
        <item x="672"/>
        <item x="119"/>
        <item x="703"/>
        <item x="631"/>
        <item x="47"/>
        <item x="69"/>
        <item x="328"/>
        <item x="429"/>
        <item x="341"/>
        <item x="133"/>
        <item x="313"/>
        <item x="353"/>
        <item x="52"/>
        <item x="749"/>
        <item x="285"/>
        <item x="294"/>
        <item x="622"/>
        <item x="474"/>
        <item x="394"/>
        <item x="151"/>
        <item x="259"/>
        <item x="362"/>
        <item x="67"/>
        <item x="172"/>
        <item x="453"/>
        <item x="106"/>
        <item x="284"/>
        <item x="449"/>
        <item x="192"/>
        <item x="659"/>
        <item x="260"/>
        <item x="2"/>
        <item x="415"/>
        <item x="686"/>
        <item x="387"/>
        <item x="502"/>
        <item x="71"/>
        <item x="42"/>
        <item x="758"/>
        <item x="297"/>
        <item x="258"/>
        <item x="397"/>
        <item x="480"/>
        <item x="288"/>
        <item x="592"/>
        <item x="37"/>
        <item x="238"/>
        <item x="518"/>
        <item x="330"/>
        <item x="727"/>
        <item x="741"/>
        <item x="264"/>
        <item x="27"/>
        <item x="525"/>
        <item x="752"/>
        <item x="230"/>
        <item x="410"/>
        <item x="604"/>
        <item x="693"/>
        <item x="738"/>
        <item x="475"/>
        <item x="662"/>
        <item x="479"/>
        <item x="643"/>
        <item x="359"/>
        <item x="374"/>
        <item x="764"/>
        <item x="82"/>
        <item x="255"/>
        <item x="594"/>
        <item x="412"/>
        <item x="568"/>
        <item x="269"/>
        <item x="179"/>
        <item x="610"/>
        <item x="721"/>
        <item x="468"/>
        <item x="675"/>
        <item x="710"/>
        <item x="365"/>
        <item x="377"/>
        <item x="289"/>
        <item x="315"/>
        <item x="361"/>
        <item x="392"/>
        <item x="152"/>
        <item x="685"/>
        <item x="402"/>
        <item x="191"/>
        <item x="17"/>
        <item x="140"/>
        <item x="88"/>
        <item x="75"/>
        <item x="346"/>
        <item x="218"/>
        <item x="193"/>
        <item x="466"/>
        <item x="657"/>
        <item x="102"/>
        <item x="503"/>
        <item x="204"/>
        <item x="482"/>
        <item x="573"/>
        <item x="68"/>
        <item x="43"/>
        <item x="418"/>
        <item x="78"/>
        <item x="39"/>
        <item x="251"/>
        <item x="57"/>
        <item x="401"/>
        <item x="570"/>
        <item x="243"/>
        <item x="422"/>
        <item x="373"/>
        <item x="311"/>
        <item x="488"/>
        <item x="187"/>
        <item x="333"/>
        <item x="690"/>
        <item x="732"/>
        <item x="128"/>
        <item x="742"/>
        <item x="438"/>
        <item x="756"/>
        <item x="421"/>
        <item x="281"/>
        <item x="581"/>
        <item x="532"/>
        <item x="261"/>
        <item x="85"/>
        <item x="335"/>
        <item x="668"/>
        <item x="253"/>
        <item x="750"/>
        <item x="190"/>
        <item x="298"/>
        <item x="699"/>
        <item x="28"/>
        <item x="505"/>
        <item x="214"/>
        <item x="705"/>
        <item x="473"/>
        <item x="24"/>
        <item x="10"/>
        <item x="681"/>
        <item x="280"/>
        <item x="6"/>
        <item x="424"/>
        <item x="272"/>
        <item x="101"/>
        <item x="340"/>
        <item x="396"/>
        <item x="658"/>
        <item x="54"/>
        <item x="287"/>
        <item x="460"/>
        <item x="216"/>
        <item x="747"/>
        <item x="636"/>
        <item x="497"/>
        <item x="257"/>
        <item x="671"/>
        <item x="195"/>
        <item x="554"/>
        <item x="712"/>
        <item x="653"/>
        <item x="99"/>
        <item x="640"/>
        <item x="332"/>
        <item x="116"/>
        <item x="60"/>
        <item x="45"/>
        <item x="168"/>
        <item x="38"/>
        <item x="162"/>
        <item x="329"/>
        <item x="529"/>
        <item x="591"/>
        <item x="574"/>
        <item x="222"/>
        <item x="629"/>
        <item x="130"/>
        <item x="212"/>
        <item x="588"/>
        <item x="724"/>
        <item x="171"/>
        <item x="516"/>
        <item x="625"/>
        <item x="211"/>
        <item x="228"/>
        <item x="266"/>
        <item x="286"/>
        <item x="408"/>
        <item x="702"/>
        <item x="150"/>
        <item x="682"/>
        <item x="306"/>
        <item x="35"/>
        <item x="278"/>
        <item x="220"/>
        <item x="704"/>
        <item x="512"/>
        <item x="164"/>
        <item x="318"/>
        <item x="649"/>
        <item x="105"/>
        <item x="624"/>
        <item x="385"/>
        <item x="108"/>
        <item x="270"/>
        <item x="389"/>
        <item x="185"/>
        <item x="489"/>
        <item x="184"/>
        <item x="674"/>
        <item x="620"/>
        <item x="524"/>
        <item x="461"/>
        <item x="343"/>
        <item x="737"/>
        <item x="265"/>
        <item x="317"/>
        <item x="680"/>
        <item x="379"/>
        <item x="559"/>
        <item x="166"/>
        <item x="546"/>
        <item x="249"/>
        <item x="134"/>
        <item x="716"/>
        <item x="762"/>
        <item x="324"/>
        <item x="464"/>
        <item x="409"/>
        <item x="694"/>
        <item x="34"/>
        <item x="541"/>
        <item x="751"/>
        <item x="743"/>
        <item x="583"/>
        <item x="242"/>
        <item x="413"/>
        <item x="584"/>
        <item x="595"/>
        <item x="556"/>
        <item x="336"/>
        <item x="163"/>
        <item x="471"/>
        <item x="455"/>
        <item x="132"/>
        <item x="366"/>
        <item x="513"/>
        <item x="641"/>
        <item x="229"/>
        <item x="277"/>
        <item x="761"/>
        <item x="125"/>
        <item x="25"/>
        <item x="407"/>
        <item x="656"/>
        <item x="519"/>
        <item x="279"/>
        <item x="143"/>
        <item x="113"/>
        <item x="677"/>
        <item x="552"/>
        <item x="416"/>
        <item x="439"/>
        <item x="509"/>
        <item x="414"/>
        <item x="56"/>
        <item x="121"/>
        <item x="673"/>
        <item x="616"/>
        <item x="753"/>
        <item x="48"/>
        <item x="490"/>
        <item x="648"/>
        <item x="41"/>
        <item x="736"/>
        <item x="186"/>
        <item x="577"/>
        <item x="221"/>
        <item x="53"/>
        <item x="358"/>
        <item x="666"/>
        <item x="83"/>
        <item x="611"/>
        <item x="487"/>
        <item x="104"/>
        <item x="0"/>
        <item x="381"/>
        <item x="763"/>
        <item x="456"/>
        <item x="759"/>
        <item x="76"/>
        <item x="441"/>
        <item x="364"/>
        <item x="515"/>
        <item x="3"/>
        <item x="419"/>
        <item x="432"/>
        <item x="623"/>
        <item x="354"/>
        <item x="495"/>
        <item x="275"/>
        <item x="157"/>
        <item x="634"/>
        <item x="303"/>
        <item x="484"/>
        <item x="612"/>
        <item x="726"/>
        <item x="725"/>
        <item x="36"/>
        <item x="236"/>
        <item x="316"/>
        <item x="167"/>
        <item x="391"/>
        <item x="169"/>
        <item x="746"/>
        <item x="21"/>
        <item x="562"/>
        <item x="637"/>
        <item x="89"/>
        <item x="400"/>
        <item x="223"/>
        <item x="129"/>
        <item x="138"/>
        <item x="158"/>
        <item x="744"/>
        <item x="302"/>
        <item x="352"/>
        <item x="748"/>
        <item x="617"/>
        <item x="739"/>
        <item x="582"/>
        <item x="458"/>
        <item x="322"/>
        <item x="630"/>
        <item x="433"/>
        <item x="476"/>
        <item x="729"/>
        <item x="50"/>
        <item x="754"/>
        <item x="597"/>
        <item x="663"/>
        <item x="360"/>
        <item x="245"/>
        <item x="160"/>
        <item x="271"/>
        <item x="454"/>
        <item x="96"/>
        <item x="733"/>
        <item x="632"/>
        <item x="188"/>
        <item x="375"/>
        <item x="250"/>
        <item x="16"/>
        <item x="124"/>
        <item x="587"/>
        <item x="467"/>
        <item x="233"/>
        <item x="404"/>
        <item x="543"/>
        <item x="501"/>
        <item x="500"/>
        <item x="506"/>
        <item x="486"/>
        <item x="148"/>
        <item x="579"/>
        <item x="224"/>
        <item x="714"/>
        <item x="695"/>
        <item x="596"/>
        <item x="425"/>
        <item x="312"/>
        <item x="745"/>
        <item x="320"/>
        <item x="510"/>
        <item x="566"/>
        <item x="462"/>
        <item x="246"/>
        <item x="398"/>
        <item x="120"/>
        <item x="647"/>
        <item x="227"/>
        <item x="13"/>
        <item x="766"/>
        <item x="431"/>
        <item x="326"/>
        <item x="154"/>
        <item x="268"/>
        <item x="111"/>
        <item x="652"/>
        <item x="117"/>
        <item x="523"/>
        <item x="237"/>
        <item x="59"/>
        <item x="499"/>
        <item x="58"/>
        <item x="95"/>
        <item x="118"/>
        <item x="420"/>
        <item x="605"/>
        <item x="765"/>
        <item x="203"/>
        <item x="457"/>
        <item x="757"/>
        <item x="159"/>
        <item x="146"/>
        <item x="300"/>
        <item x="292"/>
        <item x="319"/>
        <item x="371"/>
        <item x="206"/>
        <item x="239"/>
        <item x="309"/>
        <item x="586"/>
        <item x="273"/>
        <item x="633"/>
        <item x="1"/>
        <item x="197"/>
        <item x="368"/>
        <item x="8"/>
        <item x="613"/>
        <item x="49"/>
        <item x="51"/>
        <item x="580"/>
        <item x="248"/>
        <item x="327"/>
        <item x="370"/>
        <item x="170"/>
        <item x="638"/>
        <item x="715"/>
        <item x="325"/>
        <item x="30"/>
        <item x="571"/>
        <item x="696"/>
        <item x="445"/>
        <item x="472"/>
        <item x="689"/>
        <item x="621"/>
        <item x="31"/>
        <item x="728"/>
        <item x="295"/>
        <item x="538"/>
        <item x="351"/>
        <item x="644"/>
        <item x="283"/>
        <item x="564"/>
        <item x="527"/>
        <item x="291"/>
        <item x="388"/>
        <item x="11"/>
        <item x="240"/>
        <item x="627"/>
        <item x="380"/>
        <item x="79"/>
        <item x="63"/>
        <item x="405"/>
        <item x="314"/>
        <item x="174"/>
        <item x="262"/>
        <item x="534"/>
        <item x="485"/>
        <item x="213"/>
        <item x="557"/>
        <item x="565"/>
        <item x="348"/>
        <item x="393"/>
        <item x="70"/>
        <item x="301"/>
        <item x="165"/>
        <item x="384"/>
        <item x="719"/>
        <item x="661"/>
        <item x="254"/>
        <item x="607"/>
        <item x="386"/>
        <item x="494"/>
        <item x="91"/>
        <item x="444"/>
        <item x="110"/>
        <item x="723"/>
        <item x="115"/>
        <item x="201"/>
        <item x="572"/>
        <item x="20"/>
        <item x="740"/>
        <item x="601"/>
        <item x="687"/>
        <item x="521"/>
        <item x="550"/>
        <item x="231"/>
        <item x="194"/>
        <item x="553"/>
        <item x="504"/>
        <item x="142"/>
        <item x="665"/>
        <item t="default"/>
      </items>
    </pivotField>
    <pivotField showAll="0"/>
    <pivotField showAll="0"/>
    <pivotField showAll="0"/>
    <pivotField showAll="0">
      <items count="4">
        <item x="0"/>
        <item x="2"/>
        <item x="1"/>
        <item t="default"/>
      </items>
    </pivotField>
    <pivotField showAll="0"/>
    <pivotField showAll="0"/>
    <pivotField axis="axisRow" showAll="0">
      <items count="13">
        <item x="4"/>
        <item x="1"/>
        <item x="5"/>
        <item x="6"/>
        <item x="7"/>
        <item x="9"/>
        <item x="8"/>
        <item x="0"/>
        <item x="10"/>
        <item x="11"/>
        <item x="2"/>
        <item x="3"/>
        <item t="default"/>
      </items>
    </pivotField>
    <pivotField showAll="0"/>
    <pivotField showAll="0"/>
    <pivotField showAll="0"/>
    <pivotField showAll="0">
      <items count="5">
        <item x="2"/>
        <item x="1"/>
        <item x="0"/>
        <item m="1" x="3"/>
        <item t="default"/>
      </items>
    </pivotField>
    <pivotField showAll="0"/>
    <pivotField numFmtId="2" showAll="0"/>
    <pivotField dataField="1" numFmtId="44" showAll="0"/>
    <pivotField numFmtId="44" showAll="0"/>
    <pivotField numFmtId="44" showAll="0"/>
    <pivotField numFmtId="44"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Col" showAll="0" defaultSubtotal="0">
      <items count="8">
        <item sd="0" x="0"/>
        <item x="5"/>
        <item x="4"/>
        <item x="3"/>
        <item x="2"/>
        <item x="1"/>
        <item sd="0" x="6"/>
        <item sd="0" x="7"/>
      </items>
    </pivotField>
    <pivotField dragToRow="0" dragToCol="0" dragToPage="0" showAll="0" defaultSubtotal="0"/>
  </pivotFields>
  <rowFields count="1">
    <field x="8"/>
  </rowFields>
  <rowItems count="12">
    <i>
      <x/>
    </i>
    <i>
      <x v="1"/>
    </i>
    <i>
      <x v="2"/>
    </i>
    <i>
      <x v="3"/>
    </i>
    <i>
      <x v="4"/>
    </i>
    <i>
      <x v="5"/>
    </i>
    <i>
      <x v="6"/>
    </i>
    <i>
      <x v="7"/>
    </i>
    <i>
      <x v="8"/>
    </i>
    <i>
      <x v="9"/>
    </i>
    <i>
      <x v="10"/>
    </i>
    <i>
      <x v="11"/>
    </i>
  </rowItems>
  <colFields count="1">
    <field x="21"/>
  </colFields>
  <colItems count="5">
    <i>
      <x v="1"/>
    </i>
    <i>
      <x v="2"/>
    </i>
    <i>
      <x v="3"/>
    </i>
    <i>
      <x v="4"/>
    </i>
    <i>
      <x v="5"/>
    </i>
  </colItems>
  <dataFields count="1">
    <dataField name="Sum of Sale Price" fld="15" baseField="0" baseItem="0" numFmtId="44"/>
  </dataFields>
  <formats count="2">
    <format dxfId="17">
      <pivotArea grandRow="1" outline="0" collapsedLevelsAreSubtotals="1" fieldPosition="0"/>
    </format>
    <format dxfId="1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0C96417-2201-48F8-9D8B-0EDED5A0C095}" name="LTSNumOrder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32:C58" firstHeaderRow="1" firstDataRow="1" firstDataCol="1"/>
  <pivotFields count="23">
    <pivotField dataField="1" showAll="0"/>
    <pivotField numFmtId="164" showAll="0">
      <items count="768">
        <item x="32"/>
        <item x="123"/>
        <item x="437"/>
        <item x="450"/>
        <item x="98"/>
        <item x="321"/>
        <item x="406"/>
        <item x="651"/>
        <item x="202"/>
        <item x="493"/>
        <item x="180"/>
        <item x="691"/>
        <item x="349"/>
        <item x="679"/>
        <item x="563"/>
        <item x="427"/>
        <item x="667"/>
        <item x="357"/>
        <item x="545"/>
        <item x="507"/>
        <item x="112"/>
        <item x="7"/>
        <item x="683"/>
        <item x="428"/>
        <item x="735"/>
        <item x="331"/>
        <item x="207"/>
        <item x="567"/>
        <item x="599"/>
        <item x="561"/>
        <item x="40"/>
        <item x="363"/>
        <item x="708"/>
        <item x="539"/>
        <item x="344"/>
        <item x="718"/>
        <item x="84"/>
        <item x="645"/>
        <item x="136"/>
        <item x="44"/>
        <item x="530"/>
        <item x="200"/>
        <item x="337"/>
        <item x="46"/>
        <item x="755"/>
        <item x="697"/>
        <item x="22"/>
        <item x="156"/>
        <item x="74"/>
        <item x="760"/>
        <item x="628"/>
        <item x="241"/>
        <item x="517"/>
        <item x="175"/>
        <item x="558"/>
        <item x="135"/>
        <item x="173"/>
        <item x="678"/>
        <item x="64"/>
        <item x="589"/>
        <item x="688"/>
        <item x="646"/>
        <item x="244"/>
        <item x="12"/>
        <item x="417"/>
        <item x="382"/>
        <item x="19"/>
        <item x="670"/>
        <item x="508"/>
        <item x="635"/>
        <item x="585"/>
        <item x="540"/>
        <item x="542"/>
        <item x="55"/>
        <item x="395"/>
        <item x="511"/>
        <item x="440"/>
        <item x="299"/>
        <item x="103"/>
        <item x="434"/>
        <item x="217"/>
        <item x="684"/>
        <item x="232"/>
        <item x="198"/>
        <item x="178"/>
        <item x="722"/>
        <item x="470"/>
        <item x="720"/>
        <item x="469"/>
        <item x="477"/>
        <item x="9"/>
        <item x="86"/>
        <item x="549"/>
        <item x="210"/>
        <item x="576"/>
        <item x="590"/>
        <item x="522"/>
        <item x="23"/>
        <item x="87"/>
        <item x="514"/>
        <item x="90"/>
        <item x="339"/>
        <item x="701"/>
        <item x="4"/>
        <item x="5"/>
        <item x="642"/>
        <item x="247"/>
        <item x="717"/>
        <item x="618"/>
        <item x="399"/>
        <item x="526"/>
        <item x="700"/>
        <item x="676"/>
        <item x="498"/>
        <item x="18"/>
        <item x="161"/>
        <item x="181"/>
        <item x="536"/>
        <item x="593"/>
        <item x="62"/>
        <item x="731"/>
        <item x="603"/>
        <item x="669"/>
        <item x="310"/>
        <item x="537"/>
        <item x="655"/>
        <item x="199"/>
        <item x="15"/>
        <item x="93"/>
        <item x="555"/>
        <item x="155"/>
        <item x="548"/>
        <item x="459"/>
        <item x="481"/>
        <item x="435"/>
        <item x="528"/>
        <item x="535"/>
        <item x="235"/>
        <item x="602"/>
        <item x="436"/>
        <item x="478"/>
        <item x="141"/>
        <item x="226"/>
        <item x="650"/>
        <item x="26"/>
        <item x="448"/>
        <item x="252"/>
        <item x="709"/>
        <item x="131"/>
        <item x="338"/>
        <item x="149"/>
        <item x="430"/>
        <item x="600"/>
        <item x="609"/>
        <item x="94"/>
        <item x="215"/>
        <item x="196"/>
        <item x="730"/>
        <item x="547"/>
        <item x="73"/>
        <item x="293"/>
        <item x="711"/>
        <item x="569"/>
        <item x="145"/>
        <item x="496"/>
        <item x="598"/>
        <item x="182"/>
        <item x="707"/>
        <item x="369"/>
        <item x="664"/>
        <item x="33"/>
        <item x="403"/>
        <item x="276"/>
        <item x="208"/>
        <item x="443"/>
        <item x="137"/>
        <item x="660"/>
        <item x="356"/>
        <item x="692"/>
        <item x="491"/>
        <item x="177"/>
        <item x="544"/>
        <item x="383"/>
        <item x="219"/>
        <item x="225"/>
        <item x="345"/>
        <item x="606"/>
        <item x="304"/>
        <item x="452"/>
        <item x="144"/>
        <item x="350"/>
        <item x="97"/>
        <item x="533"/>
        <item x="323"/>
        <item x="65"/>
        <item x="183"/>
        <item x="376"/>
        <item x="734"/>
        <item x="209"/>
        <item x="465"/>
        <item x="72"/>
        <item x="619"/>
        <item x="578"/>
        <item x="81"/>
        <item x="107"/>
        <item x="61"/>
        <item x="706"/>
        <item x="411"/>
        <item x="256"/>
        <item x="153"/>
        <item x="305"/>
        <item x="378"/>
        <item x="608"/>
        <item x="347"/>
        <item x="126"/>
        <item x="296"/>
        <item x="100"/>
        <item x="205"/>
        <item x="334"/>
        <item x="639"/>
        <item x="560"/>
        <item x="176"/>
        <item x="308"/>
        <item x="446"/>
        <item x="447"/>
        <item x="626"/>
        <item x="551"/>
        <item x="66"/>
        <item x="282"/>
        <item x="92"/>
        <item x="77"/>
        <item x="290"/>
        <item x="463"/>
        <item x="654"/>
        <item x="520"/>
        <item x="307"/>
        <item x="355"/>
        <item x="147"/>
        <item x="426"/>
        <item x="615"/>
        <item x="274"/>
        <item x="342"/>
        <item x="390"/>
        <item x="713"/>
        <item x="442"/>
        <item x="263"/>
        <item x="189"/>
        <item x="483"/>
        <item x="492"/>
        <item x="127"/>
        <item x="372"/>
        <item x="29"/>
        <item x="267"/>
        <item x="234"/>
        <item x="531"/>
        <item x="698"/>
        <item x="423"/>
        <item x="575"/>
        <item x="614"/>
        <item x="139"/>
        <item x="14"/>
        <item x="114"/>
        <item x="122"/>
        <item x="451"/>
        <item x="109"/>
        <item x="367"/>
        <item x="80"/>
        <item x="672"/>
        <item x="119"/>
        <item x="703"/>
        <item x="631"/>
        <item x="47"/>
        <item x="69"/>
        <item x="328"/>
        <item x="429"/>
        <item x="341"/>
        <item x="133"/>
        <item x="313"/>
        <item x="353"/>
        <item x="52"/>
        <item x="749"/>
        <item x="285"/>
        <item x="294"/>
        <item x="622"/>
        <item x="474"/>
        <item x="394"/>
        <item x="151"/>
        <item x="259"/>
        <item x="362"/>
        <item x="67"/>
        <item x="172"/>
        <item x="453"/>
        <item x="106"/>
        <item x="284"/>
        <item x="449"/>
        <item x="192"/>
        <item x="659"/>
        <item x="260"/>
        <item x="2"/>
        <item x="415"/>
        <item x="686"/>
        <item x="387"/>
        <item x="502"/>
        <item x="71"/>
        <item x="42"/>
        <item x="758"/>
        <item x="297"/>
        <item x="258"/>
        <item x="397"/>
        <item x="480"/>
        <item x="288"/>
        <item x="592"/>
        <item x="37"/>
        <item x="238"/>
        <item x="518"/>
        <item x="330"/>
        <item x="727"/>
        <item x="741"/>
        <item x="264"/>
        <item x="27"/>
        <item x="525"/>
        <item x="752"/>
        <item x="230"/>
        <item x="410"/>
        <item x="604"/>
        <item x="693"/>
        <item x="738"/>
        <item x="475"/>
        <item x="662"/>
        <item x="479"/>
        <item x="643"/>
        <item x="359"/>
        <item x="374"/>
        <item x="764"/>
        <item x="82"/>
        <item x="255"/>
        <item x="594"/>
        <item x="412"/>
        <item x="568"/>
        <item x="269"/>
        <item x="179"/>
        <item x="610"/>
        <item x="721"/>
        <item x="468"/>
        <item x="675"/>
        <item x="710"/>
        <item x="365"/>
        <item x="377"/>
        <item x="289"/>
        <item x="315"/>
        <item x="361"/>
        <item x="392"/>
        <item x="152"/>
        <item x="685"/>
        <item x="402"/>
        <item x="191"/>
        <item x="17"/>
        <item x="140"/>
        <item x="88"/>
        <item x="75"/>
        <item x="346"/>
        <item x="218"/>
        <item x="193"/>
        <item x="466"/>
        <item x="657"/>
        <item x="102"/>
        <item x="503"/>
        <item x="204"/>
        <item x="482"/>
        <item x="573"/>
        <item x="68"/>
        <item x="43"/>
        <item x="418"/>
        <item x="78"/>
        <item x="39"/>
        <item x="251"/>
        <item x="57"/>
        <item x="401"/>
        <item x="570"/>
        <item x="243"/>
        <item x="422"/>
        <item x="373"/>
        <item x="311"/>
        <item x="488"/>
        <item x="187"/>
        <item x="333"/>
        <item x="690"/>
        <item x="732"/>
        <item x="128"/>
        <item x="742"/>
        <item x="438"/>
        <item x="756"/>
        <item x="421"/>
        <item x="281"/>
        <item x="581"/>
        <item x="532"/>
        <item x="261"/>
        <item x="85"/>
        <item x="335"/>
        <item x="668"/>
        <item x="253"/>
        <item x="750"/>
        <item x="190"/>
        <item x="298"/>
        <item x="699"/>
        <item x="28"/>
        <item x="505"/>
        <item x="214"/>
        <item x="705"/>
        <item x="473"/>
        <item x="24"/>
        <item x="10"/>
        <item x="681"/>
        <item x="280"/>
        <item x="6"/>
        <item x="424"/>
        <item x="272"/>
        <item x="101"/>
        <item x="340"/>
        <item x="396"/>
        <item x="658"/>
        <item x="54"/>
        <item x="287"/>
        <item x="460"/>
        <item x="216"/>
        <item x="747"/>
        <item x="636"/>
        <item x="497"/>
        <item x="257"/>
        <item x="671"/>
        <item x="195"/>
        <item x="554"/>
        <item x="712"/>
        <item x="653"/>
        <item x="99"/>
        <item x="640"/>
        <item x="332"/>
        <item x="116"/>
        <item x="60"/>
        <item x="45"/>
        <item x="168"/>
        <item x="38"/>
        <item x="162"/>
        <item x="329"/>
        <item x="529"/>
        <item x="591"/>
        <item x="574"/>
        <item x="222"/>
        <item x="629"/>
        <item x="130"/>
        <item x="212"/>
        <item x="588"/>
        <item x="724"/>
        <item x="171"/>
        <item x="516"/>
        <item x="625"/>
        <item x="211"/>
        <item x="228"/>
        <item x="266"/>
        <item x="286"/>
        <item x="408"/>
        <item x="702"/>
        <item x="150"/>
        <item x="682"/>
        <item x="306"/>
        <item x="35"/>
        <item x="278"/>
        <item x="220"/>
        <item x="704"/>
        <item x="512"/>
        <item x="164"/>
        <item x="318"/>
        <item x="649"/>
        <item x="105"/>
        <item x="624"/>
        <item x="385"/>
        <item x="108"/>
        <item x="270"/>
        <item x="389"/>
        <item x="185"/>
        <item x="489"/>
        <item x="184"/>
        <item x="674"/>
        <item x="620"/>
        <item x="524"/>
        <item x="461"/>
        <item x="343"/>
        <item x="737"/>
        <item x="265"/>
        <item x="317"/>
        <item x="680"/>
        <item x="379"/>
        <item x="559"/>
        <item x="166"/>
        <item x="546"/>
        <item x="249"/>
        <item x="134"/>
        <item x="716"/>
        <item x="762"/>
        <item x="324"/>
        <item x="464"/>
        <item x="409"/>
        <item x="694"/>
        <item x="34"/>
        <item x="541"/>
        <item x="751"/>
        <item x="743"/>
        <item x="583"/>
        <item x="242"/>
        <item x="413"/>
        <item x="584"/>
        <item x="595"/>
        <item x="556"/>
        <item x="336"/>
        <item x="163"/>
        <item x="471"/>
        <item x="455"/>
        <item x="132"/>
        <item x="366"/>
        <item x="513"/>
        <item x="641"/>
        <item x="229"/>
        <item x="277"/>
        <item x="761"/>
        <item x="125"/>
        <item x="25"/>
        <item x="407"/>
        <item x="656"/>
        <item x="519"/>
        <item x="279"/>
        <item x="143"/>
        <item x="113"/>
        <item x="677"/>
        <item x="552"/>
        <item x="416"/>
        <item x="439"/>
        <item x="509"/>
        <item x="414"/>
        <item x="56"/>
        <item x="121"/>
        <item x="673"/>
        <item x="616"/>
        <item x="753"/>
        <item x="48"/>
        <item x="490"/>
        <item x="648"/>
        <item x="41"/>
        <item x="736"/>
        <item x="186"/>
        <item x="577"/>
        <item x="221"/>
        <item x="53"/>
        <item x="358"/>
        <item x="666"/>
        <item x="83"/>
        <item x="611"/>
        <item x="487"/>
        <item x="104"/>
        <item x="0"/>
        <item x="381"/>
        <item x="763"/>
        <item x="456"/>
        <item x="759"/>
        <item x="76"/>
        <item x="441"/>
        <item x="364"/>
        <item x="515"/>
        <item x="3"/>
        <item x="419"/>
        <item x="432"/>
        <item x="623"/>
        <item x="354"/>
        <item x="495"/>
        <item x="275"/>
        <item x="157"/>
        <item x="634"/>
        <item x="303"/>
        <item x="484"/>
        <item x="612"/>
        <item x="726"/>
        <item x="725"/>
        <item x="36"/>
        <item x="236"/>
        <item x="316"/>
        <item x="167"/>
        <item x="391"/>
        <item x="169"/>
        <item x="746"/>
        <item x="21"/>
        <item x="562"/>
        <item x="637"/>
        <item x="89"/>
        <item x="400"/>
        <item x="223"/>
        <item x="129"/>
        <item x="138"/>
        <item x="158"/>
        <item x="744"/>
        <item x="302"/>
        <item x="352"/>
        <item x="748"/>
        <item x="617"/>
        <item x="739"/>
        <item x="582"/>
        <item x="458"/>
        <item x="322"/>
        <item x="630"/>
        <item x="433"/>
        <item x="476"/>
        <item x="729"/>
        <item x="50"/>
        <item x="754"/>
        <item x="597"/>
        <item x="663"/>
        <item x="360"/>
        <item x="245"/>
        <item x="160"/>
        <item x="271"/>
        <item x="454"/>
        <item x="96"/>
        <item x="733"/>
        <item x="632"/>
        <item x="188"/>
        <item x="375"/>
        <item x="250"/>
        <item x="16"/>
        <item x="124"/>
        <item x="587"/>
        <item x="467"/>
        <item x="233"/>
        <item x="404"/>
        <item x="543"/>
        <item x="501"/>
        <item x="500"/>
        <item x="506"/>
        <item x="486"/>
        <item x="148"/>
        <item x="579"/>
        <item x="224"/>
        <item x="714"/>
        <item x="695"/>
        <item x="596"/>
        <item x="425"/>
        <item x="312"/>
        <item x="745"/>
        <item x="320"/>
        <item x="510"/>
        <item x="566"/>
        <item x="462"/>
        <item x="246"/>
        <item x="398"/>
        <item x="120"/>
        <item x="647"/>
        <item x="227"/>
        <item x="13"/>
        <item x="766"/>
        <item x="431"/>
        <item x="326"/>
        <item x="154"/>
        <item x="268"/>
        <item x="111"/>
        <item x="652"/>
        <item x="117"/>
        <item x="523"/>
        <item x="237"/>
        <item x="59"/>
        <item x="499"/>
        <item x="58"/>
        <item x="95"/>
        <item x="118"/>
        <item x="420"/>
        <item x="605"/>
        <item x="765"/>
        <item x="203"/>
        <item x="457"/>
        <item x="757"/>
        <item x="159"/>
        <item x="146"/>
        <item x="300"/>
        <item x="292"/>
        <item x="319"/>
        <item x="371"/>
        <item x="206"/>
        <item x="239"/>
        <item x="309"/>
        <item x="586"/>
        <item x="273"/>
        <item x="633"/>
        <item x="1"/>
        <item x="197"/>
        <item x="368"/>
        <item x="8"/>
        <item x="613"/>
        <item x="49"/>
        <item x="51"/>
        <item x="580"/>
        <item x="248"/>
        <item x="327"/>
        <item x="370"/>
        <item x="170"/>
        <item x="638"/>
        <item x="715"/>
        <item x="325"/>
        <item x="30"/>
        <item x="571"/>
        <item x="696"/>
        <item x="445"/>
        <item x="472"/>
        <item x="689"/>
        <item x="621"/>
        <item x="31"/>
        <item x="728"/>
        <item x="295"/>
        <item x="538"/>
        <item x="351"/>
        <item x="644"/>
        <item x="283"/>
        <item x="564"/>
        <item x="527"/>
        <item x="291"/>
        <item x="388"/>
        <item x="11"/>
        <item x="240"/>
        <item x="627"/>
        <item x="380"/>
        <item x="79"/>
        <item x="63"/>
        <item x="405"/>
        <item x="314"/>
        <item x="174"/>
        <item x="262"/>
        <item x="534"/>
        <item x="485"/>
        <item x="213"/>
        <item x="557"/>
        <item x="565"/>
        <item x="348"/>
        <item x="393"/>
        <item x="70"/>
        <item x="301"/>
        <item x="165"/>
        <item x="384"/>
        <item x="719"/>
        <item x="661"/>
        <item x="254"/>
        <item x="607"/>
        <item x="386"/>
        <item x="494"/>
        <item x="91"/>
        <item x="444"/>
        <item x="110"/>
        <item x="723"/>
        <item x="115"/>
        <item x="201"/>
        <item x="572"/>
        <item x="20"/>
        <item x="740"/>
        <item x="601"/>
        <item x="687"/>
        <item x="521"/>
        <item x="550"/>
        <item x="231"/>
        <item x="194"/>
        <item x="553"/>
        <item x="504"/>
        <item x="142"/>
        <item x="665"/>
        <item t="default"/>
      </items>
    </pivotField>
    <pivotField showAll="0"/>
    <pivotField showAll="0"/>
    <pivotField showAll="0"/>
    <pivotField showAll="0">
      <items count="4">
        <item x="0"/>
        <item x="2"/>
        <item x="1"/>
        <item t="default"/>
      </items>
    </pivotField>
    <pivotField showAll="0"/>
    <pivotField showAll="0"/>
    <pivotField showAll="0"/>
    <pivotField showAll="0"/>
    <pivotField showAll="0"/>
    <pivotField showAll="0"/>
    <pivotField showAll="0">
      <items count="5">
        <item x="2"/>
        <item x="1"/>
        <item x="0"/>
        <item m="1" x="3"/>
        <item t="default"/>
      </items>
    </pivotField>
    <pivotField showAll="0"/>
    <pivotField numFmtId="2" showAll="0"/>
    <pivotField numFmtId="44" showAll="0"/>
    <pivotField numFmtId="44" showAll="0"/>
    <pivotField numFmtId="44" showAll="0"/>
    <pivotField numFmtId="44" showAll="0"/>
    <pivotField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8">
        <item sd="0" x="0"/>
        <item x="1"/>
        <item x="2"/>
        <item x="3"/>
        <item x="4"/>
        <item x="5"/>
        <item sd="0" x="6"/>
        <item sd="0" x="7"/>
      </items>
    </pivotField>
    <pivotField dragToRow="0" dragToCol="0" dragToPage="0" showAll="0" defaultSubtotal="0"/>
  </pivotFields>
  <rowFields count="2">
    <field x="21"/>
    <field x="20"/>
  </rowFields>
  <rowItems count="26">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t="grand">
      <x/>
    </i>
  </rowItems>
  <colItems count="1">
    <i/>
  </colItems>
  <dataFields count="1">
    <dataField name="Count of Order ID" fld="0" subtotal="count" baseField="0" baseItem="0"/>
  </dataFields>
  <chartFormats count="2">
    <chartFormat chart="4" format="4" series="1">
      <pivotArea type="data" outline="0" fieldPosition="0">
        <references count="1">
          <reference field="4294967294" count="1" selected="0">
            <x v="0"/>
          </reference>
        </references>
      </pivotArea>
    </chartFormat>
    <chartFormat chart="4" format="5">
      <pivotArea type="data" outline="0" fieldPosition="0">
        <references count="3">
          <reference field="4294967294" count="1" selected="0">
            <x v="0"/>
          </reference>
          <reference field="20" count="1" selected="0">
            <x v="3"/>
          </reference>
          <reference field="2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C8375C-4418-4884-B27F-C05A7D3146B2}" name="LTSSumAndProfit"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B2:E28" firstHeaderRow="0" firstDataRow="1" firstDataCol="2"/>
  <pivotFields count="23">
    <pivotField compact="0" outline="0" showAll="0"/>
    <pivotField compact="0" numFmtId="164" outline="0" showAll="0">
      <items count="768">
        <item x="32"/>
        <item x="123"/>
        <item x="437"/>
        <item x="450"/>
        <item x="98"/>
        <item x="321"/>
        <item x="406"/>
        <item x="651"/>
        <item x="202"/>
        <item x="493"/>
        <item x="180"/>
        <item x="691"/>
        <item x="349"/>
        <item x="679"/>
        <item x="563"/>
        <item x="427"/>
        <item x="667"/>
        <item x="357"/>
        <item x="545"/>
        <item x="507"/>
        <item x="112"/>
        <item x="7"/>
        <item x="683"/>
        <item x="428"/>
        <item x="735"/>
        <item x="331"/>
        <item x="207"/>
        <item x="567"/>
        <item x="599"/>
        <item x="561"/>
        <item x="40"/>
        <item x="363"/>
        <item x="708"/>
        <item x="539"/>
        <item x="344"/>
        <item x="718"/>
        <item x="84"/>
        <item x="645"/>
        <item x="136"/>
        <item x="44"/>
        <item x="530"/>
        <item x="200"/>
        <item x="337"/>
        <item x="46"/>
        <item x="755"/>
        <item x="697"/>
        <item x="22"/>
        <item x="156"/>
        <item x="74"/>
        <item x="760"/>
        <item x="628"/>
        <item x="241"/>
        <item x="517"/>
        <item x="175"/>
        <item x="558"/>
        <item x="135"/>
        <item x="173"/>
        <item x="678"/>
        <item x="64"/>
        <item x="589"/>
        <item x="688"/>
        <item x="646"/>
        <item x="244"/>
        <item x="12"/>
        <item x="417"/>
        <item x="382"/>
        <item x="19"/>
        <item x="670"/>
        <item x="508"/>
        <item x="635"/>
        <item x="585"/>
        <item x="540"/>
        <item x="542"/>
        <item x="55"/>
        <item x="395"/>
        <item x="511"/>
        <item x="440"/>
        <item x="299"/>
        <item x="103"/>
        <item x="434"/>
        <item x="217"/>
        <item x="684"/>
        <item x="232"/>
        <item x="198"/>
        <item x="178"/>
        <item x="722"/>
        <item x="470"/>
        <item x="720"/>
        <item x="469"/>
        <item x="477"/>
        <item x="9"/>
        <item x="86"/>
        <item x="549"/>
        <item x="210"/>
        <item x="576"/>
        <item x="590"/>
        <item x="522"/>
        <item x="23"/>
        <item x="87"/>
        <item x="514"/>
        <item x="90"/>
        <item x="339"/>
        <item x="701"/>
        <item x="4"/>
        <item x="5"/>
        <item x="642"/>
        <item x="247"/>
        <item x="717"/>
        <item x="618"/>
        <item x="399"/>
        <item x="526"/>
        <item x="700"/>
        <item x="676"/>
        <item x="498"/>
        <item x="18"/>
        <item x="161"/>
        <item x="181"/>
        <item x="536"/>
        <item x="593"/>
        <item x="62"/>
        <item x="731"/>
        <item x="603"/>
        <item x="669"/>
        <item x="310"/>
        <item x="537"/>
        <item x="655"/>
        <item x="199"/>
        <item x="15"/>
        <item x="93"/>
        <item x="555"/>
        <item x="155"/>
        <item x="548"/>
        <item x="459"/>
        <item x="481"/>
        <item x="435"/>
        <item x="528"/>
        <item x="535"/>
        <item x="235"/>
        <item x="602"/>
        <item x="436"/>
        <item x="478"/>
        <item x="141"/>
        <item x="226"/>
        <item x="650"/>
        <item x="26"/>
        <item x="448"/>
        <item x="252"/>
        <item x="709"/>
        <item x="131"/>
        <item x="338"/>
        <item x="149"/>
        <item x="430"/>
        <item x="600"/>
        <item x="609"/>
        <item x="94"/>
        <item x="215"/>
        <item x="196"/>
        <item x="730"/>
        <item x="547"/>
        <item x="73"/>
        <item x="293"/>
        <item x="711"/>
        <item x="569"/>
        <item x="145"/>
        <item x="496"/>
        <item x="598"/>
        <item x="182"/>
        <item x="707"/>
        <item x="369"/>
        <item x="664"/>
        <item x="33"/>
        <item x="403"/>
        <item x="276"/>
        <item x="208"/>
        <item x="443"/>
        <item x="137"/>
        <item x="660"/>
        <item x="356"/>
        <item x="692"/>
        <item x="491"/>
        <item x="177"/>
        <item x="544"/>
        <item x="383"/>
        <item x="219"/>
        <item x="225"/>
        <item x="345"/>
        <item x="606"/>
        <item x="304"/>
        <item x="452"/>
        <item x="144"/>
        <item x="350"/>
        <item x="97"/>
        <item x="533"/>
        <item x="323"/>
        <item x="65"/>
        <item x="183"/>
        <item x="376"/>
        <item x="734"/>
        <item x="209"/>
        <item x="465"/>
        <item x="72"/>
        <item x="619"/>
        <item x="578"/>
        <item x="81"/>
        <item x="107"/>
        <item x="61"/>
        <item x="706"/>
        <item x="411"/>
        <item x="256"/>
        <item x="153"/>
        <item x="305"/>
        <item x="378"/>
        <item x="608"/>
        <item x="347"/>
        <item x="126"/>
        <item x="296"/>
        <item x="100"/>
        <item x="205"/>
        <item x="334"/>
        <item x="639"/>
        <item x="560"/>
        <item x="176"/>
        <item x="308"/>
        <item x="446"/>
        <item x="447"/>
        <item x="626"/>
        <item x="551"/>
        <item x="66"/>
        <item x="282"/>
        <item x="92"/>
        <item x="77"/>
        <item x="290"/>
        <item x="463"/>
        <item x="654"/>
        <item x="520"/>
        <item x="307"/>
        <item x="355"/>
        <item x="147"/>
        <item x="426"/>
        <item x="615"/>
        <item x="274"/>
        <item x="342"/>
        <item x="390"/>
        <item x="713"/>
        <item x="442"/>
        <item x="263"/>
        <item x="189"/>
        <item x="483"/>
        <item x="492"/>
        <item x="127"/>
        <item x="372"/>
        <item x="29"/>
        <item x="267"/>
        <item x="234"/>
        <item x="531"/>
        <item x="698"/>
        <item x="423"/>
        <item x="575"/>
        <item x="614"/>
        <item x="139"/>
        <item x="14"/>
        <item x="114"/>
        <item x="122"/>
        <item x="451"/>
        <item x="109"/>
        <item x="367"/>
        <item x="80"/>
        <item x="672"/>
        <item x="119"/>
        <item x="703"/>
        <item x="631"/>
        <item x="47"/>
        <item x="69"/>
        <item x="328"/>
        <item x="429"/>
        <item x="341"/>
        <item x="133"/>
        <item x="313"/>
        <item x="353"/>
        <item x="52"/>
        <item x="749"/>
        <item x="285"/>
        <item x="294"/>
        <item x="622"/>
        <item x="474"/>
        <item x="394"/>
        <item x="151"/>
        <item x="259"/>
        <item x="362"/>
        <item x="67"/>
        <item x="172"/>
        <item x="453"/>
        <item x="106"/>
        <item x="284"/>
        <item x="449"/>
        <item x="192"/>
        <item x="659"/>
        <item x="260"/>
        <item x="2"/>
        <item x="415"/>
        <item x="686"/>
        <item x="387"/>
        <item x="502"/>
        <item x="71"/>
        <item x="42"/>
        <item x="758"/>
        <item x="297"/>
        <item x="258"/>
        <item x="397"/>
        <item x="480"/>
        <item x="288"/>
        <item x="592"/>
        <item x="37"/>
        <item x="238"/>
        <item x="518"/>
        <item x="330"/>
        <item x="727"/>
        <item x="741"/>
        <item x="264"/>
        <item x="27"/>
        <item x="525"/>
        <item x="752"/>
        <item x="230"/>
        <item x="410"/>
        <item x="604"/>
        <item x="693"/>
        <item x="738"/>
        <item x="475"/>
        <item x="662"/>
        <item x="479"/>
        <item x="643"/>
        <item x="359"/>
        <item x="374"/>
        <item x="764"/>
        <item x="82"/>
        <item x="255"/>
        <item x="594"/>
        <item x="412"/>
        <item x="568"/>
        <item x="269"/>
        <item x="179"/>
        <item x="610"/>
        <item x="721"/>
        <item x="468"/>
        <item x="675"/>
        <item x="710"/>
        <item x="365"/>
        <item x="377"/>
        <item x="289"/>
        <item x="315"/>
        <item x="361"/>
        <item x="392"/>
        <item x="152"/>
        <item x="685"/>
        <item x="402"/>
        <item x="191"/>
        <item x="17"/>
        <item x="140"/>
        <item x="88"/>
        <item x="75"/>
        <item x="346"/>
        <item x="218"/>
        <item x="193"/>
        <item x="466"/>
        <item x="657"/>
        <item x="102"/>
        <item x="503"/>
        <item x="204"/>
        <item x="482"/>
        <item x="573"/>
        <item x="68"/>
        <item x="43"/>
        <item x="418"/>
        <item x="78"/>
        <item x="39"/>
        <item x="251"/>
        <item x="57"/>
        <item x="401"/>
        <item x="570"/>
        <item x="243"/>
        <item x="422"/>
        <item x="373"/>
        <item x="311"/>
        <item x="488"/>
        <item x="187"/>
        <item x="333"/>
        <item x="690"/>
        <item x="732"/>
        <item x="128"/>
        <item x="742"/>
        <item x="438"/>
        <item x="756"/>
        <item x="421"/>
        <item x="281"/>
        <item x="581"/>
        <item x="532"/>
        <item x="261"/>
        <item x="85"/>
        <item x="335"/>
        <item x="668"/>
        <item x="253"/>
        <item x="750"/>
        <item x="190"/>
        <item x="298"/>
        <item x="699"/>
        <item x="28"/>
        <item x="505"/>
        <item x="214"/>
        <item x="705"/>
        <item x="473"/>
        <item x="24"/>
        <item x="10"/>
        <item x="681"/>
        <item x="280"/>
        <item x="6"/>
        <item x="424"/>
        <item x="272"/>
        <item x="101"/>
        <item x="340"/>
        <item x="396"/>
        <item x="658"/>
        <item x="54"/>
        <item x="287"/>
        <item x="460"/>
        <item x="216"/>
        <item x="747"/>
        <item x="636"/>
        <item x="497"/>
        <item x="257"/>
        <item x="671"/>
        <item x="195"/>
        <item x="554"/>
        <item x="712"/>
        <item x="653"/>
        <item x="99"/>
        <item x="640"/>
        <item x="332"/>
        <item x="116"/>
        <item x="60"/>
        <item x="45"/>
        <item x="168"/>
        <item x="38"/>
        <item x="162"/>
        <item x="329"/>
        <item x="529"/>
        <item x="591"/>
        <item x="574"/>
        <item x="222"/>
        <item x="629"/>
        <item x="130"/>
        <item x="212"/>
        <item x="588"/>
        <item x="724"/>
        <item x="171"/>
        <item x="516"/>
        <item x="625"/>
        <item x="211"/>
        <item x="228"/>
        <item x="266"/>
        <item x="286"/>
        <item x="408"/>
        <item x="702"/>
        <item x="150"/>
        <item x="682"/>
        <item x="306"/>
        <item x="35"/>
        <item x="278"/>
        <item x="220"/>
        <item x="704"/>
        <item x="512"/>
        <item x="164"/>
        <item x="318"/>
        <item x="649"/>
        <item x="105"/>
        <item x="624"/>
        <item x="385"/>
        <item x="108"/>
        <item x="270"/>
        <item x="389"/>
        <item x="185"/>
        <item x="489"/>
        <item x="184"/>
        <item x="674"/>
        <item x="620"/>
        <item x="524"/>
        <item x="461"/>
        <item x="343"/>
        <item x="737"/>
        <item x="265"/>
        <item x="317"/>
        <item x="680"/>
        <item x="379"/>
        <item x="559"/>
        <item x="166"/>
        <item x="546"/>
        <item x="249"/>
        <item x="134"/>
        <item x="716"/>
        <item x="762"/>
        <item x="324"/>
        <item x="464"/>
        <item x="409"/>
        <item x="694"/>
        <item x="34"/>
        <item x="541"/>
        <item x="751"/>
        <item x="743"/>
        <item x="583"/>
        <item x="242"/>
        <item x="413"/>
        <item x="584"/>
        <item x="595"/>
        <item x="556"/>
        <item x="336"/>
        <item x="163"/>
        <item x="471"/>
        <item x="455"/>
        <item x="132"/>
        <item x="366"/>
        <item x="513"/>
        <item x="641"/>
        <item x="229"/>
        <item x="277"/>
        <item x="761"/>
        <item x="125"/>
        <item x="25"/>
        <item x="407"/>
        <item x="656"/>
        <item x="519"/>
        <item x="279"/>
        <item x="143"/>
        <item x="113"/>
        <item x="677"/>
        <item x="552"/>
        <item x="416"/>
        <item x="439"/>
        <item x="509"/>
        <item x="414"/>
        <item x="56"/>
        <item x="121"/>
        <item x="673"/>
        <item x="616"/>
        <item x="753"/>
        <item x="48"/>
        <item x="490"/>
        <item x="648"/>
        <item x="41"/>
        <item x="736"/>
        <item x="186"/>
        <item x="577"/>
        <item x="221"/>
        <item x="53"/>
        <item x="358"/>
        <item x="666"/>
        <item x="83"/>
        <item x="611"/>
        <item x="487"/>
        <item x="104"/>
        <item x="0"/>
        <item x="381"/>
        <item x="763"/>
        <item x="456"/>
        <item x="759"/>
        <item x="76"/>
        <item x="441"/>
        <item x="364"/>
        <item x="515"/>
        <item x="3"/>
        <item x="419"/>
        <item x="432"/>
        <item x="623"/>
        <item x="354"/>
        <item x="495"/>
        <item x="275"/>
        <item x="157"/>
        <item x="634"/>
        <item x="303"/>
        <item x="484"/>
        <item x="612"/>
        <item x="726"/>
        <item x="725"/>
        <item x="36"/>
        <item x="236"/>
        <item x="316"/>
        <item x="167"/>
        <item x="391"/>
        <item x="169"/>
        <item x="746"/>
        <item x="21"/>
        <item x="562"/>
        <item x="637"/>
        <item x="89"/>
        <item x="400"/>
        <item x="223"/>
        <item x="129"/>
        <item x="138"/>
        <item x="158"/>
        <item x="744"/>
        <item x="302"/>
        <item x="352"/>
        <item x="748"/>
        <item x="617"/>
        <item x="739"/>
        <item x="582"/>
        <item x="458"/>
        <item x="322"/>
        <item x="630"/>
        <item x="433"/>
        <item x="476"/>
        <item x="729"/>
        <item x="50"/>
        <item x="754"/>
        <item x="597"/>
        <item x="663"/>
        <item x="360"/>
        <item x="245"/>
        <item x="160"/>
        <item x="271"/>
        <item x="454"/>
        <item x="96"/>
        <item x="733"/>
        <item x="632"/>
        <item x="188"/>
        <item x="375"/>
        <item x="250"/>
        <item x="16"/>
        <item x="124"/>
        <item x="587"/>
        <item x="467"/>
        <item x="233"/>
        <item x="404"/>
        <item x="543"/>
        <item x="501"/>
        <item x="500"/>
        <item x="506"/>
        <item x="486"/>
        <item x="148"/>
        <item x="579"/>
        <item x="224"/>
        <item x="714"/>
        <item x="695"/>
        <item x="596"/>
        <item x="425"/>
        <item x="312"/>
        <item x="745"/>
        <item x="320"/>
        <item x="510"/>
        <item x="566"/>
        <item x="462"/>
        <item x="246"/>
        <item x="398"/>
        <item x="120"/>
        <item x="647"/>
        <item x="227"/>
        <item x="13"/>
        <item x="766"/>
        <item x="431"/>
        <item x="326"/>
        <item x="154"/>
        <item x="268"/>
        <item x="111"/>
        <item x="652"/>
        <item x="117"/>
        <item x="523"/>
        <item x="237"/>
        <item x="59"/>
        <item x="499"/>
        <item x="58"/>
        <item x="95"/>
        <item x="118"/>
        <item x="420"/>
        <item x="605"/>
        <item x="765"/>
        <item x="203"/>
        <item x="457"/>
        <item x="757"/>
        <item x="159"/>
        <item x="146"/>
        <item x="300"/>
        <item x="292"/>
        <item x="319"/>
        <item x="371"/>
        <item x="206"/>
        <item x="239"/>
        <item x="309"/>
        <item x="586"/>
        <item x="273"/>
        <item x="633"/>
        <item x="1"/>
        <item x="197"/>
        <item x="368"/>
        <item x="8"/>
        <item x="613"/>
        <item x="49"/>
        <item x="51"/>
        <item x="580"/>
        <item x="248"/>
        <item x="327"/>
        <item x="370"/>
        <item x="170"/>
        <item x="638"/>
        <item x="715"/>
        <item x="325"/>
        <item x="30"/>
        <item x="571"/>
        <item x="696"/>
        <item x="445"/>
        <item x="472"/>
        <item x="689"/>
        <item x="621"/>
        <item x="31"/>
        <item x="728"/>
        <item x="295"/>
        <item x="538"/>
        <item x="351"/>
        <item x="644"/>
        <item x="283"/>
        <item x="564"/>
        <item x="527"/>
        <item x="291"/>
        <item x="388"/>
        <item x="11"/>
        <item x="240"/>
        <item x="627"/>
        <item x="380"/>
        <item x="79"/>
        <item x="63"/>
        <item x="405"/>
        <item x="314"/>
        <item x="174"/>
        <item x="262"/>
        <item x="534"/>
        <item x="485"/>
        <item x="213"/>
        <item x="557"/>
        <item x="565"/>
        <item x="348"/>
        <item x="393"/>
        <item x="70"/>
        <item x="301"/>
        <item x="165"/>
        <item x="384"/>
        <item x="719"/>
        <item x="661"/>
        <item x="254"/>
        <item x="607"/>
        <item x="386"/>
        <item x="494"/>
        <item x="91"/>
        <item x="444"/>
        <item x="110"/>
        <item x="723"/>
        <item x="115"/>
        <item x="201"/>
        <item x="572"/>
        <item x="20"/>
        <item x="740"/>
        <item x="601"/>
        <item x="687"/>
        <item x="521"/>
        <item x="550"/>
        <item x="231"/>
        <item x="194"/>
        <item x="553"/>
        <item x="504"/>
        <item x="142"/>
        <item x="665"/>
        <item t="default"/>
      </items>
    </pivotField>
    <pivotField compact="0" outline="0" showAll="0"/>
    <pivotField compact="0" outline="0" showAll="0"/>
    <pivotField compact="0" outline="0" showAll="0"/>
    <pivotField compact="0" outline="0" showAll="0">
      <items count="4">
        <item x="0"/>
        <item x="2"/>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items count="5">
        <item x="2"/>
        <item x="1"/>
        <item x="0"/>
        <item m="1" x="3"/>
        <item t="default"/>
      </items>
    </pivotField>
    <pivotField compact="0" outline="0" showAll="0"/>
    <pivotField compact="0" numFmtId="2" outline="0" showAll="0"/>
    <pivotField dataField="1" compact="0" numFmtId="44" outline="0" showAll="0"/>
    <pivotField compact="0" numFmtId="44" outline="0" showAll="0"/>
    <pivotField compact="0" numFmtId="44" outline="0" showAll="0"/>
    <pivotField dataField="1" compact="0" numFmtId="44"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axis="axisRow" compact="0" outline="0" showAll="0">
      <items count="7">
        <item sd="0" x="0"/>
        <item sd="0" x="1"/>
        <item sd="0" x="2"/>
        <item sd="0" x="3"/>
        <item sd="0" x="4"/>
        <item sd="0" x="5"/>
        <item t="default"/>
      </items>
    </pivotField>
    <pivotField axis="axisRow" compact="0" outline="0" showAll="0">
      <items count="9">
        <item sd="0" x="0"/>
        <item x="1"/>
        <item x="2"/>
        <item x="3"/>
        <item x="4"/>
        <item x="5"/>
        <item sd="0" x="6"/>
        <item sd="0" x="7"/>
        <item t="default"/>
      </items>
    </pivotField>
    <pivotField compact="0" outline="0" dragToRow="0" dragToCol="0" dragToPage="0" showAll="0" defaultSubtotal="0"/>
  </pivotFields>
  <rowFields count="2">
    <field x="21"/>
    <field x="20"/>
  </rowFields>
  <rowItems count="26">
    <i>
      <x v="1"/>
      <x v="1"/>
    </i>
    <i r="1">
      <x v="2"/>
    </i>
    <i r="1">
      <x v="3"/>
    </i>
    <i r="1">
      <x v="4"/>
    </i>
    <i t="default">
      <x v="1"/>
    </i>
    <i>
      <x v="2"/>
      <x v="1"/>
    </i>
    <i r="1">
      <x v="2"/>
    </i>
    <i r="1">
      <x v="3"/>
    </i>
    <i r="1">
      <x v="4"/>
    </i>
    <i t="default">
      <x v="2"/>
    </i>
    <i>
      <x v="3"/>
      <x v="1"/>
    </i>
    <i r="1">
      <x v="2"/>
    </i>
    <i r="1">
      <x v="3"/>
    </i>
    <i r="1">
      <x v="4"/>
    </i>
    <i t="default">
      <x v="3"/>
    </i>
    <i>
      <x v="4"/>
      <x v="1"/>
    </i>
    <i r="1">
      <x v="2"/>
    </i>
    <i r="1">
      <x v="3"/>
    </i>
    <i r="1">
      <x v="4"/>
    </i>
    <i t="default">
      <x v="4"/>
    </i>
    <i>
      <x v="5"/>
      <x v="1"/>
    </i>
    <i r="1">
      <x v="2"/>
    </i>
    <i r="1">
      <x v="3"/>
    </i>
    <i r="1">
      <x v="4"/>
    </i>
    <i t="default">
      <x v="5"/>
    </i>
    <i t="grand">
      <x/>
    </i>
  </rowItems>
  <colFields count="1">
    <field x="-2"/>
  </colFields>
  <colItems count="2">
    <i>
      <x/>
    </i>
    <i i="1">
      <x v="1"/>
    </i>
  </colItems>
  <dataFields count="2">
    <dataField name="Sum of Sale Price" fld="15" baseField="0" baseItem="0" numFmtId="44"/>
    <dataField name="Sum of Profit" fld="18" baseField="0" baseItem="0" numFmtId="44"/>
  </dataFields>
  <formats count="2">
    <format dxfId="19">
      <pivotArea outline="0" fieldPosition="0">
        <references count="1">
          <reference field="4294967294" count="1" selected="0">
            <x v="0"/>
          </reference>
        </references>
      </pivotArea>
    </format>
    <format dxfId="18">
      <pivotArea outline="0" fieldPosition="0">
        <references count="1">
          <reference field="4294967294" count="1" selected="0">
            <x v="1"/>
          </reference>
        </references>
      </pivotArea>
    </format>
  </formats>
  <chartFormats count="3">
    <chartFormat chart="2" format="5"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1"/>
          </reference>
        </references>
      </pivotArea>
    </chartFormat>
    <chartFormat chart="2" format="7">
      <pivotArea type="data" outline="0" fieldPosition="0">
        <references count="3">
          <reference field="4294967294" count="1" selected="0">
            <x v="0"/>
          </reference>
          <reference field="20" count="1" selected="0">
            <x v="4"/>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1096E89-7E37-4F40-A190-3FAFC1255FE7}" name="BrandCustomerSaving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B115:C148" firstHeaderRow="1" firstDataRow="1" firstDataCol="1"/>
  <pivotFields count="23">
    <pivotField showAll="0"/>
    <pivotField numFmtId="164" showAll="0">
      <items count="768">
        <item x="32"/>
        <item x="123"/>
        <item x="437"/>
        <item x="450"/>
        <item x="98"/>
        <item x="321"/>
        <item x="406"/>
        <item x="651"/>
        <item x="202"/>
        <item x="493"/>
        <item x="180"/>
        <item x="691"/>
        <item x="349"/>
        <item x="679"/>
        <item x="563"/>
        <item x="427"/>
        <item x="667"/>
        <item x="357"/>
        <item x="545"/>
        <item x="507"/>
        <item x="112"/>
        <item x="7"/>
        <item x="683"/>
        <item x="428"/>
        <item x="735"/>
        <item x="331"/>
        <item x="207"/>
        <item x="567"/>
        <item x="599"/>
        <item x="561"/>
        <item x="40"/>
        <item x="363"/>
        <item x="708"/>
        <item x="539"/>
        <item x="344"/>
        <item x="718"/>
        <item x="84"/>
        <item x="645"/>
        <item x="136"/>
        <item x="44"/>
        <item x="530"/>
        <item x="200"/>
        <item x="337"/>
        <item x="46"/>
        <item x="755"/>
        <item x="697"/>
        <item x="22"/>
        <item x="156"/>
        <item x="74"/>
        <item x="760"/>
        <item x="628"/>
        <item x="241"/>
        <item x="517"/>
        <item x="175"/>
        <item x="558"/>
        <item x="135"/>
        <item x="173"/>
        <item x="678"/>
        <item x="64"/>
        <item x="589"/>
        <item x="688"/>
        <item x="646"/>
        <item x="244"/>
        <item x="12"/>
        <item x="417"/>
        <item x="382"/>
        <item x="19"/>
        <item x="670"/>
        <item x="508"/>
        <item x="635"/>
        <item x="585"/>
        <item x="540"/>
        <item x="542"/>
        <item x="55"/>
        <item x="395"/>
        <item x="511"/>
        <item x="440"/>
        <item x="299"/>
        <item x="103"/>
        <item x="434"/>
        <item x="217"/>
        <item x="684"/>
        <item x="232"/>
        <item x="198"/>
        <item x="178"/>
        <item x="722"/>
        <item x="470"/>
        <item x="720"/>
        <item x="469"/>
        <item x="477"/>
        <item x="9"/>
        <item x="86"/>
        <item x="549"/>
        <item x="210"/>
        <item x="576"/>
        <item x="590"/>
        <item x="522"/>
        <item x="23"/>
        <item x="87"/>
        <item x="514"/>
        <item x="90"/>
        <item x="339"/>
        <item x="701"/>
        <item x="4"/>
        <item x="5"/>
        <item x="642"/>
        <item x="247"/>
        <item x="717"/>
        <item x="618"/>
        <item x="399"/>
        <item x="526"/>
        <item x="700"/>
        <item x="676"/>
        <item x="498"/>
        <item x="18"/>
        <item x="161"/>
        <item x="181"/>
        <item x="536"/>
        <item x="593"/>
        <item x="62"/>
        <item x="731"/>
        <item x="603"/>
        <item x="669"/>
        <item x="310"/>
        <item x="537"/>
        <item x="655"/>
        <item x="199"/>
        <item x="15"/>
        <item x="93"/>
        <item x="555"/>
        <item x="155"/>
        <item x="548"/>
        <item x="459"/>
        <item x="481"/>
        <item x="435"/>
        <item x="528"/>
        <item x="535"/>
        <item x="235"/>
        <item x="602"/>
        <item x="436"/>
        <item x="478"/>
        <item x="141"/>
        <item x="226"/>
        <item x="650"/>
        <item x="26"/>
        <item x="448"/>
        <item x="252"/>
        <item x="709"/>
        <item x="131"/>
        <item x="338"/>
        <item x="149"/>
        <item x="430"/>
        <item x="600"/>
        <item x="609"/>
        <item x="94"/>
        <item x="215"/>
        <item x="196"/>
        <item x="730"/>
        <item x="547"/>
        <item x="73"/>
        <item x="293"/>
        <item x="711"/>
        <item x="569"/>
        <item x="145"/>
        <item x="496"/>
        <item x="598"/>
        <item x="182"/>
        <item x="707"/>
        <item x="369"/>
        <item x="664"/>
        <item x="33"/>
        <item x="403"/>
        <item x="276"/>
        <item x="208"/>
        <item x="443"/>
        <item x="137"/>
        <item x="660"/>
        <item x="356"/>
        <item x="692"/>
        <item x="491"/>
        <item x="177"/>
        <item x="544"/>
        <item x="383"/>
        <item x="219"/>
        <item x="225"/>
        <item x="345"/>
        <item x="606"/>
        <item x="304"/>
        <item x="452"/>
        <item x="144"/>
        <item x="350"/>
        <item x="97"/>
        <item x="533"/>
        <item x="323"/>
        <item x="65"/>
        <item x="183"/>
        <item x="376"/>
        <item x="734"/>
        <item x="209"/>
        <item x="465"/>
        <item x="72"/>
        <item x="619"/>
        <item x="578"/>
        <item x="81"/>
        <item x="107"/>
        <item x="61"/>
        <item x="706"/>
        <item x="411"/>
        <item x="256"/>
        <item x="153"/>
        <item x="305"/>
        <item x="378"/>
        <item x="608"/>
        <item x="347"/>
        <item x="126"/>
        <item x="296"/>
        <item x="100"/>
        <item x="205"/>
        <item x="334"/>
        <item x="639"/>
        <item x="560"/>
        <item x="176"/>
        <item x="308"/>
        <item x="446"/>
        <item x="447"/>
        <item x="626"/>
        <item x="551"/>
        <item x="66"/>
        <item x="282"/>
        <item x="92"/>
        <item x="77"/>
        <item x="290"/>
        <item x="463"/>
        <item x="654"/>
        <item x="520"/>
        <item x="307"/>
        <item x="355"/>
        <item x="147"/>
        <item x="426"/>
        <item x="615"/>
        <item x="274"/>
        <item x="342"/>
        <item x="390"/>
        <item x="713"/>
        <item x="442"/>
        <item x="263"/>
        <item x="189"/>
        <item x="483"/>
        <item x="492"/>
        <item x="127"/>
        <item x="372"/>
        <item x="29"/>
        <item x="267"/>
        <item x="234"/>
        <item x="531"/>
        <item x="698"/>
        <item x="423"/>
        <item x="575"/>
        <item x="614"/>
        <item x="139"/>
        <item x="14"/>
        <item x="114"/>
        <item x="122"/>
        <item x="451"/>
        <item x="109"/>
        <item x="367"/>
        <item x="80"/>
        <item x="672"/>
        <item x="119"/>
        <item x="703"/>
        <item x="631"/>
        <item x="47"/>
        <item x="69"/>
        <item x="328"/>
        <item x="429"/>
        <item x="341"/>
        <item x="133"/>
        <item x="313"/>
        <item x="353"/>
        <item x="52"/>
        <item x="749"/>
        <item x="285"/>
        <item x="294"/>
        <item x="622"/>
        <item x="474"/>
        <item x="394"/>
        <item x="151"/>
        <item x="259"/>
        <item x="362"/>
        <item x="67"/>
        <item x="172"/>
        <item x="453"/>
        <item x="106"/>
        <item x="284"/>
        <item x="449"/>
        <item x="192"/>
        <item x="659"/>
        <item x="260"/>
        <item x="2"/>
        <item x="415"/>
        <item x="686"/>
        <item x="387"/>
        <item x="502"/>
        <item x="71"/>
        <item x="42"/>
        <item x="758"/>
        <item x="297"/>
        <item x="258"/>
        <item x="397"/>
        <item x="480"/>
        <item x="288"/>
        <item x="592"/>
        <item x="37"/>
        <item x="238"/>
        <item x="518"/>
        <item x="330"/>
        <item x="727"/>
        <item x="741"/>
        <item x="264"/>
        <item x="27"/>
        <item x="525"/>
        <item x="752"/>
        <item x="230"/>
        <item x="410"/>
        <item x="604"/>
        <item x="693"/>
        <item x="738"/>
        <item x="475"/>
        <item x="662"/>
        <item x="479"/>
        <item x="643"/>
        <item x="359"/>
        <item x="374"/>
        <item x="764"/>
        <item x="82"/>
        <item x="255"/>
        <item x="594"/>
        <item x="412"/>
        <item x="568"/>
        <item x="269"/>
        <item x="179"/>
        <item x="610"/>
        <item x="721"/>
        <item x="468"/>
        <item x="675"/>
        <item x="710"/>
        <item x="365"/>
        <item x="377"/>
        <item x="289"/>
        <item x="315"/>
        <item x="361"/>
        <item x="392"/>
        <item x="152"/>
        <item x="685"/>
        <item x="402"/>
        <item x="191"/>
        <item x="17"/>
        <item x="140"/>
        <item x="88"/>
        <item x="75"/>
        <item x="346"/>
        <item x="218"/>
        <item x="193"/>
        <item x="466"/>
        <item x="657"/>
        <item x="102"/>
        <item x="503"/>
        <item x="204"/>
        <item x="482"/>
        <item x="573"/>
        <item x="68"/>
        <item x="43"/>
        <item x="418"/>
        <item x="78"/>
        <item x="39"/>
        <item x="251"/>
        <item x="57"/>
        <item x="401"/>
        <item x="570"/>
        <item x="243"/>
        <item x="422"/>
        <item x="373"/>
        <item x="311"/>
        <item x="488"/>
        <item x="187"/>
        <item x="333"/>
        <item x="690"/>
        <item x="732"/>
        <item x="128"/>
        <item x="742"/>
        <item x="438"/>
        <item x="756"/>
        <item x="421"/>
        <item x="281"/>
        <item x="581"/>
        <item x="532"/>
        <item x="261"/>
        <item x="85"/>
        <item x="335"/>
        <item x="668"/>
        <item x="253"/>
        <item x="750"/>
        <item x="190"/>
        <item x="298"/>
        <item x="699"/>
        <item x="28"/>
        <item x="505"/>
        <item x="214"/>
        <item x="705"/>
        <item x="473"/>
        <item x="24"/>
        <item x="10"/>
        <item x="681"/>
        <item x="280"/>
        <item x="6"/>
        <item x="424"/>
        <item x="272"/>
        <item x="101"/>
        <item x="340"/>
        <item x="396"/>
        <item x="658"/>
        <item x="54"/>
        <item x="287"/>
        <item x="460"/>
        <item x="216"/>
        <item x="747"/>
        <item x="636"/>
        <item x="497"/>
        <item x="257"/>
        <item x="671"/>
        <item x="195"/>
        <item x="554"/>
        <item x="712"/>
        <item x="653"/>
        <item x="99"/>
        <item x="640"/>
        <item x="332"/>
        <item x="116"/>
        <item x="60"/>
        <item x="45"/>
        <item x="168"/>
        <item x="38"/>
        <item x="162"/>
        <item x="329"/>
        <item x="529"/>
        <item x="591"/>
        <item x="574"/>
        <item x="222"/>
        <item x="629"/>
        <item x="130"/>
        <item x="212"/>
        <item x="588"/>
        <item x="724"/>
        <item x="171"/>
        <item x="516"/>
        <item x="625"/>
        <item x="211"/>
        <item x="228"/>
        <item x="266"/>
        <item x="286"/>
        <item x="408"/>
        <item x="702"/>
        <item x="150"/>
        <item x="682"/>
        <item x="306"/>
        <item x="35"/>
        <item x="278"/>
        <item x="220"/>
        <item x="704"/>
        <item x="512"/>
        <item x="164"/>
        <item x="318"/>
        <item x="649"/>
        <item x="105"/>
        <item x="624"/>
        <item x="385"/>
        <item x="108"/>
        <item x="270"/>
        <item x="389"/>
        <item x="185"/>
        <item x="489"/>
        <item x="184"/>
        <item x="674"/>
        <item x="620"/>
        <item x="524"/>
        <item x="461"/>
        <item x="343"/>
        <item x="737"/>
        <item x="265"/>
        <item x="317"/>
        <item x="680"/>
        <item x="379"/>
        <item x="559"/>
        <item x="166"/>
        <item x="546"/>
        <item x="249"/>
        <item x="134"/>
        <item x="716"/>
        <item x="762"/>
        <item x="324"/>
        <item x="464"/>
        <item x="409"/>
        <item x="694"/>
        <item x="34"/>
        <item x="541"/>
        <item x="751"/>
        <item x="743"/>
        <item x="583"/>
        <item x="242"/>
        <item x="413"/>
        <item x="584"/>
        <item x="595"/>
        <item x="556"/>
        <item x="336"/>
        <item x="163"/>
        <item x="471"/>
        <item x="455"/>
        <item x="132"/>
        <item x="366"/>
        <item x="513"/>
        <item x="641"/>
        <item x="229"/>
        <item x="277"/>
        <item x="761"/>
        <item x="125"/>
        <item x="25"/>
        <item x="407"/>
        <item x="656"/>
        <item x="519"/>
        <item x="279"/>
        <item x="143"/>
        <item x="113"/>
        <item x="677"/>
        <item x="552"/>
        <item x="416"/>
        <item x="439"/>
        <item x="509"/>
        <item x="414"/>
        <item x="56"/>
        <item x="121"/>
        <item x="673"/>
        <item x="616"/>
        <item x="753"/>
        <item x="48"/>
        <item x="490"/>
        <item x="648"/>
        <item x="41"/>
        <item x="736"/>
        <item x="186"/>
        <item x="577"/>
        <item x="221"/>
        <item x="53"/>
        <item x="358"/>
        <item x="666"/>
        <item x="83"/>
        <item x="611"/>
        <item x="487"/>
        <item x="104"/>
        <item x="0"/>
        <item x="381"/>
        <item x="763"/>
        <item x="456"/>
        <item x="759"/>
        <item x="76"/>
        <item x="441"/>
        <item x="364"/>
        <item x="515"/>
        <item x="3"/>
        <item x="419"/>
        <item x="432"/>
        <item x="623"/>
        <item x="354"/>
        <item x="495"/>
        <item x="275"/>
        <item x="157"/>
        <item x="634"/>
        <item x="303"/>
        <item x="484"/>
        <item x="612"/>
        <item x="726"/>
        <item x="725"/>
        <item x="36"/>
        <item x="236"/>
        <item x="316"/>
        <item x="167"/>
        <item x="391"/>
        <item x="169"/>
        <item x="746"/>
        <item x="21"/>
        <item x="562"/>
        <item x="637"/>
        <item x="89"/>
        <item x="400"/>
        <item x="223"/>
        <item x="129"/>
        <item x="138"/>
        <item x="158"/>
        <item x="744"/>
        <item x="302"/>
        <item x="352"/>
        <item x="748"/>
        <item x="617"/>
        <item x="739"/>
        <item x="582"/>
        <item x="458"/>
        <item x="322"/>
        <item x="630"/>
        <item x="433"/>
        <item x="476"/>
        <item x="729"/>
        <item x="50"/>
        <item x="754"/>
        <item x="597"/>
        <item x="663"/>
        <item x="360"/>
        <item x="245"/>
        <item x="160"/>
        <item x="271"/>
        <item x="454"/>
        <item x="96"/>
        <item x="733"/>
        <item x="632"/>
        <item x="188"/>
        <item x="375"/>
        <item x="250"/>
        <item x="16"/>
        <item x="124"/>
        <item x="587"/>
        <item x="467"/>
        <item x="233"/>
        <item x="404"/>
        <item x="543"/>
        <item x="501"/>
        <item x="500"/>
        <item x="506"/>
        <item x="486"/>
        <item x="148"/>
        <item x="579"/>
        <item x="224"/>
        <item x="714"/>
        <item x="695"/>
        <item x="596"/>
        <item x="425"/>
        <item x="312"/>
        <item x="745"/>
        <item x="320"/>
        <item x="510"/>
        <item x="566"/>
        <item x="462"/>
        <item x="246"/>
        <item x="398"/>
        <item x="120"/>
        <item x="647"/>
        <item x="227"/>
        <item x="13"/>
        <item x="766"/>
        <item x="431"/>
        <item x="326"/>
        <item x="154"/>
        <item x="268"/>
        <item x="111"/>
        <item x="652"/>
        <item x="117"/>
        <item x="523"/>
        <item x="237"/>
        <item x="59"/>
        <item x="499"/>
        <item x="58"/>
        <item x="95"/>
        <item x="118"/>
        <item x="420"/>
        <item x="605"/>
        <item x="765"/>
        <item x="203"/>
        <item x="457"/>
        <item x="757"/>
        <item x="159"/>
        <item x="146"/>
        <item x="300"/>
        <item x="292"/>
        <item x="319"/>
        <item x="371"/>
        <item x="206"/>
        <item x="239"/>
        <item x="309"/>
        <item x="586"/>
        <item x="273"/>
        <item x="633"/>
        <item x="1"/>
        <item x="197"/>
        <item x="368"/>
        <item x="8"/>
        <item x="613"/>
        <item x="49"/>
        <item x="51"/>
        <item x="580"/>
        <item x="248"/>
        <item x="327"/>
        <item x="370"/>
        <item x="170"/>
        <item x="638"/>
        <item x="715"/>
        <item x="325"/>
        <item x="30"/>
        <item x="571"/>
        <item x="696"/>
        <item x="445"/>
        <item x="472"/>
        <item x="689"/>
        <item x="621"/>
        <item x="31"/>
        <item x="728"/>
        <item x="295"/>
        <item x="538"/>
        <item x="351"/>
        <item x="644"/>
        <item x="283"/>
        <item x="564"/>
        <item x="527"/>
        <item x="291"/>
        <item x="388"/>
        <item x="11"/>
        <item x="240"/>
        <item x="627"/>
        <item x="380"/>
        <item x="79"/>
        <item x="63"/>
        <item x="405"/>
        <item x="314"/>
        <item x="174"/>
        <item x="262"/>
        <item x="534"/>
        <item x="485"/>
        <item x="213"/>
        <item x="557"/>
        <item x="565"/>
        <item x="348"/>
        <item x="393"/>
        <item x="70"/>
        <item x="301"/>
        <item x="165"/>
        <item x="384"/>
        <item x="719"/>
        <item x="661"/>
        <item x="254"/>
        <item x="607"/>
        <item x="386"/>
        <item x="494"/>
        <item x="91"/>
        <item x="444"/>
        <item x="110"/>
        <item x="723"/>
        <item x="115"/>
        <item x="201"/>
        <item x="572"/>
        <item x="20"/>
        <item x="740"/>
        <item x="601"/>
        <item x="687"/>
        <item x="521"/>
        <item x="550"/>
        <item x="231"/>
        <item x="194"/>
        <item x="553"/>
        <item x="504"/>
        <item x="142"/>
        <item x="665"/>
        <item t="default"/>
      </items>
    </pivotField>
    <pivotField showAll="0">
      <items count="6">
        <item x="3"/>
        <item x="2"/>
        <item x="4"/>
        <item x="0"/>
        <item x="1"/>
        <item t="default"/>
      </items>
    </pivotField>
    <pivotField showAll="0"/>
    <pivotField showAll="0"/>
    <pivotField showAll="0">
      <items count="4">
        <item x="0"/>
        <item x="2"/>
        <item x="1"/>
        <item t="default"/>
      </items>
    </pivotField>
    <pivotField showAll="0"/>
    <pivotField showAll="0"/>
    <pivotField showAll="0"/>
    <pivotField showAll="0"/>
    <pivotField showAll="0"/>
    <pivotField axis="axisRow" showAll="0">
      <items count="34">
        <item x="25"/>
        <item x="15"/>
        <item x="12"/>
        <item x="24"/>
        <item x="16"/>
        <item x="30"/>
        <item x="23"/>
        <item x="19"/>
        <item x="9"/>
        <item x="11"/>
        <item x="22"/>
        <item x="3"/>
        <item x="26"/>
        <item x="29"/>
        <item x="5"/>
        <item x="20"/>
        <item x="1"/>
        <item x="18"/>
        <item x="27"/>
        <item x="4"/>
        <item x="0"/>
        <item x="8"/>
        <item x="21"/>
        <item x="2"/>
        <item x="10"/>
        <item x="14"/>
        <item x="7"/>
        <item x="31"/>
        <item x="6"/>
        <item x="28"/>
        <item m="1" x="32"/>
        <item x="17"/>
        <item x="13"/>
        <item t="default"/>
      </items>
    </pivotField>
    <pivotField showAll="0">
      <items count="5">
        <item x="2"/>
        <item x="1"/>
        <item x="0"/>
        <item m="1" x="3"/>
        <item t="default"/>
      </items>
    </pivotField>
    <pivotField showAll="0"/>
    <pivotField numFmtId="2" showAll="0"/>
    <pivotField numFmtId="44" showAll="0"/>
    <pivotField numFmtId="44" showAll="0"/>
    <pivotField dataField="1" numFmtId="44" showAll="0"/>
    <pivotField numFmtId="44" showAll="0"/>
    <pivotField showAll="0" defaultSubtotal="0"/>
    <pivotField showAll="0" defaultSubtotal="0"/>
    <pivotField showAll="0" defaultSubtotal="0">
      <items count="8">
        <item x="0"/>
        <item x="1"/>
        <item x="2"/>
        <item x="3"/>
        <item x="4"/>
        <item x="5"/>
        <item x="6"/>
        <item x="7"/>
      </items>
    </pivotField>
    <pivotField dragToRow="0" dragToCol="0" dragToPage="0" showAll="0" defaultSubtotal="0"/>
  </pivotFields>
  <rowFields count="1">
    <field x="11"/>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1"/>
    </i>
    <i>
      <x v="32"/>
    </i>
    <i t="grand">
      <x/>
    </i>
  </rowItems>
  <colItems count="1">
    <i/>
  </colItems>
  <dataFields count="1">
    <dataField name="Total Customer Savings" fld="17" baseField="11" baseItem="0" numFmtId="44"/>
  </dataFields>
  <formats count="1">
    <format dxfId="9">
      <pivotArea outline="0" collapsedLevelsAreSubtotals="1" fieldPosition="0"/>
    </format>
  </formats>
  <chartFormats count="6">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11" count="1" selected="0">
            <x v="9"/>
          </reference>
        </references>
      </pivotArea>
    </chartFormat>
    <chartFormat chart="15" format="2" series="1">
      <pivotArea type="data" outline="0" fieldPosition="0">
        <references count="1">
          <reference field="4294967294" count="1" selected="0">
            <x v="0"/>
          </reference>
        </references>
      </pivotArea>
    </chartFormat>
    <chartFormat chart="15" format="3">
      <pivotArea type="data" outline="0" fieldPosition="0">
        <references count="2">
          <reference field="4294967294" count="1" selected="0">
            <x v="0"/>
          </reference>
          <reference field="11" count="1" selected="0">
            <x v="9"/>
          </reference>
        </references>
      </pivotArea>
    </chartFormat>
    <chartFormat chart="14" format="6" series="1">
      <pivotArea type="data" outline="0" fieldPosition="0">
        <references count="1">
          <reference field="4294967294" count="1" selected="0">
            <x v="0"/>
          </reference>
        </references>
      </pivotArea>
    </chartFormat>
    <chartFormat chart="14" format="7">
      <pivotArea type="data" outline="0" fieldPosition="0">
        <references count="2">
          <reference field="4294967294" count="1" selected="0">
            <x v="0"/>
          </reference>
          <reference field="1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376831-F7EB-400D-8A43-65FEB4E88A86}" name="BrandNumOrdersBySegme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B76:F110" firstHeaderRow="1" firstDataRow="2" firstDataCol="1"/>
  <pivotFields count="23">
    <pivotField showAll="0"/>
    <pivotField numFmtId="164" showAll="0">
      <items count="768">
        <item x="32"/>
        <item x="123"/>
        <item x="437"/>
        <item x="450"/>
        <item x="98"/>
        <item x="321"/>
        <item x="406"/>
        <item x="651"/>
        <item x="202"/>
        <item x="493"/>
        <item x="180"/>
        <item x="691"/>
        <item x="349"/>
        <item x="679"/>
        <item x="563"/>
        <item x="427"/>
        <item x="667"/>
        <item x="357"/>
        <item x="545"/>
        <item x="507"/>
        <item x="112"/>
        <item x="7"/>
        <item x="683"/>
        <item x="428"/>
        <item x="735"/>
        <item x="331"/>
        <item x="207"/>
        <item x="567"/>
        <item x="599"/>
        <item x="561"/>
        <item x="40"/>
        <item x="363"/>
        <item x="708"/>
        <item x="539"/>
        <item x="344"/>
        <item x="718"/>
        <item x="84"/>
        <item x="645"/>
        <item x="136"/>
        <item x="44"/>
        <item x="530"/>
        <item x="200"/>
        <item x="337"/>
        <item x="46"/>
        <item x="755"/>
        <item x="697"/>
        <item x="22"/>
        <item x="156"/>
        <item x="74"/>
        <item x="760"/>
        <item x="628"/>
        <item x="241"/>
        <item x="517"/>
        <item x="175"/>
        <item x="558"/>
        <item x="135"/>
        <item x="173"/>
        <item x="678"/>
        <item x="64"/>
        <item x="589"/>
        <item x="688"/>
        <item x="646"/>
        <item x="244"/>
        <item x="12"/>
        <item x="417"/>
        <item x="382"/>
        <item x="19"/>
        <item x="670"/>
        <item x="508"/>
        <item x="635"/>
        <item x="585"/>
        <item x="540"/>
        <item x="542"/>
        <item x="55"/>
        <item x="395"/>
        <item x="511"/>
        <item x="440"/>
        <item x="299"/>
        <item x="103"/>
        <item x="434"/>
        <item x="217"/>
        <item x="684"/>
        <item x="232"/>
        <item x="198"/>
        <item x="178"/>
        <item x="722"/>
        <item x="470"/>
        <item x="720"/>
        <item x="469"/>
        <item x="477"/>
        <item x="9"/>
        <item x="86"/>
        <item x="549"/>
        <item x="210"/>
        <item x="576"/>
        <item x="590"/>
        <item x="522"/>
        <item x="23"/>
        <item x="87"/>
        <item x="514"/>
        <item x="90"/>
        <item x="339"/>
        <item x="701"/>
        <item x="4"/>
        <item x="5"/>
        <item x="642"/>
        <item x="247"/>
        <item x="717"/>
        <item x="618"/>
        <item x="399"/>
        <item x="526"/>
        <item x="700"/>
        <item x="676"/>
        <item x="498"/>
        <item x="18"/>
        <item x="161"/>
        <item x="181"/>
        <item x="536"/>
        <item x="593"/>
        <item x="62"/>
        <item x="731"/>
        <item x="603"/>
        <item x="669"/>
        <item x="310"/>
        <item x="537"/>
        <item x="655"/>
        <item x="199"/>
        <item x="15"/>
        <item x="93"/>
        <item x="555"/>
        <item x="155"/>
        <item x="548"/>
        <item x="459"/>
        <item x="481"/>
        <item x="435"/>
        <item x="528"/>
        <item x="535"/>
        <item x="235"/>
        <item x="602"/>
        <item x="436"/>
        <item x="478"/>
        <item x="141"/>
        <item x="226"/>
        <item x="650"/>
        <item x="26"/>
        <item x="448"/>
        <item x="252"/>
        <item x="709"/>
        <item x="131"/>
        <item x="338"/>
        <item x="149"/>
        <item x="430"/>
        <item x="600"/>
        <item x="609"/>
        <item x="94"/>
        <item x="215"/>
        <item x="196"/>
        <item x="730"/>
        <item x="547"/>
        <item x="73"/>
        <item x="293"/>
        <item x="711"/>
        <item x="569"/>
        <item x="145"/>
        <item x="496"/>
        <item x="598"/>
        <item x="182"/>
        <item x="707"/>
        <item x="369"/>
        <item x="664"/>
        <item x="33"/>
        <item x="403"/>
        <item x="276"/>
        <item x="208"/>
        <item x="443"/>
        <item x="137"/>
        <item x="660"/>
        <item x="356"/>
        <item x="692"/>
        <item x="491"/>
        <item x="177"/>
        <item x="544"/>
        <item x="383"/>
        <item x="219"/>
        <item x="225"/>
        <item x="345"/>
        <item x="606"/>
        <item x="304"/>
        <item x="452"/>
        <item x="144"/>
        <item x="350"/>
        <item x="97"/>
        <item x="533"/>
        <item x="323"/>
        <item x="65"/>
        <item x="183"/>
        <item x="376"/>
        <item x="734"/>
        <item x="209"/>
        <item x="465"/>
        <item x="72"/>
        <item x="619"/>
        <item x="578"/>
        <item x="81"/>
        <item x="107"/>
        <item x="61"/>
        <item x="706"/>
        <item x="411"/>
        <item x="256"/>
        <item x="153"/>
        <item x="305"/>
        <item x="378"/>
        <item x="608"/>
        <item x="347"/>
        <item x="126"/>
        <item x="296"/>
        <item x="100"/>
        <item x="205"/>
        <item x="334"/>
        <item x="639"/>
        <item x="560"/>
        <item x="176"/>
        <item x="308"/>
        <item x="446"/>
        <item x="447"/>
        <item x="626"/>
        <item x="551"/>
        <item x="66"/>
        <item x="282"/>
        <item x="92"/>
        <item x="77"/>
        <item x="290"/>
        <item x="463"/>
        <item x="654"/>
        <item x="520"/>
        <item x="307"/>
        <item x="355"/>
        <item x="147"/>
        <item x="426"/>
        <item x="615"/>
        <item x="274"/>
        <item x="342"/>
        <item x="390"/>
        <item x="713"/>
        <item x="442"/>
        <item x="263"/>
        <item x="189"/>
        <item x="483"/>
        <item x="492"/>
        <item x="127"/>
        <item x="372"/>
        <item x="29"/>
        <item x="267"/>
        <item x="234"/>
        <item x="531"/>
        <item x="698"/>
        <item x="423"/>
        <item x="575"/>
        <item x="614"/>
        <item x="139"/>
        <item x="14"/>
        <item x="114"/>
        <item x="122"/>
        <item x="451"/>
        <item x="109"/>
        <item x="367"/>
        <item x="80"/>
        <item x="672"/>
        <item x="119"/>
        <item x="703"/>
        <item x="631"/>
        <item x="47"/>
        <item x="69"/>
        <item x="328"/>
        <item x="429"/>
        <item x="341"/>
        <item x="133"/>
        <item x="313"/>
        <item x="353"/>
        <item x="52"/>
        <item x="749"/>
        <item x="285"/>
        <item x="294"/>
        <item x="622"/>
        <item x="474"/>
        <item x="394"/>
        <item x="151"/>
        <item x="259"/>
        <item x="362"/>
        <item x="67"/>
        <item x="172"/>
        <item x="453"/>
        <item x="106"/>
        <item x="284"/>
        <item x="449"/>
        <item x="192"/>
        <item x="659"/>
        <item x="260"/>
        <item x="2"/>
        <item x="415"/>
        <item x="686"/>
        <item x="387"/>
        <item x="502"/>
        <item x="71"/>
        <item x="42"/>
        <item x="758"/>
        <item x="297"/>
        <item x="258"/>
        <item x="397"/>
        <item x="480"/>
        <item x="288"/>
        <item x="592"/>
        <item x="37"/>
        <item x="238"/>
        <item x="518"/>
        <item x="330"/>
        <item x="727"/>
        <item x="741"/>
        <item x="264"/>
        <item x="27"/>
        <item x="525"/>
        <item x="752"/>
        <item x="230"/>
        <item x="410"/>
        <item x="604"/>
        <item x="693"/>
        <item x="738"/>
        <item x="475"/>
        <item x="662"/>
        <item x="479"/>
        <item x="643"/>
        <item x="359"/>
        <item x="374"/>
        <item x="764"/>
        <item x="82"/>
        <item x="255"/>
        <item x="594"/>
        <item x="412"/>
        <item x="568"/>
        <item x="269"/>
        <item x="179"/>
        <item x="610"/>
        <item x="721"/>
        <item x="468"/>
        <item x="675"/>
        <item x="710"/>
        <item x="365"/>
        <item x="377"/>
        <item x="289"/>
        <item x="315"/>
        <item x="361"/>
        <item x="392"/>
        <item x="152"/>
        <item x="685"/>
        <item x="402"/>
        <item x="191"/>
        <item x="17"/>
        <item x="140"/>
        <item x="88"/>
        <item x="75"/>
        <item x="346"/>
        <item x="218"/>
        <item x="193"/>
        <item x="466"/>
        <item x="657"/>
        <item x="102"/>
        <item x="503"/>
        <item x="204"/>
        <item x="482"/>
        <item x="573"/>
        <item x="68"/>
        <item x="43"/>
        <item x="418"/>
        <item x="78"/>
        <item x="39"/>
        <item x="251"/>
        <item x="57"/>
        <item x="401"/>
        <item x="570"/>
        <item x="243"/>
        <item x="422"/>
        <item x="373"/>
        <item x="311"/>
        <item x="488"/>
        <item x="187"/>
        <item x="333"/>
        <item x="690"/>
        <item x="732"/>
        <item x="128"/>
        <item x="742"/>
        <item x="438"/>
        <item x="756"/>
        <item x="421"/>
        <item x="281"/>
        <item x="581"/>
        <item x="532"/>
        <item x="261"/>
        <item x="85"/>
        <item x="335"/>
        <item x="668"/>
        <item x="253"/>
        <item x="750"/>
        <item x="190"/>
        <item x="298"/>
        <item x="699"/>
        <item x="28"/>
        <item x="505"/>
        <item x="214"/>
        <item x="705"/>
        <item x="473"/>
        <item x="24"/>
        <item x="10"/>
        <item x="681"/>
        <item x="280"/>
        <item x="6"/>
        <item x="424"/>
        <item x="272"/>
        <item x="101"/>
        <item x="340"/>
        <item x="396"/>
        <item x="658"/>
        <item x="54"/>
        <item x="287"/>
        <item x="460"/>
        <item x="216"/>
        <item x="747"/>
        <item x="636"/>
        <item x="497"/>
        <item x="257"/>
        <item x="671"/>
        <item x="195"/>
        <item x="554"/>
        <item x="712"/>
        <item x="653"/>
        <item x="99"/>
        <item x="640"/>
        <item x="332"/>
        <item x="116"/>
        <item x="60"/>
        <item x="45"/>
        <item x="168"/>
        <item x="38"/>
        <item x="162"/>
        <item x="329"/>
        <item x="529"/>
        <item x="591"/>
        <item x="574"/>
        <item x="222"/>
        <item x="629"/>
        <item x="130"/>
        <item x="212"/>
        <item x="588"/>
        <item x="724"/>
        <item x="171"/>
        <item x="516"/>
        <item x="625"/>
        <item x="211"/>
        <item x="228"/>
        <item x="266"/>
        <item x="286"/>
        <item x="408"/>
        <item x="702"/>
        <item x="150"/>
        <item x="682"/>
        <item x="306"/>
        <item x="35"/>
        <item x="278"/>
        <item x="220"/>
        <item x="704"/>
        <item x="512"/>
        <item x="164"/>
        <item x="318"/>
        <item x="649"/>
        <item x="105"/>
        <item x="624"/>
        <item x="385"/>
        <item x="108"/>
        <item x="270"/>
        <item x="389"/>
        <item x="185"/>
        <item x="489"/>
        <item x="184"/>
        <item x="674"/>
        <item x="620"/>
        <item x="524"/>
        <item x="461"/>
        <item x="343"/>
        <item x="737"/>
        <item x="265"/>
        <item x="317"/>
        <item x="680"/>
        <item x="379"/>
        <item x="559"/>
        <item x="166"/>
        <item x="546"/>
        <item x="249"/>
        <item x="134"/>
        <item x="716"/>
        <item x="762"/>
        <item x="324"/>
        <item x="464"/>
        <item x="409"/>
        <item x="694"/>
        <item x="34"/>
        <item x="541"/>
        <item x="751"/>
        <item x="743"/>
        <item x="583"/>
        <item x="242"/>
        <item x="413"/>
        <item x="584"/>
        <item x="595"/>
        <item x="556"/>
        <item x="336"/>
        <item x="163"/>
        <item x="471"/>
        <item x="455"/>
        <item x="132"/>
        <item x="366"/>
        <item x="513"/>
        <item x="641"/>
        <item x="229"/>
        <item x="277"/>
        <item x="761"/>
        <item x="125"/>
        <item x="25"/>
        <item x="407"/>
        <item x="656"/>
        <item x="519"/>
        <item x="279"/>
        <item x="143"/>
        <item x="113"/>
        <item x="677"/>
        <item x="552"/>
        <item x="416"/>
        <item x="439"/>
        <item x="509"/>
        <item x="414"/>
        <item x="56"/>
        <item x="121"/>
        <item x="673"/>
        <item x="616"/>
        <item x="753"/>
        <item x="48"/>
        <item x="490"/>
        <item x="648"/>
        <item x="41"/>
        <item x="736"/>
        <item x="186"/>
        <item x="577"/>
        <item x="221"/>
        <item x="53"/>
        <item x="358"/>
        <item x="666"/>
        <item x="83"/>
        <item x="611"/>
        <item x="487"/>
        <item x="104"/>
        <item x="0"/>
        <item x="381"/>
        <item x="763"/>
        <item x="456"/>
        <item x="759"/>
        <item x="76"/>
        <item x="441"/>
        <item x="364"/>
        <item x="515"/>
        <item x="3"/>
        <item x="419"/>
        <item x="432"/>
        <item x="623"/>
        <item x="354"/>
        <item x="495"/>
        <item x="275"/>
        <item x="157"/>
        <item x="634"/>
        <item x="303"/>
        <item x="484"/>
        <item x="612"/>
        <item x="726"/>
        <item x="725"/>
        <item x="36"/>
        <item x="236"/>
        <item x="316"/>
        <item x="167"/>
        <item x="391"/>
        <item x="169"/>
        <item x="746"/>
        <item x="21"/>
        <item x="562"/>
        <item x="637"/>
        <item x="89"/>
        <item x="400"/>
        <item x="223"/>
        <item x="129"/>
        <item x="138"/>
        <item x="158"/>
        <item x="744"/>
        <item x="302"/>
        <item x="352"/>
        <item x="748"/>
        <item x="617"/>
        <item x="739"/>
        <item x="582"/>
        <item x="458"/>
        <item x="322"/>
        <item x="630"/>
        <item x="433"/>
        <item x="476"/>
        <item x="729"/>
        <item x="50"/>
        <item x="754"/>
        <item x="597"/>
        <item x="663"/>
        <item x="360"/>
        <item x="245"/>
        <item x="160"/>
        <item x="271"/>
        <item x="454"/>
        <item x="96"/>
        <item x="733"/>
        <item x="632"/>
        <item x="188"/>
        <item x="375"/>
        <item x="250"/>
        <item x="16"/>
        <item x="124"/>
        <item x="587"/>
        <item x="467"/>
        <item x="233"/>
        <item x="404"/>
        <item x="543"/>
        <item x="501"/>
        <item x="500"/>
        <item x="506"/>
        <item x="486"/>
        <item x="148"/>
        <item x="579"/>
        <item x="224"/>
        <item x="714"/>
        <item x="695"/>
        <item x="596"/>
        <item x="425"/>
        <item x="312"/>
        <item x="745"/>
        <item x="320"/>
        <item x="510"/>
        <item x="566"/>
        <item x="462"/>
        <item x="246"/>
        <item x="398"/>
        <item x="120"/>
        <item x="647"/>
        <item x="227"/>
        <item x="13"/>
        <item x="766"/>
        <item x="431"/>
        <item x="326"/>
        <item x="154"/>
        <item x="268"/>
        <item x="111"/>
        <item x="652"/>
        <item x="117"/>
        <item x="523"/>
        <item x="237"/>
        <item x="59"/>
        <item x="499"/>
        <item x="58"/>
        <item x="95"/>
        <item x="118"/>
        <item x="420"/>
        <item x="605"/>
        <item x="765"/>
        <item x="203"/>
        <item x="457"/>
        <item x="757"/>
        <item x="159"/>
        <item x="146"/>
        <item x="300"/>
        <item x="292"/>
        <item x="319"/>
        <item x="371"/>
        <item x="206"/>
        <item x="239"/>
        <item x="309"/>
        <item x="586"/>
        <item x="273"/>
        <item x="633"/>
        <item x="1"/>
        <item x="197"/>
        <item x="368"/>
        <item x="8"/>
        <item x="613"/>
        <item x="49"/>
        <item x="51"/>
        <item x="580"/>
        <item x="248"/>
        <item x="327"/>
        <item x="370"/>
        <item x="170"/>
        <item x="638"/>
        <item x="715"/>
        <item x="325"/>
        <item x="30"/>
        <item x="571"/>
        <item x="696"/>
        <item x="445"/>
        <item x="472"/>
        <item x="689"/>
        <item x="621"/>
        <item x="31"/>
        <item x="728"/>
        <item x="295"/>
        <item x="538"/>
        <item x="351"/>
        <item x="644"/>
        <item x="283"/>
        <item x="564"/>
        <item x="527"/>
        <item x="291"/>
        <item x="388"/>
        <item x="11"/>
        <item x="240"/>
        <item x="627"/>
        <item x="380"/>
        <item x="79"/>
        <item x="63"/>
        <item x="405"/>
        <item x="314"/>
        <item x="174"/>
        <item x="262"/>
        <item x="534"/>
        <item x="485"/>
        <item x="213"/>
        <item x="557"/>
        <item x="565"/>
        <item x="348"/>
        <item x="393"/>
        <item x="70"/>
        <item x="301"/>
        <item x="165"/>
        <item x="384"/>
        <item x="719"/>
        <item x="661"/>
        <item x="254"/>
        <item x="607"/>
        <item x="386"/>
        <item x="494"/>
        <item x="91"/>
        <item x="444"/>
        <item x="110"/>
        <item x="723"/>
        <item x="115"/>
        <item x="201"/>
        <item x="572"/>
        <item x="20"/>
        <item x="740"/>
        <item x="601"/>
        <item x="687"/>
        <item x="521"/>
        <item x="550"/>
        <item x="231"/>
        <item x="194"/>
        <item x="553"/>
        <item x="504"/>
        <item x="142"/>
        <item x="665"/>
        <item t="default"/>
      </items>
    </pivotField>
    <pivotField showAll="0">
      <items count="6">
        <item x="3"/>
        <item x="2"/>
        <item x="4"/>
        <item x="0"/>
        <item x="1"/>
        <item t="default"/>
      </items>
    </pivotField>
    <pivotField showAll="0"/>
    <pivotField showAll="0"/>
    <pivotField axis="axisCol" dataField="1" showAll="0">
      <items count="4">
        <item x="0"/>
        <item x="2"/>
        <item x="1"/>
        <item t="default"/>
      </items>
    </pivotField>
    <pivotField showAll="0"/>
    <pivotField showAll="0"/>
    <pivotField showAll="0"/>
    <pivotField showAll="0"/>
    <pivotField showAll="0"/>
    <pivotField axis="axisRow" showAll="0">
      <items count="34">
        <item x="25"/>
        <item x="15"/>
        <item x="12"/>
        <item x="24"/>
        <item x="16"/>
        <item x="30"/>
        <item x="23"/>
        <item x="19"/>
        <item x="9"/>
        <item x="11"/>
        <item x="22"/>
        <item x="3"/>
        <item x="26"/>
        <item x="29"/>
        <item x="5"/>
        <item x="20"/>
        <item x="1"/>
        <item x="18"/>
        <item x="27"/>
        <item x="4"/>
        <item x="0"/>
        <item x="8"/>
        <item x="21"/>
        <item x="2"/>
        <item x="10"/>
        <item x="14"/>
        <item x="7"/>
        <item x="31"/>
        <item x="6"/>
        <item x="28"/>
        <item m="1" x="32"/>
        <item x="17"/>
        <item x="13"/>
        <item t="default"/>
      </items>
    </pivotField>
    <pivotField showAll="0">
      <items count="5">
        <item x="2"/>
        <item x="1"/>
        <item x="0"/>
        <item m="1" x="3"/>
        <item t="default"/>
      </items>
    </pivotField>
    <pivotField showAll="0"/>
    <pivotField numFmtId="2" showAll="0"/>
    <pivotField numFmtId="44" showAll="0"/>
    <pivotField numFmtId="44" showAll="0"/>
    <pivotField numFmtId="44" showAll="0"/>
    <pivotField numFmtId="44" showAll="0"/>
    <pivotField showAll="0" defaultSubtotal="0"/>
    <pivotField showAll="0" defaultSubtotal="0"/>
    <pivotField showAll="0" defaultSubtotal="0">
      <items count="8">
        <item x="0"/>
        <item x="1"/>
        <item x="2"/>
        <item x="3"/>
        <item x="4"/>
        <item x="5"/>
        <item x="6"/>
        <item x="7"/>
      </items>
    </pivotField>
    <pivotField dragToRow="0" dragToCol="0" dragToPage="0" showAll="0" defaultSubtotal="0"/>
  </pivotFields>
  <rowFields count="1">
    <field x="11"/>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1"/>
    </i>
    <i>
      <x v="32"/>
    </i>
    <i t="grand">
      <x/>
    </i>
  </rowItems>
  <colFields count="1">
    <field x="5"/>
  </colFields>
  <colItems count="4">
    <i>
      <x/>
    </i>
    <i>
      <x v="1"/>
    </i>
    <i>
      <x v="2"/>
    </i>
    <i t="grand">
      <x/>
    </i>
  </colItems>
  <dataFields count="1">
    <dataField name="Count of Segment" fld="5" subtotal="count" baseField="0" baseItem="0"/>
  </dataFields>
  <chartFormats count="6">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0" format="6" series="1">
      <pivotArea type="data" outline="0" fieldPosition="0">
        <references count="2">
          <reference field="4294967294" count="1" selected="0">
            <x v="0"/>
          </reference>
          <reference field="5" count="1" selected="0">
            <x v="0"/>
          </reference>
        </references>
      </pivotArea>
    </chartFormat>
    <chartFormat chart="10" format="7" series="1">
      <pivotArea type="data" outline="0" fieldPosition="0">
        <references count="2">
          <reference field="4294967294" count="1" selected="0">
            <x v="0"/>
          </reference>
          <reference field="5" count="1" selected="0">
            <x v="1"/>
          </reference>
        </references>
      </pivotArea>
    </chartFormat>
    <chartFormat chart="10" format="8"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250486-2353-4604-B43F-B2F1C7BA0236}" name="BrandProfi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39:E72" firstHeaderRow="0" firstDataRow="1" firstDataCol="1"/>
  <pivotFields count="23">
    <pivotField showAll="0"/>
    <pivotField numFmtId="164" showAll="0">
      <items count="768">
        <item x="32"/>
        <item x="123"/>
        <item x="437"/>
        <item x="450"/>
        <item x="98"/>
        <item x="321"/>
        <item x="406"/>
        <item x="651"/>
        <item x="202"/>
        <item x="493"/>
        <item x="180"/>
        <item x="691"/>
        <item x="349"/>
        <item x="679"/>
        <item x="563"/>
        <item x="427"/>
        <item x="667"/>
        <item x="357"/>
        <item x="545"/>
        <item x="507"/>
        <item x="112"/>
        <item x="7"/>
        <item x="683"/>
        <item x="428"/>
        <item x="735"/>
        <item x="331"/>
        <item x="207"/>
        <item x="567"/>
        <item x="599"/>
        <item x="561"/>
        <item x="40"/>
        <item x="363"/>
        <item x="708"/>
        <item x="539"/>
        <item x="344"/>
        <item x="718"/>
        <item x="84"/>
        <item x="645"/>
        <item x="136"/>
        <item x="44"/>
        <item x="530"/>
        <item x="200"/>
        <item x="337"/>
        <item x="46"/>
        <item x="755"/>
        <item x="697"/>
        <item x="22"/>
        <item x="156"/>
        <item x="74"/>
        <item x="760"/>
        <item x="628"/>
        <item x="241"/>
        <item x="517"/>
        <item x="175"/>
        <item x="558"/>
        <item x="135"/>
        <item x="173"/>
        <item x="678"/>
        <item x="64"/>
        <item x="589"/>
        <item x="688"/>
        <item x="646"/>
        <item x="244"/>
        <item x="12"/>
        <item x="417"/>
        <item x="382"/>
        <item x="19"/>
        <item x="670"/>
        <item x="508"/>
        <item x="635"/>
        <item x="585"/>
        <item x="540"/>
        <item x="542"/>
        <item x="55"/>
        <item x="395"/>
        <item x="511"/>
        <item x="440"/>
        <item x="299"/>
        <item x="103"/>
        <item x="434"/>
        <item x="217"/>
        <item x="684"/>
        <item x="232"/>
        <item x="198"/>
        <item x="178"/>
        <item x="722"/>
        <item x="470"/>
        <item x="720"/>
        <item x="469"/>
        <item x="477"/>
        <item x="9"/>
        <item x="86"/>
        <item x="549"/>
        <item x="210"/>
        <item x="576"/>
        <item x="590"/>
        <item x="522"/>
        <item x="23"/>
        <item x="87"/>
        <item x="514"/>
        <item x="90"/>
        <item x="339"/>
        <item x="701"/>
        <item x="4"/>
        <item x="5"/>
        <item x="642"/>
        <item x="247"/>
        <item x="717"/>
        <item x="618"/>
        <item x="399"/>
        <item x="526"/>
        <item x="700"/>
        <item x="676"/>
        <item x="498"/>
        <item x="18"/>
        <item x="161"/>
        <item x="181"/>
        <item x="536"/>
        <item x="593"/>
        <item x="62"/>
        <item x="731"/>
        <item x="603"/>
        <item x="669"/>
        <item x="310"/>
        <item x="537"/>
        <item x="655"/>
        <item x="199"/>
        <item x="15"/>
        <item x="93"/>
        <item x="555"/>
        <item x="155"/>
        <item x="548"/>
        <item x="459"/>
        <item x="481"/>
        <item x="435"/>
        <item x="528"/>
        <item x="535"/>
        <item x="235"/>
        <item x="602"/>
        <item x="436"/>
        <item x="478"/>
        <item x="141"/>
        <item x="226"/>
        <item x="650"/>
        <item x="26"/>
        <item x="448"/>
        <item x="252"/>
        <item x="709"/>
        <item x="131"/>
        <item x="338"/>
        <item x="149"/>
        <item x="430"/>
        <item x="600"/>
        <item x="609"/>
        <item x="94"/>
        <item x="215"/>
        <item x="196"/>
        <item x="730"/>
        <item x="547"/>
        <item x="73"/>
        <item x="293"/>
        <item x="711"/>
        <item x="569"/>
        <item x="145"/>
        <item x="496"/>
        <item x="598"/>
        <item x="182"/>
        <item x="707"/>
        <item x="369"/>
        <item x="664"/>
        <item x="33"/>
        <item x="403"/>
        <item x="276"/>
        <item x="208"/>
        <item x="443"/>
        <item x="137"/>
        <item x="660"/>
        <item x="356"/>
        <item x="692"/>
        <item x="491"/>
        <item x="177"/>
        <item x="544"/>
        <item x="383"/>
        <item x="219"/>
        <item x="225"/>
        <item x="345"/>
        <item x="606"/>
        <item x="304"/>
        <item x="452"/>
        <item x="144"/>
        <item x="350"/>
        <item x="97"/>
        <item x="533"/>
        <item x="323"/>
        <item x="65"/>
        <item x="183"/>
        <item x="376"/>
        <item x="734"/>
        <item x="209"/>
        <item x="465"/>
        <item x="72"/>
        <item x="619"/>
        <item x="578"/>
        <item x="81"/>
        <item x="107"/>
        <item x="61"/>
        <item x="706"/>
        <item x="411"/>
        <item x="256"/>
        <item x="153"/>
        <item x="305"/>
        <item x="378"/>
        <item x="608"/>
        <item x="347"/>
        <item x="126"/>
        <item x="296"/>
        <item x="100"/>
        <item x="205"/>
        <item x="334"/>
        <item x="639"/>
        <item x="560"/>
        <item x="176"/>
        <item x="308"/>
        <item x="446"/>
        <item x="447"/>
        <item x="626"/>
        <item x="551"/>
        <item x="66"/>
        <item x="282"/>
        <item x="92"/>
        <item x="77"/>
        <item x="290"/>
        <item x="463"/>
        <item x="654"/>
        <item x="520"/>
        <item x="307"/>
        <item x="355"/>
        <item x="147"/>
        <item x="426"/>
        <item x="615"/>
        <item x="274"/>
        <item x="342"/>
        <item x="390"/>
        <item x="713"/>
        <item x="442"/>
        <item x="263"/>
        <item x="189"/>
        <item x="483"/>
        <item x="492"/>
        <item x="127"/>
        <item x="372"/>
        <item x="29"/>
        <item x="267"/>
        <item x="234"/>
        <item x="531"/>
        <item x="698"/>
        <item x="423"/>
        <item x="575"/>
        <item x="614"/>
        <item x="139"/>
        <item x="14"/>
        <item x="114"/>
        <item x="122"/>
        <item x="451"/>
        <item x="109"/>
        <item x="367"/>
        <item x="80"/>
        <item x="672"/>
        <item x="119"/>
        <item x="703"/>
        <item x="631"/>
        <item x="47"/>
        <item x="69"/>
        <item x="328"/>
        <item x="429"/>
        <item x="341"/>
        <item x="133"/>
        <item x="313"/>
        <item x="353"/>
        <item x="52"/>
        <item x="749"/>
        <item x="285"/>
        <item x="294"/>
        <item x="622"/>
        <item x="474"/>
        <item x="394"/>
        <item x="151"/>
        <item x="259"/>
        <item x="362"/>
        <item x="67"/>
        <item x="172"/>
        <item x="453"/>
        <item x="106"/>
        <item x="284"/>
        <item x="449"/>
        <item x="192"/>
        <item x="659"/>
        <item x="260"/>
        <item x="2"/>
        <item x="415"/>
        <item x="686"/>
        <item x="387"/>
        <item x="502"/>
        <item x="71"/>
        <item x="42"/>
        <item x="758"/>
        <item x="297"/>
        <item x="258"/>
        <item x="397"/>
        <item x="480"/>
        <item x="288"/>
        <item x="592"/>
        <item x="37"/>
        <item x="238"/>
        <item x="518"/>
        <item x="330"/>
        <item x="727"/>
        <item x="741"/>
        <item x="264"/>
        <item x="27"/>
        <item x="525"/>
        <item x="752"/>
        <item x="230"/>
        <item x="410"/>
        <item x="604"/>
        <item x="693"/>
        <item x="738"/>
        <item x="475"/>
        <item x="662"/>
        <item x="479"/>
        <item x="643"/>
        <item x="359"/>
        <item x="374"/>
        <item x="764"/>
        <item x="82"/>
        <item x="255"/>
        <item x="594"/>
        <item x="412"/>
        <item x="568"/>
        <item x="269"/>
        <item x="179"/>
        <item x="610"/>
        <item x="721"/>
        <item x="468"/>
        <item x="675"/>
        <item x="710"/>
        <item x="365"/>
        <item x="377"/>
        <item x="289"/>
        <item x="315"/>
        <item x="361"/>
        <item x="392"/>
        <item x="152"/>
        <item x="685"/>
        <item x="402"/>
        <item x="191"/>
        <item x="17"/>
        <item x="140"/>
        <item x="88"/>
        <item x="75"/>
        <item x="346"/>
        <item x="218"/>
        <item x="193"/>
        <item x="466"/>
        <item x="657"/>
        <item x="102"/>
        <item x="503"/>
        <item x="204"/>
        <item x="482"/>
        <item x="573"/>
        <item x="68"/>
        <item x="43"/>
        <item x="418"/>
        <item x="78"/>
        <item x="39"/>
        <item x="251"/>
        <item x="57"/>
        <item x="401"/>
        <item x="570"/>
        <item x="243"/>
        <item x="422"/>
        <item x="373"/>
        <item x="311"/>
        <item x="488"/>
        <item x="187"/>
        <item x="333"/>
        <item x="690"/>
        <item x="732"/>
        <item x="128"/>
        <item x="742"/>
        <item x="438"/>
        <item x="756"/>
        <item x="421"/>
        <item x="281"/>
        <item x="581"/>
        <item x="532"/>
        <item x="261"/>
        <item x="85"/>
        <item x="335"/>
        <item x="668"/>
        <item x="253"/>
        <item x="750"/>
        <item x="190"/>
        <item x="298"/>
        <item x="699"/>
        <item x="28"/>
        <item x="505"/>
        <item x="214"/>
        <item x="705"/>
        <item x="473"/>
        <item x="24"/>
        <item x="10"/>
        <item x="681"/>
        <item x="280"/>
        <item x="6"/>
        <item x="424"/>
        <item x="272"/>
        <item x="101"/>
        <item x="340"/>
        <item x="396"/>
        <item x="658"/>
        <item x="54"/>
        <item x="287"/>
        <item x="460"/>
        <item x="216"/>
        <item x="747"/>
        <item x="636"/>
        <item x="497"/>
        <item x="257"/>
        <item x="671"/>
        <item x="195"/>
        <item x="554"/>
        <item x="712"/>
        <item x="653"/>
        <item x="99"/>
        <item x="640"/>
        <item x="332"/>
        <item x="116"/>
        <item x="60"/>
        <item x="45"/>
        <item x="168"/>
        <item x="38"/>
        <item x="162"/>
        <item x="329"/>
        <item x="529"/>
        <item x="591"/>
        <item x="574"/>
        <item x="222"/>
        <item x="629"/>
        <item x="130"/>
        <item x="212"/>
        <item x="588"/>
        <item x="724"/>
        <item x="171"/>
        <item x="516"/>
        <item x="625"/>
        <item x="211"/>
        <item x="228"/>
        <item x="266"/>
        <item x="286"/>
        <item x="408"/>
        <item x="702"/>
        <item x="150"/>
        <item x="682"/>
        <item x="306"/>
        <item x="35"/>
        <item x="278"/>
        <item x="220"/>
        <item x="704"/>
        <item x="512"/>
        <item x="164"/>
        <item x="318"/>
        <item x="649"/>
        <item x="105"/>
        <item x="624"/>
        <item x="385"/>
        <item x="108"/>
        <item x="270"/>
        <item x="389"/>
        <item x="185"/>
        <item x="489"/>
        <item x="184"/>
        <item x="674"/>
        <item x="620"/>
        <item x="524"/>
        <item x="461"/>
        <item x="343"/>
        <item x="737"/>
        <item x="265"/>
        <item x="317"/>
        <item x="680"/>
        <item x="379"/>
        <item x="559"/>
        <item x="166"/>
        <item x="546"/>
        <item x="249"/>
        <item x="134"/>
        <item x="716"/>
        <item x="762"/>
        <item x="324"/>
        <item x="464"/>
        <item x="409"/>
        <item x="694"/>
        <item x="34"/>
        <item x="541"/>
        <item x="751"/>
        <item x="743"/>
        <item x="583"/>
        <item x="242"/>
        <item x="413"/>
        <item x="584"/>
        <item x="595"/>
        <item x="556"/>
        <item x="336"/>
        <item x="163"/>
        <item x="471"/>
        <item x="455"/>
        <item x="132"/>
        <item x="366"/>
        <item x="513"/>
        <item x="641"/>
        <item x="229"/>
        <item x="277"/>
        <item x="761"/>
        <item x="125"/>
        <item x="25"/>
        <item x="407"/>
        <item x="656"/>
        <item x="519"/>
        <item x="279"/>
        <item x="143"/>
        <item x="113"/>
        <item x="677"/>
        <item x="552"/>
        <item x="416"/>
        <item x="439"/>
        <item x="509"/>
        <item x="414"/>
        <item x="56"/>
        <item x="121"/>
        <item x="673"/>
        <item x="616"/>
        <item x="753"/>
        <item x="48"/>
        <item x="490"/>
        <item x="648"/>
        <item x="41"/>
        <item x="736"/>
        <item x="186"/>
        <item x="577"/>
        <item x="221"/>
        <item x="53"/>
        <item x="358"/>
        <item x="666"/>
        <item x="83"/>
        <item x="611"/>
        <item x="487"/>
        <item x="104"/>
        <item x="0"/>
        <item x="381"/>
        <item x="763"/>
        <item x="456"/>
        <item x="759"/>
        <item x="76"/>
        <item x="441"/>
        <item x="364"/>
        <item x="515"/>
        <item x="3"/>
        <item x="419"/>
        <item x="432"/>
        <item x="623"/>
        <item x="354"/>
        <item x="495"/>
        <item x="275"/>
        <item x="157"/>
        <item x="634"/>
        <item x="303"/>
        <item x="484"/>
        <item x="612"/>
        <item x="726"/>
        <item x="725"/>
        <item x="36"/>
        <item x="236"/>
        <item x="316"/>
        <item x="167"/>
        <item x="391"/>
        <item x="169"/>
        <item x="746"/>
        <item x="21"/>
        <item x="562"/>
        <item x="637"/>
        <item x="89"/>
        <item x="400"/>
        <item x="223"/>
        <item x="129"/>
        <item x="138"/>
        <item x="158"/>
        <item x="744"/>
        <item x="302"/>
        <item x="352"/>
        <item x="748"/>
        <item x="617"/>
        <item x="739"/>
        <item x="582"/>
        <item x="458"/>
        <item x="322"/>
        <item x="630"/>
        <item x="433"/>
        <item x="476"/>
        <item x="729"/>
        <item x="50"/>
        <item x="754"/>
        <item x="597"/>
        <item x="663"/>
        <item x="360"/>
        <item x="245"/>
        <item x="160"/>
        <item x="271"/>
        <item x="454"/>
        <item x="96"/>
        <item x="733"/>
        <item x="632"/>
        <item x="188"/>
        <item x="375"/>
        <item x="250"/>
        <item x="16"/>
        <item x="124"/>
        <item x="587"/>
        <item x="467"/>
        <item x="233"/>
        <item x="404"/>
        <item x="543"/>
        <item x="501"/>
        <item x="500"/>
        <item x="506"/>
        <item x="486"/>
        <item x="148"/>
        <item x="579"/>
        <item x="224"/>
        <item x="714"/>
        <item x="695"/>
        <item x="596"/>
        <item x="425"/>
        <item x="312"/>
        <item x="745"/>
        <item x="320"/>
        <item x="510"/>
        <item x="566"/>
        <item x="462"/>
        <item x="246"/>
        <item x="398"/>
        <item x="120"/>
        <item x="647"/>
        <item x="227"/>
        <item x="13"/>
        <item x="766"/>
        <item x="431"/>
        <item x="326"/>
        <item x="154"/>
        <item x="268"/>
        <item x="111"/>
        <item x="652"/>
        <item x="117"/>
        <item x="523"/>
        <item x="237"/>
        <item x="59"/>
        <item x="499"/>
        <item x="58"/>
        <item x="95"/>
        <item x="118"/>
        <item x="420"/>
        <item x="605"/>
        <item x="765"/>
        <item x="203"/>
        <item x="457"/>
        <item x="757"/>
        <item x="159"/>
        <item x="146"/>
        <item x="300"/>
        <item x="292"/>
        <item x="319"/>
        <item x="371"/>
        <item x="206"/>
        <item x="239"/>
        <item x="309"/>
        <item x="586"/>
        <item x="273"/>
        <item x="633"/>
        <item x="1"/>
        <item x="197"/>
        <item x="368"/>
        <item x="8"/>
        <item x="613"/>
        <item x="49"/>
        <item x="51"/>
        <item x="580"/>
        <item x="248"/>
        <item x="327"/>
        <item x="370"/>
        <item x="170"/>
        <item x="638"/>
        <item x="715"/>
        <item x="325"/>
        <item x="30"/>
        <item x="571"/>
        <item x="696"/>
        <item x="445"/>
        <item x="472"/>
        <item x="689"/>
        <item x="621"/>
        <item x="31"/>
        <item x="728"/>
        <item x="295"/>
        <item x="538"/>
        <item x="351"/>
        <item x="644"/>
        <item x="283"/>
        <item x="564"/>
        <item x="527"/>
        <item x="291"/>
        <item x="388"/>
        <item x="11"/>
        <item x="240"/>
        <item x="627"/>
        <item x="380"/>
        <item x="79"/>
        <item x="63"/>
        <item x="405"/>
        <item x="314"/>
        <item x="174"/>
        <item x="262"/>
        <item x="534"/>
        <item x="485"/>
        <item x="213"/>
        <item x="557"/>
        <item x="565"/>
        <item x="348"/>
        <item x="393"/>
        <item x="70"/>
        <item x="301"/>
        <item x="165"/>
        <item x="384"/>
        <item x="719"/>
        <item x="661"/>
        <item x="254"/>
        <item x="607"/>
        <item x="386"/>
        <item x="494"/>
        <item x="91"/>
        <item x="444"/>
        <item x="110"/>
        <item x="723"/>
        <item x="115"/>
        <item x="201"/>
        <item x="572"/>
        <item x="20"/>
        <item x="740"/>
        <item x="601"/>
        <item x="687"/>
        <item x="521"/>
        <item x="550"/>
        <item x="231"/>
        <item x="194"/>
        <item x="553"/>
        <item x="504"/>
        <item x="142"/>
        <item x="665"/>
        <item t="default"/>
      </items>
    </pivotField>
    <pivotField showAll="0">
      <items count="6">
        <item x="3"/>
        <item x="2"/>
        <item x="4"/>
        <item x="0"/>
        <item x="1"/>
        <item t="default"/>
      </items>
    </pivotField>
    <pivotField showAll="0"/>
    <pivotField showAll="0"/>
    <pivotField showAll="0">
      <items count="4">
        <item x="0"/>
        <item x="2"/>
        <item x="1"/>
        <item t="default"/>
      </items>
    </pivotField>
    <pivotField showAll="0"/>
    <pivotField showAll="0"/>
    <pivotField showAll="0"/>
    <pivotField showAll="0"/>
    <pivotField showAll="0"/>
    <pivotField axis="axisRow" showAll="0">
      <items count="34">
        <item x="25"/>
        <item x="15"/>
        <item x="12"/>
        <item x="24"/>
        <item x="16"/>
        <item x="30"/>
        <item x="23"/>
        <item x="19"/>
        <item x="9"/>
        <item x="11"/>
        <item x="22"/>
        <item x="3"/>
        <item x="26"/>
        <item x="29"/>
        <item x="5"/>
        <item x="20"/>
        <item x="1"/>
        <item x="18"/>
        <item x="27"/>
        <item x="4"/>
        <item x="0"/>
        <item x="8"/>
        <item x="21"/>
        <item x="2"/>
        <item x="10"/>
        <item x="14"/>
        <item x="7"/>
        <item x="31"/>
        <item x="6"/>
        <item x="28"/>
        <item m="1" x="32"/>
        <item x="17"/>
        <item x="13"/>
        <item t="default"/>
      </items>
    </pivotField>
    <pivotField showAll="0">
      <items count="5">
        <item x="2"/>
        <item x="1"/>
        <item x="0"/>
        <item m="1" x="3"/>
        <item t="default"/>
      </items>
    </pivotField>
    <pivotField showAll="0"/>
    <pivotField numFmtId="2" showAll="0"/>
    <pivotField dataField="1" numFmtId="44" showAll="0"/>
    <pivotField numFmtId="44" showAll="0"/>
    <pivotField numFmtId="44" showAll="0"/>
    <pivotField dataField="1" numFmtId="44" showAll="0"/>
    <pivotField showAll="0" defaultSubtotal="0"/>
    <pivotField showAll="0" defaultSubtotal="0"/>
    <pivotField showAll="0" defaultSubtotal="0">
      <items count="8">
        <item x="0"/>
        <item x="1"/>
        <item x="2"/>
        <item x="3"/>
        <item x="4"/>
        <item x="5"/>
        <item x="6"/>
        <item x="7"/>
      </items>
    </pivotField>
    <pivotField dataField="1" dragToRow="0" dragToCol="0" dragToPage="0" showAll="0" defaultSubtotal="0"/>
  </pivotFields>
  <rowFields count="1">
    <field x="11"/>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1"/>
    </i>
    <i>
      <x v="32"/>
    </i>
    <i t="grand">
      <x/>
    </i>
  </rowItems>
  <colFields count="1">
    <field x="-2"/>
  </colFields>
  <colItems count="3">
    <i>
      <x/>
    </i>
    <i i="1">
      <x v="1"/>
    </i>
    <i i="2">
      <x v="2"/>
    </i>
  </colItems>
  <dataFields count="3">
    <dataField name="Total Sales" fld="15" baseField="11" baseItem="0"/>
    <dataField name="Total Profit" fld="18" baseField="11" baseItem="0"/>
    <dataField name="Profit As % of Total Sales " fld="22" baseField="11" baseItem="0" numFmtId="10"/>
  </dataFields>
  <formats count="2">
    <format dxfId="11">
      <pivotArea outline="0" collapsedLevelsAreSubtotals="1" fieldPosition="0"/>
    </format>
    <format dxfId="10">
      <pivotArea outline="0" collapsedLevelsAreSubtotals="1" fieldPosition="0">
        <references count="1">
          <reference field="4294967294" count="1" selected="0">
            <x v="2"/>
          </reference>
        </references>
      </pivotArea>
    </format>
  </formats>
  <conditionalFormats count="1">
    <conditionalFormat priority="1">
      <pivotAreas count="1">
        <pivotArea type="data" collapsedLevelsAreSubtotals="1" fieldPosition="0">
          <references count="2">
            <reference field="4294967294" count="1" selected="0">
              <x v="2"/>
            </reference>
            <reference field="11" count="32">
              <x v="0"/>
              <x v="1"/>
              <x v="2"/>
              <x v="3"/>
              <x v="4"/>
              <x v="5"/>
              <x v="6"/>
              <x v="7"/>
              <x v="8"/>
              <x v="9"/>
              <x v="10"/>
              <x v="11"/>
              <x v="12"/>
              <x v="13"/>
              <x v="14"/>
              <x v="15"/>
              <x v="16"/>
              <x v="17"/>
              <x v="18"/>
              <x v="19"/>
              <x v="20"/>
              <x v="21"/>
              <x v="22"/>
              <x v="23"/>
              <x v="24"/>
              <x v="25"/>
              <x v="26"/>
              <x v="27"/>
              <x v="28"/>
              <x v="29"/>
              <x v="31"/>
              <x v="3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53AB325-577A-4EE9-B69A-0C495B326555}" name="BrandNumProduct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B2:C35" firstHeaderRow="1" firstDataRow="1" firstDataCol="1"/>
  <pivotFields count="23">
    <pivotField showAll="0"/>
    <pivotField numFmtId="164" showAll="0">
      <items count="768">
        <item x="32"/>
        <item x="123"/>
        <item x="437"/>
        <item x="450"/>
        <item x="98"/>
        <item x="321"/>
        <item x="406"/>
        <item x="651"/>
        <item x="202"/>
        <item x="493"/>
        <item x="180"/>
        <item x="691"/>
        <item x="349"/>
        <item x="679"/>
        <item x="563"/>
        <item x="427"/>
        <item x="667"/>
        <item x="357"/>
        <item x="545"/>
        <item x="507"/>
        <item x="112"/>
        <item x="7"/>
        <item x="683"/>
        <item x="428"/>
        <item x="735"/>
        <item x="331"/>
        <item x="207"/>
        <item x="567"/>
        <item x="599"/>
        <item x="561"/>
        <item x="40"/>
        <item x="363"/>
        <item x="708"/>
        <item x="539"/>
        <item x="344"/>
        <item x="718"/>
        <item x="84"/>
        <item x="645"/>
        <item x="136"/>
        <item x="44"/>
        <item x="530"/>
        <item x="200"/>
        <item x="337"/>
        <item x="46"/>
        <item x="755"/>
        <item x="697"/>
        <item x="22"/>
        <item x="156"/>
        <item x="74"/>
        <item x="760"/>
        <item x="628"/>
        <item x="241"/>
        <item x="517"/>
        <item x="175"/>
        <item x="558"/>
        <item x="135"/>
        <item x="173"/>
        <item x="678"/>
        <item x="64"/>
        <item x="589"/>
        <item x="688"/>
        <item x="646"/>
        <item x="244"/>
        <item x="12"/>
        <item x="417"/>
        <item x="382"/>
        <item x="19"/>
        <item x="670"/>
        <item x="508"/>
        <item x="635"/>
        <item x="585"/>
        <item x="540"/>
        <item x="542"/>
        <item x="55"/>
        <item x="395"/>
        <item x="511"/>
        <item x="440"/>
        <item x="299"/>
        <item x="103"/>
        <item x="434"/>
        <item x="217"/>
        <item x="684"/>
        <item x="232"/>
        <item x="198"/>
        <item x="178"/>
        <item x="722"/>
        <item x="470"/>
        <item x="720"/>
        <item x="469"/>
        <item x="477"/>
        <item x="9"/>
        <item x="86"/>
        <item x="549"/>
        <item x="210"/>
        <item x="576"/>
        <item x="590"/>
        <item x="522"/>
        <item x="23"/>
        <item x="87"/>
        <item x="514"/>
        <item x="90"/>
        <item x="339"/>
        <item x="701"/>
        <item x="4"/>
        <item x="5"/>
        <item x="642"/>
        <item x="247"/>
        <item x="717"/>
        <item x="618"/>
        <item x="399"/>
        <item x="526"/>
        <item x="700"/>
        <item x="676"/>
        <item x="498"/>
        <item x="18"/>
        <item x="161"/>
        <item x="181"/>
        <item x="536"/>
        <item x="593"/>
        <item x="62"/>
        <item x="731"/>
        <item x="603"/>
        <item x="669"/>
        <item x="310"/>
        <item x="537"/>
        <item x="655"/>
        <item x="199"/>
        <item x="15"/>
        <item x="93"/>
        <item x="555"/>
        <item x="155"/>
        <item x="548"/>
        <item x="459"/>
        <item x="481"/>
        <item x="435"/>
        <item x="528"/>
        <item x="535"/>
        <item x="235"/>
        <item x="602"/>
        <item x="436"/>
        <item x="478"/>
        <item x="141"/>
        <item x="226"/>
        <item x="650"/>
        <item x="26"/>
        <item x="448"/>
        <item x="252"/>
        <item x="709"/>
        <item x="131"/>
        <item x="338"/>
        <item x="149"/>
        <item x="430"/>
        <item x="600"/>
        <item x="609"/>
        <item x="94"/>
        <item x="215"/>
        <item x="196"/>
        <item x="730"/>
        <item x="547"/>
        <item x="73"/>
        <item x="293"/>
        <item x="711"/>
        <item x="569"/>
        <item x="145"/>
        <item x="496"/>
        <item x="598"/>
        <item x="182"/>
        <item x="707"/>
        <item x="369"/>
        <item x="664"/>
        <item x="33"/>
        <item x="403"/>
        <item x="276"/>
        <item x="208"/>
        <item x="443"/>
        <item x="137"/>
        <item x="660"/>
        <item x="356"/>
        <item x="692"/>
        <item x="491"/>
        <item x="177"/>
        <item x="544"/>
        <item x="383"/>
        <item x="219"/>
        <item x="225"/>
        <item x="345"/>
        <item x="606"/>
        <item x="304"/>
        <item x="452"/>
        <item x="144"/>
        <item x="350"/>
        <item x="97"/>
        <item x="533"/>
        <item x="323"/>
        <item x="65"/>
        <item x="183"/>
        <item x="376"/>
        <item x="734"/>
        <item x="209"/>
        <item x="465"/>
        <item x="72"/>
        <item x="619"/>
        <item x="578"/>
        <item x="81"/>
        <item x="107"/>
        <item x="61"/>
        <item x="706"/>
        <item x="411"/>
        <item x="256"/>
        <item x="153"/>
        <item x="305"/>
        <item x="378"/>
        <item x="608"/>
        <item x="347"/>
        <item x="126"/>
        <item x="296"/>
        <item x="100"/>
        <item x="205"/>
        <item x="334"/>
        <item x="639"/>
        <item x="560"/>
        <item x="176"/>
        <item x="308"/>
        <item x="446"/>
        <item x="447"/>
        <item x="626"/>
        <item x="551"/>
        <item x="66"/>
        <item x="282"/>
        <item x="92"/>
        <item x="77"/>
        <item x="290"/>
        <item x="463"/>
        <item x="654"/>
        <item x="520"/>
        <item x="307"/>
        <item x="355"/>
        <item x="147"/>
        <item x="426"/>
        <item x="615"/>
        <item x="274"/>
        <item x="342"/>
        <item x="390"/>
        <item x="713"/>
        <item x="442"/>
        <item x="263"/>
        <item x="189"/>
        <item x="483"/>
        <item x="492"/>
        <item x="127"/>
        <item x="372"/>
        <item x="29"/>
        <item x="267"/>
        <item x="234"/>
        <item x="531"/>
        <item x="698"/>
        <item x="423"/>
        <item x="575"/>
        <item x="614"/>
        <item x="139"/>
        <item x="14"/>
        <item x="114"/>
        <item x="122"/>
        <item x="451"/>
        <item x="109"/>
        <item x="367"/>
        <item x="80"/>
        <item x="672"/>
        <item x="119"/>
        <item x="703"/>
        <item x="631"/>
        <item x="47"/>
        <item x="69"/>
        <item x="328"/>
        <item x="429"/>
        <item x="341"/>
        <item x="133"/>
        <item x="313"/>
        <item x="353"/>
        <item x="52"/>
        <item x="749"/>
        <item x="285"/>
        <item x="294"/>
        <item x="622"/>
        <item x="474"/>
        <item x="394"/>
        <item x="151"/>
        <item x="259"/>
        <item x="362"/>
        <item x="67"/>
        <item x="172"/>
        <item x="453"/>
        <item x="106"/>
        <item x="284"/>
        <item x="449"/>
        <item x="192"/>
        <item x="659"/>
        <item x="260"/>
        <item x="2"/>
        <item x="415"/>
        <item x="686"/>
        <item x="387"/>
        <item x="502"/>
        <item x="71"/>
        <item x="42"/>
        <item x="758"/>
        <item x="297"/>
        <item x="258"/>
        <item x="397"/>
        <item x="480"/>
        <item x="288"/>
        <item x="592"/>
        <item x="37"/>
        <item x="238"/>
        <item x="518"/>
        <item x="330"/>
        <item x="727"/>
        <item x="741"/>
        <item x="264"/>
        <item x="27"/>
        <item x="525"/>
        <item x="752"/>
        <item x="230"/>
        <item x="410"/>
        <item x="604"/>
        <item x="693"/>
        <item x="738"/>
        <item x="475"/>
        <item x="662"/>
        <item x="479"/>
        <item x="643"/>
        <item x="359"/>
        <item x="374"/>
        <item x="764"/>
        <item x="82"/>
        <item x="255"/>
        <item x="594"/>
        <item x="412"/>
        <item x="568"/>
        <item x="269"/>
        <item x="179"/>
        <item x="610"/>
        <item x="721"/>
        <item x="468"/>
        <item x="675"/>
        <item x="710"/>
        <item x="365"/>
        <item x="377"/>
        <item x="289"/>
        <item x="315"/>
        <item x="361"/>
        <item x="392"/>
        <item x="152"/>
        <item x="685"/>
        <item x="402"/>
        <item x="191"/>
        <item x="17"/>
        <item x="140"/>
        <item x="88"/>
        <item x="75"/>
        <item x="346"/>
        <item x="218"/>
        <item x="193"/>
        <item x="466"/>
        <item x="657"/>
        <item x="102"/>
        <item x="503"/>
        <item x="204"/>
        <item x="482"/>
        <item x="573"/>
        <item x="68"/>
        <item x="43"/>
        <item x="418"/>
        <item x="78"/>
        <item x="39"/>
        <item x="251"/>
        <item x="57"/>
        <item x="401"/>
        <item x="570"/>
        <item x="243"/>
        <item x="422"/>
        <item x="373"/>
        <item x="311"/>
        <item x="488"/>
        <item x="187"/>
        <item x="333"/>
        <item x="690"/>
        <item x="732"/>
        <item x="128"/>
        <item x="742"/>
        <item x="438"/>
        <item x="756"/>
        <item x="421"/>
        <item x="281"/>
        <item x="581"/>
        <item x="532"/>
        <item x="261"/>
        <item x="85"/>
        <item x="335"/>
        <item x="668"/>
        <item x="253"/>
        <item x="750"/>
        <item x="190"/>
        <item x="298"/>
        <item x="699"/>
        <item x="28"/>
        <item x="505"/>
        <item x="214"/>
        <item x="705"/>
        <item x="473"/>
        <item x="24"/>
        <item x="10"/>
        <item x="681"/>
        <item x="280"/>
        <item x="6"/>
        <item x="424"/>
        <item x="272"/>
        <item x="101"/>
        <item x="340"/>
        <item x="396"/>
        <item x="658"/>
        <item x="54"/>
        <item x="287"/>
        <item x="460"/>
        <item x="216"/>
        <item x="747"/>
        <item x="636"/>
        <item x="497"/>
        <item x="257"/>
        <item x="671"/>
        <item x="195"/>
        <item x="554"/>
        <item x="712"/>
        <item x="653"/>
        <item x="99"/>
        <item x="640"/>
        <item x="332"/>
        <item x="116"/>
        <item x="60"/>
        <item x="45"/>
        <item x="168"/>
        <item x="38"/>
        <item x="162"/>
        <item x="329"/>
        <item x="529"/>
        <item x="591"/>
        <item x="574"/>
        <item x="222"/>
        <item x="629"/>
        <item x="130"/>
        <item x="212"/>
        <item x="588"/>
        <item x="724"/>
        <item x="171"/>
        <item x="516"/>
        <item x="625"/>
        <item x="211"/>
        <item x="228"/>
        <item x="266"/>
        <item x="286"/>
        <item x="408"/>
        <item x="702"/>
        <item x="150"/>
        <item x="682"/>
        <item x="306"/>
        <item x="35"/>
        <item x="278"/>
        <item x="220"/>
        <item x="704"/>
        <item x="512"/>
        <item x="164"/>
        <item x="318"/>
        <item x="649"/>
        <item x="105"/>
        <item x="624"/>
        <item x="385"/>
        <item x="108"/>
        <item x="270"/>
        <item x="389"/>
        <item x="185"/>
        <item x="489"/>
        <item x="184"/>
        <item x="674"/>
        <item x="620"/>
        <item x="524"/>
        <item x="461"/>
        <item x="343"/>
        <item x="737"/>
        <item x="265"/>
        <item x="317"/>
        <item x="680"/>
        <item x="379"/>
        <item x="559"/>
        <item x="166"/>
        <item x="546"/>
        <item x="249"/>
        <item x="134"/>
        <item x="716"/>
        <item x="762"/>
        <item x="324"/>
        <item x="464"/>
        <item x="409"/>
        <item x="694"/>
        <item x="34"/>
        <item x="541"/>
        <item x="751"/>
        <item x="743"/>
        <item x="583"/>
        <item x="242"/>
        <item x="413"/>
        <item x="584"/>
        <item x="595"/>
        <item x="556"/>
        <item x="336"/>
        <item x="163"/>
        <item x="471"/>
        <item x="455"/>
        <item x="132"/>
        <item x="366"/>
        <item x="513"/>
        <item x="641"/>
        <item x="229"/>
        <item x="277"/>
        <item x="761"/>
        <item x="125"/>
        <item x="25"/>
        <item x="407"/>
        <item x="656"/>
        <item x="519"/>
        <item x="279"/>
        <item x="143"/>
        <item x="113"/>
        <item x="677"/>
        <item x="552"/>
        <item x="416"/>
        <item x="439"/>
        <item x="509"/>
        <item x="414"/>
        <item x="56"/>
        <item x="121"/>
        <item x="673"/>
        <item x="616"/>
        <item x="753"/>
        <item x="48"/>
        <item x="490"/>
        <item x="648"/>
        <item x="41"/>
        <item x="736"/>
        <item x="186"/>
        <item x="577"/>
        <item x="221"/>
        <item x="53"/>
        <item x="358"/>
        <item x="666"/>
        <item x="83"/>
        <item x="611"/>
        <item x="487"/>
        <item x="104"/>
        <item x="0"/>
        <item x="381"/>
        <item x="763"/>
        <item x="456"/>
        <item x="759"/>
        <item x="76"/>
        <item x="441"/>
        <item x="364"/>
        <item x="515"/>
        <item x="3"/>
        <item x="419"/>
        <item x="432"/>
        <item x="623"/>
        <item x="354"/>
        <item x="495"/>
        <item x="275"/>
        <item x="157"/>
        <item x="634"/>
        <item x="303"/>
        <item x="484"/>
        <item x="612"/>
        <item x="726"/>
        <item x="725"/>
        <item x="36"/>
        <item x="236"/>
        <item x="316"/>
        <item x="167"/>
        <item x="391"/>
        <item x="169"/>
        <item x="746"/>
        <item x="21"/>
        <item x="562"/>
        <item x="637"/>
        <item x="89"/>
        <item x="400"/>
        <item x="223"/>
        <item x="129"/>
        <item x="138"/>
        <item x="158"/>
        <item x="744"/>
        <item x="302"/>
        <item x="352"/>
        <item x="748"/>
        <item x="617"/>
        <item x="739"/>
        <item x="582"/>
        <item x="458"/>
        <item x="322"/>
        <item x="630"/>
        <item x="433"/>
        <item x="476"/>
        <item x="729"/>
        <item x="50"/>
        <item x="754"/>
        <item x="597"/>
        <item x="663"/>
        <item x="360"/>
        <item x="245"/>
        <item x="160"/>
        <item x="271"/>
        <item x="454"/>
        <item x="96"/>
        <item x="733"/>
        <item x="632"/>
        <item x="188"/>
        <item x="375"/>
        <item x="250"/>
        <item x="16"/>
        <item x="124"/>
        <item x="587"/>
        <item x="467"/>
        <item x="233"/>
        <item x="404"/>
        <item x="543"/>
        <item x="501"/>
        <item x="500"/>
        <item x="506"/>
        <item x="486"/>
        <item x="148"/>
        <item x="579"/>
        <item x="224"/>
        <item x="714"/>
        <item x="695"/>
        <item x="596"/>
        <item x="425"/>
        <item x="312"/>
        <item x="745"/>
        <item x="320"/>
        <item x="510"/>
        <item x="566"/>
        <item x="462"/>
        <item x="246"/>
        <item x="398"/>
        <item x="120"/>
        <item x="647"/>
        <item x="227"/>
        <item x="13"/>
        <item x="766"/>
        <item x="431"/>
        <item x="326"/>
        <item x="154"/>
        <item x="268"/>
        <item x="111"/>
        <item x="652"/>
        <item x="117"/>
        <item x="523"/>
        <item x="237"/>
        <item x="59"/>
        <item x="499"/>
        <item x="58"/>
        <item x="95"/>
        <item x="118"/>
        <item x="420"/>
        <item x="605"/>
        <item x="765"/>
        <item x="203"/>
        <item x="457"/>
        <item x="757"/>
        <item x="159"/>
        <item x="146"/>
        <item x="300"/>
        <item x="292"/>
        <item x="319"/>
        <item x="371"/>
        <item x="206"/>
        <item x="239"/>
        <item x="309"/>
        <item x="586"/>
        <item x="273"/>
        <item x="633"/>
        <item x="1"/>
        <item x="197"/>
        <item x="368"/>
        <item x="8"/>
        <item x="613"/>
        <item x="49"/>
        <item x="51"/>
        <item x="580"/>
        <item x="248"/>
        <item x="327"/>
        <item x="370"/>
        <item x="170"/>
        <item x="638"/>
        <item x="715"/>
        <item x="325"/>
        <item x="30"/>
        <item x="571"/>
        <item x="696"/>
        <item x="445"/>
        <item x="472"/>
        <item x="689"/>
        <item x="621"/>
        <item x="31"/>
        <item x="728"/>
        <item x="295"/>
        <item x="538"/>
        <item x="351"/>
        <item x="644"/>
        <item x="283"/>
        <item x="564"/>
        <item x="527"/>
        <item x="291"/>
        <item x="388"/>
        <item x="11"/>
        <item x="240"/>
        <item x="627"/>
        <item x="380"/>
        <item x="79"/>
        <item x="63"/>
        <item x="405"/>
        <item x="314"/>
        <item x="174"/>
        <item x="262"/>
        <item x="534"/>
        <item x="485"/>
        <item x="213"/>
        <item x="557"/>
        <item x="565"/>
        <item x="348"/>
        <item x="393"/>
        <item x="70"/>
        <item x="301"/>
        <item x="165"/>
        <item x="384"/>
        <item x="719"/>
        <item x="661"/>
        <item x="254"/>
        <item x="607"/>
        <item x="386"/>
        <item x="494"/>
        <item x="91"/>
        <item x="444"/>
        <item x="110"/>
        <item x="723"/>
        <item x="115"/>
        <item x="201"/>
        <item x="572"/>
        <item x="20"/>
        <item x="740"/>
        <item x="601"/>
        <item x="687"/>
        <item x="521"/>
        <item x="550"/>
        <item x="231"/>
        <item x="194"/>
        <item x="553"/>
        <item x="504"/>
        <item x="142"/>
        <item x="665"/>
        <item t="default"/>
      </items>
    </pivotField>
    <pivotField showAll="0">
      <items count="6">
        <item x="3"/>
        <item x="2"/>
        <item x="4"/>
        <item x="0"/>
        <item x="1"/>
        <item t="default"/>
      </items>
    </pivotField>
    <pivotField showAll="0"/>
    <pivotField showAll="0"/>
    <pivotField showAll="0">
      <items count="4">
        <item x="0"/>
        <item x="2"/>
        <item x="1"/>
        <item t="default"/>
      </items>
    </pivotField>
    <pivotField showAll="0"/>
    <pivotField showAll="0"/>
    <pivotField showAll="0"/>
    <pivotField showAll="0"/>
    <pivotField showAll="0"/>
    <pivotField axis="axisRow" showAll="0">
      <items count="34">
        <item x="25"/>
        <item x="15"/>
        <item x="12"/>
        <item x="24"/>
        <item x="16"/>
        <item x="30"/>
        <item x="23"/>
        <item x="19"/>
        <item x="9"/>
        <item x="11"/>
        <item x="22"/>
        <item x="3"/>
        <item x="26"/>
        <item x="29"/>
        <item x="5"/>
        <item x="20"/>
        <item x="1"/>
        <item x="18"/>
        <item x="27"/>
        <item x="4"/>
        <item x="0"/>
        <item x="8"/>
        <item x="21"/>
        <item x="2"/>
        <item x="10"/>
        <item x="14"/>
        <item x="7"/>
        <item x="31"/>
        <item x="6"/>
        <item x="28"/>
        <item m="1" x="32"/>
        <item x="17"/>
        <item x="13"/>
        <item t="default"/>
      </items>
    </pivotField>
    <pivotField showAll="0">
      <items count="5">
        <item x="2"/>
        <item x="1"/>
        <item x="0"/>
        <item m="1" x="3"/>
        <item t="default"/>
      </items>
    </pivotField>
    <pivotField dataField="1" showAll="0"/>
    <pivotField numFmtId="2" showAll="0"/>
    <pivotField numFmtId="44" showAll="0"/>
    <pivotField numFmtId="44" showAll="0"/>
    <pivotField numFmtId="44" showAll="0"/>
    <pivotField numFmtId="4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 dragToRow="0" dragToCol="0" dragToPage="0" showAll="0" defaultSubtotal="0"/>
  </pivotFields>
  <rowFields count="1">
    <field x="11"/>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1"/>
    </i>
    <i>
      <x v="32"/>
    </i>
    <i t="grand">
      <x/>
    </i>
  </rowItems>
  <colItems count="1">
    <i/>
  </colItems>
  <dataFields count="1">
    <dataField name="Number of Products Sold" fld="13" baseField="12" baseItem="0"/>
  </dataFields>
  <chartFormats count="2">
    <chartFormat chart="1"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3335C91-147A-4037-AE5E-9A86A4DCFD3B}" name="BrandStat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52:F185" firstHeaderRow="0" firstDataRow="1" firstDataCol="1"/>
  <pivotFields count="23">
    <pivotField dataField="1" showAll="0"/>
    <pivotField numFmtId="164" showAll="0">
      <items count="768">
        <item x="32"/>
        <item x="123"/>
        <item x="437"/>
        <item x="450"/>
        <item x="98"/>
        <item x="321"/>
        <item x="406"/>
        <item x="651"/>
        <item x="202"/>
        <item x="493"/>
        <item x="180"/>
        <item x="691"/>
        <item x="349"/>
        <item x="679"/>
        <item x="563"/>
        <item x="427"/>
        <item x="667"/>
        <item x="357"/>
        <item x="545"/>
        <item x="507"/>
        <item x="112"/>
        <item x="7"/>
        <item x="683"/>
        <item x="428"/>
        <item x="735"/>
        <item x="331"/>
        <item x="207"/>
        <item x="567"/>
        <item x="599"/>
        <item x="561"/>
        <item x="40"/>
        <item x="363"/>
        <item x="708"/>
        <item x="539"/>
        <item x="344"/>
        <item x="718"/>
        <item x="84"/>
        <item x="645"/>
        <item x="136"/>
        <item x="44"/>
        <item x="530"/>
        <item x="200"/>
        <item x="337"/>
        <item x="46"/>
        <item x="755"/>
        <item x="697"/>
        <item x="22"/>
        <item x="156"/>
        <item x="74"/>
        <item x="760"/>
        <item x="628"/>
        <item x="241"/>
        <item x="517"/>
        <item x="175"/>
        <item x="558"/>
        <item x="135"/>
        <item x="173"/>
        <item x="678"/>
        <item x="64"/>
        <item x="589"/>
        <item x="688"/>
        <item x="646"/>
        <item x="244"/>
        <item x="12"/>
        <item x="417"/>
        <item x="382"/>
        <item x="19"/>
        <item x="670"/>
        <item x="508"/>
        <item x="635"/>
        <item x="585"/>
        <item x="540"/>
        <item x="542"/>
        <item x="55"/>
        <item x="395"/>
        <item x="511"/>
        <item x="440"/>
        <item x="299"/>
        <item x="103"/>
        <item x="434"/>
        <item x="217"/>
        <item x="684"/>
        <item x="232"/>
        <item x="198"/>
        <item x="178"/>
        <item x="722"/>
        <item x="470"/>
        <item x="720"/>
        <item x="469"/>
        <item x="477"/>
        <item x="9"/>
        <item x="86"/>
        <item x="549"/>
        <item x="210"/>
        <item x="576"/>
        <item x="590"/>
        <item x="522"/>
        <item x="23"/>
        <item x="87"/>
        <item x="514"/>
        <item x="90"/>
        <item x="339"/>
        <item x="701"/>
        <item x="4"/>
        <item x="5"/>
        <item x="642"/>
        <item x="247"/>
        <item x="717"/>
        <item x="618"/>
        <item x="399"/>
        <item x="526"/>
        <item x="700"/>
        <item x="676"/>
        <item x="498"/>
        <item x="18"/>
        <item x="161"/>
        <item x="181"/>
        <item x="536"/>
        <item x="593"/>
        <item x="62"/>
        <item x="731"/>
        <item x="603"/>
        <item x="669"/>
        <item x="310"/>
        <item x="537"/>
        <item x="655"/>
        <item x="199"/>
        <item x="15"/>
        <item x="93"/>
        <item x="555"/>
        <item x="155"/>
        <item x="548"/>
        <item x="459"/>
        <item x="481"/>
        <item x="435"/>
        <item x="528"/>
        <item x="535"/>
        <item x="235"/>
        <item x="602"/>
        <item x="436"/>
        <item x="478"/>
        <item x="141"/>
        <item x="226"/>
        <item x="650"/>
        <item x="26"/>
        <item x="448"/>
        <item x="252"/>
        <item x="709"/>
        <item x="131"/>
        <item x="338"/>
        <item x="149"/>
        <item x="430"/>
        <item x="600"/>
        <item x="609"/>
        <item x="94"/>
        <item x="215"/>
        <item x="196"/>
        <item x="730"/>
        <item x="547"/>
        <item x="73"/>
        <item x="293"/>
        <item x="711"/>
        <item x="569"/>
        <item x="145"/>
        <item x="496"/>
        <item x="598"/>
        <item x="182"/>
        <item x="707"/>
        <item x="369"/>
        <item x="664"/>
        <item x="33"/>
        <item x="403"/>
        <item x="276"/>
        <item x="208"/>
        <item x="443"/>
        <item x="137"/>
        <item x="660"/>
        <item x="356"/>
        <item x="692"/>
        <item x="491"/>
        <item x="177"/>
        <item x="544"/>
        <item x="383"/>
        <item x="219"/>
        <item x="225"/>
        <item x="345"/>
        <item x="606"/>
        <item x="304"/>
        <item x="452"/>
        <item x="144"/>
        <item x="350"/>
        <item x="97"/>
        <item x="533"/>
        <item x="323"/>
        <item x="65"/>
        <item x="183"/>
        <item x="376"/>
        <item x="734"/>
        <item x="209"/>
        <item x="465"/>
        <item x="72"/>
        <item x="619"/>
        <item x="578"/>
        <item x="81"/>
        <item x="107"/>
        <item x="61"/>
        <item x="706"/>
        <item x="411"/>
        <item x="256"/>
        <item x="153"/>
        <item x="305"/>
        <item x="378"/>
        <item x="608"/>
        <item x="347"/>
        <item x="126"/>
        <item x="296"/>
        <item x="100"/>
        <item x="205"/>
        <item x="334"/>
        <item x="639"/>
        <item x="560"/>
        <item x="176"/>
        <item x="308"/>
        <item x="446"/>
        <item x="447"/>
        <item x="626"/>
        <item x="551"/>
        <item x="66"/>
        <item x="282"/>
        <item x="92"/>
        <item x="77"/>
        <item x="290"/>
        <item x="463"/>
        <item x="654"/>
        <item x="520"/>
        <item x="307"/>
        <item x="355"/>
        <item x="147"/>
        <item x="426"/>
        <item x="615"/>
        <item x="274"/>
        <item x="342"/>
        <item x="390"/>
        <item x="713"/>
        <item x="442"/>
        <item x="263"/>
        <item x="189"/>
        <item x="483"/>
        <item x="492"/>
        <item x="127"/>
        <item x="372"/>
        <item x="29"/>
        <item x="267"/>
        <item x="234"/>
        <item x="531"/>
        <item x="698"/>
        <item x="423"/>
        <item x="575"/>
        <item x="614"/>
        <item x="139"/>
        <item x="14"/>
        <item x="114"/>
        <item x="122"/>
        <item x="451"/>
        <item x="109"/>
        <item x="367"/>
        <item x="80"/>
        <item x="672"/>
        <item x="119"/>
        <item x="703"/>
        <item x="631"/>
        <item x="47"/>
        <item x="69"/>
        <item x="328"/>
        <item x="429"/>
        <item x="341"/>
        <item x="133"/>
        <item x="313"/>
        <item x="353"/>
        <item x="52"/>
        <item x="749"/>
        <item x="285"/>
        <item x="294"/>
        <item x="622"/>
        <item x="474"/>
        <item x="394"/>
        <item x="151"/>
        <item x="259"/>
        <item x="362"/>
        <item x="67"/>
        <item x="172"/>
        <item x="453"/>
        <item x="106"/>
        <item x="284"/>
        <item x="449"/>
        <item x="192"/>
        <item x="659"/>
        <item x="260"/>
        <item x="2"/>
        <item x="415"/>
        <item x="686"/>
        <item x="387"/>
        <item x="502"/>
        <item x="71"/>
        <item x="42"/>
        <item x="758"/>
        <item x="297"/>
        <item x="258"/>
        <item x="397"/>
        <item x="480"/>
        <item x="288"/>
        <item x="592"/>
        <item x="37"/>
        <item x="238"/>
        <item x="518"/>
        <item x="330"/>
        <item x="727"/>
        <item x="741"/>
        <item x="264"/>
        <item x="27"/>
        <item x="525"/>
        <item x="752"/>
        <item x="230"/>
        <item x="410"/>
        <item x="604"/>
        <item x="693"/>
        <item x="738"/>
        <item x="475"/>
        <item x="662"/>
        <item x="479"/>
        <item x="643"/>
        <item x="359"/>
        <item x="374"/>
        <item x="764"/>
        <item x="82"/>
        <item x="255"/>
        <item x="594"/>
        <item x="412"/>
        <item x="568"/>
        <item x="269"/>
        <item x="179"/>
        <item x="610"/>
        <item x="721"/>
        <item x="468"/>
        <item x="675"/>
        <item x="710"/>
        <item x="365"/>
        <item x="377"/>
        <item x="289"/>
        <item x="315"/>
        <item x="361"/>
        <item x="392"/>
        <item x="152"/>
        <item x="685"/>
        <item x="402"/>
        <item x="191"/>
        <item x="17"/>
        <item x="140"/>
        <item x="88"/>
        <item x="75"/>
        <item x="346"/>
        <item x="218"/>
        <item x="193"/>
        <item x="466"/>
        <item x="657"/>
        <item x="102"/>
        <item x="503"/>
        <item x="204"/>
        <item x="482"/>
        <item x="573"/>
        <item x="68"/>
        <item x="43"/>
        <item x="418"/>
        <item x="78"/>
        <item x="39"/>
        <item x="251"/>
        <item x="57"/>
        <item x="401"/>
        <item x="570"/>
        <item x="243"/>
        <item x="422"/>
        <item x="373"/>
        <item x="311"/>
        <item x="488"/>
        <item x="187"/>
        <item x="333"/>
        <item x="690"/>
        <item x="732"/>
        <item x="128"/>
        <item x="742"/>
        <item x="438"/>
        <item x="756"/>
        <item x="421"/>
        <item x="281"/>
        <item x="581"/>
        <item x="532"/>
        <item x="261"/>
        <item x="85"/>
        <item x="335"/>
        <item x="668"/>
        <item x="253"/>
        <item x="750"/>
        <item x="190"/>
        <item x="298"/>
        <item x="699"/>
        <item x="28"/>
        <item x="505"/>
        <item x="214"/>
        <item x="705"/>
        <item x="473"/>
        <item x="24"/>
        <item x="10"/>
        <item x="681"/>
        <item x="280"/>
        <item x="6"/>
        <item x="424"/>
        <item x="272"/>
        <item x="101"/>
        <item x="340"/>
        <item x="396"/>
        <item x="658"/>
        <item x="54"/>
        <item x="287"/>
        <item x="460"/>
        <item x="216"/>
        <item x="747"/>
        <item x="636"/>
        <item x="497"/>
        <item x="257"/>
        <item x="671"/>
        <item x="195"/>
        <item x="554"/>
        <item x="712"/>
        <item x="653"/>
        <item x="99"/>
        <item x="640"/>
        <item x="332"/>
        <item x="116"/>
        <item x="60"/>
        <item x="45"/>
        <item x="168"/>
        <item x="38"/>
        <item x="162"/>
        <item x="329"/>
        <item x="529"/>
        <item x="591"/>
        <item x="574"/>
        <item x="222"/>
        <item x="629"/>
        <item x="130"/>
        <item x="212"/>
        <item x="588"/>
        <item x="724"/>
        <item x="171"/>
        <item x="516"/>
        <item x="625"/>
        <item x="211"/>
        <item x="228"/>
        <item x="266"/>
        <item x="286"/>
        <item x="408"/>
        <item x="702"/>
        <item x="150"/>
        <item x="682"/>
        <item x="306"/>
        <item x="35"/>
        <item x="278"/>
        <item x="220"/>
        <item x="704"/>
        <item x="512"/>
        <item x="164"/>
        <item x="318"/>
        <item x="649"/>
        <item x="105"/>
        <item x="624"/>
        <item x="385"/>
        <item x="108"/>
        <item x="270"/>
        <item x="389"/>
        <item x="185"/>
        <item x="489"/>
        <item x="184"/>
        <item x="674"/>
        <item x="620"/>
        <item x="524"/>
        <item x="461"/>
        <item x="343"/>
        <item x="737"/>
        <item x="265"/>
        <item x="317"/>
        <item x="680"/>
        <item x="379"/>
        <item x="559"/>
        <item x="166"/>
        <item x="546"/>
        <item x="249"/>
        <item x="134"/>
        <item x="716"/>
        <item x="762"/>
        <item x="324"/>
        <item x="464"/>
        <item x="409"/>
        <item x="694"/>
        <item x="34"/>
        <item x="541"/>
        <item x="751"/>
        <item x="743"/>
        <item x="583"/>
        <item x="242"/>
        <item x="413"/>
        <item x="584"/>
        <item x="595"/>
        <item x="556"/>
        <item x="336"/>
        <item x="163"/>
        <item x="471"/>
        <item x="455"/>
        <item x="132"/>
        <item x="366"/>
        <item x="513"/>
        <item x="641"/>
        <item x="229"/>
        <item x="277"/>
        <item x="761"/>
        <item x="125"/>
        <item x="25"/>
        <item x="407"/>
        <item x="656"/>
        <item x="519"/>
        <item x="279"/>
        <item x="143"/>
        <item x="113"/>
        <item x="677"/>
        <item x="552"/>
        <item x="416"/>
        <item x="439"/>
        <item x="509"/>
        <item x="414"/>
        <item x="56"/>
        <item x="121"/>
        <item x="673"/>
        <item x="616"/>
        <item x="753"/>
        <item x="48"/>
        <item x="490"/>
        <item x="648"/>
        <item x="41"/>
        <item x="736"/>
        <item x="186"/>
        <item x="577"/>
        <item x="221"/>
        <item x="53"/>
        <item x="358"/>
        <item x="666"/>
        <item x="83"/>
        <item x="611"/>
        <item x="487"/>
        <item x="104"/>
        <item x="0"/>
        <item x="381"/>
        <item x="763"/>
        <item x="456"/>
        <item x="759"/>
        <item x="76"/>
        <item x="441"/>
        <item x="364"/>
        <item x="515"/>
        <item x="3"/>
        <item x="419"/>
        <item x="432"/>
        <item x="623"/>
        <item x="354"/>
        <item x="495"/>
        <item x="275"/>
        <item x="157"/>
        <item x="634"/>
        <item x="303"/>
        <item x="484"/>
        <item x="612"/>
        <item x="726"/>
        <item x="725"/>
        <item x="36"/>
        <item x="236"/>
        <item x="316"/>
        <item x="167"/>
        <item x="391"/>
        <item x="169"/>
        <item x="746"/>
        <item x="21"/>
        <item x="562"/>
        <item x="637"/>
        <item x="89"/>
        <item x="400"/>
        <item x="223"/>
        <item x="129"/>
        <item x="138"/>
        <item x="158"/>
        <item x="744"/>
        <item x="302"/>
        <item x="352"/>
        <item x="748"/>
        <item x="617"/>
        <item x="739"/>
        <item x="582"/>
        <item x="458"/>
        <item x="322"/>
        <item x="630"/>
        <item x="433"/>
        <item x="476"/>
        <item x="729"/>
        <item x="50"/>
        <item x="754"/>
        <item x="597"/>
        <item x="663"/>
        <item x="360"/>
        <item x="245"/>
        <item x="160"/>
        <item x="271"/>
        <item x="454"/>
        <item x="96"/>
        <item x="733"/>
        <item x="632"/>
        <item x="188"/>
        <item x="375"/>
        <item x="250"/>
        <item x="16"/>
        <item x="124"/>
        <item x="587"/>
        <item x="467"/>
        <item x="233"/>
        <item x="404"/>
        <item x="543"/>
        <item x="501"/>
        <item x="500"/>
        <item x="506"/>
        <item x="486"/>
        <item x="148"/>
        <item x="579"/>
        <item x="224"/>
        <item x="714"/>
        <item x="695"/>
        <item x="596"/>
        <item x="425"/>
        <item x="312"/>
        <item x="745"/>
        <item x="320"/>
        <item x="510"/>
        <item x="566"/>
        <item x="462"/>
        <item x="246"/>
        <item x="398"/>
        <item x="120"/>
        <item x="647"/>
        <item x="227"/>
        <item x="13"/>
        <item x="766"/>
        <item x="431"/>
        <item x="326"/>
        <item x="154"/>
        <item x="268"/>
        <item x="111"/>
        <item x="652"/>
        <item x="117"/>
        <item x="523"/>
        <item x="237"/>
        <item x="59"/>
        <item x="499"/>
        <item x="58"/>
        <item x="95"/>
        <item x="118"/>
        <item x="420"/>
        <item x="605"/>
        <item x="765"/>
        <item x="203"/>
        <item x="457"/>
        <item x="757"/>
        <item x="159"/>
        <item x="146"/>
        <item x="300"/>
        <item x="292"/>
        <item x="319"/>
        <item x="371"/>
        <item x="206"/>
        <item x="239"/>
        <item x="309"/>
        <item x="586"/>
        <item x="273"/>
        <item x="633"/>
        <item x="1"/>
        <item x="197"/>
        <item x="368"/>
        <item x="8"/>
        <item x="613"/>
        <item x="49"/>
        <item x="51"/>
        <item x="580"/>
        <item x="248"/>
        <item x="327"/>
        <item x="370"/>
        <item x="170"/>
        <item x="638"/>
        <item x="715"/>
        <item x="325"/>
        <item x="30"/>
        <item x="571"/>
        <item x="696"/>
        <item x="445"/>
        <item x="472"/>
        <item x="689"/>
        <item x="621"/>
        <item x="31"/>
        <item x="728"/>
        <item x="295"/>
        <item x="538"/>
        <item x="351"/>
        <item x="644"/>
        <item x="283"/>
        <item x="564"/>
        <item x="527"/>
        <item x="291"/>
        <item x="388"/>
        <item x="11"/>
        <item x="240"/>
        <item x="627"/>
        <item x="380"/>
        <item x="79"/>
        <item x="63"/>
        <item x="405"/>
        <item x="314"/>
        <item x="174"/>
        <item x="262"/>
        <item x="534"/>
        <item x="485"/>
        <item x="213"/>
        <item x="557"/>
        <item x="565"/>
        <item x="348"/>
        <item x="393"/>
        <item x="70"/>
        <item x="301"/>
        <item x="165"/>
        <item x="384"/>
        <item x="719"/>
        <item x="661"/>
        <item x="254"/>
        <item x="607"/>
        <item x="386"/>
        <item x="494"/>
        <item x="91"/>
        <item x="444"/>
        <item x="110"/>
        <item x="723"/>
        <item x="115"/>
        <item x="201"/>
        <item x="572"/>
        <item x="20"/>
        <item x="740"/>
        <item x="601"/>
        <item x="687"/>
        <item x="521"/>
        <item x="550"/>
        <item x="231"/>
        <item x="194"/>
        <item x="553"/>
        <item x="504"/>
        <item x="142"/>
        <item x="665"/>
        <item t="default"/>
      </items>
    </pivotField>
    <pivotField showAll="0">
      <items count="6">
        <item x="3"/>
        <item x="2"/>
        <item x="4"/>
        <item x="0"/>
        <item x="1"/>
        <item t="default"/>
      </items>
    </pivotField>
    <pivotField showAll="0"/>
    <pivotField showAll="0"/>
    <pivotField showAll="0">
      <items count="4">
        <item x="0"/>
        <item x="2"/>
        <item x="1"/>
        <item t="default"/>
      </items>
    </pivotField>
    <pivotField showAll="0"/>
    <pivotField showAll="0"/>
    <pivotField showAll="0"/>
    <pivotField showAll="0"/>
    <pivotField showAll="0"/>
    <pivotField axis="axisRow" showAll="0">
      <items count="34">
        <item x="25"/>
        <item x="15"/>
        <item x="12"/>
        <item x="24"/>
        <item x="16"/>
        <item x="30"/>
        <item x="23"/>
        <item x="19"/>
        <item x="9"/>
        <item x="11"/>
        <item x="22"/>
        <item x="3"/>
        <item x="26"/>
        <item x="29"/>
        <item x="5"/>
        <item x="20"/>
        <item x="1"/>
        <item x="18"/>
        <item x="27"/>
        <item x="4"/>
        <item x="0"/>
        <item x="8"/>
        <item x="21"/>
        <item x="2"/>
        <item x="10"/>
        <item x="14"/>
        <item x="7"/>
        <item x="31"/>
        <item x="6"/>
        <item x="28"/>
        <item m="1" x="32"/>
        <item x="17"/>
        <item x="13"/>
        <item t="default"/>
      </items>
    </pivotField>
    <pivotField showAll="0">
      <items count="5">
        <item x="2"/>
        <item x="1"/>
        <item x="0"/>
        <item m="1" x="3"/>
        <item t="default"/>
      </items>
    </pivotField>
    <pivotField dataField="1" showAll="0"/>
    <pivotField numFmtId="2" showAll="0"/>
    <pivotField dataField="1" numFmtId="44" showAll="0"/>
    <pivotField numFmtId="44" showAll="0"/>
    <pivotField numFmtId="44" showAll="0"/>
    <pivotField dataField="1" numFmtId="44" showAll="0"/>
    <pivotField showAll="0" defaultSubtotal="0"/>
    <pivotField showAll="0" defaultSubtotal="0"/>
    <pivotField showAll="0" defaultSubtotal="0">
      <items count="8">
        <item x="0"/>
        <item x="1"/>
        <item x="2"/>
        <item x="3"/>
        <item x="4"/>
        <item x="5"/>
        <item x="6"/>
        <item x="7"/>
      </items>
    </pivotField>
    <pivotField dragToRow="0" dragToCol="0" dragToPage="0" showAll="0" defaultSubtotal="0"/>
  </pivotFields>
  <rowFields count="1">
    <field x="11"/>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1"/>
    </i>
    <i>
      <x v="32"/>
    </i>
    <i t="grand">
      <x/>
    </i>
  </rowItems>
  <colFields count="1">
    <field x="-2"/>
  </colFields>
  <colItems count="4">
    <i>
      <x/>
    </i>
    <i i="1">
      <x v="1"/>
    </i>
    <i i="2">
      <x v="2"/>
    </i>
    <i i="3">
      <x v="3"/>
    </i>
  </colItems>
  <dataFields count="4">
    <dataField name="Number of Orders" fld="0" subtotal="count" baseField="11" baseItem="0"/>
    <dataField name="Total Quantity" fld="13" baseField="11" baseItem="0"/>
    <dataField name="Total Sales" fld="15" baseField="11" baseItem="0" numFmtId="44"/>
    <dataField name="Total Profit" fld="18" baseField="11" baseItem="0" numFmtId="44"/>
  </dataFields>
  <formats count="1">
    <format dxfId="12">
      <pivotArea outline="0" collapsedLevelsAreSubtotals="1" fieldPosition="0">
        <references count="1">
          <reference field="4294967294" count="2" selected="0">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E68DC5-8294-496E-A17B-68CCFBFF9C58}" name="CountryStat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93:F106" firstHeaderRow="0" firstDataRow="1" firstDataCol="1"/>
  <pivotFields count="23">
    <pivotField dataField="1" showAll="0"/>
    <pivotField numFmtId="164" showAll="0">
      <items count="768">
        <item x="32"/>
        <item x="123"/>
        <item x="437"/>
        <item x="450"/>
        <item x="98"/>
        <item x="321"/>
        <item x="406"/>
        <item x="651"/>
        <item x="202"/>
        <item x="493"/>
        <item x="180"/>
        <item x="691"/>
        <item x="349"/>
        <item x="679"/>
        <item x="563"/>
        <item x="427"/>
        <item x="667"/>
        <item x="357"/>
        <item x="545"/>
        <item x="507"/>
        <item x="112"/>
        <item x="7"/>
        <item x="683"/>
        <item x="428"/>
        <item x="735"/>
        <item x="331"/>
        <item x="207"/>
        <item x="567"/>
        <item x="599"/>
        <item x="561"/>
        <item x="40"/>
        <item x="363"/>
        <item x="708"/>
        <item x="539"/>
        <item x="344"/>
        <item x="718"/>
        <item x="84"/>
        <item x="645"/>
        <item x="136"/>
        <item x="44"/>
        <item x="530"/>
        <item x="200"/>
        <item x="337"/>
        <item x="46"/>
        <item x="755"/>
        <item x="697"/>
        <item x="22"/>
        <item x="156"/>
        <item x="74"/>
        <item x="760"/>
        <item x="628"/>
        <item x="241"/>
        <item x="517"/>
        <item x="175"/>
        <item x="558"/>
        <item x="135"/>
        <item x="173"/>
        <item x="678"/>
        <item x="64"/>
        <item x="589"/>
        <item x="688"/>
        <item x="646"/>
        <item x="244"/>
        <item x="12"/>
        <item x="417"/>
        <item x="382"/>
        <item x="19"/>
        <item x="670"/>
        <item x="508"/>
        <item x="635"/>
        <item x="585"/>
        <item x="540"/>
        <item x="542"/>
        <item x="55"/>
        <item x="395"/>
        <item x="511"/>
        <item x="440"/>
        <item x="299"/>
        <item x="103"/>
        <item x="434"/>
        <item x="217"/>
        <item x="684"/>
        <item x="232"/>
        <item x="198"/>
        <item x="178"/>
        <item x="722"/>
        <item x="470"/>
        <item x="720"/>
        <item x="469"/>
        <item x="477"/>
        <item x="9"/>
        <item x="86"/>
        <item x="549"/>
        <item x="210"/>
        <item x="576"/>
        <item x="590"/>
        <item x="522"/>
        <item x="23"/>
        <item x="87"/>
        <item x="514"/>
        <item x="90"/>
        <item x="339"/>
        <item x="701"/>
        <item x="4"/>
        <item x="5"/>
        <item x="642"/>
        <item x="247"/>
        <item x="717"/>
        <item x="618"/>
        <item x="399"/>
        <item x="526"/>
        <item x="700"/>
        <item x="676"/>
        <item x="498"/>
        <item x="18"/>
        <item x="161"/>
        <item x="181"/>
        <item x="536"/>
        <item x="593"/>
        <item x="62"/>
        <item x="731"/>
        <item x="603"/>
        <item x="669"/>
        <item x="310"/>
        <item x="537"/>
        <item x="655"/>
        <item x="199"/>
        <item x="15"/>
        <item x="93"/>
        <item x="555"/>
        <item x="155"/>
        <item x="548"/>
        <item x="459"/>
        <item x="481"/>
        <item x="435"/>
        <item x="528"/>
        <item x="535"/>
        <item x="235"/>
        <item x="602"/>
        <item x="436"/>
        <item x="478"/>
        <item x="141"/>
        <item x="226"/>
        <item x="650"/>
        <item x="26"/>
        <item x="448"/>
        <item x="252"/>
        <item x="709"/>
        <item x="131"/>
        <item x="338"/>
        <item x="149"/>
        <item x="430"/>
        <item x="600"/>
        <item x="609"/>
        <item x="94"/>
        <item x="215"/>
        <item x="196"/>
        <item x="730"/>
        <item x="547"/>
        <item x="73"/>
        <item x="293"/>
        <item x="711"/>
        <item x="569"/>
        <item x="145"/>
        <item x="496"/>
        <item x="598"/>
        <item x="182"/>
        <item x="707"/>
        <item x="369"/>
        <item x="664"/>
        <item x="33"/>
        <item x="403"/>
        <item x="276"/>
        <item x="208"/>
        <item x="443"/>
        <item x="137"/>
        <item x="660"/>
        <item x="356"/>
        <item x="692"/>
        <item x="491"/>
        <item x="177"/>
        <item x="544"/>
        <item x="383"/>
        <item x="219"/>
        <item x="225"/>
        <item x="345"/>
        <item x="606"/>
        <item x="304"/>
        <item x="452"/>
        <item x="144"/>
        <item x="350"/>
        <item x="97"/>
        <item x="533"/>
        <item x="323"/>
        <item x="65"/>
        <item x="183"/>
        <item x="376"/>
        <item x="734"/>
        <item x="209"/>
        <item x="465"/>
        <item x="72"/>
        <item x="619"/>
        <item x="578"/>
        <item x="81"/>
        <item x="107"/>
        <item x="61"/>
        <item x="706"/>
        <item x="411"/>
        <item x="256"/>
        <item x="153"/>
        <item x="305"/>
        <item x="378"/>
        <item x="608"/>
        <item x="347"/>
        <item x="126"/>
        <item x="296"/>
        <item x="100"/>
        <item x="205"/>
        <item x="334"/>
        <item x="639"/>
        <item x="560"/>
        <item x="176"/>
        <item x="308"/>
        <item x="446"/>
        <item x="447"/>
        <item x="626"/>
        <item x="551"/>
        <item x="66"/>
        <item x="282"/>
        <item x="92"/>
        <item x="77"/>
        <item x="290"/>
        <item x="463"/>
        <item x="654"/>
        <item x="520"/>
        <item x="307"/>
        <item x="355"/>
        <item x="147"/>
        <item x="426"/>
        <item x="615"/>
        <item x="274"/>
        <item x="342"/>
        <item x="390"/>
        <item x="713"/>
        <item x="442"/>
        <item x="263"/>
        <item x="189"/>
        <item x="483"/>
        <item x="492"/>
        <item x="127"/>
        <item x="372"/>
        <item x="29"/>
        <item x="267"/>
        <item x="234"/>
        <item x="531"/>
        <item x="698"/>
        <item x="423"/>
        <item x="575"/>
        <item x="614"/>
        <item x="139"/>
        <item x="14"/>
        <item x="114"/>
        <item x="122"/>
        <item x="451"/>
        <item x="109"/>
        <item x="367"/>
        <item x="80"/>
        <item x="672"/>
        <item x="119"/>
        <item x="703"/>
        <item x="631"/>
        <item x="47"/>
        <item x="69"/>
        <item x="328"/>
        <item x="429"/>
        <item x="341"/>
        <item x="133"/>
        <item x="313"/>
        <item x="353"/>
        <item x="52"/>
        <item x="749"/>
        <item x="285"/>
        <item x="294"/>
        <item x="622"/>
        <item x="474"/>
        <item x="394"/>
        <item x="151"/>
        <item x="259"/>
        <item x="362"/>
        <item x="67"/>
        <item x="172"/>
        <item x="453"/>
        <item x="106"/>
        <item x="284"/>
        <item x="449"/>
        <item x="192"/>
        <item x="659"/>
        <item x="260"/>
        <item x="2"/>
        <item x="415"/>
        <item x="686"/>
        <item x="387"/>
        <item x="502"/>
        <item x="71"/>
        <item x="42"/>
        <item x="758"/>
        <item x="297"/>
        <item x="258"/>
        <item x="397"/>
        <item x="480"/>
        <item x="288"/>
        <item x="592"/>
        <item x="37"/>
        <item x="238"/>
        <item x="518"/>
        <item x="330"/>
        <item x="727"/>
        <item x="741"/>
        <item x="264"/>
        <item x="27"/>
        <item x="525"/>
        <item x="752"/>
        <item x="230"/>
        <item x="410"/>
        <item x="604"/>
        <item x="693"/>
        <item x="738"/>
        <item x="475"/>
        <item x="662"/>
        <item x="479"/>
        <item x="643"/>
        <item x="359"/>
        <item x="374"/>
        <item x="764"/>
        <item x="82"/>
        <item x="255"/>
        <item x="594"/>
        <item x="412"/>
        <item x="568"/>
        <item x="269"/>
        <item x="179"/>
        <item x="610"/>
        <item x="721"/>
        <item x="468"/>
        <item x="675"/>
        <item x="710"/>
        <item x="365"/>
        <item x="377"/>
        <item x="289"/>
        <item x="315"/>
        <item x="361"/>
        <item x="392"/>
        <item x="152"/>
        <item x="685"/>
        <item x="402"/>
        <item x="191"/>
        <item x="17"/>
        <item x="140"/>
        <item x="88"/>
        <item x="75"/>
        <item x="346"/>
        <item x="218"/>
        <item x="193"/>
        <item x="466"/>
        <item x="657"/>
        <item x="102"/>
        <item x="503"/>
        <item x="204"/>
        <item x="482"/>
        <item x="573"/>
        <item x="68"/>
        <item x="43"/>
        <item x="418"/>
        <item x="78"/>
        <item x="39"/>
        <item x="251"/>
        <item x="57"/>
        <item x="401"/>
        <item x="570"/>
        <item x="243"/>
        <item x="422"/>
        <item x="373"/>
        <item x="311"/>
        <item x="488"/>
        <item x="187"/>
        <item x="333"/>
        <item x="690"/>
        <item x="732"/>
        <item x="128"/>
        <item x="742"/>
        <item x="438"/>
        <item x="756"/>
        <item x="421"/>
        <item x="281"/>
        <item x="581"/>
        <item x="532"/>
        <item x="261"/>
        <item x="85"/>
        <item x="335"/>
        <item x="668"/>
        <item x="253"/>
        <item x="750"/>
        <item x="190"/>
        <item x="298"/>
        <item x="699"/>
        <item x="28"/>
        <item x="505"/>
        <item x="214"/>
        <item x="705"/>
        <item x="473"/>
        <item x="24"/>
        <item x="10"/>
        <item x="681"/>
        <item x="280"/>
        <item x="6"/>
        <item x="424"/>
        <item x="272"/>
        <item x="101"/>
        <item x="340"/>
        <item x="396"/>
        <item x="658"/>
        <item x="54"/>
        <item x="287"/>
        <item x="460"/>
        <item x="216"/>
        <item x="747"/>
        <item x="636"/>
        <item x="497"/>
        <item x="257"/>
        <item x="671"/>
        <item x="195"/>
        <item x="554"/>
        <item x="712"/>
        <item x="653"/>
        <item x="99"/>
        <item x="640"/>
        <item x="332"/>
        <item x="116"/>
        <item x="60"/>
        <item x="45"/>
        <item x="168"/>
        <item x="38"/>
        <item x="162"/>
        <item x="329"/>
        <item x="529"/>
        <item x="591"/>
        <item x="574"/>
        <item x="222"/>
        <item x="629"/>
        <item x="130"/>
        <item x="212"/>
        <item x="588"/>
        <item x="724"/>
        <item x="171"/>
        <item x="516"/>
        <item x="625"/>
        <item x="211"/>
        <item x="228"/>
        <item x="266"/>
        <item x="286"/>
        <item x="408"/>
        <item x="702"/>
        <item x="150"/>
        <item x="682"/>
        <item x="306"/>
        <item x="35"/>
        <item x="278"/>
        <item x="220"/>
        <item x="704"/>
        <item x="512"/>
        <item x="164"/>
        <item x="318"/>
        <item x="649"/>
        <item x="105"/>
        <item x="624"/>
        <item x="385"/>
        <item x="108"/>
        <item x="270"/>
        <item x="389"/>
        <item x="185"/>
        <item x="489"/>
        <item x="184"/>
        <item x="674"/>
        <item x="620"/>
        <item x="524"/>
        <item x="461"/>
        <item x="343"/>
        <item x="737"/>
        <item x="265"/>
        <item x="317"/>
        <item x="680"/>
        <item x="379"/>
        <item x="559"/>
        <item x="166"/>
        <item x="546"/>
        <item x="249"/>
        <item x="134"/>
        <item x="716"/>
        <item x="762"/>
        <item x="324"/>
        <item x="464"/>
        <item x="409"/>
        <item x="694"/>
        <item x="34"/>
        <item x="541"/>
        <item x="751"/>
        <item x="743"/>
        <item x="583"/>
        <item x="242"/>
        <item x="413"/>
        <item x="584"/>
        <item x="595"/>
        <item x="556"/>
        <item x="336"/>
        <item x="163"/>
        <item x="471"/>
        <item x="455"/>
        <item x="132"/>
        <item x="366"/>
        <item x="513"/>
        <item x="641"/>
        <item x="229"/>
        <item x="277"/>
        <item x="761"/>
        <item x="125"/>
        <item x="25"/>
        <item x="407"/>
        <item x="656"/>
        <item x="519"/>
        <item x="279"/>
        <item x="143"/>
        <item x="113"/>
        <item x="677"/>
        <item x="552"/>
        <item x="416"/>
        <item x="439"/>
        <item x="509"/>
        <item x="414"/>
        <item x="56"/>
        <item x="121"/>
        <item x="673"/>
        <item x="616"/>
        <item x="753"/>
        <item x="48"/>
        <item x="490"/>
        <item x="648"/>
        <item x="41"/>
        <item x="736"/>
        <item x="186"/>
        <item x="577"/>
        <item x="221"/>
        <item x="53"/>
        <item x="358"/>
        <item x="666"/>
        <item x="83"/>
        <item x="611"/>
        <item x="487"/>
        <item x="104"/>
        <item x="0"/>
        <item x="381"/>
        <item x="763"/>
        <item x="456"/>
        <item x="759"/>
        <item x="76"/>
        <item x="441"/>
        <item x="364"/>
        <item x="515"/>
        <item x="3"/>
        <item x="419"/>
        <item x="432"/>
        <item x="623"/>
        <item x="354"/>
        <item x="495"/>
        <item x="275"/>
        <item x="157"/>
        <item x="634"/>
        <item x="303"/>
        <item x="484"/>
        <item x="612"/>
        <item x="726"/>
        <item x="725"/>
        <item x="36"/>
        <item x="236"/>
        <item x="316"/>
        <item x="167"/>
        <item x="391"/>
        <item x="169"/>
        <item x="746"/>
        <item x="21"/>
        <item x="562"/>
        <item x="637"/>
        <item x="89"/>
        <item x="400"/>
        <item x="223"/>
        <item x="129"/>
        <item x="138"/>
        <item x="158"/>
        <item x="744"/>
        <item x="302"/>
        <item x="352"/>
        <item x="748"/>
        <item x="617"/>
        <item x="739"/>
        <item x="582"/>
        <item x="458"/>
        <item x="322"/>
        <item x="630"/>
        <item x="433"/>
        <item x="476"/>
        <item x="729"/>
        <item x="50"/>
        <item x="754"/>
        <item x="597"/>
        <item x="663"/>
        <item x="360"/>
        <item x="245"/>
        <item x="160"/>
        <item x="271"/>
        <item x="454"/>
        <item x="96"/>
        <item x="733"/>
        <item x="632"/>
        <item x="188"/>
        <item x="375"/>
        <item x="250"/>
        <item x="16"/>
        <item x="124"/>
        <item x="587"/>
        <item x="467"/>
        <item x="233"/>
        <item x="404"/>
        <item x="543"/>
        <item x="501"/>
        <item x="500"/>
        <item x="506"/>
        <item x="486"/>
        <item x="148"/>
        <item x="579"/>
        <item x="224"/>
        <item x="714"/>
        <item x="695"/>
        <item x="596"/>
        <item x="425"/>
        <item x="312"/>
        <item x="745"/>
        <item x="320"/>
        <item x="510"/>
        <item x="566"/>
        <item x="462"/>
        <item x="246"/>
        <item x="398"/>
        <item x="120"/>
        <item x="647"/>
        <item x="227"/>
        <item x="13"/>
        <item x="766"/>
        <item x="431"/>
        <item x="326"/>
        <item x="154"/>
        <item x="268"/>
        <item x="111"/>
        <item x="652"/>
        <item x="117"/>
        <item x="523"/>
        <item x="237"/>
        <item x="59"/>
        <item x="499"/>
        <item x="58"/>
        <item x="95"/>
        <item x="118"/>
        <item x="420"/>
        <item x="605"/>
        <item x="765"/>
        <item x="203"/>
        <item x="457"/>
        <item x="757"/>
        <item x="159"/>
        <item x="146"/>
        <item x="300"/>
        <item x="292"/>
        <item x="319"/>
        <item x="371"/>
        <item x="206"/>
        <item x="239"/>
        <item x="309"/>
        <item x="586"/>
        <item x="273"/>
        <item x="633"/>
        <item x="1"/>
        <item x="197"/>
        <item x="368"/>
        <item x="8"/>
        <item x="613"/>
        <item x="49"/>
        <item x="51"/>
        <item x="580"/>
        <item x="248"/>
        <item x="327"/>
        <item x="370"/>
        <item x="170"/>
        <item x="638"/>
        <item x="715"/>
        <item x="325"/>
        <item x="30"/>
        <item x="571"/>
        <item x="696"/>
        <item x="445"/>
        <item x="472"/>
        <item x="689"/>
        <item x="621"/>
        <item x="31"/>
        <item x="728"/>
        <item x="295"/>
        <item x="538"/>
        <item x="351"/>
        <item x="644"/>
        <item x="283"/>
        <item x="564"/>
        <item x="527"/>
        <item x="291"/>
        <item x="388"/>
        <item x="11"/>
        <item x="240"/>
        <item x="627"/>
        <item x="380"/>
        <item x="79"/>
        <item x="63"/>
        <item x="405"/>
        <item x="314"/>
        <item x="174"/>
        <item x="262"/>
        <item x="534"/>
        <item x="485"/>
        <item x="213"/>
        <item x="557"/>
        <item x="565"/>
        <item x="348"/>
        <item x="393"/>
        <item x="70"/>
        <item x="301"/>
        <item x="165"/>
        <item x="384"/>
        <item x="719"/>
        <item x="661"/>
        <item x="254"/>
        <item x="607"/>
        <item x="386"/>
        <item x="494"/>
        <item x="91"/>
        <item x="444"/>
        <item x="110"/>
        <item x="723"/>
        <item x="115"/>
        <item x="201"/>
        <item x="572"/>
        <item x="20"/>
        <item x="740"/>
        <item x="601"/>
        <item x="687"/>
        <item x="521"/>
        <item x="550"/>
        <item x="231"/>
        <item x="194"/>
        <item x="553"/>
        <item x="504"/>
        <item x="142"/>
        <item x="665"/>
        <item t="default"/>
      </items>
    </pivotField>
    <pivotField showAll="0">
      <items count="6">
        <item x="3"/>
        <item x="2"/>
        <item x="4"/>
        <item x="0"/>
        <item x="1"/>
        <item t="default"/>
      </items>
    </pivotField>
    <pivotField showAll="0"/>
    <pivotField showAll="0"/>
    <pivotField showAll="0">
      <items count="4">
        <item x="0"/>
        <item x="2"/>
        <item x="1"/>
        <item t="default"/>
      </items>
    </pivotField>
    <pivotField showAll="0"/>
    <pivotField showAll="0"/>
    <pivotField axis="axisRow" showAll="0">
      <items count="13">
        <item x="4"/>
        <item x="1"/>
        <item x="5"/>
        <item x="6"/>
        <item x="7"/>
        <item x="9"/>
        <item x="8"/>
        <item x="0"/>
        <item x="10"/>
        <item x="11"/>
        <item x="2"/>
        <item x="3"/>
        <item t="default"/>
      </items>
    </pivotField>
    <pivotField showAll="0"/>
    <pivotField showAll="0"/>
    <pivotField showAll="0"/>
    <pivotField showAll="0">
      <items count="5">
        <item x="2"/>
        <item x="1"/>
        <item x="0"/>
        <item m="1" x="3"/>
        <item t="default"/>
      </items>
    </pivotField>
    <pivotField dataField="1" showAll="0"/>
    <pivotField numFmtId="2" showAll="0"/>
    <pivotField dataField="1" numFmtId="44" showAll="0"/>
    <pivotField numFmtId="44" showAll="0"/>
    <pivotField numFmtId="44" showAll="0"/>
    <pivotField dataField="1" numFmtId="44" showAll="0"/>
    <pivotField showAll="0" defaultSubtotal="0"/>
    <pivotField showAll="0" defaultSubtotal="0"/>
    <pivotField showAll="0" defaultSubtotal="0">
      <items count="8">
        <item x="0"/>
        <item x="1"/>
        <item x="2"/>
        <item x="3"/>
        <item x="4"/>
        <item x="5"/>
        <item x="6"/>
        <item x="7"/>
      </items>
    </pivotField>
    <pivotField dragToRow="0" dragToCol="0" dragToPage="0" showAll="0" defaultSubtotal="0"/>
  </pivotFields>
  <rowFields count="1">
    <field x="8"/>
  </rowFields>
  <rowItems count="13">
    <i>
      <x/>
    </i>
    <i>
      <x v="1"/>
    </i>
    <i>
      <x v="2"/>
    </i>
    <i>
      <x v="3"/>
    </i>
    <i>
      <x v="4"/>
    </i>
    <i>
      <x v="5"/>
    </i>
    <i>
      <x v="6"/>
    </i>
    <i>
      <x v="7"/>
    </i>
    <i>
      <x v="8"/>
    </i>
    <i>
      <x v="9"/>
    </i>
    <i>
      <x v="10"/>
    </i>
    <i>
      <x v="11"/>
    </i>
    <i t="grand">
      <x/>
    </i>
  </rowItems>
  <colFields count="1">
    <field x="-2"/>
  </colFields>
  <colItems count="4">
    <i>
      <x/>
    </i>
    <i i="1">
      <x v="1"/>
    </i>
    <i i="2">
      <x v="2"/>
    </i>
    <i i="3">
      <x v="3"/>
    </i>
  </colItems>
  <dataFields count="4">
    <dataField name="Number of Orders" fld="0" subtotal="count" baseField="8" baseItem="0" numFmtId="1"/>
    <dataField name="Total Quantity" fld="13" baseField="8" baseItem="0" numFmtId="1"/>
    <dataField name="Total Sales" fld="15" baseField="8" baseItem="0" numFmtId="44"/>
    <dataField name="Total Profit" fld="18" baseField="8" baseItem="0"/>
  </dataFields>
  <formats count="5">
    <format dxfId="6">
      <pivotArea outline="0" collapsedLevelsAreSubtotals="1" fieldPosition="0"/>
    </format>
    <format dxfId="5">
      <pivotArea collapsedLevelsAreSubtotals="1" fieldPosition="0">
        <references count="2">
          <reference field="4294967294" count="1" selected="0">
            <x v="0"/>
          </reference>
          <reference field="8" count="0"/>
        </references>
      </pivotArea>
    </format>
    <format dxfId="4">
      <pivotArea field="8" grandRow="1" outline="0" collapsedLevelsAreSubtotals="1" axis="axisRow" fieldPosition="0">
        <references count="1">
          <reference field="4294967294" count="1" selected="0">
            <x v="0"/>
          </reference>
        </references>
      </pivotArea>
    </format>
    <format dxfId="3">
      <pivotArea outline="0" collapsedLevelsAreSubtotals="1" fieldPosition="0">
        <references count="1">
          <reference field="4294967294" count="1" selected="0">
            <x v="0"/>
          </reference>
        </references>
      </pivotArea>
    </format>
    <format dxfId="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E48EC25-207E-44BB-93A4-C6B646DF7475}" name="CountryOrderSize"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8">
  <location ref="B65:E79" firstHeaderRow="1" firstDataRow="2" firstDataCol="1"/>
  <pivotFields count="23">
    <pivotField dataField="1" showAll="0"/>
    <pivotField numFmtId="164" showAll="0">
      <items count="768">
        <item x="32"/>
        <item x="123"/>
        <item x="437"/>
        <item x="450"/>
        <item x="98"/>
        <item x="321"/>
        <item x="406"/>
        <item x="651"/>
        <item x="202"/>
        <item x="493"/>
        <item x="180"/>
        <item x="691"/>
        <item x="349"/>
        <item x="679"/>
        <item x="563"/>
        <item x="427"/>
        <item x="667"/>
        <item x="357"/>
        <item x="545"/>
        <item x="507"/>
        <item x="112"/>
        <item x="7"/>
        <item x="683"/>
        <item x="428"/>
        <item x="735"/>
        <item x="331"/>
        <item x="207"/>
        <item x="567"/>
        <item x="599"/>
        <item x="561"/>
        <item x="40"/>
        <item x="363"/>
        <item x="708"/>
        <item x="539"/>
        <item x="344"/>
        <item x="718"/>
        <item x="84"/>
        <item x="645"/>
        <item x="136"/>
        <item x="44"/>
        <item x="530"/>
        <item x="200"/>
        <item x="337"/>
        <item x="46"/>
        <item x="755"/>
        <item x="697"/>
        <item x="22"/>
        <item x="156"/>
        <item x="74"/>
        <item x="760"/>
        <item x="628"/>
        <item x="241"/>
        <item x="517"/>
        <item x="175"/>
        <item x="558"/>
        <item x="135"/>
        <item x="173"/>
        <item x="678"/>
        <item x="64"/>
        <item x="589"/>
        <item x="688"/>
        <item x="646"/>
        <item x="244"/>
        <item x="12"/>
        <item x="417"/>
        <item x="382"/>
        <item x="19"/>
        <item x="670"/>
        <item x="508"/>
        <item x="635"/>
        <item x="585"/>
        <item x="540"/>
        <item x="542"/>
        <item x="55"/>
        <item x="395"/>
        <item x="511"/>
        <item x="440"/>
        <item x="299"/>
        <item x="103"/>
        <item x="434"/>
        <item x="217"/>
        <item x="684"/>
        <item x="232"/>
        <item x="198"/>
        <item x="178"/>
        <item x="722"/>
        <item x="470"/>
        <item x="720"/>
        <item x="469"/>
        <item x="477"/>
        <item x="9"/>
        <item x="86"/>
        <item x="549"/>
        <item x="210"/>
        <item x="576"/>
        <item x="590"/>
        <item x="522"/>
        <item x="23"/>
        <item x="87"/>
        <item x="514"/>
        <item x="90"/>
        <item x="339"/>
        <item x="701"/>
        <item x="4"/>
        <item x="5"/>
        <item x="642"/>
        <item x="247"/>
        <item x="717"/>
        <item x="618"/>
        <item x="399"/>
        <item x="526"/>
        <item x="700"/>
        <item x="676"/>
        <item x="498"/>
        <item x="18"/>
        <item x="161"/>
        <item x="181"/>
        <item x="536"/>
        <item x="593"/>
        <item x="62"/>
        <item x="731"/>
        <item x="603"/>
        <item x="669"/>
        <item x="310"/>
        <item x="537"/>
        <item x="655"/>
        <item x="199"/>
        <item x="15"/>
        <item x="93"/>
        <item x="555"/>
        <item x="155"/>
        <item x="548"/>
        <item x="459"/>
        <item x="481"/>
        <item x="435"/>
        <item x="528"/>
        <item x="535"/>
        <item x="235"/>
        <item x="602"/>
        <item x="436"/>
        <item x="478"/>
        <item x="141"/>
        <item x="226"/>
        <item x="650"/>
        <item x="26"/>
        <item x="448"/>
        <item x="252"/>
        <item x="709"/>
        <item x="131"/>
        <item x="338"/>
        <item x="149"/>
        <item x="430"/>
        <item x="600"/>
        <item x="609"/>
        <item x="94"/>
        <item x="215"/>
        <item x="196"/>
        <item x="730"/>
        <item x="547"/>
        <item x="73"/>
        <item x="293"/>
        <item x="711"/>
        <item x="569"/>
        <item x="145"/>
        <item x="496"/>
        <item x="598"/>
        <item x="182"/>
        <item x="707"/>
        <item x="369"/>
        <item x="664"/>
        <item x="33"/>
        <item x="403"/>
        <item x="276"/>
        <item x="208"/>
        <item x="443"/>
        <item x="137"/>
        <item x="660"/>
        <item x="356"/>
        <item x="692"/>
        <item x="491"/>
        <item x="177"/>
        <item x="544"/>
        <item x="383"/>
        <item x="219"/>
        <item x="225"/>
        <item x="345"/>
        <item x="606"/>
        <item x="304"/>
        <item x="452"/>
        <item x="144"/>
        <item x="350"/>
        <item x="97"/>
        <item x="533"/>
        <item x="323"/>
        <item x="65"/>
        <item x="183"/>
        <item x="376"/>
        <item x="734"/>
        <item x="209"/>
        <item x="465"/>
        <item x="72"/>
        <item x="619"/>
        <item x="578"/>
        <item x="81"/>
        <item x="107"/>
        <item x="61"/>
        <item x="706"/>
        <item x="411"/>
        <item x="256"/>
        <item x="153"/>
        <item x="305"/>
        <item x="378"/>
        <item x="608"/>
        <item x="347"/>
        <item x="126"/>
        <item x="296"/>
        <item x="100"/>
        <item x="205"/>
        <item x="334"/>
        <item x="639"/>
        <item x="560"/>
        <item x="176"/>
        <item x="308"/>
        <item x="446"/>
        <item x="447"/>
        <item x="626"/>
        <item x="551"/>
        <item x="66"/>
        <item x="282"/>
        <item x="92"/>
        <item x="77"/>
        <item x="290"/>
        <item x="463"/>
        <item x="654"/>
        <item x="520"/>
        <item x="307"/>
        <item x="355"/>
        <item x="147"/>
        <item x="426"/>
        <item x="615"/>
        <item x="274"/>
        <item x="342"/>
        <item x="390"/>
        <item x="713"/>
        <item x="442"/>
        <item x="263"/>
        <item x="189"/>
        <item x="483"/>
        <item x="492"/>
        <item x="127"/>
        <item x="372"/>
        <item x="29"/>
        <item x="267"/>
        <item x="234"/>
        <item x="531"/>
        <item x="698"/>
        <item x="423"/>
        <item x="575"/>
        <item x="614"/>
        <item x="139"/>
        <item x="14"/>
        <item x="114"/>
        <item x="122"/>
        <item x="451"/>
        <item x="109"/>
        <item x="367"/>
        <item x="80"/>
        <item x="672"/>
        <item x="119"/>
        <item x="703"/>
        <item x="631"/>
        <item x="47"/>
        <item x="69"/>
        <item x="328"/>
        <item x="429"/>
        <item x="341"/>
        <item x="133"/>
        <item x="313"/>
        <item x="353"/>
        <item x="52"/>
        <item x="749"/>
        <item x="285"/>
        <item x="294"/>
        <item x="622"/>
        <item x="474"/>
        <item x="394"/>
        <item x="151"/>
        <item x="259"/>
        <item x="362"/>
        <item x="67"/>
        <item x="172"/>
        <item x="453"/>
        <item x="106"/>
        <item x="284"/>
        <item x="449"/>
        <item x="192"/>
        <item x="659"/>
        <item x="260"/>
        <item x="2"/>
        <item x="415"/>
        <item x="686"/>
        <item x="387"/>
        <item x="502"/>
        <item x="71"/>
        <item x="42"/>
        <item x="758"/>
        <item x="297"/>
        <item x="258"/>
        <item x="397"/>
        <item x="480"/>
        <item x="288"/>
        <item x="592"/>
        <item x="37"/>
        <item x="238"/>
        <item x="518"/>
        <item x="330"/>
        <item x="727"/>
        <item x="741"/>
        <item x="264"/>
        <item x="27"/>
        <item x="525"/>
        <item x="752"/>
        <item x="230"/>
        <item x="410"/>
        <item x="604"/>
        <item x="693"/>
        <item x="738"/>
        <item x="475"/>
        <item x="662"/>
        <item x="479"/>
        <item x="643"/>
        <item x="359"/>
        <item x="374"/>
        <item x="764"/>
        <item x="82"/>
        <item x="255"/>
        <item x="594"/>
        <item x="412"/>
        <item x="568"/>
        <item x="269"/>
        <item x="179"/>
        <item x="610"/>
        <item x="721"/>
        <item x="468"/>
        <item x="675"/>
        <item x="710"/>
        <item x="365"/>
        <item x="377"/>
        <item x="289"/>
        <item x="315"/>
        <item x="361"/>
        <item x="392"/>
        <item x="152"/>
        <item x="685"/>
        <item x="402"/>
        <item x="191"/>
        <item x="17"/>
        <item x="140"/>
        <item x="88"/>
        <item x="75"/>
        <item x="346"/>
        <item x="218"/>
        <item x="193"/>
        <item x="466"/>
        <item x="657"/>
        <item x="102"/>
        <item x="503"/>
        <item x="204"/>
        <item x="482"/>
        <item x="573"/>
        <item x="68"/>
        <item x="43"/>
        <item x="418"/>
        <item x="78"/>
        <item x="39"/>
        <item x="251"/>
        <item x="57"/>
        <item x="401"/>
        <item x="570"/>
        <item x="243"/>
        <item x="422"/>
        <item x="373"/>
        <item x="311"/>
        <item x="488"/>
        <item x="187"/>
        <item x="333"/>
        <item x="690"/>
        <item x="732"/>
        <item x="128"/>
        <item x="742"/>
        <item x="438"/>
        <item x="756"/>
        <item x="421"/>
        <item x="281"/>
        <item x="581"/>
        <item x="532"/>
        <item x="261"/>
        <item x="85"/>
        <item x="335"/>
        <item x="668"/>
        <item x="253"/>
        <item x="750"/>
        <item x="190"/>
        <item x="298"/>
        <item x="699"/>
        <item x="28"/>
        <item x="505"/>
        <item x="214"/>
        <item x="705"/>
        <item x="473"/>
        <item x="24"/>
        <item x="10"/>
        <item x="681"/>
        <item x="280"/>
        <item x="6"/>
        <item x="424"/>
        <item x="272"/>
        <item x="101"/>
        <item x="340"/>
        <item x="396"/>
        <item x="658"/>
        <item x="54"/>
        <item x="287"/>
        <item x="460"/>
        <item x="216"/>
        <item x="747"/>
        <item x="636"/>
        <item x="497"/>
        <item x="257"/>
        <item x="671"/>
        <item x="195"/>
        <item x="554"/>
        <item x="712"/>
        <item x="653"/>
        <item x="99"/>
        <item x="640"/>
        <item x="332"/>
        <item x="116"/>
        <item x="60"/>
        <item x="45"/>
        <item x="168"/>
        <item x="38"/>
        <item x="162"/>
        <item x="329"/>
        <item x="529"/>
        <item x="591"/>
        <item x="574"/>
        <item x="222"/>
        <item x="629"/>
        <item x="130"/>
        <item x="212"/>
        <item x="588"/>
        <item x="724"/>
        <item x="171"/>
        <item x="516"/>
        <item x="625"/>
        <item x="211"/>
        <item x="228"/>
        <item x="266"/>
        <item x="286"/>
        <item x="408"/>
        <item x="702"/>
        <item x="150"/>
        <item x="682"/>
        <item x="306"/>
        <item x="35"/>
        <item x="278"/>
        <item x="220"/>
        <item x="704"/>
        <item x="512"/>
        <item x="164"/>
        <item x="318"/>
        <item x="649"/>
        <item x="105"/>
        <item x="624"/>
        <item x="385"/>
        <item x="108"/>
        <item x="270"/>
        <item x="389"/>
        <item x="185"/>
        <item x="489"/>
        <item x="184"/>
        <item x="674"/>
        <item x="620"/>
        <item x="524"/>
        <item x="461"/>
        <item x="343"/>
        <item x="737"/>
        <item x="265"/>
        <item x="317"/>
        <item x="680"/>
        <item x="379"/>
        <item x="559"/>
        <item x="166"/>
        <item x="546"/>
        <item x="249"/>
        <item x="134"/>
        <item x="716"/>
        <item x="762"/>
        <item x="324"/>
        <item x="464"/>
        <item x="409"/>
        <item x="694"/>
        <item x="34"/>
        <item x="541"/>
        <item x="751"/>
        <item x="743"/>
        <item x="583"/>
        <item x="242"/>
        <item x="413"/>
        <item x="584"/>
        <item x="595"/>
        <item x="556"/>
        <item x="336"/>
        <item x="163"/>
        <item x="471"/>
        <item x="455"/>
        <item x="132"/>
        <item x="366"/>
        <item x="513"/>
        <item x="641"/>
        <item x="229"/>
        <item x="277"/>
        <item x="761"/>
        <item x="125"/>
        <item x="25"/>
        <item x="407"/>
        <item x="656"/>
        <item x="519"/>
        <item x="279"/>
        <item x="143"/>
        <item x="113"/>
        <item x="677"/>
        <item x="552"/>
        <item x="416"/>
        <item x="439"/>
        <item x="509"/>
        <item x="414"/>
        <item x="56"/>
        <item x="121"/>
        <item x="673"/>
        <item x="616"/>
        <item x="753"/>
        <item x="48"/>
        <item x="490"/>
        <item x="648"/>
        <item x="41"/>
        <item x="736"/>
        <item x="186"/>
        <item x="577"/>
        <item x="221"/>
        <item x="53"/>
        <item x="358"/>
        <item x="666"/>
        <item x="83"/>
        <item x="611"/>
        <item x="487"/>
        <item x="104"/>
        <item x="0"/>
        <item x="381"/>
        <item x="763"/>
        <item x="456"/>
        <item x="759"/>
        <item x="76"/>
        <item x="441"/>
        <item x="364"/>
        <item x="515"/>
        <item x="3"/>
        <item x="419"/>
        <item x="432"/>
        <item x="623"/>
        <item x="354"/>
        <item x="495"/>
        <item x="275"/>
        <item x="157"/>
        <item x="634"/>
        <item x="303"/>
        <item x="484"/>
        <item x="612"/>
        <item x="726"/>
        <item x="725"/>
        <item x="36"/>
        <item x="236"/>
        <item x="316"/>
        <item x="167"/>
        <item x="391"/>
        <item x="169"/>
        <item x="746"/>
        <item x="21"/>
        <item x="562"/>
        <item x="637"/>
        <item x="89"/>
        <item x="400"/>
        <item x="223"/>
        <item x="129"/>
        <item x="138"/>
        <item x="158"/>
        <item x="744"/>
        <item x="302"/>
        <item x="352"/>
        <item x="748"/>
        <item x="617"/>
        <item x="739"/>
        <item x="582"/>
        <item x="458"/>
        <item x="322"/>
        <item x="630"/>
        <item x="433"/>
        <item x="476"/>
        <item x="729"/>
        <item x="50"/>
        <item x="754"/>
        <item x="597"/>
        <item x="663"/>
        <item x="360"/>
        <item x="245"/>
        <item x="160"/>
        <item x="271"/>
        <item x="454"/>
        <item x="96"/>
        <item x="733"/>
        <item x="632"/>
        <item x="188"/>
        <item x="375"/>
        <item x="250"/>
        <item x="16"/>
        <item x="124"/>
        <item x="587"/>
        <item x="467"/>
        <item x="233"/>
        <item x="404"/>
        <item x="543"/>
        <item x="501"/>
        <item x="500"/>
        <item x="506"/>
        <item x="486"/>
        <item x="148"/>
        <item x="579"/>
        <item x="224"/>
        <item x="714"/>
        <item x="695"/>
        <item x="596"/>
        <item x="425"/>
        <item x="312"/>
        <item x="745"/>
        <item x="320"/>
        <item x="510"/>
        <item x="566"/>
        <item x="462"/>
        <item x="246"/>
        <item x="398"/>
        <item x="120"/>
        <item x="647"/>
        <item x="227"/>
        <item x="13"/>
        <item x="766"/>
        <item x="431"/>
        <item x="326"/>
        <item x="154"/>
        <item x="268"/>
        <item x="111"/>
        <item x="652"/>
        <item x="117"/>
        <item x="523"/>
        <item x="237"/>
        <item x="59"/>
        <item x="499"/>
        <item x="58"/>
        <item x="95"/>
        <item x="118"/>
        <item x="420"/>
        <item x="605"/>
        <item x="765"/>
        <item x="203"/>
        <item x="457"/>
        <item x="757"/>
        <item x="159"/>
        <item x="146"/>
        <item x="300"/>
        <item x="292"/>
        <item x="319"/>
        <item x="371"/>
        <item x="206"/>
        <item x="239"/>
        <item x="309"/>
        <item x="586"/>
        <item x="273"/>
        <item x="633"/>
        <item x="1"/>
        <item x="197"/>
        <item x="368"/>
        <item x="8"/>
        <item x="613"/>
        <item x="49"/>
        <item x="51"/>
        <item x="580"/>
        <item x="248"/>
        <item x="327"/>
        <item x="370"/>
        <item x="170"/>
        <item x="638"/>
        <item x="715"/>
        <item x="325"/>
        <item x="30"/>
        <item x="571"/>
        <item x="696"/>
        <item x="445"/>
        <item x="472"/>
        <item x="689"/>
        <item x="621"/>
        <item x="31"/>
        <item x="728"/>
        <item x="295"/>
        <item x="538"/>
        <item x="351"/>
        <item x="644"/>
        <item x="283"/>
        <item x="564"/>
        <item x="527"/>
        <item x="291"/>
        <item x="388"/>
        <item x="11"/>
        <item x="240"/>
        <item x="627"/>
        <item x="380"/>
        <item x="79"/>
        <item x="63"/>
        <item x="405"/>
        <item x="314"/>
        <item x="174"/>
        <item x="262"/>
        <item x="534"/>
        <item x="485"/>
        <item x="213"/>
        <item x="557"/>
        <item x="565"/>
        <item x="348"/>
        <item x="393"/>
        <item x="70"/>
        <item x="301"/>
        <item x="165"/>
        <item x="384"/>
        <item x="719"/>
        <item x="661"/>
        <item x="254"/>
        <item x="607"/>
        <item x="386"/>
        <item x="494"/>
        <item x="91"/>
        <item x="444"/>
        <item x="110"/>
        <item x="723"/>
        <item x="115"/>
        <item x="201"/>
        <item x="572"/>
        <item x="20"/>
        <item x="740"/>
        <item x="601"/>
        <item x="687"/>
        <item x="521"/>
        <item x="550"/>
        <item x="231"/>
        <item x="194"/>
        <item x="553"/>
        <item x="504"/>
        <item x="142"/>
        <item x="665"/>
        <item t="default"/>
      </items>
    </pivotField>
    <pivotField showAll="0">
      <items count="6">
        <item x="3"/>
        <item x="2"/>
        <item x="4"/>
        <item x="0"/>
        <item x="1"/>
        <item t="default"/>
      </items>
    </pivotField>
    <pivotField showAll="0"/>
    <pivotField showAll="0"/>
    <pivotField showAll="0">
      <items count="4">
        <item x="0"/>
        <item x="2"/>
        <item x="1"/>
        <item t="default"/>
      </items>
    </pivotField>
    <pivotField showAll="0"/>
    <pivotField showAll="0"/>
    <pivotField axis="axisRow" showAll="0">
      <items count="13">
        <item x="4"/>
        <item x="1"/>
        <item x="5"/>
        <item x="6"/>
        <item x="7"/>
        <item x="9"/>
        <item x="8"/>
        <item x="0"/>
        <item x="10"/>
        <item x="11"/>
        <item x="2"/>
        <item x="3"/>
        <item t="default"/>
      </items>
    </pivotField>
    <pivotField showAll="0"/>
    <pivotField showAll="0"/>
    <pivotField showAll="0"/>
    <pivotField axis="axisCol" showAll="0">
      <items count="5">
        <item x="0"/>
        <item x="1"/>
        <item x="2"/>
        <item m="1" x="3"/>
        <item t="default"/>
      </items>
    </pivotField>
    <pivotField showAll="0"/>
    <pivotField numFmtId="2" showAll="0"/>
    <pivotField numFmtId="44" showAll="0"/>
    <pivotField numFmtId="44" showAll="0"/>
    <pivotField numFmtId="44" showAll="0"/>
    <pivotField numFmtId="4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 dragToRow="0" dragToCol="0" dragToPage="0" showAll="0" defaultSubtotal="0"/>
  </pivotFields>
  <rowFields count="1">
    <field x="8"/>
  </rowFields>
  <rowItems count="13">
    <i>
      <x/>
    </i>
    <i>
      <x v="1"/>
    </i>
    <i>
      <x v="2"/>
    </i>
    <i>
      <x v="3"/>
    </i>
    <i>
      <x v="4"/>
    </i>
    <i>
      <x v="5"/>
    </i>
    <i>
      <x v="6"/>
    </i>
    <i>
      <x v="7"/>
    </i>
    <i>
      <x v="8"/>
    </i>
    <i>
      <x v="9"/>
    </i>
    <i>
      <x v="10"/>
    </i>
    <i>
      <x v="11"/>
    </i>
    <i t="grand">
      <x/>
    </i>
  </rowItems>
  <colFields count="1">
    <field x="12"/>
  </colFields>
  <colItems count="3">
    <i>
      <x/>
    </i>
    <i>
      <x v="1"/>
    </i>
    <i>
      <x v="2"/>
    </i>
  </colItems>
  <dataFields count="1">
    <dataField name="Count of Order ID" fld="0" subtotal="count" baseField="0" baseItem="0"/>
  </dataFields>
  <chartFormats count="7">
    <chartFormat chart="1" format="0" series="1">
      <pivotArea type="data" outline="0" fieldPosition="0">
        <references count="2">
          <reference field="4294967294" count="1" selected="0">
            <x v="0"/>
          </reference>
          <reference field="12" count="1" selected="0">
            <x v="0"/>
          </reference>
        </references>
      </pivotArea>
    </chartFormat>
    <chartFormat chart="1" format="1" series="1">
      <pivotArea type="data" outline="0" fieldPosition="0">
        <references count="2">
          <reference field="4294967294" count="1" selected="0">
            <x v="0"/>
          </reference>
          <reference field="12" count="1" selected="0">
            <x v="1"/>
          </reference>
        </references>
      </pivotArea>
    </chartFormat>
    <chartFormat chart="1" format="2" series="1">
      <pivotArea type="data" outline="0" fieldPosition="0">
        <references count="2">
          <reference field="4294967294" count="1" selected="0">
            <x v="0"/>
          </reference>
          <reference field="12" count="1" selected="0">
            <x v="2"/>
          </reference>
        </references>
      </pivotArea>
    </chartFormat>
    <chartFormat chart="7" format="12" series="1">
      <pivotArea type="data" outline="0" fieldPosition="0">
        <references count="2">
          <reference field="4294967294" count="1" selected="0">
            <x v="0"/>
          </reference>
          <reference field="12" count="1" selected="0">
            <x v="2"/>
          </reference>
        </references>
      </pivotArea>
    </chartFormat>
    <chartFormat chart="7" format="13" series="1">
      <pivotArea type="data" outline="0" fieldPosition="0">
        <references count="2">
          <reference field="4294967294" count="1" selected="0">
            <x v="0"/>
          </reference>
          <reference field="12" count="1" selected="0">
            <x v="1"/>
          </reference>
        </references>
      </pivotArea>
    </chartFormat>
    <chartFormat chart="7" format="14" series="1">
      <pivotArea type="data" outline="0" fieldPosition="0">
        <references count="2">
          <reference field="4294967294" count="1" selected="0">
            <x v="0"/>
          </reference>
          <reference field="12" count="1" selected="0">
            <x v="0"/>
          </reference>
        </references>
      </pivotArea>
    </chartFormat>
    <chartFormat chart="1"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793BBD0-2ED9-4E75-B557-268C3CF23A37}" name="CountryNumOrder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B2:C15" firstHeaderRow="1" firstDataRow="1" firstDataCol="1"/>
  <pivotFields count="23">
    <pivotField dataField="1" showAll="0"/>
    <pivotField numFmtId="164" showAll="0">
      <items count="768">
        <item x="32"/>
        <item x="123"/>
        <item x="437"/>
        <item x="450"/>
        <item x="98"/>
        <item x="321"/>
        <item x="406"/>
        <item x="651"/>
        <item x="202"/>
        <item x="493"/>
        <item x="180"/>
        <item x="691"/>
        <item x="349"/>
        <item x="679"/>
        <item x="563"/>
        <item x="427"/>
        <item x="667"/>
        <item x="357"/>
        <item x="545"/>
        <item x="507"/>
        <item x="112"/>
        <item x="7"/>
        <item x="683"/>
        <item x="428"/>
        <item x="735"/>
        <item x="331"/>
        <item x="207"/>
        <item x="567"/>
        <item x="599"/>
        <item x="561"/>
        <item x="40"/>
        <item x="363"/>
        <item x="708"/>
        <item x="539"/>
        <item x="344"/>
        <item x="718"/>
        <item x="84"/>
        <item x="645"/>
        <item x="136"/>
        <item x="44"/>
        <item x="530"/>
        <item x="200"/>
        <item x="337"/>
        <item x="46"/>
        <item x="755"/>
        <item x="697"/>
        <item x="22"/>
        <item x="156"/>
        <item x="74"/>
        <item x="760"/>
        <item x="628"/>
        <item x="241"/>
        <item x="517"/>
        <item x="175"/>
        <item x="558"/>
        <item x="135"/>
        <item x="173"/>
        <item x="678"/>
        <item x="64"/>
        <item x="589"/>
        <item x="688"/>
        <item x="646"/>
        <item x="244"/>
        <item x="12"/>
        <item x="417"/>
        <item x="382"/>
        <item x="19"/>
        <item x="670"/>
        <item x="508"/>
        <item x="635"/>
        <item x="585"/>
        <item x="540"/>
        <item x="542"/>
        <item x="55"/>
        <item x="395"/>
        <item x="511"/>
        <item x="440"/>
        <item x="299"/>
        <item x="103"/>
        <item x="434"/>
        <item x="217"/>
        <item x="684"/>
        <item x="232"/>
        <item x="198"/>
        <item x="178"/>
        <item x="722"/>
        <item x="470"/>
        <item x="720"/>
        <item x="469"/>
        <item x="477"/>
        <item x="9"/>
        <item x="86"/>
        <item x="549"/>
        <item x="210"/>
        <item x="576"/>
        <item x="590"/>
        <item x="522"/>
        <item x="23"/>
        <item x="87"/>
        <item x="514"/>
        <item x="90"/>
        <item x="339"/>
        <item x="701"/>
        <item x="4"/>
        <item x="5"/>
        <item x="642"/>
        <item x="247"/>
        <item x="717"/>
        <item x="618"/>
        <item x="399"/>
        <item x="526"/>
        <item x="700"/>
        <item x="676"/>
        <item x="498"/>
        <item x="18"/>
        <item x="161"/>
        <item x="181"/>
        <item x="536"/>
        <item x="593"/>
        <item x="62"/>
        <item x="731"/>
        <item x="603"/>
        <item x="669"/>
        <item x="310"/>
        <item x="537"/>
        <item x="655"/>
        <item x="199"/>
        <item x="15"/>
        <item x="93"/>
        <item x="555"/>
        <item x="155"/>
        <item x="548"/>
        <item x="459"/>
        <item x="481"/>
        <item x="435"/>
        <item x="528"/>
        <item x="535"/>
        <item x="235"/>
        <item x="602"/>
        <item x="436"/>
        <item x="478"/>
        <item x="141"/>
        <item x="226"/>
        <item x="650"/>
        <item x="26"/>
        <item x="448"/>
        <item x="252"/>
        <item x="709"/>
        <item x="131"/>
        <item x="338"/>
        <item x="149"/>
        <item x="430"/>
        <item x="600"/>
        <item x="609"/>
        <item x="94"/>
        <item x="215"/>
        <item x="196"/>
        <item x="730"/>
        <item x="547"/>
        <item x="73"/>
        <item x="293"/>
        <item x="711"/>
        <item x="569"/>
        <item x="145"/>
        <item x="496"/>
        <item x="598"/>
        <item x="182"/>
        <item x="707"/>
        <item x="369"/>
        <item x="664"/>
        <item x="33"/>
        <item x="403"/>
        <item x="276"/>
        <item x="208"/>
        <item x="443"/>
        <item x="137"/>
        <item x="660"/>
        <item x="356"/>
        <item x="692"/>
        <item x="491"/>
        <item x="177"/>
        <item x="544"/>
        <item x="383"/>
        <item x="219"/>
        <item x="225"/>
        <item x="345"/>
        <item x="606"/>
        <item x="304"/>
        <item x="452"/>
        <item x="144"/>
        <item x="350"/>
        <item x="97"/>
        <item x="533"/>
        <item x="323"/>
        <item x="65"/>
        <item x="183"/>
        <item x="376"/>
        <item x="734"/>
        <item x="209"/>
        <item x="465"/>
        <item x="72"/>
        <item x="619"/>
        <item x="578"/>
        <item x="81"/>
        <item x="107"/>
        <item x="61"/>
        <item x="706"/>
        <item x="411"/>
        <item x="256"/>
        <item x="153"/>
        <item x="305"/>
        <item x="378"/>
        <item x="608"/>
        <item x="347"/>
        <item x="126"/>
        <item x="296"/>
        <item x="100"/>
        <item x="205"/>
        <item x="334"/>
        <item x="639"/>
        <item x="560"/>
        <item x="176"/>
        <item x="308"/>
        <item x="446"/>
        <item x="447"/>
        <item x="626"/>
        <item x="551"/>
        <item x="66"/>
        <item x="282"/>
        <item x="92"/>
        <item x="77"/>
        <item x="290"/>
        <item x="463"/>
        <item x="654"/>
        <item x="520"/>
        <item x="307"/>
        <item x="355"/>
        <item x="147"/>
        <item x="426"/>
        <item x="615"/>
        <item x="274"/>
        <item x="342"/>
        <item x="390"/>
        <item x="713"/>
        <item x="442"/>
        <item x="263"/>
        <item x="189"/>
        <item x="483"/>
        <item x="492"/>
        <item x="127"/>
        <item x="372"/>
        <item x="29"/>
        <item x="267"/>
        <item x="234"/>
        <item x="531"/>
        <item x="698"/>
        <item x="423"/>
        <item x="575"/>
        <item x="614"/>
        <item x="139"/>
        <item x="14"/>
        <item x="114"/>
        <item x="122"/>
        <item x="451"/>
        <item x="109"/>
        <item x="367"/>
        <item x="80"/>
        <item x="672"/>
        <item x="119"/>
        <item x="703"/>
        <item x="631"/>
        <item x="47"/>
        <item x="69"/>
        <item x="328"/>
        <item x="429"/>
        <item x="341"/>
        <item x="133"/>
        <item x="313"/>
        <item x="353"/>
        <item x="52"/>
        <item x="749"/>
        <item x="285"/>
        <item x="294"/>
        <item x="622"/>
        <item x="474"/>
        <item x="394"/>
        <item x="151"/>
        <item x="259"/>
        <item x="362"/>
        <item x="67"/>
        <item x="172"/>
        <item x="453"/>
        <item x="106"/>
        <item x="284"/>
        <item x="449"/>
        <item x="192"/>
        <item x="659"/>
        <item x="260"/>
        <item x="2"/>
        <item x="415"/>
        <item x="686"/>
        <item x="387"/>
        <item x="502"/>
        <item x="71"/>
        <item x="42"/>
        <item x="758"/>
        <item x="297"/>
        <item x="258"/>
        <item x="397"/>
        <item x="480"/>
        <item x="288"/>
        <item x="592"/>
        <item x="37"/>
        <item x="238"/>
        <item x="518"/>
        <item x="330"/>
        <item x="727"/>
        <item x="741"/>
        <item x="264"/>
        <item x="27"/>
        <item x="525"/>
        <item x="752"/>
        <item x="230"/>
        <item x="410"/>
        <item x="604"/>
        <item x="693"/>
        <item x="738"/>
        <item x="475"/>
        <item x="662"/>
        <item x="479"/>
        <item x="643"/>
        <item x="359"/>
        <item x="374"/>
        <item x="764"/>
        <item x="82"/>
        <item x="255"/>
        <item x="594"/>
        <item x="412"/>
        <item x="568"/>
        <item x="269"/>
        <item x="179"/>
        <item x="610"/>
        <item x="721"/>
        <item x="468"/>
        <item x="675"/>
        <item x="710"/>
        <item x="365"/>
        <item x="377"/>
        <item x="289"/>
        <item x="315"/>
        <item x="361"/>
        <item x="392"/>
        <item x="152"/>
        <item x="685"/>
        <item x="402"/>
        <item x="191"/>
        <item x="17"/>
        <item x="140"/>
        <item x="88"/>
        <item x="75"/>
        <item x="346"/>
        <item x="218"/>
        <item x="193"/>
        <item x="466"/>
        <item x="657"/>
        <item x="102"/>
        <item x="503"/>
        <item x="204"/>
        <item x="482"/>
        <item x="573"/>
        <item x="68"/>
        <item x="43"/>
        <item x="418"/>
        <item x="78"/>
        <item x="39"/>
        <item x="251"/>
        <item x="57"/>
        <item x="401"/>
        <item x="570"/>
        <item x="243"/>
        <item x="422"/>
        <item x="373"/>
        <item x="311"/>
        <item x="488"/>
        <item x="187"/>
        <item x="333"/>
        <item x="690"/>
        <item x="732"/>
        <item x="128"/>
        <item x="742"/>
        <item x="438"/>
        <item x="756"/>
        <item x="421"/>
        <item x="281"/>
        <item x="581"/>
        <item x="532"/>
        <item x="261"/>
        <item x="85"/>
        <item x="335"/>
        <item x="668"/>
        <item x="253"/>
        <item x="750"/>
        <item x="190"/>
        <item x="298"/>
        <item x="699"/>
        <item x="28"/>
        <item x="505"/>
        <item x="214"/>
        <item x="705"/>
        <item x="473"/>
        <item x="24"/>
        <item x="10"/>
        <item x="681"/>
        <item x="280"/>
        <item x="6"/>
        <item x="424"/>
        <item x="272"/>
        <item x="101"/>
        <item x="340"/>
        <item x="396"/>
        <item x="658"/>
        <item x="54"/>
        <item x="287"/>
        <item x="460"/>
        <item x="216"/>
        <item x="747"/>
        <item x="636"/>
        <item x="497"/>
        <item x="257"/>
        <item x="671"/>
        <item x="195"/>
        <item x="554"/>
        <item x="712"/>
        <item x="653"/>
        <item x="99"/>
        <item x="640"/>
        <item x="332"/>
        <item x="116"/>
        <item x="60"/>
        <item x="45"/>
        <item x="168"/>
        <item x="38"/>
        <item x="162"/>
        <item x="329"/>
        <item x="529"/>
        <item x="591"/>
        <item x="574"/>
        <item x="222"/>
        <item x="629"/>
        <item x="130"/>
        <item x="212"/>
        <item x="588"/>
        <item x="724"/>
        <item x="171"/>
        <item x="516"/>
        <item x="625"/>
        <item x="211"/>
        <item x="228"/>
        <item x="266"/>
        <item x="286"/>
        <item x="408"/>
        <item x="702"/>
        <item x="150"/>
        <item x="682"/>
        <item x="306"/>
        <item x="35"/>
        <item x="278"/>
        <item x="220"/>
        <item x="704"/>
        <item x="512"/>
        <item x="164"/>
        <item x="318"/>
        <item x="649"/>
        <item x="105"/>
        <item x="624"/>
        <item x="385"/>
        <item x="108"/>
        <item x="270"/>
        <item x="389"/>
        <item x="185"/>
        <item x="489"/>
        <item x="184"/>
        <item x="674"/>
        <item x="620"/>
        <item x="524"/>
        <item x="461"/>
        <item x="343"/>
        <item x="737"/>
        <item x="265"/>
        <item x="317"/>
        <item x="680"/>
        <item x="379"/>
        <item x="559"/>
        <item x="166"/>
        <item x="546"/>
        <item x="249"/>
        <item x="134"/>
        <item x="716"/>
        <item x="762"/>
        <item x="324"/>
        <item x="464"/>
        <item x="409"/>
        <item x="694"/>
        <item x="34"/>
        <item x="541"/>
        <item x="751"/>
        <item x="743"/>
        <item x="583"/>
        <item x="242"/>
        <item x="413"/>
        <item x="584"/>
        <item x="595"/>
        <item x="556"/>
        <item x="336"/>
        <item x="163"/>
        <item x="471"/>
        <item x="455"/>
        <item x="132"/>
        <item x="366"/>
        <item x="513"/>
        <item x="641"/>
        <item x="229"/>
        <item x="277"/>
        <item x="761"/>
        <item x="125"/>
        <item x="25"/>
        <item x="407"/>
        <item x="656"/>
        <item x="519"/>
        <item x="279"/>
        <item x="143"/>
        <item x="113"/>
        <item x="677"/>
        <item x="552"/>
        <item x="416"/>
        <item x="439"/>
        <item x="509"/>
        <item x="414"/>
        <item x="56"/>
        <item x="121"/>
        <item x="673"/>
        <item x="616"/>
        <item x="753"/>
        <item x="48"/>
        <item x="490"/>
        <item x="648"/>
        <item x="41"/>
        <item x="736"/>
        <item x="186"/>
        <item x="577"/>
        <item x="221"/>
        <item x="53"/>
        <item x="358"/>
        <item x="666"/>
        <item x="83"/>
        <item x="611"/>
        <item x="487"/>
        <item x="104"/>
        <item x="0"/>
        <item x="381"/>
        <item x="763"/>
        <item x="456"/>
        <item x="759"/>
        <item x="76"/>
        <item x="441"/>
        <item x="364"/>
        <item x="515"/>
        <item x="3"/>
        <item x="419"/>
        <item x="432"/>
        <item x="623"/>
        <item x="354"/>
        <item x="495"/>
        <item x="275"/>
        <item x="157"/>
        <item x="634"/>
        <item x="303"/>
        <item x="484"/>
        <item x="612"/>
        <item x="726"/>
        <item x="725"/>
        <item x="36"/>
        <item x="236"/>
        <item x="316"/>
        <item x="167"/>
        <item x="391"/>
        <item x="169"/>
        <item x="746"/>
        <item x="21"/>
        <item x="562"/>
        <item x="637"/>
        <item x="89"/>
        <item x="400"/>
        <item x="223"/>
        <item x="129"/>
        <item x="138"/>
        <item x="158"/>
        <item x="744"/>
        <item x="302"/>
        <item x="352"/>
        <item x="748"/>
        <item x="617"/>
        <item x="739"/>
        <item x="582"/>
        <item x="458"/>
        <item x="322"/>
        <item x="630"/>
        <item x="433"/>
        <item x="476"/>
        <item x="729"/>
        <item x="50"/>
        <item x="754"/>
        <item x="597"/>
        <item x="663"/>
        <item x="360"/>
        <item x="245"/>
        <item x="160"/>
        <item x="271"/>
        <item x="454"/>
        <item x="96"/>
        <item x="733"/>
        <item x="632"/>
        <item x="188"/>
        <item x="375"/>
        <item x="250"/>
        <item x="16"/>
        <item x="124"/>
        <item x="587"/>
        <item x="467"/>
        <item x="233"/>
        <item x="404"/>
        <item x="543"/>
        <item x="501"/>
        <item x="500"/>
        <item x="506"/>
        <item x="486"/>
        <item x="148"/>
        <item x="579"/>
        <item x="224"/>
        <item x="714"/>
        <item x="695"/>
        <item x="596"/>
        <item x="425"/>
        <item x="312"/>
        <item x="745"/>
        <item x="320"/>
        <item x="510"/>
        <item x="566"/>
        <item x="462"/>
        <item x="246"/>
        <item x="398"/>
        <item x="120"/>
        <item x="647"/>
        <item x="227"/>
        <item x="13"/>
        <item x="766"/>
        <item x="431"/>
        <item x="326"/>
        <item x="154"/>
        <item x="268"/>
        <item x="111"/>
        <item x="652"/>
        <item x="117"/>
        <item x="523"/>
        <item x="237"/>
        <item x="59"/>
        <item x="499"/>
        <item x="58"/>
        <item x="95"/>
        <item x="118"/>
        <item x="420"/>
        <item x="605"/>
        <item x="765"/>
        <item x="203"/>
        <item x="457"/>
        <item x="757"/>
        <item x="159"/>
        <item x="146"/>
        <item x="300"/>
        <item x="292"/>
        <item x="319"/>
        <item x="371"/>
        <item x="206"/>
        <item x="239"/>
        <item x="309"/>
        <item x="586"/>
        <item x="273"/>
        <item x="633"/>
        <item x="1"/>
        <item x="197"/>
        <item x="368"/>
        <item x="8"/>
        <item x="613"/>
        <item x="49"/>
        <item x="51"/>
        <item x="580"/>
        <item x="248"/>
        <item x="327"/>
        <item x="370"/>
        <item x="170"/>
        <item x="638"/>
        <item x="715"/>
        <item x="325"/>
        <item x="30"/>
        <item x="571"/>
        <item x="696"/>
        <item x="445"/>
        <item x="472"/>
        <item x="689"/>
        <item x="621"/>
        <item x="31"/>
        <item x="728"/>
        <item x="295"/>
        <item x="538"/>
        <item x="351"/>
        <item x="644"/>
        <item x="283"/>
        <item x="564"/>
        <item x="527"/>
        <item x="291"/>
        <item x="388"/>
        <item x="11"/>
        <item x="240"/>
        <item x="627"/>
        <item x="380"/>
        <item x="79"/>
        <item x="63"/>
        <item x="405"/>
        <item x="314"/>
        <item x="174"/>
        <item x="262"/>
        <item x="534"/>
        <item x="485"/>
        <item x="213"/>
        <item x="557"/>
        <item x="565"/>
        <item x="348"/>
        <item x="393"/>
        <item x="70"/>
        <item x="301"/>
        <item x="165"/>
        <item x="384"/>
        <item x="719"/>
        <item x="661"/>
        <item x="254"/>
        <item x="607"/>
        <item x="386"/>
        <item x="494"/>
        <item x="91"/>
        <item x="444"/>
        <item x="110"/>
        <item x="723"/>
        <item x="115"/>
        <item x="201"/>
        <item x="572"/>
        <item x="20"/>
        <item x="740"/>
        <item x="601"/>
        <item x="687"/>
        <item x="521"/>
        <item x="550"/>
        <item x="231"/>
        <item x="194"/>
        <item x="553"/>
        <item x="504"/>
        <item x="142"/>
        <item x="665"/>
        <item t="default"/>
      </items>
    </pivotField>
    <pivotField showAll="0">
      <items count="6">
        <item x="3"/>
        <item x="2"/>
        <item x="4"/>
        <item x="0"/>
        <item x="1"/>
        <item t="default"/>
      </items>
    </pivotField>
    <pivotField showAll="0"/>
    <pivotField showAll="0"/>
    <pivotField showAll="0">
      <items count="4">
        <item x="0"/>
        <item x="2"/>
        <item x="1"/>
        <item t="default"/>
      </items>
    </pivotField>
    <pivotField showAll="0"/>
    <pivotField showAll="0"/>
    <pivotField axis="axisRow" showAll="0" sortType="ascending">
      <items count="13">
        <item x="4"/>
        <item x="1"/>
        <item x="5"/>
        <item x="6"/>
        <item x="7"/>
        <item x="9"/>
        <item x="8"/>
        <item x="0"/>
        <item x="10"/>
        <item x="11"/>
        <item x="2"/>
        <item x="3"/>
        <item t="default"/>
      </items>
    </pivotField>
    <pivotField showAll="0"/>
    <pivotField showAll="0"/>
    <pivotField showAll="0"/>
    <pivotField showAll="0">
      <items count="5">
        <item x="2"/>
        <item x="1"/>
        <item x="0"/>
        <item m="1" x="3"/>
        <item t="default"/>
      </items>
    </pivotField>
    <pivotField showAll="0"/>
    <pivotField numFmtId="2" showAll="0"/>
    <pivotField numFmtId="44" showAll="0"/>
    <pivotField numFmtId="44" showAll="0"/>
    <pivotField numFmtId="44" showAll="0"/>
    <pivotField numFmtId="4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 dragToRow="0" dragToCol="0" dragToPage="0" showAll="0" defaultSubtotal="0"/>
  </pivotFields>
  <rowFields count="1">
    <field x="8"/>
  </rowFields>
  <rowItems count="13">
    <i>
      <x/>
    </i>
    <i>
      <x v="1"/>
    </i>
    <i>
      <x v="2"/>
    </i>
    <i>
      <x v="3"/>
    </i>
    <i>
      <x v="4"/>
    </i>
    <i>
      <x v="5"/>
    </i>
    <i>
      <x v="6"/>
    </i>
    <i>
      <x v="7"/>
    </i>
    <i>
      <x v="8"/>
    </i>
    <i>
      <x v="9"/>
    </i>
    <i>
      <x v="10"/>
    </i>
    <i>
      <x v="11"/>
    </i>
    <i t="grand">
      <x/>
    </i>
  </rowItems>
  <colItems count="1">
    <i/>
  </colItems>
  <dataFields count="1">
    <dataField name="Number of Orders" fld="0" subtotal="count" baseField="0" baseItem="0"/>
  </dataFields>
  <chartFormats count="26">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8" count="1" selected="0">
            <x v="4"/>
          </reference>
        </references>
      </pivotArea>
    </chartFormat>
    <chartFormat chart="4" format="2">
      <pivotArea type="data" outline="0" fieldPosition="0">
        <references count="2">
          <reference field="4294967294" count="1" selected="0">
            <x v="0"/>
          </reference>
          <reference field="8" count="1" selected="0">
            <x v="5"/>
          </reference>
        </references>
      </pivotArea>
    </chartFormat>
    <chartFormat chart="4" format="3">
      <pivotArea type="data" outline="0" fieldPosition="0">
        <references count="2">
          <reference field="4294967294" count="1" selected="0">
            <x v="0"/>
          </reference>
          <reference field="8" count="1" selected="0">
            <x v="0"/>
          </reference>
        </references>
      </pivotArea>
    </chartFormat>
    <chartFormat chart="4" format="4">
      <pivotArea type="data" outline="0" fieldPosition="0">
        <references count="2">
          <reference field="4294967294" count="1" selected="0">
            <x v="0"/>
          </reference>
          <reference field="8" count="1" selected="0">
            <x v="1"/>
          </reference>
        </references>
      </pivotArea>
    </chartFormat>
    <chartFormat chart="4" format="5">
      <pivotArea type="data" outline="0" fieldPosition="0">
        <references count="2">
          <reference field="4294967294" count="1" selected="0">
            <x v="0"/>
          </reference>
          <reference field="8" count="1" selected="0">
            <x v="2"/>
          </reference>
        </references>
      </pivotArea>
    </chartFormat>
    <chartFormat chart="4" format="6">
      <pivotArea type="data" outline="0" fieldPosition="0">
        <references count="2">
          <reference field="4294967294" count="1" selected="0">
            <x v="0"/>
          </reference>
          <reference field="8" count="1" selected="0">
            <x v="3"/>
          </reference>
        </references>
      </pivotArea>
    </chartFormat>
    <chartFormat chart="4" format="7">
      <pivotArea type="data" outline="0" fieldPosition="0">
        <references count="2">
          <reference field="4294967294" count="1" selected="0">
            <x v="0"/>
          </reference>
          <reference field="8" count="1" selected="0">
            <x v="6"/>
          </reference>
        </references>
      </pivotArea>
    </chartFormat>
    <chartFormat chart="4" format="8">
      <pivotArea type="data" outline="0" fieldPosition="0">
        <references count="2">
          <reference field="4294967294" count="1" selected="0">
            <x v="0"/>
          </reference>
          <reference field="8" count="1" selected="0">
            <x v="7"/>
          </reference>
        </references>
      </pivotArea>
    </chartFormat>
    <chartFormat chart="4" format="9">
      <pivotArea type="data" outline="0" fieldPosition="0">
        <references count="2">
          <reference field="4294967294" count="1" selected="0">
            <x v="0"/>
          </reference>
          <reference field="8" count="1" selected="0">
            <x v="8"/>
          </reference>
        </references>
      </pivotArea>
    </chartFormat>
    <chartFormat chart="4" format="10">
      <pivotArea type="data" outline="0" fieldPosition="0">
        <references count="2">
          <reference field="4294967294" count="1" selected="0">
            <x v="0"/>
          </reference>
          <reference field="8" count="1" selected="0">
            <x v="9"/>
          </reference>
        </references>
      </pivotArea>
    </chartFormat>
    <chartFormat chart="4" format="11">
      <pivotArea type="data" outline="0" fieldPosition="0">
        <references count="2">
          <reference field="4294967294" count="1" selected="0">
            <x v="0"/>
          </reference>
          <reference field="8" count="1" selected="0">
            <x v="10"/>
          </reference>
        </references>
      </pivotArea>
    </chartFormat>
    <chartFormat chart="4" format="12">
      <pivotArea type="data" outline="0" fieldPosition="0">
        <references count="2">
          <reference field="4294967294" count="1" selected="0">
            <x v="0"/>
          </reference>
          <reference field="8" count="1" selected="0">
            <x v="11"/>
          </reference>
        </references>
      </pivotArea>
    </chartFormat>
    <chartFormat chart="10" format="31" series="1">
      <pivotArea type="data" outline="0" fieldPosition="0">
        <references count="1">
          <reference field="4294967294" count="1" selected="0">
            <x v="0"/>
          </reference>
        </references>
      </pivotArea>
    </chartFormat>
    <chartFormat chart="10" format="32">
      <pivotArea type="data" outline="0" fieldPosition="0">
        <references count="2">
          <reference field="4294967294" count="1" selected="0">
            <x v="0"/>
          </reference>
          <reference field="8" count="1" selected="0">
            <x v="4"/>
          </reference>
        </references>
      </pivotArea>
    </chartFormat>
    <chartFormat chart="10" format="33">
      <pivotArea type="data" outline="0" fieldPosition="0">
        <references count="2">
          <reference field="4294967294" count="1" selected="0">
            <x v="0"/>
          </reference>
          <reference field="8" count="1" selected="0">
            <x v="0"/>
          </reference>
        </references>
      </pivotArea>
    </chartFormat>
    <chartFormat chart="10" format="34">
      <pivotArea type="data" outline="0" fieldPosition="0">
        <references count="2">
          <reference field="4294967294" count="1" selected="0">
            <x v="0"/>
          </reference>
          <reference field="8" count="1" selected="0">
            <x v="1"/>
          </reference>
        </references>
      </pivotArea>
    </chartFormat>
    <chartFormat chart="10" format="35">
      <pivotArea type="data" outline="0" fieldPosition="0">
        <references count="2">
          <reference field="4294967294" count="1" selected="0">
            <x v="0"/>
          </reference>
          <reference field="8" count="1" selected="0">
            <x v="2"/>
          </reference>
        </references>
      </pivotArea>
    </chartFormat>
    <chartFormat chart="10" format="36">
      <pivotArea type="data" outline="0" fieldPosition="0">
        <references count="2">
          <reference field="4294967294" count="1" selected="0">
            <x v="0"/>
          </reference>
          <reference field="8" count="1" selected="0">
            <x v="3"/>
          </reference>
        </references>
      </pivotArea>
    </chartFormat>
    <chartFormat chart="10" format="37">
      <pivotArea type="data" outline="0" fieldPosition="0">
        <references count="2">
          <reference field="4294967294" count="1" selected="0">
            <x v="0"/>
          </reference>
          <reference field="8" count="1" selected="0">
            <x v="5"/>
          </reference>
        </references>
      </pivotArea>
    </chartFormat>
    <chartFormat chart="10" format="38">
      <pivotArea type="data" outline="0" fieldPosition="0">
        <references count="2">
          <reference field="4294967294" count="1" selected="0">
            <x v="0"/>
          </reference>
          <reference field="8" count="1" selected="0">
            <x v="6"/>
          </reference>
        </references>
      </pivotArea>
    </chartFormat>
    <chartFormat chart="10" format="39">
      <pivotArea type="data" outline="0" fieldPosition="0">
        <references count="2">
          <reference field="4294967294" count="1" selected="0">
            <x v="0"/>
          </reference>
          <reference field="8" count="1" selected="0">
            <x v="7"/>
          </reference>
        </references>
      </pivotArea>
    </chartFormat>
    <chartFormat chart="10" format="40">
      <pivotArea type="data" outline="0" fieldPosition="0">
        <references count="2">
          <reference field="4294967294" count="1" selected="0">
            <x v="0"/>
          </reference>
          <reference field="8" count="1" selected="0">
            <x v="8"/>
          </reference>
        </references>
      </pivotArea>
    </chartFormat>
    <chartFormat chart="10" format="41">
      <pivotArea type="data" outline="0" fieldPosition="0">
        <references count="2">
          <reference field="4294967294" count="1" selected="0">
            <x v="0"/>
          </reference>
          <reference field="8" count="1" selected="0">
            <x v="9"/>
          </reference>
        </references>
      </pivotArea>
    </chartFormat>
    <chartFormat chart="10" format="42">
      <pivotArea type="data" outline="0" fieldPosition="0">
        <references count="2">
          <reference field="4294967294" count="1" selected="0">
            <x v="0"/>
          </reference>
          <reference field="8" count="1" selected="0">
            <x v="10"/>
          </reference>
        </references>
      </pivotArea>
    </chartFormat>
    <chartFormat chart="10" format="43">
      <pivotArea type="data" outline="0" fieldPosition="0">
        <references count="2">
          <reference field="4294967294" count="1" selected="0">
            <x v="0"/>
          </reference>
          <reference field="8"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95C2A36-ECBD-46C2-87B1-84AFF1305A0E}" name="CountryShippingCos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44:C57" firstHeaderRow="1" firstDataRow="1" firstDataCol="1"/>
  <pivotFields count="23">
    <pivotField showAll="0"/>
    <pivotField numFmtId="164" showAll="0">
      <items count="768">
        <item x="32"/>
        <item x="123"/>
        <item x="437"/>
        <item x="450"/>
        <item x="98"/>
        <item x="321"/>
        <item x="406"/>
        <item x="651"/>
        <item x="202"/>
        <item x="493"/>
        <item x="180"/>
        <item x="691"/>
        <item x="349"/>
        <item x="679"/>
        <item x="563"/>
        <item x="427"/>
        <item x="667"/>
        <item x="357"/>
        <item x="545"/>
        <item x="507"/>
        <item x="112"/>
        <item x="7"/>
        <item x="683"/>
        <item x="428"/>
        <item x="735"/>
        <item x="331"/>
        <item x="207"/>
        <item x="567"/>
        <item x="599"/>
        <item x="561"/>
        <item x="40"/>
        <item x="363"/>
        <item x="708"/>
        <item x="539"/>
        <item x="344"/>
        <item x="718"/>
        <item x="84"/>
        <item x="645"/>
        <item x="136"/>
        <item x="44"/>
        <item x="530"/>
        <item x="200"/>
        <item x="337"/>
        <item x="46"/>
        <item x="755"/>
        <item x="697"/>
        <item x="22"/>
        <item x="156"/>
        <item x="74"/>
        <item x="760"/>
        <item x="628"/>
        <item x="241"/>
        <item x="517"/>
        <item x="175"/>
        <item x="558"/>
        <item x="135"/>
        <item x="173"/>
        <item x="678"/>
        <item x="64"/>
        <item x="589"/>
        <item x="688"/>
        <item x="646"/>
        <item x="244"/>
        <item x="12"/>
        <item x="417"/>
        <item x="382"/>
        <item x="19"/>
        <item x="670"/>
        <item x="508"/>
        <item x="635"/>
        <item x="585"/>
        <item x="540"/>
        <item x="542"/>
        <item x="55"/>
        <item x="395"/>
        <item x="511"/>
        <item x="440"/>
        <item x="299"/>
        <item x="103"/>
        <item x="434"/>
        <item x="217"/>
        <item x="684"/>
        <item x="232"/>
        <item x="198"/>
        <item x="178"/>
        <item x="722"/>
        <item x="470"/>
        <item x="720"/>
        <item x="469"/>
        <item x="477"/>
        <item x="9"/>
        <item x="86"/>
        <item x="549"/>
        <item x="210"/>
        <item x="576"/>
        <item x="590"/>
        <item x="522"/>
        <item x="23"/>
        <item x="87"/>
        <item x="514"/>
        <item x="90"/>
        <item x="339"/>
        <item x="701"/>
        <item x="4"/>
        <item x="5"/>
        <item x="642"/>
        <item x="247"/>
        <item x="717"/>
        <item x="618"/>
        <item x="399"/>
        <item x="526"/>
        <item x="700"/>
        <item x="676"/>
        <item x="498"/>
        <item x="18"/>
        <item x="161"/>
        <item x="181"/>
        <item x="536"/>
        <item x="593"/>
        <item x="62"/>
        <item x="731"/>
        <item x="603"/>
        <item x="669"/>
        <item x="310"/>
        <item x="537"/>
        <item x="655"/>
        <item x="199"/>
        <item x="15"/>
        <item x="93"/>
        <item x="555"/>
        <item x="155"/>
        <item x="548"/>
        <item x="459"/>
        <item x="481"/>
        <item x="435"/>
        <item x="528"/>
        <item x="535"/>
        <item x="235"/>
        <item x="602"/>
        <item x="436"/>
        <item x="478"/>
        <item x="141"/>
        <item x="226"/>
        <item x="650"/>
        <item x="26"/>
        <item x="448"/>
        <item x="252"/>
        <item x="709"/>
        <item x="131"/>
        <item x="338"/>
        <item x="149"/>
        <item x="430"/>
        <item x="600"/>
        <item x="609"/>
        <item x="94"/>
        <item x="215"/>
        <item x="196"/>
        <item x="730"/>
        <item x="547"/>
        <item x="73"/>
        <item x="293"/>
        <item x="711"/>
        <item x="569"/>
        <item x="145"/>
        <item x="496"/>
        <item x="598"/>
        <item x="182"/>
        <item x="707"/>
        <item x="369"/>
        <item x="664"/>
        <item x="33"/>
        <item x="403"/>
        <item x="276"/>
        <item x="208"/>
        <item x="443"/>
        <item x="137"/>
        <item x="660"/>
        <item x="356"/>
        <item x="692"/>
        <item x="491"/>
        <item x="177"/>
        <item x="544"/>
        <item x="383"/>
        <item x="219"/>
        <item x="225"/>
        <item x="345"/>
        <item x="606"/>
        <item x="304"/>
        <item x="452"/>
        <item x="144"/>
        <item x="350"/>
        <item x="97"/>
        <item x="533"/>
        <item x="323"/>
        <item x="65"/>
        <item x="183"/>
        <item x="376"/>
        <item x="734"/>
        <item x="209"/>
        <item x="465"/>
        <item x="72"/>
        <item x="619"/>
        <item x="578"/>
        <item x="81"/>
        <item x="107"/>
        <item x="61"/>
        <item x="706"/>
        <item x="411"/>
        <item x="256"/>
        <item x="153"/>
        <item x="305"/>
        <item x="378"/>
        <item x="608"/>
        <item x="347"/>
        <item x="126"/>
        <item x="296"/>
        <item x="100"/>
        <item x="205"/>
        <item x="334"/>
        <item x="639"/>
        <item x="560"/>
        <item x="176"/>
        <item x="308"/>
        <item x="446"/>
        <item x="447"/>
        <item x="626"/>
        <item x="551"/>
        <item x="66"/>
        <item x="282"/>
        <item x="92"/>
        <item x="77"/>
        <item x="290"/>
        <item x="463"/>
        <item x="654"/>
        <item x="520"/>
        <item x="307"/>
        <item x="355"/>
        <item x="147"/>
        <item x="426"/>
        <item x="615"/>
        <item x="274"/>
        <item x="342"/>
        <item x="390"/>
        <item x="713"/>
        <item x="442"/>
        <item x="263"/>
        <item x="189"/>
        <item x="483"/>
        <item x="492"/>
        <item x="127"/>
        <item x="372"/>
        <item x="29"/>
        <item x="267"/>
        <item x="234"/>
        <item x="531"/>
        <item x="698"/>
        <item x="423"/>
        <item x="575"/>
        <item x="614"/>
        <item x="139"/>
        <item x="14"/>
        <item x="114"/>
        <item x="122"/>
        <item x="451"/>
        <item x="109"/>
        <item x="367"/>
        <item x="80"/>
        <item x="672"/>
        <item x="119"/>
        <item x="703"/>
        <item x="631"/>
        <item x="47"/>
        <item x="69"/>
        <item x="328"/>
        <item x="429"/>
        <item x="341"/>
        <item x="133"/>
        <item x="313"/>
        <item x="353"/>
        <item x="52"/>
        <item x="749"/>
        <item x="285"/>
        <item x="294"/>
        <item x="622"/>
        <item x="474"/>
        <item x="394"/>
        <item x="151"/>
        <item x="259"/>
        <item x="362"/>
        <item x="67"/>
        <item x="172"/>
        <item x="453"/>
        <item x="106"/>
        <item x="284"/>
        <item x="449"/>
        <item x="192"/>
        <item x="659"/>
        <item x="260"/>
        <item x="2"/>
        <item x="415"/>
        <item x="686"/>
        <item x="387"/>
        <item x="502"/>
        <item x="71"/>
        <item x="42"/>
        <item x="758"/>
        <item x="297"/>
        <item x="258"/>
        <item x="397"/>
        <item x="480"/>
        <item x="288"/>
        <item x="592"/>
        <item x="37"/>
        <item x="238"/>
        <item x="518"/>
        <item x="330"/>
        <item x="727"/>
        <item x="741"/>
        <item x="264"/>
        <item x="27"/>
        <item x="525"/>
        <item x="752"/>
        <item x="230"/>
        <item x="410"/>
        <item x="604"/>
        <item x="693"/>
        <item x="738"/>
        <item x="475"/>
        <item x="662"/>
        <item x="479"/>
        <item x="643"/>
        <item x="359"/>
        <item x="374"/>
        <item x="764"/>
        <item x="82"/>
        <item x="255"/>
        <item x="594"/>
        <item x="412"/>
        <item x="568"/>
        <item x="269"/>
        <item x="179"/>
        <item x="610"/>
        <item x="721"/>
        <item x="468"/>
        <item x="675"/>
        <item x="710"/>
        <item x="365"/>
        <item x="377"/>
        <item x="289"/>
        <item x="315"/>
        <item x="361"/>
        <item x="392"/>
        <item x="152"/>
        <item x="685"/>
        <item x="402"/>
        <item x="191"/>
        <item x="17"/>
        <item x="140"/>
        <item x="88"/>
        <item x="75"/>
        <item x="346"/>
        <item x="218"/>
        <item x="193"/>
        <item x="466"/>
        <item x="657"/>
        <item x="102"/>
        <item x="503"/>
        <item x="204"/>
        <item x="482"/>
        <item x="573"/>
        <item x="68"/>
        <item x="43"/>
        <item x="418"/>
        <item x="78"/>
        <item x="39"/>
        <item x="251"/>
        <item x="57"/>
        <item x="401"/>
        <item x="570"/>
        <item x="243"/>
        <item x="422"/>
        <item x="373"/>
        <item x="311"/>
        <item x="488"/>
        <item x="187"/>
        <item x="333"/>
        <item x="690"/>
        <item x="732"/>
        <item x="128"/>
        <item x="742"/>
        <item x="438"/>
        <item x="756"/>
        <item x="421"/>
        <item x="281"/>
        <item x="581"/>
        <item x="532"/>
        <item x="261"/>
        <item x="85"/>
        <item x="335"/>
        <item x="668"/>
        <item x="253"/>
        <item x="750"/>
        <item x="190"/>
        <item x="298"/>
        <item x="699"/>
        <item x="28"/>
        <item x="505"/>
        <item x="214"/>
        <item x="705"/>
        <item x="473"/>
        <item x="24"/>
        <item x="10"/>
        <item x="681"/>
        <item x="280"/>
        <item x="6"/>
        <item x="424"/>
        <item x="272"/>
        <item x="101"/>
        <item x="340"/>
        <item x="396"/>
        <item x="658"/>
        <item x="54"/>
        <item x="287"/>
        <item x="460"/>
        <item x="216"/>
        <item x="747"/>
        <item x="636"/>
        <item x="497"/>
        <item x="257"/>
        <item x="671"/>
        <item x="195"/>
        <item x="554"/>
        <item x="712"/>
        <item x="653"/>
        <item x="99"/>
        <item x="640"/>
        <item x="332"/>
        <item x="116"/>
        <item x="60"/>
        <item x="45"/>
        <item x="168"/>
        <item x="38"/>
        <item x="162"/>
        <item x="329"/>
        <item x="529"/>
        <item x="591"/>
        <item x="574"/>
        <item x="222"/>
        <item x="629"/>
        <item x="130"/>
        <item x="212"/>
        <item x="588"/>
        <item x="724"/>
        <item x="171"/>
        <item x="516"/>
        <item x="625"/>
        <item x="211"/>
        <item x="228"/>
        <item x="266"/>
        <item x="286"/>
        <item x="408"/>
        <item x="702"/>
        <item x="150"/>
        <item x="682"/>
        <item x="306"/>
        <item x="35"/>
        <item x="278"/>
        <item x="220"/>
        <item x="704"/>
        <item x="512"/>
        <item x="164"/>
        <item x="318"/>
        <item x="649"/>
        <item x="105"/>
        <item x="624"/>
        <item x="385"/>
        <item x="108"/>
        <item x="270"/>
        <item x="389"/>
        <item x="185"/>
        <item x="489"/>
        <item x="184"/>
        <item x="674"/>
        <item x="620"/>
        <item x="524"/>
        <item x="461"/>
        <item x="343"/>
        <item x="737"/>
        <item x="265"/>
        <item x="317"/>
        <item x="680"/>
        <item x="379"/>
        <item x="559"/>
        <item x="166"/>
        <item x="546"/>
        <item x="249"/>
        <item x="134"/>
        <item x="716"/>
        <item x="762"/>
        <item x="324"/>
        <item x="464"/>
        <item x="409"/>
        <item x="694"/>
        <item x="34"/>
        <item x="541"/>
        <item x="751"/>
        <item x="743"/>
        <item x="583"/>
        <item x="242"/>
        <item x="413"/>
        <item x="584"/>
        <item x="595"/>
        <item x="556"/>
        <item x="336"/>
        <item x="163"/>
        <item x="471"/>
        <item x="455"/>
        <item x="132"/>
        <item x="366"/>
        <item x="513"/>
        <item x="641"/>
        <item x="229"/>
        <item x="277"/>
        <item x="761"/>
        <item x="125"/>
        <item x="25"/>
        <item x="407"/>
        <item x="656"/>
        <item x="519"/>
        <item x="279"/>
        <item x="143"/>
        <item x="113"/>
        <item x="677"/>
        <item x="552"/>
        <item x="416"/>
        <item x="439"/>
        <item x="509"/>
        <item x="414"/>
        <item x="56"/>
        <item x="121"/>
        <item x="673"/>
        <item x="616"/>
        <item x="753"/>
        <item x="48"/>
        <item x="490"/>
        <item x="648"/>
        <item x="41"/>
        <item x="736"/>
        <item x="186"/>
        <item x="577"/>
        <item x="221"/>
        <item x="53"/>
        <item x="358"/>
        <item x="666"/>
        <item x="83"/>
        <item x="611"/>
        <item x="487"/>
        <item x="104"/>
        <item x="0"/>
        <item x="381"/>
        <item x="763"/>
        <item x="456"/>
        <item x="759"/>
        <item x="76"/>
        <item x="441"/>
        <item x="364"/>
        <item x="515"/>
        <item x="3"/>
        <item x="419"/>
        <item x="432"/>
        <item x="623"/>
        <item x="354"/>
        <item x="495"/>
        <item x="275"/>
        <item x="157"/>
        <item x="634"/>
        <item x="303"/>
        <item x="484"/>
        <item x="612"/>
        <item x="726"/>
        <item x="725"/>
        <item x="36"/>
        <item x="236"/>
        <item x="316"/>
        <item x="167"/>
        <item x="391"/>
        <item x="169"/>
        <item x="746"/>
        <item x="21"/>
        <item x="562"/>
        <item x="637"/>
        <item x="89"/>
        <item x="400"/>
        <item x="223"/>
        <item x="129"/>
        <item x="138"/>
        <item x="158"/>
        <item x="744"/>
        <item x="302"/>
        <item x="352"/>
        <item x="748"/>
        <item x="617"/>
        <item x="739"/>
        <item x="582"/>
        <item x="458"/>
        <item x="322"/>
        <item x="630"/>
        <item x="433"/>
        <item x="476"/>
        <item x="729"/>
        <item x="50"/>
        <item x="754"/>
        <item x="597"/>
        <item x="663"/>
        <item x="360"/>
        <item x="245"/>
        <item x="160"/>
        <item x="271"/>
        <item x="454"/>
        <item x="96"/>
        <item x="733"/>
        <item x="632"/>
        <item x="188"/>
        <item x="375"/>
        <item x="250"/>
        <item x="16"/>
        <item x="124"/>
        <item x="587"/>
        <item x="467"/>
        <item x="233"/>
        <item x="404"/>
        <item x="543"/>
        <item x="501"/>
        <item x="500"/>
        <item x="506"/>
        <item x="486"/>
        <item x="148"/>
        <item x="579"/>
        <item x="224"/>
        <item x="714"/>
        <item x="695"/>
        <item x="596"/>
        <item x="425"/>
        <item x="312"/>
        <item x="745"/>
        <item x="320"/>
        <item x="510"/>
        <item x="566"/>
        <item x="462"/>
        <item x="246"/>
        <item x="398"/>
        <item x="120"/>
        <item x="647"/>
        <item x="227"/>
        <item x="13"/>
        <item x="766"/>
        <item x="431"/>
        <item x="326"/>
        <item x="154"/>
        <item x="268"/>
        <item x="111"/>
        <item x="652"/>
        <item x="117"/>
        <item x="523"/>
        <item x="237"/>
        <item x="59"/>
        <item x="499"/>
        <item x="58"/>
        <item x="95"/>
        <item x="118"/>
        <item x="420"/>
        <item x="605"/>
        <item x="765"/>
        <item x="203"/>
        <item x="457"/>
        <item x="757"/>
        <item x="159"/>
        <item x="146"/>
        <item x="300"/>
        <item x="292"/>
        <item x="319"/>
        <item x="371"/>
        <item x="206"/>
        <item x="239"/>
        <item x="309"/>
        <item x="586"/>
        <item x="273"/>
        <item x="633"/>
        <item x="1"/>
        <item x="197"/>
        <item x="368"/>
        <item x="8"/>
        <item x="613"/>
        <item x="49"/>
        <item x="51"/>
        <item x="580"/>
        <item x="248"/>
        <item x="327"/>
        <item x="370"/>
        <item x="170"/>
        <item x="638"/>
        <item x="715"/>
        <item x="325"/>
        <item x="30"/>
        <item x="571"/>
        <item x="696"/>
        <item x="445"/>
        <item x="472"/>
        <item x="689"/>
        <item x="621"/>
        <item x="31"/>
        <item x="728"/>
        <item x="295"/>
        <item x="538"/>
        <item x="351"/>
        <item x="644"/>
        <item x="283"/>
        <item x="564"/>
        <item x="527"/>
        <item x="291"/>
        <item x="388"/>
        <item x="11"/>
        <item x="240"/>
        <item x="627"/>
        <item x="380"/>
        <item x="79"/>
        <item x="63"/>
        <item x="405"/>
        <item x="314"/>
        <item x="174"/>
        <item x="262"/>
        <item x="534"/>
        <item x="485"/>
        <item x="213"/>
        <item x="557"/>
        <item x="565"/>
        <item x="348"/>
        <item x="393"/>
        <item x="70"/>
        <item x="301"/>
        <item x="165"/>
        <item x="384"/>
        <item x="719"/>
        <item x="661"/>
        <item x="254"/>
        <item x="607"/>
        <item x="386"/>
        <item x="494"/>
        <item x="91"/>
        <item x="444"/>
        <item x="110"/>
        <item x="723"/>
        <item x="115"/>
        <item x="201"/>
        <item x="572"/>
        <item x="20"/>
        <item x="740"/>
        <item x="601"/>
        <item x="687"/>
        <item x="521"/>
        <item x="550"/>
        <item x="231"/>
        <item x="194"/>
        <item x="553"/>
        <item x="504"/>
        <item x="142"/>
        <item x="665"/>
        <item t="default"/>
      </items>
    </pivotField>
    <pivotField showAll="0">
      <items count="6">
        <item x="3"/>
        <item x="2"/>
        <item x="4"/>
        <item x="0"/>
        <item x="1"/>
        <item t="default"/>
      </items>
    </pivotField>
    <pivotField showAll="0"/>
    <pivotField showAll="0"/>
    <pivotField showAll="0">
      <items count="4">
        <item x="0"/>
        <item x="2"/>
        <item x="1"/>
        <item t="default"/>
      </items>
    </pivotField>
    <pivotField showAll="0"/>
    <pivotField showAll="0"/>
    <pivotField axis="axisRow" showAll="0">
      <items count="13">
        <item x="4"/>
        <item x="1"/>
        <item x="5"/>
        <item x="6"/>
        <item x="7"/>
        <item x="9"/>
        <item x="8"/>
        <item x="0"/>
        <item x="10"/>
        <item x="11"/>
        <item x="2"/>
        <item x="3"/>
        <item t="default"/>
      </items>
    </pivotField>
    <pivotField showAll="0"/>
    <pivotField showAll="0"/>
    <pivotField showAll="0"/>
    <pivotField showAll="0">
      <items count="5">
        <item x="2"/>
        <item x="1"/>
        <item x="0"/>
        <item m="1" x="3"/>
        <item t="default"/>
      </items>
    </pivotField>
    <pivotField showAll="0"/>
    <pivotField numFmtId="2" showAll="0"/>
    <pivotField numFmtId="44" showAll="0"/>
    <pivotField dataField="1" numFmtId="44" showAll="0"/>
    <pivotField numFmtId="44" showAll="0"/>
    <pivotField numFmtId="4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 dragToRow="0" dragToCol="0" dragToPage="0" showAll="0" defaultSubtotal="0"/>
  </pivotFields>
  <rowFields count="1">
    <field x="8"/>
  </rowFields>
  <rowItems count="13">
    <i>
      <x/>
    </i>
    <i>
      <x v="1"/>
    </i>
    <i>
      <x v="2"/>
    </i>
    <i>
      <x v="3"/>
    </i>
    <i>
      <x v="4"/>
    </i>
    <i>
      <x v="5"/>
    </i>
    <i>
      <x v="6"/>
    </i>
    <i>
      <x v="7"/>
    </i>
    <i>
      <x v="8"/>
    </i>
    <i>
      <x v="9"/>
    </i>
    <i>
      <x v="10"/>
    </i>
    <i>
      <x v="11"/>
    </i>
    <i t="grand">
      <x/>
    </i>
  </rowItems>
  <colItems count="1">
    <i/>
  </colItems>
  <dataFields count="1">
    <dataField name="Average Shipping Cost" fld="16" subtotal="average" baseField="7" baseItem="0" numFmtId="44"/>
  </dataFields>
  <formats count="1">
    <format dxfId="7">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D671842-E853-443E-8737-386C5CBB70F7}" name="CountrySalesAndProfi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B23:D36" firstHeaderRow="0" firstDataRow="1" firstDataCol="1"/>
  <pivotFields count="23">
    <pivotField showAll="0"/>
    <pivotField numFmtId="164" showAll="0">
      <items count="768">
        <item x="32"/>
        <item x="123"/>
        <item x="437"/>
        <item x="450"/>
        <item x="98"/>
        <item x="321"/>
        <item x="406"/>
        <item x="651"/>
        <item x="202"/>
        <item x="493"/>
        <item x="180"/>
        <item x="691"/>
        <item x="349"/>
        <item x="679"/>
        <item x="563"/>
        <item x="427"/>
        <item x="667"/>
        <item x="357"/>
        <item x="545"/>
        <item x="507"/>
        <item x="112"/>
        <item x="7"/>
        <item x="683"/>
        <item x="428"/>
        <item x="735"/>
        <item x="331"/>
        <item x="207"/>
        <item x="567"/>
        <item x="599"/>
        <item x="561"/>
        <item x="40"/>
        <item x="363"/>
        <item x="708"/>
        <item x="539"/>
        <item x="344"/>
        <item x="718"/>
        <item x="84"/>
        <item x="645"/>
        <item x="136"/>
        <item x="44"/>
        <item x="530"/>
        <item x="200"/>
        <item x="337"/>
        <item x="46"/>
        <item x="755"/>
        <item x="697"/>
        <item x="22"/>
        <item x="156"/>
        <item x="74"/>
        <item x="760"/>
        <item x="628"/>
        <item x="241"/>
        <item x="517"/>
        <item x="175"/>
        <item x="558"/>
        <item x="135"/>
        <item x="173"/>
        <item x="678"/>
        <item x="64"/>
        <item x="589"/>
        <item x="688"/>
        <item x="646"/>
        <item x="244"/>
        <item x="12"/>
        <item x="417"/>
        <item x="382"/>
        <item x="19"/>
        <item x="670"/>
        <item x="508"/>
        <item x="635"/>
        <item x="585"/>
        <item x="540"/>
        <item x="542"/>
        <item x="55"/>
        <item x="395"/>
        <item x="511"/>
        <item x="440"/>
        <item x="299"/>
        <item x="103"/>
        <item x="434"/>
        <item x="217"/>
        <item x="684"/>
        <item x="232"/>
        <item x="198"/>
        <item x="178"/>
        <item x="722"/>
        <item x="470"/>
        <item x="720"/>
        <item x="469"/>
        <item x="477"/>
        <item x="9"/>
        <item x="86"/>
        <item x="549"/>
        <item x="210"/>
        <item x="576"/>
        <item x="590"/>
        <item x="522"/>
        <item x="23"/>
        <item x="87"/>
        <item x="514"/>
        <item x="90"/>
        <item x="339"/>
        <item x="701"/>
        <item x="4"/>
        <item x="5"/>
        <item x="642"/>
        <item x="247"/>
        <item x="717"/>
        <item x="618"/>
        <item x="399"/>
        <item x="526"/>
        <item x="700"/>
        <item x="676"/>
        <item x="498"/>
        <item x="18"/>
        <item x="161"/>
        <item x="181"/>
        <item x="536"/>
        <item x="593"/>
        <item x="62"/>
        <item x="731"/>
        <item x="603"/>
        <item x="669"/>
        <item x="310"/>
        <item x="537"/>
        <item x="655"/>
        <item x="199"/>
        <item x="15"/>
        <item x="93"/>
        <item x="555"/>
        <item x="155"/>
        <item x="548"/>
        <item x="459"/>
        <item x="481"/>
        <item x="435"/>
        <item x="528"/>
        <item x="535"/>
        <item x="235"/>
        <item x="602"/>
        <item x="436"/>
        <item x="478"/>
        <item x="141"/>
        <item x="226"/>
        <item x="650"/>
        <item x="26"/>
        <item x="448"/>
        <item x="252"/>
        <item x="709"/>
        <item x="131"/>
        <item x="338"/>
        <item x="149"/>
        <item x="430"/>
        <item x="600"/>
        <item x="609"/>
        <item x="94"/>
        <item x="215"/>
        <item x="196"/>
        <item x="730"/>
        <item x="547"/>
        <item x="73"/>
        <item x="293"/>
        <item x="711"/>
        <item x="569"/>
        <item x="145"/>
        <item x="496"/>
        <item x="598"/>
        <item x="182"/>
        <item x="707"/>
        <item x="369"/>
        <item x="664"/>
        <item x="33"/>
        <item x="403"/>
        <item x="276"/>
        <item x="208"/>
        <item x="443"/>
        <item x="137"/>
        <item x="660"/>
        <item x="356"/>
        <item x="692"/>
        <item x="491"/>
        <item x="177"/>
        <item x="544"/>
        <item x="383"/>
        <item x="219"/>
        <item x="225"/>
        <item x="345"/>
        <item x="606"/>
        <item x="304"/>
        <item x="452"/>
        <item x="144"/>
        <item x="350"/>
        <item x="97"/>
        <item x="533"/>
        <item x="323"/>
        <item x="65"/>
        <item x="183"/>
        <item x="376"/>
        <item x="734"/>
        <item x="209"/>
        <item x="465"/>
        <item x="72"/>
        <item x="619"/>
        <item x="578"/>
        <item x="81"/>
        <item x="107"/>
        <item x="61"/>
        <item x="706"/>
        <item x="411"/>
        <item x="256"/>
        <item x="153"/>
        <item x="305"/>
        <item x="378"/>
        <item x="608"/>
        <item x="347"/>
        <item x="126"/>
        <item x="296"/>
        <item x="100"/>
        <item x="205"/>
        <item x="334"/>
        <item x="639"/>
        <item x="560"/>
        <item x="176"/>
        <item x="308"/>
        <item x="446"/>
        <item x="447"/>
        <item x="626"/>
        <item x="551"/>
        <item x="66"/>
        <item x="282"/>
        <item x="92"/>
        <item x="77"/>
        <item x="290"/>
        <item x="463"/>
        <item x="654"/>
        <item x="520"/>
        <item x="307"/>
        <item x="355"/>
        <item x="147"/>
        <item x="426"/>
        <item x="615"/>
        <item x="274"/>
        <item x="342"/>
        <item x="390"/>
        <item x="713"/>
        <item x="442"/>
        <item x="263"/>
        <item x="189"/>
        <item x="483"/>
        <item x="492"/>
        <item x="127"/>
        <item x="372"/>
        <item x="29"/>
        <item x="267"/>
        <item x="234"/>
        <item x="531"/>
        <item x="698"/>
        <item x="423"/>
        <item x="575"/>
        <item x="614"/>
        <item x="139"/>
        <item x="14"/>
        <item x="114"/>
        <item x="122"/>
        <item x="451"/>
        <item x="109"/>
        <item x="367"/>
        <item x="80"/>
        <item x="672"/>
        <item x="119"/>
        <item x="703"/>
        <item x="631"/>
        <item x="47"/>
        <item x="69"/>
        <item x="328"/>
        <item x="429"/>
        <item x="341"/>
        <item x="133"/>
        <item x="313"/>
        <item x="353"/>
        <item x="52"/>
        <item x="749"/>
        <item x="285"/>
        <item x="294"/>
        <item x="622"/>
        <item x="474"/>
        <item x="394"/>
        <item x="151"/>
        <item x="259"/>
        <item x="362"/>
        <item x="67"/>
        <item x="172"/>
        <item x="453"/>
        <item x="106"/>
        <item x="284"/>
        <item x="449"/>
        <item x="192"/>
        <item x="659"/>
        <item x="260"/>
        <item x="2"/>
        <item x="415"/>
        <item x="686"/>
        <item x="387"/>
        <item x="502"/>
        <item x="71"/>
        <item x="42"/>
        <item x="758"/>
        <item x="297"/>
        <item x="258"/>
        <item x="397"/>
        <item x="480"/>
        <item x="288"/>
        <item x="592"/>
        <item x="37"/>
        <item x="238"/>
        <item x="518"/>
        <item x="330"/>
        <item x="727"/>
        <item x="741"/>
        <item x="264"/>
        <item x="27"/>
        <item x="525"/>
        <item x="752"/>
        <item x="230"/>
        <item x="410"/>
        <item x="604"/>
        <item x="693"/>
        <item x="738"/>
        <item x="475"/>
        <item x="662"/>
        <item x="479"/>
        <item x="643"/>
        <item x="359"/>
        <item x="374"/>
        <item x="764"/>
        <item x="82"/>
        <item x="255"/>
        <item x="594"/>
        <item x="412"/>
        <item x="568"/>
        <item x="269"/>
        <item x="179"/>
        <item x="610"/>
        <item x="721"/>
        <item x="468"/>
        <item x="675"/>
        <item x="710"/>
        <item x="365"/>
        <item x="377"/>
        <item x="289"/>
        <item x="315"/>
        <item x="361"/>
        <item x="392"/>
        <item x="152"/>
        <item x="685"/>
        <item x="402"/>
        <item x="191"/>
        <item x="17"/>
        <item x="140"/>
        <item x="88"/>
        <item x="75"/>
        <item x="346"/>
        <item x="218"/>
        <item x="193"/>
        <item x="466"/>
        <item x="657"/>
        <item x="102"/>
        <item x="503"/>
        <item x="204"/>
        <item x="482"/>
        <item x="573"/>
        <item x="68"/>
        <item x="43"/>
        <item x="418"/>
        <item x="78"/>
        <item x="39"/>
        <item x="251"/>
        <item x="57"/>
        <item x="401"/>
        <item x="570"/>
        <item x="243"/>
        <item x="422"/>
        <item x="373"/>
        <item x="311"/>
        <item x="488"/>
        <item x="187"/>
        <item x="333"/>
        <item x="690"/>
        <item x="732"/>
        <item x="128"/>
        <item x="742"/>
        <item x="438"/>
        <item x="756"/>
        <item x="421"/>
        <item x="281"/>
        <item x="581"/>
        <item x="532"/>
        <item x="261"/>
        <item x="85"/>
        <item x="335"/>
        <item x="668"/>
        <item x="253"/>
        <item x="750"/>
        <item x="190"/>
        <item x="298"/>
        <item x="699"/>
        <item x="28"/>
        <item x="505"/>
        <item x="214"/>
        <item x="705"/>
        <item x="473"/>
        <item x="24"/>
        <item x="10"/>
        <item x="681"/>
        <item x="280"/>
        <item x="6"/>
        <item x="424"/>
        <item x="272"/>
        <item x="101"/>
        <item x="340"/>
        <item x="396"/>
        <item x="658"/>
        <item x="54"/>
        <item x="287"/>
        <item x="460"/>
        <item x="216"/>
        <item x="747"/>
        <item x="636"/>
        <item x="497"/>
        <item x="257"/>
        <item x="671"/>
        <item x="195"/>
        <item x="554"/>
        <item x="712"/>
        <item x="653"/>
        <item x="99"/>
        <item x="640"/>
        <item x="332"/>
        <item x="116"/>
        <item x="60"/>
        <item x="45"/>
        <item x="168"/>
        <item x="38"/>
        <item x="162"/>
        <item x="329"/>
        <item x="529"/>
        <item x="591"/>
        <item x="574"/>
        <item x="222"/>
        <item x="629"/>
        <item x="130"/>
        <item x="212"/>
        <item x="588"/>
        <item x="724"/>
        <item x="171"/>
        <item x="516"/>
        <item x="625"/>
        <item x="211"/>
        <item x="228"/>
        <item x="266"/>
        <item x="286"/>
        <item x="408"/>
        <item x="702"/>
        <item x="150"/>
        <item x="682"/>
        <item x="306"/>
        <item x="35"/>
        <item x="278"/>
        <item x="220"/>
        <item x="704"/>
        <item x="512"/>
        <item x="164"/>
        <item x="318"/>
        <item x="649"/>
        <item x="105"/>
        <item x="624"/>
        <item x="385"/>
        <item x="108"/>
        <item x="270"/>
        <item x="389"/>
        <item x="185"/>
        <item x="489"/>
        <item x="184"/>
        <item x="674"/>
        <item x="620"/>
        <item x="524"/>
        <item x="461"/>
        <item x="343"/>
        <item x="737"/>
        <item x="265"/>
        <item x="317"/>
        <item x="680"/>
        <item x="379"/>
        <item x="559"/>
        <item x="166"/>
        <item x="546"/>
        <item x="249"/>
        <item x="134"/>
        <item x="716"/>
        <item x="762"/>
        <item x="324"/>
        <item x="464"/>
        <item x="409"/>
        <item x="694"/>
        <item x="34"/>
        <item x="541"/>
        <item x="751"/>
        <item x="743"/>
        <item x="583"/>
        <item x="242"/>
        <item x="413"/>
        <item x="584"/>
        <item x="595"/>
        <item x="556"/>
        <item x="336"/>
        <item x="163"/>
        <item x="471"/>
        <item x="455"/>
        <item x="132"/>
        <item x="366"/>
        <item x="513"/>
        <item x="641"/>
        <item x="229"/>
        <item x="277"/>
        <item x="761"/>
        <item x="125"/>
        <item x="25"/>
        <item x="407"/>
        <item x="656"/>
        <item x="519"/>
        <item x="279"/>
        <item x="143"/>
        <item x="113"/>
        <item x="677"/>
        <item x="552"/>
        <item x="416"/>
        <item x="439"/>
        <item x="509"/>
        <item x="414"/>
        <item x="56"/>
        <item x="121"/>
        <item x="673"/>
        <item x="616"/>
        <item x="753"/>
        <item x="48"/>
        <item x="490"/>
        <item x="648"/>
        <item x="41"/>
        <item x="736"/>
        <item x="186"/>
        <item x="577"/>
        <item x="221"/>
        <item x="53"/>
        <item x="358"/>
        <item x="666"/>
        <item x="83"/>
        <item x="611"/>
        <item x="487"/>
        <item x="104"/>
        <item x="0"/>
        <item x="381"/>
        <item x="763"/>
        <item x="456"/>
        <item x="759"/>
        <item x="76"/>
        <item x="441"/>
        <item x="364"/>
        <item x="515"/>
        <item x="3"/>
        <item x="419"/>
        <item x="432"/>
        <item x="623"/>
        <item x="354"/>
        <item x="495"/>
        <item x="275"/>
        <item x="157"/>
        <item x="634"/>
        <item x="303"/>
        <item x="484"/>
        <item x="612"/>
        <item x="726"/>
        <item x="725"/>
        <item x="36"/>
        <item x="236"/>
        <item x="316"/>
        <item x="167"/>
        <item x="391"/>
        <item x="169"/>
        <item x="746"/>
        <item x="21"/>
        <item x="562"/>
        <item x="637"/>
        <item x="89"/>
        <item x="400"/>
        <item x="223"/>
        <item x="129"/>
        <item x="138"/>
        <item x="158"/>
        <item x="744"/>
        <item x="302"/>
        <item x="352"/>
        <item x="748"/>
        <item x="617"/>
        <item x="739"/>
        <item x="582"/>
        <item x="458"/>
        <item x="322"/>
        <item x="630"/>
        <item x="433"/>
        <item x="476"/>
        <item x="729"/>
        <item x="50"/>
        <item x="754"/>
        <item x="597"/>
        <item x="663"/>
        <item x="360"/>
        <item x="245"/>
        <item x="160"/>
        <item x="271"/>
        <item x="454"/>
        <item x="96"/>
        <item x="733"/>
        <item x="632"/>
        <item x="188"/>
        <item x="375"/>
        <item x="250"/>
        <item x="16"/>
        <item x="124"/>
        <item x="587"/>
        <item x="467"/>
        <item x="233"/>
        <item x="404"/>
        <item x="543"/>
        <item x="501"/>
        <item x="500"/>
        <item x="506"/>
        <item x="486"/>
        <item x="148"/>
        <item x="579"/>
        <item x="224"/>
        <item x="714"/>
        <item x="695"/>
        <item x="596"/>
        <item x="425"/>
        <item x="312"/>
        <item x="745"/>
        <item x="320"/>
        <item x="510"/>
        <item x="566"/>
        <item x="462"/>
        <item x="246"/>
        <item x="398"/>
        <item x="120"/>
        <item x="647"/>
        <item x="227"/>
        <item x="13"/>
        <item x="766"/>
        <item x="431"/>
        <item x="326"/>
        <item x="154"/>
        <item x="268"/>
        <item x="111"/>
        <item x="652"/>
        <item x="117"/>
        <item x="523"/>
        <item x="237"/>
        <item x="59"/>
        <item x="499"/>
        <item x="58"/>
        <item x="95"/>
        <item x="118"/>
        <item x="420"/>
        <item x="605"/>
        <item x="765"/>
        <item x="203"/>
        <item x="457"/>
        <item x="757"/>
        <item x="159"/>
        <item x="146"/>
        <item x="300"/>
        <item x="292"/>
        <item x="319"/>
        <item x="371"/>
        <item x="206"/>
        <item x="239"/>
        <item x="309"/>
        <item x="586"/>
        <item x="273"/>
        <item x="633"/>
        <item x="1"/>
        <item x="197"/>
        <item x="368"/>
        <item x="8"/>
        <item x="613"/>
        <item x="49"/>
        <item x="51"/>
        <item x="580"/>
        <item x="248"/>
        <item x="327"/>
        <item x="370"/>
        <item x="170"/>
        <item x="638"/>
        <item x="715"/>
        <item x="325"/>
        <item x="30"/>
        <item x="571"/>
        <item x="696"/>
        <item x="445"/>
        <item x="472"/>
        <item x="689"/>
        <item x="621"/>
        <item x="31"/>
        <item x="728"/>
        <item x="295"/>
        <item x="538"/>
        <item x="351"/>
        <item x="644"/>
        <item x="283"/>
        <item x="564"/>
        <item x="527"/>
        <item x="291"/>
        <item x="388"/>
        <item x="11"/>
        <item x="240"/>
        <item x="627"/>
        <item x="380"/>
        <item x="79"/>
        <item x="63"/>
        <item x="405"/>
        <item x="314"/>
        <item x="174"/>
        <item x="262"/>
        <item x="534"/>
        <item x="485"/>
        <item x="213"/>
        <item x="557"/>
        <item x="565"/>
        <item x="348"/>
        <item x="393"/>
        <item x="70"/>
        <item x="301"/>
        <item x="165"/>
        <item x="384"/>
        <item x="719"/>
        <item x="661"/>
        <item x="254"/>
        <item x="607"/>
        <item x="386"/>
        <item x="494"/>
        <item x="91"/>
        <item x="444"/>
        <item x="110"/>
        <item x="723"/>
        <item x="115"/>
        <item x="201"/>
        <item x="572"/>
        <item x="20"/>
        <item x="740"/>
        <item x="601"/>
        <item x="687"/>
        <item x="521"/>
        <item x="550"/>
        <item x="231"/>
        <item x="194"/>
        <item x="553"/>
        <item x="504"/>
        <item x="142"/>
        <item x="665"/>
        <item t="default"/>
      </items>
    </pivotField>
    <pivotField showAll="0">
      <items count="6">
        <item x="3"/>
        <item x="2"/>
        <item x="4"/>
        <item x="0"/>
        <item x="1"/>
        <item t="default"/>
      </items>
    </pivotField>
    <pivotField showAll="0"/>
    <pivotField showAll="0"/>
    <pivotField showAll="0">
      <items count="4">
        <item x="0"/>
        <item x="2"/>
        <item x="1"/>
        <item t="default"/>
      </items>
    </pivotField>
    <pivotField showAll="0"/>
    <pivotField showAll="0"/>
    <pivotField axis="axisRow" showAll="0" sortType="ascending">
      <items count="13">
        <item x="4"/>
        <item x="1"/>
        <item x="5"/>
        <item x="6"/>
        <item x="7"/>
        <item x="9"/>
        <item x="8"/>
        <item x="0"/>
        <item x="10"/>
        <item x="11"/>
        <item x="2"/>
        <item x="3"/>
        <item t="default"/>
      </items>
    </pivotField>
    <pivotField showAll="0"/>
    <pivotField showAll="0"/>
    <pivotField showAll="0"/>
    <pivotField showAll="0">
      <items count="5">
        <item x="2"/>
        <item x="1"/>
        <item x="0"/>
        <item m="1" x="3"/>
        <item t="default"/>
      </items>
    </pivotField>
    <pivotField showAll="0"/>
    <pivotField numFmtId="2" showAll="0"/>
    <pivotField dataField="1" numFmtId="44" showAll="0"/>
    <pivotField numFmtId="44" showAll="0"/>
    <pivotField numFmtId="44" showAll="0"/>
    <pivotField dataField="1" numFmtId="44" showAll="0"/>
    <pivotField showAll="0" defaultSubtotal="0"/>
    <pivotField showAll="0" defaultSubtotal="0"/>
    <pivotField showAll="0" defaultSubtotal="0">
      <items count="8">
        <item x="0"/>
        <item x="1"/>
        <item x="2"/>
        <item x="3"/>
        <item x="4"/>
        <item x="5"/>
        <item x="6"/>
        <item x="7"/>
      </items>
    </pivotField>
    <pivotField dragToRow="0" dragToCol="0" dragToPage="0" showAll="0" defaultSubtotal="0"/>
  </pivotFields>
  <rowFields count="1">
    <field x="8"/>
  </rowFields>
  <rowItems count="13">
    <i>
      <x/>
    </i>
    <i>
      <x v="1"/>
    </i>
    <i>
      <x v="2"/>
    </i>
    <i>
      <x v="3"/>
    </i>
    <i>
      <x v="4"/>
    </i>
    <i>
      <x v="5"/>
    </i>
    <i>
      <x v="6"/>
    </i>
    <i>
      <x v="7"/>
    </i>
    <i>
      <x v="8"/>
    </i>
    <i>
      <x v="9"/>
    </i>
    <i>
      <x v="10"/>
    </i>
    <i>
      <x v="11"/>
    </i>
    <i t="grand">
      <x/>
    </i>
  </rowItems>
  <colFields count="1">
    <field x="-2"/>
  </colFields>
  <colItems count="2">
    <i>
      <x/>
    </i>
    <i i="1">
      <x v="1"/>
    </i>
  </colItems>
  <dataFields count="2">
    <dataField name="Total Sales" fld="15" baseField="8" baseItem="0"/>
    <dataField name="Total Profit" fld="18" baseField="8" baseItem="0"/>
  </dataFields>
  <formats count="1">
    <format dxfId="8">
      <pivotArea outline="0" collapsedLevelsAreSubtotals="1" fieldPosition="0"/>
    </format>
  </formats>
  <chartFormats count="17">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pivotArea type="data" outline="0" fieldPosition="0">
        <references count="2">
          <reference field="4294967294" count="1" selected="0">
            <x v="1"/>
          </reference>
          <reference field="8" count="1" selected="0">
            <x v="3"/>
          </reference>
        </references>
      </pivotArea>
    </chartFormat>
    <chartFormat chart="4" format="3">
      <pivotArea type="data" outline="0" fieldPosition="0">
        <references count="2">
          <reference field="4294967294" count="1" selected="0">
            <x v="1"/>
          </reference>
          <reference field="8" count="1" selected="0">
            <x v="7"/>
          </reference>
        </references>
      </pivotArea>
    </chartFormat>
    <chartFormat chart="4" format="4">
      <pivotArea type="data" outline="0" fieldPosition="0">
        <references count="2">
          <reference field="4294967294" count="1" selected="0">
            <x v="1"/>
          </reference>
          <reference field="8" count="1" selected="0">
            <x v="8"/>
          </reference>
        </references>
      </pivotArea>
    </chartFormat>
    <chartFormat chart="4" format="5">
      <pivotArea type="data" outline="0" fieldPosition="0">
        <references count="2">
          <reference field="4294967294" count="1" selected="0">
            <x v="1"/>
          </reference>
          <reference field="8" count="1" selected="0">
            <x v="0"/>
          </reference>
        </references>
      </pivotArea>
    </chartFormat>
    <chartFormat chart="4" format="6">
      <pivotArea type="data" outline="0" fieldPosition="0">
        <references count="2">
          <reference field="4294967294" count="1" selected="0">
            <x v="1"/>
          </reference>
          <reference field="8" count="1" selected="0">
            <x v="1"/>
          </reference>
        </references>
      </pivotArea>
    </chartFormat>
    <chartFormat chart="4" format="7">
      <pivotArea type="data" outline="0" fieldPosition="0">
        <references count="2">
          <reference field="4294967294" count="1" selected="0">
            <x v="1"/>
          </reference>
          <reference field="8" count="1" selected="0">
            <x v="2"/>
          </reference>
        </references>
      </pivotArea>
    </chartFormat>
    <chartFormat chart="4" format="8">
      <pivotArea type="data" outline="0" fieldPosition="0">
        <references count="2">
          <reference field="4294967294" count="1" selected="0">
            <x v="1"/>
          </reference>
          <reference field="8" count="1" selected="0">
            <x v="4"/>
          </reference>
        </references>
      </pivotArea>
    </chartFormat>
    <chartFormat chart="4" format="9">
      <pivotArea type="data" outline="0" fieldPosition="0">
        <references count="2">
          <reference field="4294967294" count="1" selected="0">
            <x v="1"/>
          </reference>
          <reference field="8" count="1" selected="0">
            <x v="5"/>
          </reference>
        </references>
      </pivotArea>
    </chartFormat>
    <chartFormat chart="4" format="10">
      <pivotArea type="data" outline="0" fieldPosition="0">
        <references count="2">
          <reference field="4294967294" count="1" selected="0">
            <x v="1"/>
          </reference>
          <reference field="8" count="1" selected="0">
            <x v="6"/>
          </reference>
        </references>
      </pivotArea>
    </chartFormat>
    <chartFormat chart="4" format="11">
      <pivotArea type="data" outline="0" fieldPosition="0">
        <references count="2">
          <reference field="4294967294" count="1" selected="0">
            <x v="1"/>
          </reference>
          <reference field="8" count="1" selected="0">
            <x v="9"/>
          </reference>
        </references>
      </pivotArea>
    </chartFormat>
    <chartFormat chart="4" format="12">
      <pivotArea type="data" outline="0" fieldPosition="0">
        <references count="2">
          <reference field="4294967294" count="1" selected="0">
            <x v="1"/>
          </reference>
          <reference field="8" count="1" selected="0">
            <x v="10"/>
          </reference>
        </references>
      </pivotArea>
    </chartFormat>
    <chartFormat chart="4" format="13">
      <pivotArea type="data" outline="0" fieldPosition="0">
        <references count="2">
          <reference field="4294967294" count="1" selected="0">
            <x v="1"/>
          </reference>
          <reference field="8" count="1" selected="0">
            <x v="11"/>
          </reference>
        </references>
      </pivotArea>
    </chartFormat>
    <chartFormat chart="10" format="27" series="1">
      <pivotArea type="data" outline="0" fieldPosition="0">
        <references count="1">
          <reference field="4294967294" count="1" selected="0">
            <x v="0"/>
          </reference>
        </references>
      </pivotArea>
    </chartFormat>
    <chartFormat chart="10" format="28" series="1">
      <pivotArea type="data" outline="0" fieldPosition="0">
        <references count="1">
          <reference field="4294967294" count="1" selected="0">
            <x v="1"/>
          </reference>
        </references>
      </pivotArea>
    </chartFormat>
    <chartFormat chart="10" format="29">
      <pivotArea type="data" outline="0" fieldPosition="0">
        <references count="2">
          <reference field="4294967294" count="1" selected="0">
            <x v="1"/>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0FDA274-8C78-4858-B564-59390018D588}" sourceName="Year">
  <pivotTables>
    <pivotTable tabId="4" name="CountryNumOrders"/>
    <pivotTable tabId="4" name="CountryShippingCost"/>
    <pivotTable tabId="4" name="CountryOrderSize"/>
    <pivotTable tabId="4" name="CountryStats"/>
    <pivotTable tabId="4" name="CountrySalesAndProfit"/>
  </pivotTables>
  <data>
    <tabular pivotCacheId="1757269851">
      <items count="5">
        <i x="3" s="1"/>
        <i x="2" s="1"/>
        <i x="4"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16ECEC8E-B9BD-4960-B966-447082CC6794}" sourceName="Segment">
  <pivotTables>
    <pivotTable tabId="4" name="CountryNumOrders"/>
    <pivotTable tabId="4" name="CountryShippingCost"/>
    <pivotTable tabId="4" name="CountryOrderSize"/>
    <pivotTable tabId="4" name="CountryStats"/>
    <pivotTable tabId="4" name="CountrySalesAndProfit"/>
  </pivotTables>
  <data>
    <tabular pivotCacheId="1757269851">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68533252-F7E6-4483-9377-03286AE7CDBB}" sourceName="Year">
  <pivotTables>
    <pivotTable tabId="6" name="BrandNumProducts"/>
    <pivotTable tabId="6" name="BrandCustomerSavings"/>
    <pivotTable tabId="6" name="BrandNumOrdersBySegment"/>
    <pivotTable tabId="6" name="BrandProfit%"/>
    <pivotTable tabId="6" name="BrandStats"/>
    <pivotTable tabId="15" name="PivotTable14"/>
  </pivotTables>
  <data>
    <tabular pivotCacheId="1757269851">
      <items count="5">
        <i x="3" s="1"/>
        <i x="2" s="1"/>
        <i x="4"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Size" xr10:uid="{B043B9D2-A72A-4628-80D8-C6076535A64E}" sourceName="Order Size">
  <pivotTables>
    <pivotTable tabId="4" name="CountryNumOrders"/>
    <pivotTable tabId="4" name="CountryShippingCost"/>
    <pivotTable tabId="4" name="CountryOrderSize"/>
    <pivotTable tabId="4" name="CountryStats"/>
    <pivotTable tabId="4" name="CountrySalesAndProfit"/>
  </pivotTables>
  <data>
    <tabular pivotCacheId="1757269851">
      <items count="4">
        <i x="2" s="1"/>
        <i x="1" s="1"/>
        <i x="0" s="1"/>
        <i x="3"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Size1" xr10:uid="{6CCE9B57-8ADF-4C79-9359-1D449BB16149}" sourceName="Order Size">
  <pivotTables>
    <pivotTable tabId="6" name="BrandNumProducts"/>
    <pivotTable tabId="6" name="BrandCustomerSavings"/>
    <pivotTable tabId="6" name="BrandNumOrdersBySegment"/>
    <pivotTable tabId="6" name="BrandProfit%"/>
    <pivotTable tabId="6" name="BrandStats"/>
    <pivotTable tabId="15" name="PivotTable14"/>
  </pivotTables>
  <data>
    <tabular pivotCacheId="1757269851">
      <items count="4">
        <i x="2" s="1"/>
        <i x="1" s="1"/>
        <i x="0" s="1"/>
        <i x="3"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 xr10:uid="{C4FD8234-54F5-4605-9343-EC7590077BCC}" sourceName="Brand">
  <pivotTables>
    <pivotTable tabId="6" name="BrandNumProducts"/>
    <pivotTable tabId="6" name="BrandCustomerSavings"/>
    <pivotTable tabId="6" name="BrandNumOrdersBySegment"/>
    <pivotTable tabId="6" name="BrandProfit%"/>
    <pivotTable tabId="6" name="BrandStats"/>
    <pivotTable tabId="15" name="PivotTable14"/>
  </pivotTables>
  <data>
    <tabular pivotCacheId="1757269851" showMissing="0">
      <items count="33">
        <i x="25" s="1"/>
        <i x="15" s="1"/>
        <i x="12" s="1"/>
        <i x="24" s="1"/>
        <i x="16" s="1"/>
        <i x="30" s="1"/>
        <i x="23" s="1"/>
        <i x="19" s="1"/>
        <i x="9" s="1"/>
        <i x="11" s="1"/>
        <i x="22" s="1"/>
        <i x="3" s="1"/>
        <i x="26" s="1"/>
        <i x="29" s="1"/>
        <i x="5" s="1"/>
        <i x="20" s="1"/>
        <i x="1" s="1"/>
        <i x="18" s="1"/>
        <i x="27" s="1"/>
        <i x="4" s="1"/>
        <i x="0" s="1"/>
        <i x="8" s="1"/>
        <i x="21" s="1"/>
        <i x="2" s="1"/>
        <i x="10" s="1"/>
        <i x="14" s="1"/>
        <i x="7" s="1"/>
        <i x="31" s="1"/>
        <i x="6" s="1"/>
        <i x="28" s="1"/>
        <i x="17" s="1"/>
        <i x="13" s="1"/>
        <i x="32"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36400C85-10EE-4C0F-8BCE-F908EC7A4A76}" sourceName="Country">
  <pivotTables>
    <pivotTable tabId="4" name="CountryNumOrders"/>
    <pivotTable tabId="4" name="CountryStats"/>
    <pivotTable tabId="4" name="CountrySalesAndProfit"/>
    <pivotTable tabId="4" name="CountryShippingCost"/>
    <pivotTable tabId="4" name="CountryOrderSize"/>
  </pivotTables>
  <data>
    <tabular pivotCacheId="1757269851">
      <items count="12">
        <i x="4" s="1"/>
        <i x="1" s="1"/>
        <i x="5" s="1"/>
        <i x="6" s="1"/>
        <i x="7" s="1"/>
        <i x="9" s="1"/>
        <i x="8" s="1"/>
        <i x="0" s="1"/>
        <i x="10" s="1"/>
        <i x="11" s="1"/>
        <i x="2" s="1"/>
        <i x="3"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1" xr10:uid="{ACE1A00E-AFB3-4F20-8FD7-8A11E0834362}" sourceName="Segment">
  <pivotTables>
    <pivotTable tabId="6" name="BrandNumProducts"/>
    <pivotTable tabId="6" name="BrandCustomerSavings"/>
    <pivotTable tabId="6" name="BrandNumOrdersBySegment"/>
    <pivotTable tabId="6" name="BrandProfit%"/>
    <pivotTable tabId="6" name="BrandStats"/>
    <pivotTable tabId="15" name="PivotTable14"/>
  </pivotTables>
  <data>
    <tabular pivotCacheId="1757269851">
      <items count="3">
        <i x="0" s="1"/>
        <i x="2" s="1"/>
        <i x="1"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2" xr10:uid="{7B593D5D-0838-4F99-BE38-83DC066B4640}" sourceName="Segment">
  <pivotTables>
    <pivotTable tabId="13" name="LTSNumOrders"/>
    <pivotTable tabId="13" name="LTSBrandSales"/>
    <pivotTable tabId="13" name="LTSCountrySales"/>
    <pivotTable tabId="13" name="LTSSumAndProfit"/>
    <pivotTable tabId="13" name="LTSStats"/>
  </pivotTables>
  <data>
    <tabular pivotCacheId="1757269851">
      <items count="3">
        <i x="0" s="1"/>
        <i x="2" s="1"/>
        <i x="1"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Size2" xr10:uid="{E9B31C3A-FC60-41ED-922A-D434AF15AC85}" sourceName="Order Size">
  <pivotTables>
    <pivotTable tabId="13" name="LTSNumOrders"/>
    <pivotTable tabId="13" name="LTSBrandSales"/>
    <pivotTable tabId="13" name="LTSCountrySales"/>
    <pivotTable tabId="13" name="LTSSumAndProfit"/>
    <pivotTable tabId="13" name="LTSStats"/>
  </pivotTables>
  <data>
    <tabular pivotCacheId="1757269851" showMissing="0" crossFilter="showItemsWithNoData">
      <items count="4">
        <i x="2" s="1"/>
        <i x="1" s="1"/>
        <i x="0"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xr10:uid="{7A7366B7-D702-43BC-A72D-03149FF75AA5}" cache="Slicer_Segment2" caption="Segment" style="Slicer Grey No Border" rowHeight="241300"/>
  <slicer name="Order Size" xr10:uid="{D9D9CCD4-A20D-4FC1-95E7-7FAF4B4F3EBA}" cache="Slicer_Order_Size2" caption="Order Size" style="Slicer Grey No Bord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3" xr10:uid="{4088B43A-1D1A-4CF2-B814-E326F0F281B9}" cache="Slicer_Year1" caption="Year" style="Slicer No Border Green" rowHeight="241300"/>
  <slicer name="Order Size 3" xr10:uid="{4A81CD50-1948-45D1-98B4-0CDE7D0A890B}" cache="Slicer_Order_Size1" caption="Order Size" style="Slicer No Border Green" rowHeight="241300"/>
  <slicer name="Brand 1" xr10:uid="{182B89F5-B713-4667-BB3A-1A73E39FECEB}" cache="Slicer_Brand" caption="Brand" startItem="15" style="Slicer No Border Green" rowHeight="241300"/>
  <slicer name="Segment 2" xr10:uid="{C30E19E8-7186-49C5-9BB3-FF5D3C560C80}" cache="Slicer_Segment1" caption="Segment" style="Slicer No Border Green"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A24C4D21-40D4-4A4F-963E-8307BD12DD3B}" cache="Slicer_Year" caption="Year" style="Slicer No Border Blue" rowHeight="241300"/>
  <slicer name="Segment 1" xr10:uid="{128A7F07-F462-444C-B840-D37C89C2B7F7}" cache="Slicer_Segment" caption="Segment" style="Slicer No Border Blue" rowHeight="241300"/>
  <slicer name="Order Size 2" xr10:uid="{89823027-274C-43E6-975E-90266CA0E601}" cache="Slicer_Order_Size" caption="Order Size" style="Slicer No Border Blue" rowHeight="241300"/>
  <slicer name="Country 2" xr10:uid="{6B451434-EAD4-4F63-9D11-8B5A14D834E7}" cache="Slicer_Country1" caption="Country" style="Slicer No Border Blu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F96586-8E0A-4F19-867E-5F4505F58236}" name="Table1" displayName="Table1" ref="A6:R1006" totalsRowShown="0" headerRowDxfId="41" headerRowBorderDxfId="40" tableBorderDxfId="39">
  <autoFilter ref="A6:R1006" xr:uid="{3DF96586-8E0A-4F19-867E-5F4505F58236}">
    <filterColumn colId="2">
      <filters>
        <filter val="2020"/>
        <filter val="2021"/>
        <filter val="2022"/>
      </filters>
    </filterColumn>
    <filterColumn colId="5">
      <filters>
        <filter val="Corporate"/>
        <filter val="Small Business"/>
      </filters>
    </filterColumn>
    <filterColumn colId="8">
      <filters>
        <filter val="Canada"/>
        <filter val="United States"/>
      </filters>
    </filterColumn>
    <filterColumn colId="12">
      <filters>
        <filter val="Mid-Sized Order"/>
      </filters>
    </filterColumn>
    <filterColumn colId="14">
      <filters>
        <filter val="0.05"/>
        <filter val="0.10"/>
        <filter val="0.15"/>
        <filter val="0.20"/>
        <filter val="0.25"/>
        <filter val="0.30"/>
      </filters>
    </filterColumn>
    <filterColumn colId="17">
      <customFilters>
        <customFilter operator="greaterThan" val="250"/>
      </customFilters>
    </filterColumn>
  </autoFilter>
  <tableColumns count="18">
    <tableColumn id="1" xr3:uid="{600BD5E9-69B8-4B01-B3B5-A942CC93BF4B}" name="Order ID"/>
    <tableColumn id="2" xr3:uid="{520AC3BB-8B6A-48C6-84A7-41C500E0F2C7}" name="Order Date" dataDxfId="38"/>
    <tableColumn id="3" xr3:uid="{0FD5F868-33DF-47B7-A02E-1466E7F2E7B4}" name="Year" dataDxfId="37">
      <calculatedColumnFormula>LEFT(TEXT(B7, "YYYY-MM-DD"), 4)</calculatedColumnFormula>
    </tableColumn>
    <tableColumn id="4" xr3:uid="{EDCC0E9D-5268-4484-B517-21641C67801D}" name="Customer ID"/>
    <tableColumn id="5" xr3:uid="{F68A0D7F-37CB-4922-86BB-9625C190C2D1}" name="Customer Name"/>
    <tableColumn id="6" xr3:uid="{42912DCD-7289-4D48-8C68-A556461D03A8}" name="Segment"/>
    <tableColumn id="7" xr3:uid="{A08FE1CD-3E40-4003-8DCF-49F4C509338E}" name="City"/>
    <tableColumn id="8" xr3:uid="{CE9C9664-51E9-441F-938E-773CF332CDE2}" name="State"/>
    <tableColumn id="9" xr3:uid="{051B8FF6-6712-4FCE-BC37-452D112F5749}" name="Country"/>
    <tableColumn id="10" xr3:uid="{09F90C31-1DE1-494C-BE14-AB2AA6C57E3E}" name="Product ID"/>
    <tableColumn id="11" xr3:uid="{418E6642-A763-4543-8727-A25F57DC0AF5}" name="Product Name"/>
    <tableColumn id="12" xr3:uid="{0FB3C3E3-BA4A-4663-A95B-3346967F1F9B}" name="Brand">
      <calculatedColumnFormula>LEFT(K7, FIND(" ", K7))</calculatedColumnFormula>
    </tableColumn>
    <tableColumn id="13" xr3:uid="{D263B54F-4FEF-4CFD-83CD-9BE31536D8FD}" name="Order Size">
      <calculatedColumnFormula>IF(N7 = 1, "Single Item", IF(N7 &lt;= 4, "Mid-Sized Order", IF(N7 &gt; 4, "Large Order", "Invalid")))</calculatedColumnFormula>
    </tableColumn>
    <tableColumn id="14" xr3:uid="{9934A91D-B573-495D-B310-1BC79E878404}" name="Quantity"/>
    <tableColumn id="15" xr3:uid="{5DE0B0C6-09F0-4F5B-8C6F-A064B6B921EA}" name="Discount" dataDxfId="36"/>
    <tableColumn id="16" xr3:uid="{0D59892A-EB42-40E2-B619-DEAD2E3AABE0}" name="Sale Price" dataDxfId="35"/>
    <tableColumn id="17" xr3:uid="{22EFA88D-4508-4BF0-B6F6-736B921186A6}" name="Shipping Cost" dataDxfId="34"/>
    <tableColumn id="18" xr3:uid="{7DB0B207-9C22-4533-9575-1143492B3E72}" name="Profit" dataDxfId="33"/>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F493188-DE08-407F-8C77-4671BBC1557E}" name="Table3" displayName="Table3" ref="A1:S13" totalsRowShown="0">
  <autoFilter ref="A1:S13" xr:uid="{FF493188-DE08-407F-8C77-4671BBC1557E}"/>
  <tableColumns count="19">
    <tableColumn id="1" xr3:uid="{7FF12C9C-A0AB-43E6-8B75-4C569F18A96A}" name="Order ID"/>
    <tableColumn id="2" xr3:uid="{EBA3126E-3281-4199-A1FD-A80B207EDF8B}" name="Order Date" dataDxfId="1"/>
    <tableColumn id="3" xr3:uid="{81431927-AF3B-4EA3-8A8F-A0DE855154FF}" name="Year"/>
    <tableColumn id="4" xr3:uid="{1566AD02-3B7E-44FA-B1FA-2ABB2AAD4C1B}" name="Customer ID"/>
    <tableColumn id="5" xr3:uid="{BEF446B1-41ED-4BFB-80F6-B1CEABA5A2A7}" name="Customer Name"/>
    <tableColumn id="6" xr3:uid="{B31E70C3-5BF8-46F6-9B8D-75A5DEB3B247}" name="Segment"/>
    <tableColumn id="7" xr3:uid="{272D4B22-42F9-41EF-8AFD-E2B343984833}" name="City"/>
    <tableColumn id="8" xr3:uid="{4541852B-705E-4610-9B0F-C3B8788E636B}" name="State"/>
    <tableColumn id="9" xr3:uid="{D1DD4A77-6A33-4843-9BD4-ECC71E03D078}" name="Country"/>
    <tableColumn id="10" xr3:uid="{F856C5C9-3A3D-4C64-89FD-089E65F96292}" name="Product ID"/>
    <tableColumn id="11" xr3:uid="{5F87CD1C-50EF-4C15-835C-ABA9005DA6F0}" name="Product Name"/>
    <tableColumn id="12" xr3:uid="{173725D4-EE2F-46B7-B330-EFB06EDAA44B}" name="Brand"/>
    <tableColumn id="13" xr3:uid="{BCCD3F4C-1475-4A71-8C14-F7F312890B06}" name="Order Size"/>
    <tableColumn id="14" xr3:uid="{7A6B5433-DB91-4285-BEF3-C060291892E0}" name="Quantity"/>
    <tableColumn id="15" xr3:uid="{E3F31EDE-EB5A-4C3A-9F1F-F7F28C5987F4}" name="Discount"/>
    <tableColumn id="16" xr3:uid="{052939A5-82DD-4999-A451-81F80E72D079}" name="Sale Price"/>
    <tableColumn id="17" xr3:uid="{D52B2A89-7021-4C03-86D8-EF0328BFEB65}" name="Shipping Cost"/>
    <tableColumn id="18" xr3:uid="{D6758AD5-BD26-45F3-8BC1-B1399B8B333A}" name="Customer Savings"/>
    <tableColumn id="19" xr3:uid="{5AFDAAC0-43C6-41EE-83F1-E7A3ADB4036A}" name="Profi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microsoft.com/office/2007/relationships/slicer" Target="../slicers/slicer1.xml"/><Relationship Id="rId4" Type="http://schemas.openxmlformats.org/officeDocument/2006/relationships/ctrlProp" Target="../ctrlProps/ctrlProp2.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2.xml"/></Relationships>
</file>

<file path=xl/worksheets/_rels/sheet8.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14.xml"/><Relationship Id="rId2" Type="http://schemas.openxmlformats.org/officeDocument/2006/relationships/pivotTable" Target="../pivotTables/pivotTable13.xml"/><Relationship Id="rId1" Type="http://schemas.openxmlformats.org/officeDocument/2006/relationships/pivotTable" Target="../pivotTables/pivotTable12.xml"/><Relationship Id="rId5" Type="http://schemas.openxmlformats.org/officeDocument/2006/relationships/pivotTable" Target="../pivotTables/pivotTable16.xml"/><Relationship Id="rId4" Type="http://schemas.openxmlformats.org/officeDocument/2006/relationships/pivotTable" Target="../pivotTables/pivotTable15.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50"/>
  <sheetViews>
    <sheetView tabSelected="1" workbookViewId="0"/>
  </sheetViews>
  <sheetFormatPr defaultRowHeight="15" x14ac:dyDescent="0.25"/>
  <cols>
    <col min="1" max="1" width="16.42578125" bestFit="1" customWidth="1"/>
    <col min="2" max="2" width="10.7109375" bestFit="1" customWidth="1"/>
    <col min="3" max="3" width="11.85546875" bestFit="1" customWidth="1"/>
    <col min="4" max="4" width="20.7109375" bestFit="1" customWidth="1"/>
    <col min="5" max="5" width="14.140625" bestFit="1" customWidth="1"/>
    <col min="6" max="6" width="11.42578125" bestFit="1" customWidth="1"/>
    <col min="7" max="7" width="16.7109375" bestFit="1" customWidth="1"/>
    <col min="8" max="8" width="16.28515625" bestFit="1" customWidth="1"/>
    <col min="9" max="9" width="12.140625" bestFit="1" customWidth="1"/>
    <col min="10" max="10" width="27.85546875" bestFit="1" customWidth="1"/>
    <col min="11" max="12" width="8.7109375" bestFit="1" customWidth="1"/>
    <col min="13" max="13" width="9.5703125" bestFit="1" customWidth="1"/>
    <col min="14" max="14" width="13.140625" bestFit="1" customWidth="1"/>
    <col min="15" max="15" width="8"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s="2">
        <v>44444</v>
      </c>
      <c r="C2">
        <v>10121</v>
      </c>
      <c r="D2" t="s">
        <v>16</v>
      </c>
      <c r="E2" t="s">
        <v>17</v>
      </c>
      <c r="F2" t="s">
        <v>18</v>
      </c>
      <c r="G2" t="s">
        <v>19</v>
      </c>
      <c r="H2" t="s">
        <v>20</v>
      </c>
      <c r="I2" t="s">
        <v>21</v>
      </c>
      <c r="J2" t="s">
        <v>22</v>
      </c>
      <c r="K2">
        <v>1</v>
      </c>
      <c r="L2">
        <v>0</v>
      </c>
      <c r="M2">
        <v>618.01</v>
      </c>
      <c r="N2">
        <v>25.01</v>
      </c>
      <c r="O2">
        <v>126.1</v>
      </c>
    </row>
    <row r="3" spans="1:15" x14ac:dyDescent="0.25">
      <c r="A3" t="s">
        <v>23</v>
      </c>
      <c r="B3" s="2">
        <v>44736</v>
      </c>
      <c r="C3">
        <v>10147</v>
      </c>
      <c r="D3" t="s">
        <v>24</v>
      </c>
      <c r="E3" t="s">
        <v>17</v>
      </c>
      <c r="F3" t="s">
        <v>25</v>
      </c>
      <c r="G3" t="s">
        <v>26</v>
      </c>
      <c r="H3" t="s">
        <v>27</v>
      </c>
      <c r="I3" t="s">
        <v>28</v>
      </c>
      <c r="J3" t="s">
        <v>29</v>
      </c>
      <c r="K3">
        <v>1</v>
      </c>
      <c r="L3">
        <v>0</v>
      </c>
      <c r="M3">
        <v>1004.18</v>
      </c>
      <c r="N3">
        <v>268.68</v>
      </c>
      <c r="O3">
        <v>277.91000000000003</v>
      </c>
    </row>
    <row r="4" spans="1:15" x14ac:dyDescent="0.25">
      <c r="A4" t="s">
        <v>30</v>
      </c>
      <c r="B4" s="2">
        <v>43805</v>
      </c>
      <c r="C4">
        <v>10292</v>
      </c>
      <c r="D4" t="s">
        <v>31</v>
      </c>
      <c r="E4" t="s">
        <v>32</v>
      </c>
      <c r="F4" t="s">
        <v>33</v>
      </c>
      <c r="G4" t="s">
        <v>34</v>
      </c>
      <c r="H4" t="s">
        <v>27</v>
      </c>
      <c r="I4" t="s">
        <v>35</v>
      </c>
      <c r="J4" t="s">
        <v>36</v>
      </c>
      <c r="K4">
        <v>1</v>
      </c>
      <c r="L4">
        <v>0.05</v>
      </c>
      <c r="M4">
        <v>851.25</v>
      </c>
      <c r="N4">
        <v>196.92</v>
      </c>
      <c r="O4">
        <v>232.5</v>
      </c>
    </row>
    <row r="5" spans="1:15" x14ac:dyDescent="0.25">
      <c r="A5" t="s">
        <v>37</v>
      </c>
      <c r="B5" s="2">
        <v>44460</v>
      </c>
      <c r="C5">
        <v>10308</v>
      </c>
      <c r="D5" t="s">
        <v>38</v>
      </c>
      <c r="E5" t="s">
        <v>39</v>
      </c>
      <c r="F5" t="s">
        <v>40</v>
      </c>
      <c r="G5" t="s">
        <v>41</v>
      </c>
      <c r="H5" t="s">
        <v>42</v>
      </c>
      <c r="I5" t="s">
        <v>43</v>
      </c>
      <c r="J5" t="s">
        <v>44</v>
      </c>
      <c r="K5">
        <v>1</v>
      </c>
      <c r="L5">
        <v>0</v>
      </c>
      <c r="M5">
        <v>157.5</v>
      </c>
      <c r="N5">
        <v>19.79</v>
      </c>
      <c r="O5">
        <v>25.6</v>
      </c>
    </row>
    <row r="6" spans="1:15" x14ac:dyDescent="0.25">
      <c r="A6" t="s">
        <v>45</v>
      </c>
      <c r="B6" s="2">
        <v>43332</v>
      </c>
      <c r="C6">
        <v>10163</v>
      </c>
      <c r="D6" t="s">
        <v>46</v>
      </c>
      <c r="E6" t="s">
        <v>32</v>
      </c>
      <c r="F6" t="s">
        <v>47</v>
      </c>
      <c r="G6" t="s">
        <v>48</v>
      </c>
      <c r="H6" t="s">
        <v>49</v>
      </c>
      <c r="I6" t="s">
        <v>50</v>
      </c>
      <c r="J6" t="s">
        <v>51</v>
      </c>
      <c r="K6">
        <v>1</v>
      </c>
      <c r="L6">
        <v>0.05</v>
      </c>
      <c r="M6">
        <v>925.49</v>
      </c>
      <c r="N6">
        <v>47.33</v>
      </c>
      <c r="O6">
        <v>189.83</v>
      </c>
    </row>
    <row r="7" spans="1:15" x14ac:dyDescent="0.25">
      <c r="A7" t="s">
        <v>52</v>
      </c>
      <c r="B7" s="2">
        <v>43333</v>
      </c>
      <c r="C7">
        <v>10390</v>
      </c>
      <c r="D7" t="s">
        <v>53</v>
      </c>
      <c r="E7" t="s">
        <v>17</v>
      </c>
      <c r="F7" t="s">
        <v>54</v>
      </c>
      <c r="G7" t="s">
        <v>55</v>
      </c>
      <c r="H7" t="s">
        <v>56</v>
      </c>
      <c r="I7" t="s">
        <v>57</v>
      </c>
      <c r="J7" t="s">
        <v>58</v>
      </c>
      <c r="K7">
        <v>3</v>
      </c>
      <c r="L7">
        <v>0.05</v>
      </c>
      <c r="M7">
        <v>452.43</v>
      </c>
      <c r="N7">
        <v>13.86</v>
      </c>
      <c r="O7">
        <v>55.69</v>
      </c>
    </row>
    <row r="8" spans="1:15" x14ac:dyDescent="0.25">
      <c r="A8" t="s">
        <v>59</v>
      </c>
      <c r="B8" s="2">
        <v>44107</v>
      </c>
      <c r="C8">
        <v>10314</v>
      </c>
      <c r="D8" t="s">
        <v>60</v>
      </c>
      <c r="E8" t="s">
        <v>39</v>
      </c>
      <c r="F8" t="s">
        <v>61</v>
      </c>
      <c r="G8" t="s">
        <v>62</v>
      </c>
      <c r="H8" t="s">
        <v>63</v>
      </c>
      <c r="I8" t="s">
        <v>64</v>
      </c>
      <c r="J8" t="s">
        <v>65</v>
      </c>
      <c r="K8">
        <v>5</v>
      </c>
      <c r="L8">
        <v>0</v>
      </c>
      <c r="M8">
        <v>4408.2</v>
      </c>
      <c r="N8">
        <v>147.30000000000001</v>
      </c>
      <c r="O8">
        <v>984.53</v>
      </c>
    </row>
    <row r="9" spans="1:15" x14ac:dyDescent="0.25">
      <c r="A9" t="s">
        <v>66</v>
      </c>
      <c r="B9" s="2">
        <v>43151</v>
      </c>
      <c r="C9">
        <v>10142</v>
      </c>
      <c r="D9" t="s">
        <v>67</v>
      </c>
      <c r="E9" t="s">
        <v>32</v>
      </c>
      <c r="F9" t="s">
        <v>25</v>
      </c>
      <c r="G9" t="s">
        <v>26</v>
      </c>
      <c r="H9" t="s">
        <v>27</v>
      </c>
      <c r="I9" t="s">
        <v>68</v>
      </c>
      <c r="J9" t="s">
        <v>69</v>
      </c>
      <c r="K9">
        <v>2</v>
      </c>
      <c r="L9">
        <v>0.25</v>
      </c>
      <c r="M9">
        <v>452.98</v>
      </c>
      <c r="N9">
        <v>19.75</v>
      </c>
      <c r="O9">
        <v>69.91</v>
      </c>
    </row>
    <row r="10" spans="1:15" x14ac:dyDescent="0.25">
      <c r="A10" t="s">
        <v>70</v>
      </c>
      <c r="B10" s="2">
        <v>44744</v>
      </c>
      <c r="C10">
        <v>10298</v>
      </c>
      <c r="D10" t="s">
        <v>71</v>
      </c>
      <c r="E10" t="s">
        <v>39</v>
      </c>
      <c r="F10" t="s">
        <v>72</v>
      </c>
      <c r="G10" t="s">
        <v>73</v>
      </c>
      <c r="H10" t="s">
        <v>56</v>
      </c>
      <c r="I10" t="s">
        <v>28</v>
      </c>
      <c r="J10" t="s">
        <v>29</v>
      </c>
      <c r="K10">
        <v>2</v>
      </c>
      <c r="L10">
        <v>0.25</v>
      </c>
      <c r="M10">
        <v>2008.36</v>
      </c>
      <c r="N10">
        <v>322.42</v>
      </c>
      <c r="O10">
        <v>534.32000000000005</v>
      </c>
    </row>
    <row r="11" spans="1:15" x14ac:dyDescent="0.25">
      <c r="A11" t="s">
        <v>74</v>
      </c>
      <c r="B11" s="2">
        <v>43295</v>
      </c>
      <c r="C11">
        <v>10360</v>
      </c>
      <c r="D11" t="s">
        <v>75</v>
      </c>
      <c r="E11" t="s">
        <v>17</v>
      </c>
      <c r="F11" t="s">
        <v>40</v>
      </c>
      <c r="G11" t="s">
        <v>41</v>
      </c>
      <c r="H11" t="s">
        <v>42</v>
      </c>
      <c r="I11" t="s">
        <v>76</v>
      </c>
      <c r="J11" t="s">
        <v>77</v>
      </c>
      <c r="K11">
        <v>4</v>
      </c>
      <c r="L11">
        <v>0</v>
      </c>
      <c r="M11">
        <v>3886</v>
      </c>
      <c r="N11">
        <v>55.84</v>
      </c>
      <c r="O11">
        <v>782.78</v>
      </c>
    </row>
    <row r="12" spans="1:15" x14ac:dyDescent="0.25">
      <c r="A12" t="s">
        <v>78</v>
      </c>
      <c r="B12" s="2">
        <v>44094</v>
      </c>
      <c r="C12">
        <v>10367</v>
      </c>
      <c r="D12" t="s">
        <v>79</v>
      </c>
      <c r="E12" t="s">
        <v>39</v>
      </c>
      <c r="F12" t="s">
        <v>61</v>
      </c>
      <c r="G12" t="s">
        <v>62</v>
      </c>
      <c r="H12" t="s">
        <v>63</v>
      </c>
      <c r="I12" t="s">
        <v>80</v>
      </c>
      <c r="J12" t="s">
        <v>81</v>
      </c>
      <c r="K12">
        <v>2</v>
      </c>
      <c r="L12">
        <v>0</v>
      </c>
      <c r="M12">
        <v>455.48</v>
      </c>
      <c r="N12">
        <v>25.9</v>
      </c>
      <c r="O12">
        <v>70.91</v>
      </c>
    </row>
    <row r="13" spans="1:15" x14ac:dyDescent="0.25">
      <c r="A13" t="s">
        <v>82</v>
      </c>
      <c r="B13" s="2">
        <v>44828</v>
      </c>
      <c r="C13">
        <v>10337</v>
      </c>
      <c r="D13" t="s">
        <v>83</v>
      </c>
      <c r="E13" t="s">
        <v>17</v>
      </c>
      <c r="F13" t="s">
        <v>61</v>
      </c>
      <c r="G13" t="s">
        <v>62</v>
      </c>
      <c r="H13" t="s">
        <v>63</v>
      </c>
      <c r="I13" t="s">
        <v>84</v>
      </c>
      <c r="J13" t="s">
        <v>85</v>
      </c>
      <c r="K13">
        <v>4</v>
      </c>
      <c r="L13">
        <v>0</v>
      </c>
      <c r="M13">
        <v>1159.68</v>
      </c>
      <c r="N13">
        <v>34.74</v>
      </c>
      <c r="O13">
        <v>142.63</v>
      </c>
    </row>
    <row r="14" spans="1:15" x14ac:dyDescent="0.25">
      <c r="A14" t="s">
        <v>86</v>
      </c>
      <c r="B14" s="2">
        <v>43236</v>
      </c>
      <c r="C14">
        <v>10381</v>
      </c>
      <c r="D14" t="s">
        <v>87</v>
      </c>
      <c r="E14" t="s">
        <v>39</v>
      </c>
      <c r="F14" t="s">
        <v>88</v>
      </c>
      <c r="G14" t="s">
        <v>89</v>
      </c>
      <c r="H14" t="s">
        <v>90</v>
      </c>
      <c r="I14" t="s">
        <v>91</v>
      </c>
      <c r="J14" t="s">
        <v>92</v>
      </c>
      <c r="K14">
        <v>1</v>
      </c>
      <c r="L14">
        <v>0</v>
      </c>
      <c r="M14">
        <v>277.07</v>
      </c>
      <c r="N14">
        <v>34.33</v>
      </c>
      <c r="O14">
        <v>36.68</v>
      </c>
    </row>
    <row r="15" spans="1:15" x14ac:dyDescent="0.25">
      <c r="A15" t="s">
        <v>93</v>
      </c>
      <c r="B15" s="2">
        <v>44639</v>
      </c>
      <c r="C15">
        <v>10284</v>
      </c>
      <c r="D15" t="s">
        <v>94</v>
      </c>
      <c r="E15" t="s">
        <v>17</v>
      </c>
      <c r="F15" t="s">
        <v>88</v>
      </c>
      <c r="G15" t="s">
        <v>89</v>
      </c>
      <c r="H15" t="s">
        <v>90</v>
      </c>
      <c r="I15" t="s">
        <v>95</v>
      </c>
      <c r="J15" t="s">
        <v>96</v>
      </c>
      <c r="K15">
        <v>1</v>
      </c>
      <c r="L15">
        <v>0.15</v>
      </c>
      <c r="M15">
        <v>1024.3699999999999</v>
      </c>
      <c r="N15">
        <v>206.84</v>
      </c>
      <c r="O15">
        <v>246.04</v>
      </c>
    </row>
    <row r="16" spans="1:15" x14ac:dyDescent="0.25">
      <c r="A16" t="s">
        <v>97</v>
      </c>
      <c r="B16" s="2">
        <v>43699</v>
      </c>
      <c r="C16">
        <v>10369</v>
      </c>
      <c r="D16" t="s">
        <v>98</v>
      </c>
      <c r="E16" t="s">
        <v>32</v>
      </c>
      <c r="F16" t="s">
        <v>47</v>
      </c>
      <c r="G16" t="s">
        <v>48</v>
      </c>
      <c r="H16" t="s">
        <v>49</v>
      </c>
      <c r="I16" t="s">
        <v>99</v>
      </c>
      <c r="J16" t="s">
        <v>100</v>
      </c>
      <c r="K16">
        <v>7</v>
      </c>
      <c r="L16">
        <v>0.3</v>
      </c>
      <c r="M16">
        <v>7562.66</v>
      </c>
      <c r="N16">
        <v>254.8</v>
      </c>
      <c r="O16">
        <v>1916.18</v>
      </c>
    </row>
    <row r="17" spans="1:15" x14ac:dyDescent="0.25">
      <c r="A17" t="s">
        <v>101</v>
      </c>
      <c r="B17" s="2">
        <v>43383</v>
      </c>
      <c r="C17">
        <v>10132</v>
      </c>
      <c r="D17" t="s">
        <v>102</v>
      </c>
      <c r="E17" t="s">
        <v>39</v>
      </c>
      <c r="F17" t="s">
        <v>103</v>
      </c>
      <c r="G17" t="s">
        <v>104</v>
      </c>
      <c r="H17" t="s">
        <v>105</v>
      </c>
      <c r="I17" t="s">
        <v>106</v>
      </c>
      <c r="J17" t="s">
        <v>107</v>
      </c>
      <c r="K17">
        <v>2</v>
      </c>
      <c r="L17">
        <v>0</v>
      </c>
      <c r="M17">
        <v>2014.64</v>
      </c>
      <c r="N17">
        <v>270.92</v>
      </c>
      <c r="O17">
        <v>530.75</v>
      </c>
    </row>
    <row r="18" spans="1:15" x14ac:dyDescent="0.25">
      <c r="A18" t="s">
        <v>108</v>
      </c>
      <c r="B18" s="2">
        <v>44577</v>
      </c>
      <c r="C18">
        <v>10334</v>
      </c>
      <c r="D18" t="s">
        <v>109</v>
      </c>
      <c r="E18" t="s">
        <v>17</v>
      </c>
      <c r="F18" t="s">
        <v>61</v>
      </c>
      <c r="G18" t="s">
        <v>62</v>
      </c>
      <c r="H18" t="s">
        <v>63</v>
      </c>
      <c r="I18" t="s">
        <v>50</v>
      </c>
      <c r="J18" t="s">
        <v>51</v>
      </c>
      <c r="K18">
        <v>3</v>
      </c>
      <c r="L18">
        <v>0.2</v>
      </c>
      <c r="M18">
        <v>2776.47</v>
      </c>
      <c r="N18">
        <v>49.59</v>
      </c>
      <c r="O18">
        <v>560.26</v>
      </c>
    </row>
    <row r="19" spans="1:15" x14ac:dyDescent="0.25">
      <c r="A19" t="s">
        <v>110</v>
      </c>
      <c r="B19" s="2">
        <v>43948</v>
      </c>
      <c r="C19">
        <v>10242</v>
      </c>
      <c r="D19" t="s">
        <v>111</v>
      </c>
      <c r="E19" t="s">
        <v>39</v>
      </c>
      <c r="F19" t="s">
        <v>112</v>
      </c>
      <c r="G19" t="s">
        <v>26</v>
      </c>
      <c r="H19" t="s">
        <v>113</v>
      </c>
      <c r="I19" t="s">
        <v>35</v>
      </c>
      <c r="J19" t="s">
        <v>36</v>
      </c>
      <c r="K19">
        <v>2</v>
      </c>
      <c r="L19">
        <v>0</v>
      </c>
      <c r="M19">
        <v>1702.5</v>
      </c>
      <c r="N19">
        <v>196.92</v>
      </c>
      <c r="O19">
        <v>445.31</v>
      </c>
    </row>
    <row r="20" spans="1:15" x14ac:dyDescent="0.25">
      <c r="A20" t="s">
        <v>114</v>
      </c>
      <c r="B20" s="2">
        <v>43355</v>
      </c>
      <c r="C20">
        <v>10167</v>
      </c>
      <c r="D20" t="s">
        <v>115</v>
      </c>
      <c r="E20" t="s">
        <v>32</v>
      </c>
      <c r="F20" t="s">
        <v>116</v>
      </c>
      <c r="G20" t="s">
        <v>26</v>
      </c>
      <c r="H20" t="s">
        <v>27</v>
      </c>
      <c r="I20" t="s">
        <v>117</v>
      </c>
      <c r="J20" t="s">
        <v>118</v>
      </c>
      <c r="K20">
        <v>1</v>
      </c>
      <c r="L20">
        <v>0</v>
      </c>
      <c r="M20">
        <v>180.55</v>
      </c>
      <c r="N20">
        <v>16.260000000000002</v>
      </c>
      <c r="O20">
        <v>28.71</v>
      </c>
    </row>
    <row r="21" spans="1:15" x14ac:dyDescent="0.25">
      <c r="A21" t="s">
        <v>119</v>
      </c>
      <c r="B21" s="2">
        <v>43242</v>
      </c>
      <c r="C21">
        <v>10031</v>
      </c>
      <c r="D21" t="s">
        <v>120</v>
      </c>
      <c r="E21" t="s">
        <v>32</v>
      </c>
      <c r="F21" t="s">
        <v>121</v>
      </c>
      <c r="G21" t="s">
        <v>121</v>
      </c>
      <c r="H21" t="s">
        <v>122</v>
      </c>
      <c r="I21" t="s">
        <v>123</v>
      </c>
      <c r="J21" t="s">
        <v>124</v>
      </c>
      <c r="K21">
        <v>7</v>
      </c>
      <c r="L21">
        <v>0</v>
      </c>
      <c r="M21">
        <v>4673.8999999999996</v>
      </c>
      <c r="N21">
        <v>25.44</v>
      </c>
      <c r="O21">
        <v>937.32</v>
      </c>
    </row>
    <row r="22" spans="1:15" x14ac:dyDescent="0.25">
      <c r="A22" t="s">
        <v>125</v>
      </c>
      <c r="B22" s="2">
        <v>44902</v>
      </c>
      <c r="C22">
        <v>10040</v>
      </c>
      <c r="D22" t="s">
        <v>126</v>
      </c>
      <c r="E22" t="s">
        <v>39</v>
      </c>
      <c r="F22" t="s">
        <v>47</v>
      </c>
      <c r="G22" t="s">
        <v>48</v>
      </c>
      <c r="H22" t="s">
        <v>49</v>
      </c>
      <c r="I22" t="s">
        <v>117</v>
      </c>
      <c r="J22" t="s">
        <v>118</v>
      </c>
      <c r="K22">
        <v>1</v>
      </c>
      <c r="L22">
        <v>0.05</v>
      </c>
      <c r="M22">
        <v>180.55</v>
      </c>
      <c r="N22">
        <v>17.07</v>
      </c>
      <c r="O22">
        <v>28.79</v>
      </c>
    </row>
    <row r="23" spans="1:15" x14ac:dyDescent="0.25">
      <c r="A23" t="s">
        <v>127</v>
      </c>
      <c r="B23" s="2">
        <v>44498</v>
      </c>
      <c r="C23">
        <v>10357</v>
      </c>
      <c r="D23" t="s">
        <v>128</v>
      </c>
      <c r="E23" t="s">
        <v>17</v>
      </c>
      <c r="F23" t="s">
        <v>18</v>
      </c>
      <c r="G23" t="s">
        <v>19</v>
      </c>
      <c r="H23" t="s">
        <v>20</v>
      </c>
      <c r="I23" t="s">
        <v>129</v>
      </c>
      <c r="J23" t="s">
        <v>130</v>
      </c>
      <c r="K23">
        <v>1</v>
      </c>
      <c r="L23">
        <v>0</v>
      </c>
      <c r="M23">
        <v>916.69</v>
      </c>
      <c r="N23">
        <v>56.47</v>
      </c>
      <c r="O23">
        <v>188.99</v>
      </c>
    </row>
    <row r="24" spans="1:15" x14ac:dyDescent="0.25">
      <c r="A24" t="s">
        <v>131</v>
      </c>
      <c r="B24" s="2">
        <v>43202</v>
      </c>
      <c r="C24">
        <v>10061</v>
      </c>
      <c r="D24" t="s">
        <v>132</v>
      </c>
      <c r="E24" t="s">
        <v>32</v>
      </c>
      <c r="F24" t="s">
        <v>133</v>
      </c>
      <c r="G24" t="s">
        <v>134</v>
      </c>
      <c r="H24" t="s">
        <v>135</v>
      </c>
      <c r="I24" t="s">
        <v>50</v>
      </c>
      <c r="J24" t="s">
        <v>51</v>
      </c>
      <c r="K24">
        <v>1</v>
      </c>
      <c r="L24">
        <v>0</v>
      </c>
      <c r="M24">
        <v>925.49</v>
      </c>
      <c r="N24">
        <v>51.84</v>
      </c>
      <c r="O24">
        <v>190.28</v>
      </c>
    </row>
    <row r="25" spans="1:15" x14ac:dyDescent="0.25">
      <c r="A25" t="s">
        <v>136</v>
      </c>
      <c r="B25" s="2">
        <v>43314</v>
      </c>
      <c r="C25">
        <v>10021</v>
      </c>
      <c r="D25" t="s">
        <v>137</v>
      </c>
      <c r="E25" t="s">
        <v>39</v>
      </c>
      <c r="F25" t="s">
        <v>33</v>
      </c>
      <c r="G25" t="s">
        <v>34</v>
      </c>
      <c r="H25" t="s">
        <v>27</v>
      </c>
      <c r="I25" t="s">
        <v>138</v>
      </c>
      <c r="J25" t="s">
        <v>139</v>
      </c>
      <c r="K25">
        <v>5</v>
      </c>
      <c r="L25">
        <v>0.05</v>
      </c>
      <c r="M25">
        <v>904.5</v>
      </c>
      <c r="N25">
        <v>18.57</v>
      </c>
      <c r="O25">
        <v>137.56</v>
      </c>
    </row>
    <row r="26" spans="1:15" x14ac:dyDescent="0.25">
      <c r="A26" t="s">
        <v>140</v>
      </c>
      <c r="B26" s="2">
        <v>44089</v>
      </c>
      <c r="C26">
        <v>10105</v>
      </c>
      <c r="D26" t="s">
        <v>141</v>
      </c>
      <c r="E26" t="s">
        <v>39</v>
      </c>
      <c r="F26" t="s">
        <v>116</v>
      </c>
      <c r="G26" t="s">
        <v>26</v>
      </c>
      <c r="H26" t="s">
        <v>27</v>
      </c>
      <c r="I26" t="s">
        <v>142</v>
      </c>
      <c r="J26" t="s">
        <v>143</v>
      </c>
      <c r="K26">
        <v>6</v>
      </c>
      <c r="L26">
        <v>0</v>
      </c>
      <c r="M26">
        <v>1162.02</v>
      </c>
      <c r="N26">
        <v>14</v>
      </c>
      <c r="O26">
        <v>140.84</v>
      </c>
    </row>
    <row r="27" spans="1:15" x14ac:dyDescent="0.25">
      <c r="A27" t="s">
        <v>144</v>
      </c>
      <c r="B27" s="2">
        <v>44378</v>
      </c>
      <c r="C27">
        <v>10222</v>
      </c>
      <c r="D27" t="s">
        <v>145</v>
      </c>
      <c r="E27" t="s">
        <v>32</v>
      </c>
      <c r="F27" t="s">
        <v>121</v>
      </c>
      <c r="G27" t="s">
        <v>121</v>
      </c>
      <c r="H27" t="s">
        <v>122</v>
      </c>
      <c r="I27" t="s">
        <v>146</v>
      </c>
      <c r="J27" t="s">
        <v>147</v>
      </c>
      <c r="K27">
        <v>4</v>
      </c>
      <c r="L27">
        <v>0</v>
      </c>
      <c r="M27">
        <v>644.72</v>
      </c>
      <c r="N27">
        <v>14.53</v>
      </c>
      <c r="O27">
        <v>78.81</v>
      </c>
    </row>
    <row r="28" spans="1:15" x14ac:dyDescent="0.25">
      <c r="A28" t="s">
        <v>148</v>
      </c>
      <c r="B28" s="2">
        <v>43429</v>
      </c>
      <c r="C28">
        <v>10253</v>
      </c>
      <c r="D28" t="s">
        <v>149</v>
      </c>
      <c r="E28" t="s">
        <v>17</v>
      </c>
      <c r="F28" t="s">
        <v>72</v>
      </c>
      <c r="G28" t="s">
        <v>73</v>
      </c>
      <c r="H28" t="s">
        <v>56</v>
      </c>
      <c r="I28" t="s">
        <v>150</v>
      </c>
      <c r="J28" t="s">
        <v>151</v>
      </c>
      <c r="K28">
        <v>1</v>
      </c>
      <c r="L28">
        <v>0</v>
      </c>
      <c r="M28">
        <v>878.08</v>
      </c>
      <c r="N28">
        <v>274.27999999999997</v>
      </c>
      <c r="O28">
        <v>246.95</v>
      </c>
    </row>
    <row r="29" spans="1:15" x14ac:dyDescent="0.25">
      <c r="A29" t="s">
        <v>152</v>
      </c>
      <c r="B29" s="2">
        <v>43858</v>
      </c>
      <c r="C29">
        <v>10356</v>
      </c>
      <c r="D29" t="s">
        <v>153</v>
      </c>
      <c r="E29" t="s">
        <v>32</v>
      </c>
      <c r="F29" t="s">
        <v>154</v>
      </c>
      <c r="G29" t="s">
        <v>155</v>
      </c>
      <c r="H29" t="s">
        <v>156</v>
      </c>
      <c r="I29" t="s">
        <v>157</v>
      </c>
      <c r="J29" t="s">
        <v>158</v>
      </c>
      <c r="K29">
        <v>2</v>
      </c>
      <c r="L29">
        <v>0</v>
      </c>
      <c r="M29">
        <v>377.74</v>
      </c>
      <c r="N29">
        <v>22.58</v>
      </c>
      <c r="O29">
        <v>58.92</v>
      </c>
    </row>
    <row r="30" spans="1:15" x14ac:dyDescent="0.25">
      <c r="A30" t="s">
        <v>159</v>
      </c>
      <c r="B30" s="2">
        <v>44082</v>
      </c>
      <c r="C30">
        <v>10024</v>
      </c>
      <c r="D30" t="s">
        <v>160</v>
      </c>
      <c r="E30" t="s">
        <v>39</v>
      </c>
      <c r="F30" t="s">
        <v>25</v>
      </c>
      <c r="G30" t="s">
        <v>26</v>
      </c>
      <c r="H30" t="s">
        <v>27</v>
      </c>
      <c r="I30" t="s">
        <v>161</v>
      </c>
      <c r="J30" t="s">
        <v>162</v>
      </c>
      <c r="K30">
        <v>1</v>
      </c>
      <c r="L30">
        <v>0.15</v>
      </c>
      <c r="M30">
        <v>107.75</v>
      </c>
      <c r="N30">
        <v>12.44</v>
      </c>
      <c r="O30">
        <v>17.399999999999999</v>
      </c>
    </row>
    <row r="31" spans="1:15" x14ac:dyDescent="0.25">
      <c r="A31" t="s">
        <v>163</v>
      </c>
      <c r="B31" s="2">
        <v>43671</v>
      </c>
      <c r="C31">
        <v>10374</v>
      </c>
      <c r="D31" t="s">
        <v>164</v>
      </c>
      <c r="E31" t="s">
        <v>32</v>
      </c>
      <c r="F31" t="s">
        <v>165</v>
      </c>
      <c r="G31" t="s">
        <v>41</v>
      </c>
      <c r="H31" t="s">
        <v>166</v>
      </c>
      <c r="I31" t="s">
        <v>167</v>
      </c>
      <c r="J31" t="s">
        <v>168</v>
      </c>
      <c r="K31">
        <v>1</v>
      </c>
      <c r="L31">
        <v>0.05</v>
      </c>
      <c r="M31">
        <v>1215.8</v>
      </c>
      <c r="N31">
        <v>230.18</v>
      </c>
      <c r="O31">
        <v>290.5</v>
      </c>
    </row>
    <row r="32" spans="1:15" x14ac:dyDescent="0.25">
      <c r="A32" t="s">
        <v>169</v>
      </c>
      <c r="B32" s="2">
        <v>43295</v>
      </c>
      <c r="C32">
        <v>10332</v>
      </c>
      <c r="D32" t="s">
        <v>170</v>
      </c>
      <c r="E32" t="s">
        <v>39</v>
      </c>
      <c r="F32" t="s">
        <v>47</v>
      </c>
      <c r="G32" t="s">
        <v>48</v>
      </c>
      <c r="H32" t="s">
        <v>49</v>
      </c>
      <c r="I32" t="s">
        <v>91</v>
      </c>
      <c r="J32" t="s">
        <v>92</v>
      </c>
      <c r="K32">
        <v>1</v>
      </c>
      <c r="L32">
        <v>0</v>
      </c>
      <c r="M32">
        <v>277.07</v>
      </c>
      <c r="N32">
        <v>32.770000000000003</v>
      </c>
      <c r="O32">
        <v>36.53</v>
      </c>
    </row>
    <row r="33" spans="1:15" x14ac:dyDescent="0.25">
      <c r="A33" t="s">
        <v>171</v>
      </c>
      <c r="B33" s="2">
        <v>44777</v>
      </c>
      <c r="C33">
        <v>10149</v>
      </c>
      <c r="D33" t="s">
        <v>172</v>
      </c>
      <c r="E33" t="s">
        <v>17</v>
      </c>
      <c r="F33" t="s">
        <v>121</v>
      </c>
      <c r="G33" t="s">
        <v>121</v>
      </c>
      <c r="H33" t="s">
        <v>122</v>
      </c>
      <c r="I33" t="s">
        <v>28</v>
      </c>
      <c r="J33" t="s">
        <v>29</v>
      </c>
      <c r="K33">
        <v>2</v>
      </c>
      <c r="L33">
        <v>0.05</v>
      </c>
      <c r="M33">
        <v>2008.36</v>
      </c>
      <c r="N33">
        <v>282.11</v>
      </c>
      <c r="O33">
        <v>530.29</v>
      </c>
    </row>
    <row r="34" spans="1:15" x14ac:dyDescent="0.25">
      <c r="A34" t="s">
        <v>173</v>
      </c>
      <c r="B34" s="2">
        <v>44801</v>
      </c>
      <c r="C34">
        <v>10113</v>
      </c>
      <c r="D34" t="s">
        <v>174</v>
      </c>
      <c r="E34" t="s">
        <v>17</v>
      </c>
      <c r="F34" t="s">
        <v>154</v>
      </c>
      <c r="G34" t="s">
        <v>155</v>
      </c>
      <c r="H34" t="s">
        <v>156</v>
      </c>
      <c r="I34" t="s">
        <v>175</v>
      </c>
      <c r="J34" t="s">
        <v>176</v>
      </c>
      <c r="K34">
        <v>1</v>
      </c>
      <c r="L34">
        <v>0.05</v>
      </c>
      <c r="M34">
        <v>1223.1600000000001</v>
      </c>
      <c r="N34">
        <v>319.55</v>
      </c>
      <c r="O34">
        <v>337.74</v>
      </c>
    </row>
    <row r="35" spans="1:15" x14ac:dyDescent="0.25">
      <c r="A35" t="s">
        <v>177</v>
      </c>
      <c r="B35" s="2">
        <v>43104</v>
      </c>
      <c r="C35">
        <v>10077</v>
      </c>
      <c r="D35" t="s">
        <v>178</v>
      </c>
      <c r="E35" t="s">
        <v>17</v>
      </c>
      <c r="F35" t="s">
        <v>33</v>
      </c>
      <c r="G35" t="s">
        <v>34</v>
      </c>
      <c r="H35" t="s">
        <v>27</v>
      </c>
      <c r="I35" t="s">
        <v>146</v>
      </c>
      <c r="J35" t="s">
        <v>147</v>
      </c>
      <c r="K35">
        <v>1</v>
      </c>
      <c r="L35">
        <v>0.1</v>
      </c>
      <c r="M35">
        <v>161.18</v>
      </c>
      <c r="N35">
        <v>13.84</v>
      </c>
      <c r="O35">
        <v>20.72</v>
      </c>
    </row>
    <row r="36" spans="1:15" x14ac:dyDescent="0.25">
      <c r="A36" t="s">
        <v>179</v>
      </c>
      <c r="B36" s="2">
        <v>43491</v>
      </c>
      <c r="C36">
        <v>10067</v>
      </c>
      <c r="D36" t="s">
        <v>180</v>
      </c>
      <c r="E36" t="s">
        <v>32</v>
      </c>
      <c r="F36" t="s">
        <v>25</v>
      </c>
      <c r="G36" t="s">
        <v>26</v>
      </c>
      <c r="H36" t="s">
        <v>27</v>
      </c>
      <c r="I36" t="s">
        <v>181</v>
      </c>
      <c r="J36" t="s">
        <v>182</v>
      </c>
      <c r="K36">
        <v>1</v>
      </c>
      <c r="L36">
        <v>0.05</v>
      </c>
      <c r="M36">
        <v>230.19</v>
      </c>
      <c r="N36">
        <v>26.22</v>
      </c>
      <c r="O36">
        <v>30.24</v>
      </c>
    </row>
    <row r="37" spans="1:15" x14ac:dyDescent="0.25">
      <c r="A37" t="s">
        <v>183</v>
      </c>
      <c r="B37" s="2">
        <v>44324</v>
      </c>
      <c r="C37">
        <v>10206</v>
      </c>
      <c r="D37" t="s">
        <v>184</v>
      </c>
      <c r="E37" t="s">
        <v>17</v>
      </c>
      <c r="F37" t="s">
        <v>18</v>
      </c>
      <c r="G37" t="s">
        <v>19</v>
      </c>
      <c r="H37" t="s">
        <v>20</v>
      </c>
      <c r="I37" t="s">
        <v>68</v>
      </c>
      <c r="J37" t="s">
        <v>69</v>
      </c>
      <c r="K37">
        <v>5</v>
      </c>
      <c r="L37">
        <v>0.1</v>
      </c>
      <c r="M37">
        <v>1132.45</v>
      </c>
      <c r="N37">
        <v>20.74</v>
      </c>
      <c r="O37">
        <v>171.92</v>
      </c>
    </row>
    <row r="38" spans="1:15" x14ac:dyDescent="0.25">
      <c r="A38" t="s">
        <v>185</v>
      </c>
      <c r="B38" s="2">
        <v>43948</v>
      </c>
      <c r="C38">
        <v>10306</v>
      </c>
      <c r="D38" t="s">
        <v>186</v>
      </c>
      <c r="E38" t="s">
        <v>39</v>
      </c>
      <c r="F38" t="s">
        <v>88</v>
      </c>
      <c r="G38" t="s">
        <v>89</v>
      </c>
      <c r="H38" t="s">
        <v>90</v>
      </c>
      <c r="I38" t="s">
        <v>64</v>
      </c>
      <c r="J38" t="s">
        <v>65</v>
      </c>
      <c r="K38">
        <v>2</v>
      </c>
      <c r="L38">
        <v>0</v>
      </c>
      <c r="M38">
        <v>1763.28</v>
      </c>
      <c r="N38">
        <v>147.30000000000001</v>
      </c>
      <c r="O38">
        <v>402.65</v>
      </c>
    </row>
    <row r="39" spans="1:15" x14ac:dyDescent="0.25">
      <c r="A39" t="s">
        <v>187</v>
      </c>
      <c r="B39" s="2">
        <v>44229</v>
      </c>
      <c r="C39">
        <v>10196</v>
      </c>
      <c r="D39" t="s">
        <v>188</v>
      </c>
      <c r="E39" t="s">
        <v>39</v>
      </c>
      <c r="F39" t="s">
        <v>18</v>
      </c>
      <c r="G39" t="s">
        <v>19</v>
      </c>
      <c r="H39" t="s">
        <v>20</v>
      </c>
      <c r="I39" t="s">
        <v>43</v>
      </c>
      <c r="J39" t="s">
        <v>44</v>
      </c>
      <c r="K39">
        <v>4</v>
      </c>
      <c r="L39">
        <v>0</v>
      </c>
      <c r="M39">
        <v>630</v>
      </c>
      <c r="N39">
        <v>18.89</v>
      </c>
      <c r="O39">
        <v>96.37</v>
      </c>
    </row>
    <row r="40" spans="1:15" x14ac:dyDescent="0.25">
      <c r="A40" t="s">
        <v>189</v>
      </c>
      <c r="B40" s="2">
        <v>44487</v>
      </c>
      <c r="C40">
        <v>10011</v>
      </c>
      <c r="D40" t="s">
        <v>190</v>
      </c>
      <c r="E40" t="s">
        <v>32</v>
      </c>
      <c r="F40" t="s">
        <v>121</v>
      </c>
      <c r="G40" t="s">
        <v>121</v>
      </c>
      <c r="H40" t="s">
        <v>122</v>
      </c>
      <c r="I40" t="s">
        <v>175</v>
      </c>
      <c r="J40" t="s">
        <v>176</v>
      </c>
      <c r="K40">
        <v>5</v>
      </c>
      <c r="L40">
        <v>0.05</v>
      </c>
      <c r="M40">
        <v>6115.8</v>
      </c>
      <c r="N40">
        <v>305.02999999999997</v>
      </c>
      <c r="O40">
        <v>1559.45</v>
      </c>
    </row>
    <row r="41" spans="1:15" x14ac:dyDescent="0.25">
      <c r="A41" t="s">
        <v>191</v>
      </c>
      <c r="B41" s="2">
        <v>43839</v>
      </c>
      <c r="C41">
        <v>10238</v>
      </c>
      <c r="D41" t="s">
        <v>192</v>
      </c>
      <c r="E41" t="s">
        <v>39</v>
      </c>
      <c r="F41" t="s">
        <v>193</v>
      </c>
      <c r="G41" t="s">
        <v>193</v>
      </c>
      <c r="H41" t="s">
        <v>194</v>
      </c>
      <c r="I41" t="s">
        <v>195</v>
      </c>
      <c r="J41" t="s">
        <v>196</v>
      </c>
      <c r="K41">
        <v>1</v>
      </c>
      <c r="L41">
        <v>0</v>
      </c>
      <c r="M41">
        <v>279.27999999999997</v>
      </c>
      <c r="N41">
        <v>25.44</v>
      </c>
      <c r="O41">
        <v>36.049999999999997</v>
      </c>
    </row>
    <row r="42" spans="1:15" x14ac:dyDescent="0.25">
      <c r="A42" t="s">
        <v>197</v>
      </c>
      <c r="B42" s="2">
        <v>44165</v>
      </c>
      <c r="C42">
        <v>10340</v>
      </c>
      <c r="D42" t="s">
        <v>198</v>
      </c>
      <c r="E42" t="s">
        <v>32</v>
      </c>
      <c r="F42" t="s">
        <v>33</v>
      </c>
      <c r="G42" t="s">
        <v>34</v>
      </c>
      <c r="H42" t="s">
        <v>27</v>
      </c>
      <c r="I42" t="s">
        <v>84</v>
      </c>
      <c r="J42" t="s">
        <v>85</v>
      </c>
      <c r="K42">
        <v>4</v>
      </c>
      <c r="L42">
        <v>0</v>
      </c>
      <c r="M42">
        <v>1159.68</v>
      </c>
      <c r="N42">
        <v>31.58</v>
      </c>
      <c r="O42">
        <v>142.32</v>
      </c>
    </row>
    <row r="43" spans="1:15" x14ac:dyDescent="0.25">
      <c r="A43" t="s">
        <v>199</v>
      </c>
      <c r="B43" s="2">
        <v>44003</v>
      </c>
      <c r="C43">
        <v>10341</v>
      </c>
      <c r="D43" t="s">
        <v>200</v>
      </c>
      <c r="E43" t="s">
        <v>39</v>
      </c>
      <c r="F43" t="s">
        <v>201</v>
      </c>
      <c r="G43" t="s">
        <v>202</v>
      </c>
      <c r="H43" t="s">
        <v>122</v>
      </c>
      <c r="I43" t="s">
        <v>43</v>
      </c>
      <c r="J43" t="s">
        <v>44</v>
      </c>
      <c r="K43">
        <v>4</v>
      </c>
      <c r="L43">
        <v>0.2</v>
      </c>
      <c r="M43">
        <v>630</v>
      </c>
      <c r="N43">
        <v>18.89</v>
      </c>
      <c r="O43">
        <v>96.37</v>
      </c>
    </row>
    <row r="44" spans="1:15" x14ac:dyDescent="0.25">
      <c r="A44" t="s">
        <v>203</v>
      </c>
      <c r="B44" s="2">
        <v>43167</v>
      </c>
      <c r="C44">
        <v>10014</v>
      </c>
      <c r="D44" t="s">
        <v>204</v>
      </c>
      <c r="E44" t="s">
        <v>39</v>
      </c>
      <c r="F44" t="s">
        <v>47</v>
      </c>
      <c r="G44" t="s">
        <v>48</v>
      </c>
      <c r="H44" t="s">
        <v>49</v>
      </c>
      <c r="I44" t="s">
        <v>205</v>
      </c>
      <c r="J44" t="s">
        <v>206</v>
      </c>
      <c r="K44">
        <v>1</v>
      </c>
      <c r="L44">
        <v>0</v>
      </c>
      <c r="M44">
        <v>753.3</v>
      </c>
      <c r="N44">
        <v>50.01</v>
      </c>
      <c r="O44">
        <v>155.66</v>
      </c>
    </row>
    <row r="45" spans="1:15" x14ac:dyDescent="0.25">
      <c r="A45" t="s">
        <v>207</v>
      </c>
      <c r="B45" s="2">
        <v>44421</v>
      </c>
      <c r="C45">
        <v>10226</v>
      </c>
      <c r="D45" t="s">
        <v>208</v>
      </c>
      <c r="E45" t="s">
        <v>17</v>
      </c>
      <c r="F45" t="s">
        <v>33</v>
      </c>
      <c r="G45" t="s">
        <v>34</v>
      </c>
      <c r="H45" t="s">
        <v>27</v>
      </c>
      <c r="I45" t="s">
        <v>209</v>
      </c>
      <c r="J45" t="s">
        <v>210</v>
      </c>
      <c r="K45">
        <v>2</v>
      </c>
      <c r="L45">
        <v>0.25</v>
      </c>
      <c r="M45">
        <v>273.42</v>
      </c>
      <c r="N45">
        <v>11.21</v>
      </c>
      <c r="O45">
        <v>42.14</v>
      </c>
    </row>
    <row r="46" spans="1:15" x14ac:dyDescent="0.25">
      <c r="A46" t="s">
        <v>211</v>
      </c>
      <c r="B46" s="2">
        <v>43820</v>
      </c>
      <c r="C46">
        <v>10204</v>
      </c>
      <c r="D46" t="s">
        <v>212</v>
      </c>
      <c r="E46" t="s">
        <v>17</v>
      </c>
      <c r="F46" t="s">
        <v>165</v>
      </c>
      <c r="G46" t="s">
        <v>41</v>
      </c>
      <c r="H46" t="s">
        <v>166</v>
      </c>
      <c r="I46" t="s">
        <v>157</v>
      </c>
      <c r="J46" t="s">
        <v>158</v>
      </c>
      <c r="K46">
        <v>5</v>
      </c>
      <c r="L46">
        <v>0.05</v>
      </c>
      <c r="M46">
        <v>944.35</v>
      </c>
      <c r="N46">
        <v>22.58</v>
      </c>
      <c r="O46">
        <v>143.91</v>
      </c>
    </row>
    <row r="47" spans="1:15" x14ac:dyDescent="0.25">
      <c r="A47" t="s">
        <v>213</v>
      </c>
      <c r="B47" s="2">
        <v>43987</v>
      </c>
      <c r="C47">
        <v>10181</v>
      </c>
      <c r="D47" t="s">
        <v>214</v>
      </c>
      <c r="E47" t="s">
        <v>17</v>
      </c>
      <c r="F47" t="s">
        <v>72</v>
      </c>
      <c r="G47" t="s">
        <v>73</v>
      </c>
      <c r="H47" t="s">
        <v>56</v>
      </c>
      <c r="I47" t="s">
        <v>215</v>
      </c>
      <c r="J47" t="s">
        <v>216</v>
      </c>
      <c r="K47">
        <v>1</v>
      </c>
      <c r="L47">
        <v>0.05</v>
      </c>
      <c r="M47">
        <v>922.77</v>
      </c>
      <c r="N47">
        <v>64.69</v>
      </c>
      <c r="O47">
        <v>191.02</v>
      </c>
    </row>
    <row r="48" spans="1:15" x14ac:dyDescent="0.25">
      <c r="A48" t="s">
        <v>217</v>
      </c>
      <c r="B48" s="2">
        <v>43186</v>
      </c>
      <c r="C48">
        <v>10312</v>
      </c>
      <c r="D48" t="s">
        <v>218</v>
      </c>
      <c r="E48" t="s">
        <v>32</v>
      </c>
      <c r="F48" t="s">
        <v>47</v>
      </c>
      <c r="G48" t="s">
        <v>48</v>
      </c>
      <c r="H48" t="s">
        <v>49</v>
      </c>
      <c r="I48" t="s">
        <v>99</v>
      </c>
      <c r="J48" t="s">
        <v>100</v>
      </c>
      <c r="K48">
        <v>3</v>
      </c>
      <c r="L48">
        <v>0</v>
      </c>
      <c r="M48">
        <v>3241.14</v>
      </c>
      <c r="N48">
        <v>254.8</v>
      </c>
      <c r="O48">
        <v>835.78</v>
      </c>
    </row>
    <row r="49" spans="1:15" x14ac:dyDescent="0.25">
      <c r="A49" t="s">
        <v>219</v>
      </c>
      <c r="B49" s="2">
        <v>44161</v>
      </c>
      <c r="C49">
        <v>10361</v>
      </c>
      <c r="D49" t="s">
        <v>220</v>
      </c>
      <c r="E49" t="s">
        <v>17</v>
      </c>
      <c r="F49" t="s">
        <v>154</v>
      </c>
      <c r="G49" t="s">
        <v>155</v>
      </c>
      <c r="H49" t="s">
        <v>156</v>
      </c>
      <c r="I49" t="s">
        <v>129</v>
      </c>
      <c r="J49" t="s">
        <v>130</v>
      </c>
      <c r="K49">
        <v>2</v>
      </c>
      <c r="L49">
        <v>0.3</v>
      </c>
      <c r="M49">
        <v>1833.38</v>
      </c>
      <c r="N49">
        <v>59.16</v>
      </c>
      <c r="O49">
        <v>372.6</v>
      </c>
    </row>
    <row r="50" spans="1:15" x14ac:dyDescent="0.25">
      <c r="A50" t="s">
        <v>221</v>
      </c>
      <c r="B50" s="2">
        <v>43194</v>
      </c>
      <c r="C50">
        <v>10324</v>
      </c>
      <c r="D50" t="s">
        <v>222</v>
      </c>
      <c r="E50" t="s">
        <v>32</v>
      </c>
      <c r="F50" t="s">
        <v>133</v>
      </c>
      <c r="G50" t="s">
        <v>134</v>
      </c>
      <c r="H50" t="s">
        <v>135</v>
      </c>
      <c r="I50" t="s">
        <v>146</v>
      </c>
      <c r="J50" t="s">
        <v>147</v>
      </c>
      <c r="K50">
        <v>4</v>
      </c>
      <c r="L50">
        <v>0.05</v>
      </c>
      <c r="M50">
        <v>644.72</v>
      </c>
      <c r="N50">
        <v>15.92</v>
      </c>
      <c r="O50">
        <v>78.95</v>
      </c>
    </row>
    <row r="51" spans="1:15" x14ac:dyDescent="0.25">
      <c r="A51" t="s">
        <v>223</v>
      </c>
      <c r="B51" s="2">
        <v>43732</v>
      </c>
      <c r="C51">
        <v>10095</v>
      </c>
      <c r="D51" t="s">
        <v>224</v>
      </c>
      <c r="E51" t="s">
        <v>17</v>
      </c>
      <c r="F51" t="s">
        <v>18</v>
      </c>
      <c r="G51" t="s">
        <v>19</v>
      </c>
      <c r="H51" t="s">
        <v>20</v>
      </c>
      <c r="I51" t="s">
        <v>161</v>
      </c>
      <c r="J51" t="s">
        <v>162</v>
      </c>
      <c r="K51">
        <v>1</v>
      </c>
      <c r="L51">
        <v>0</v>
      </c>
      <c r="N51">
        <v>13.06</v>
      </c>
      <c r="O51">
        <v>17.47</v>
      </c>
    </row>
    <row r="52" spans="1:15" x14ac:dyDescent="0.25">
      <c r="A52" t="s">
        <v>225</v>
      </c>
      <c r="B52" s="2">
        <v>44409</v>
      </c>
      <c r="C52">
        <v>10246</v>
      </c>
      <c r="D52" t="s">
        <v>226</v>
      </c>
      <c r="E52" t="s">
        <v>32</v>
      </c>
      <c r="F52" t="s">
        <v>18</v>
      </c>
      <c r="G52" t="s">
        <v>19</v>
      </c>
      <c r="H52" t="s">
        <v>20</v>
      </c>
      <c r="I52" t="s">
        <v>35</v>
      </c>
      <c r="J52" t="s">
        <v>36</v>
      </c>
      <c r="K52">
        <v>1</v>
      </c>
      <c r="L52">
        <v>0.05</v>
      </c>
      <c r="M52">
        <v>851.25</v>
      </c>
      <c r="N52">
        <v>206.77</v>
      </c>
      <c r="O52">
        <v>233.49</v>
      </c>
    </row>
    <row r="53" spans="1:15" x14ac:dyDescent="0.25">
      <c r="A53" t="s">
        <v>227</v>
      </c>
      <c r="B53" s="2">
        <v>44747</v>
      </c>
      <c r="C53">
        <v>10066</v>
      </c>
      <c r="D53" t="s">
        <v>228</v>
      </c>
      <c r="E53" t="s">
        <v>39</v>
      </c>
      <c r="F53" t="s">
        <v>201</v>
      </c>
      <c r="G53" t="s">
        <v>202</v>
      </c>
      <c r="H53" t="s">
        <v>122</v>
      </c>
      <c r="I53" t="s">
        <v>229</v>
      </c>
      <c r="J53" t="s">
        <v>230</v>
      </c>
      <c r="K53">
        <v>1</v>
      </c>
      <c r="L53">
        <v>0.05</v>
      </c>
      <c r="M53">
        <v>1189.8</v>
      </c>
      <c r="N53">
        <v>228.96</v>
      </c>
      <c r="O53">
        <v>284.66000000000003</v>
      </c>
    </row>
    <row r="54" spans="1:15" x14ac:dyDescent="0.25">
      <c r="A54" t="s">
        <v>231</v>
      </c>
      <c r="B54" s="2">
        <v>44546</v>
      </c>
      <c r="C54">
        <v>10264</v>
      </c>
      <c r="D54" t="s">
        <v>232</v>
      </c>
      <c r="E54" t="s">
        <v>17</v>
      </c>
      <c r="F54" t="s">
        <v>116</v>
      </c>
      <c r="G54" t="s">
        <v>26</v>
      </c>
      <c r="H54" t="s">
        <v>27</v>
      </c>
      <c r="I54" t="s">
        <v>138</v>
      </c>
      <c r="J54" t="s">
        <v>139</v>
      </c>
      <c r="K54">
        <v>5</v>
      </c>
      <c r="L54">
        <v>0.2</v>
      </c>
      <c r="M54">
        <v>904.5</v>
      </c>
      <c r="N54">
        <v>18.57</v>
      </c>
      <c r="O54">
        <v>137.56</v>
      </c>
    </row>
    <row r="55" spans="1:15" x14ac:dyDescent="0.25">
      <c r="A55" t="s">
        <v>233</v>
      </c>
      <c r="B55" s="2">
        <v>44750</v>
      </c>
      <c r="C55">
        <v>10112</v>
      </c>
      <c r="D55" t="s">
        <v>234</v>
      </c>
      <c r="E55" t="s">
        <v>32</v>
      </c>
      <c r="F55" t="s">
        <v>25</v>
      </c>
      <c r="G55" t="s">
        <v>26</v>
      </c>
      <c r="H55" t="s">
        <v>27</v>
      </c>
      <c r="I55" t="s">
        <v>150</v>
      </c>
      <c r="J55" t="s">
        <v>151</v>
      </c>
      <c r="K55">
        <v>2</v>
      </c>
      <c r="L55">
        <v>0</v>
      </c>
      <c r="M55">
        <v>1756.16</v>
      </c>
      <c r="N55">
        <v>228.57</v>
      </c>
      <c r="O55">
        <v>461.9</v>
      </c>
    </row>
    <row r="56" spans="1:15" x14ac:dyDescent="0.25">
      <c r="A56" t="s">
        <v>235</v>
      </c>
      <c r="B56" s="2">
        <v>43759</v>
      </c>
      <c r="C56">
        <v>10067</v>
      </c>
      <c r="D56" t="s">
        <v>180</v>
      </c>
      <c r="E56" t="s">
        <v>32</v>
      </c>
      <c r="F56" t="s">
        <v>193</v>
      </c>
      <c r="G56" t="s">
        <v>193</v>
      </c>
      <c r="H56" t="s">
        <v>194</v>
      </c>
      <c r="I56" t="s">
        <v>236</v>
      </c>
      <c r="J56" t="s">
        <v>237</v>
      </c>
      <c r="K56">
        <v>1</v>
      </c>
      <c r="L56">
        <v>0</v>
      </c>
      <c r="M56">
        <v>737.82</v>
      </c>
      <c r="N56">
        <v>193.01</v>
      </c>
      <c r="O56">
        <v>203.76</v>
      </c>
    </row>
    <row r="57" spans="1:15" x14ac:dyDescent="0.25">
      <c r="A57" t="s">
        <v>238</v>
      </c>
      <c r="B57" s="2">
        <v>44433</v>
      </c>
      <c r="C57">
        <v>10026</v>
      </c>
      <c r="D57" t="s">
        <v>239</v>
      </c>
      <c r="E57" t="s">
        <v>17</v>
      </c>
      <c r="F57" t="s">
        <v>40</v>
      </c>
      <c r="G57" t="s">
        <v>41</v>
      </c>
      <c r="H57" t="s">
        <v>42</v>
      </c>
      <c r="I57" t="s">
        <v>95</v>
      </c>
      <c r="J57" t="s">
        <v>96</v>
      </c>
      <c r="K57">
        <v>4</v>
      </c>
      <c r="L57">
        <v>0</v>
      </c>
      <c r="M57">
        <v>4097.4799999999996</v>
      </c>
      <c r="N57">
        <v>206.84</v>
      </c>
      <c r="O57">
        <v>922.12</v>
      </c>
    </row>
    <row r="58" spans="1:15" x14ac:dyDescent="0.25">
      <c r="A58" t="s">
        <v>240</v>
      </c>
      <c r="B58" s="2">
        <v>44123</v>
      </c>
      <c r="C58">
        <v>10011</v>
      </c>
      <c r="D58" t="s">
        <v>190</v>
      </c>
      <c r="E58" t="s">
        <v>32</v>
      </c>
      <c r="F58" t="s">
        <v>25</v>
      </c>
      <c r="G58" t="s">
        <v>26</v>
      </c>
      <c r="H58" t="s">
        <v>27</v>
      </c>
      <c r="I58" t="s">
        <v>241</v>
      </c>
      <c r="J58" t="s">
        <v>242</v>
      </c>
      <c r="K58">
        <v>1</v>
      </c>
      <c r="L58">
        <v>0</v>
      </c>
      <c r="M58">
        <v>238.08</v>
      </c>
      <c r="N58">
        <v>27.16</v>
      </c>
      <c r="O58">
        <v>31.29</v>
      </c>
    </row>
    <row r="59" spans="1:15" x14ac:dyDescent="0.25">
      <c r="A59" t="s">
        <v>243</v>
      </c>
      <c r="B59" s="2">
        <v>43261</v>
      </c>
      <c r="C59">
        <v>10244</v>
      </c>
      <c r="D59" t="s">
        <v>244</v>
      </c>
      <c r="E59" t="s">
        <v>39</v>
      </c>
      <c r="F59" t="s">
        <v>33</v>
      </c>
      <c r="G59" t="s">
        <v>34</v>
      </c>
      <c r="H59" t="s">
        <v>27</v>
      </c>
      <c r="I59" t="s">
        <v>215</v>
      </c>
      <c r="J59" t="s">
        <v>216</v>
      </c>
      <c r="K59">
        <v>1</v>
      </c>
      <c r="L59">
        <v>0</v>
      </c>
      <c r="M59">
        <v>922.77</v>
      </c>
      <c r="N59">
        <v>53.91</v>
      </c>
      <c r="O59">
        <v>189.94</v>
      </c>
    </row>
    <row r="60" spans="1:15" x14ac:dyDescent="0.25">
      <c r="A60" t="s">
        <v>245</v>
      </c>
      <c r="B60" s="2">
        <v>44403</v>
      </c>
      <c r="C60">
        <v>10011</v>
      </c>
      <c r="D60" t="s">
        <v>190</v>
      </c>
      <c r="E60" t="s">
        <v>32</v>
      </c>
      <c r="F60" t="s">
        <v>40</v>
      </c>
      <c r="G60" t="s">
        <v>41</v>
      </c>
      <c r="H60" t="s">
        <v>42</v>
      </c>
      <c r="I60" t="s">
        <v>246</v>
      </c>
      <c r="J60" t="s">
        <v>247</v>
      </c>
      <c r="K60">
        <v>2</v>
      </c>
      <c r="L60">
        <v>0.25</v>
      </c>
      <c r="M60">
        <v>2046.92</v>
      </c>
      <c r="N60">
        <v>172.11</v>
      </c>
      <c r="O60">
        <v>467.53</v>
      </c>
    </row>
    <row r="61" spans="1:15" x14ac:dyDescent="0.25">
      <c r="A61" t="s">
        <v>248</v>
      </c>
      <c r="B61" s="2">
        <v>44008</v>
      </c>
      <c r="C61">
        <v>10207</v>
      </c>
      <c r="D61" t="s">
        <v>249</v>
      </c>
      <c r="E61" t="s">
        <v>32</v>
      </c>
      <c r="F61" t="s">
        <v>33</v>
      </c>
      <c r="G61" t="s">
        <v>34</v>
      </c>
      <c r="H61" t="s">
        <v>27</v>
      </c>
      <c r="I61" t="s">
        <v>205</v>
      </c>
      <c r="J61" t="s">
        <v>206</v>
      </c>
      <c r="K61">
        <v>1</v>
      </c>
      <c r="L61">
        <v>0</v>
      </c>
      <c r="M61">
        <v>753.3</v>
      </c>
      <c r="N61">
        <v>47.63</v>
      </c>
      <c r="O61">
        <v>155.41999999999999</v>
      </c>
    </row>
    <row r="62" spans="1:15" x14ac:dyDescent="0.25">
      <c r="A62" t="s">
        <v>250</v>
      </c>
      <c r="B62" s="2">
        <v>44689</v>
      </c>
      <c r="C62">
        <v>10178</v>
      </c>
      <c r="D62" t="s">
        <v>251</v>
      </c>
      <c r="E62" t="s">
        <v>17</v>
      </c>
      <c r="F62" t="s">
        <v>193</v>
      </c>
      <c r="G62" t="s">
        <v>193</v>
      </c>
      <c r="H62" t="s">
        <v>194</v>
      </c>
      <c r="I62" t="s">
        <v>205</v>
      </c>
      <c r="J62" t="s">
        <v>206</v>
      </c>
      <c r="K62">
        <v>1</v>
      </c>
      <c r="L62">
        <v>0</v>
      </c>
      <c r="M62">
        <v>753.3</v>
      </c>
      <c r="N62">
        <v>52.39</v>
      </c>
      <c r="O62">
        <v>155.9</v>
      </c>
    </row>
    <row r="63" spans="1:15" x14ac:dyDescent="0.25">
      <c r="A63" t="s">
        <v>252</v>
      </c>
      <c r="B63" s="2">
        <v>44684</v>
      </c>
      <c r="C63">
        <v>10024</v>
      </c>
      <c r="D63" t="s">
        <v>160</v>
      </c>
      <c r="E63" t="s">
        <v>39</v>
      </c>
      <c r="F63" t="s">
        <v>54</v>
      </c>
      <c r="G63" t="s">
        <v>55</v>
      </c>
      <c r="H63" t="s">
        <v>56</v>
      </c>
      <c r="I63" t="s">
        <v>157</v>
      </c>
      <c r="J63" t="s">
        <v>158</v>
      </c>
      <c r="K63">
        <v>4</v>
      </c>
      <c r="L63">
        <v>0</v>
      </c>
      <c r="M63">
        <v>755.48</v>
      </c>
      <c r="N63">
        <v>24.64</v>
      </c>
      <c r="O63">
        <v>115.78</v>
      </c>
    </row>
    <row r="64" spans="1:15" x14ac:dyDescent="0.25">
      <c r="A64" t="s">
        <v>253</v>
      </c>
      <c r="B64" s="2">
        <v>44159</v>
      </c>
      <c r="C64">
        <v>10132</v>
      </c>
      <c r="D64" t="s">
        <v>102</v>
      </c>
      <c r="E64" t="s">
        <v>39</v>
      </c>
      <c r="F64" t="s">
        <v>121</v>
      </c>
      <c r="G64" t="s">
        <v>121</v>
      </c>
      <c r="H64" t="s">
        <v>122</v>
      </c>
      <c r="I64" t="s">
        <v>229</v>
      </c>
      <c r="J64" t="s">
        <v>230</v>
      </c>
      <c r="K64">
        <v>1</v>
      </c>
      <c r="L64">
        <v>0</v>
      </c>
      <c r="M64">
        <v>1189.8</v>
      </c>
      <c r="N64">
        <v>228.96</v>
      </c>
      <c r="O64">
        <v>284.66000000000003</v>
      </c>
    </row>
    <row r="65" spans="1:15" x14ac:dyDescent="0.25">
      <c r="A65" t="s">
        <v>254</v>
      </c>
      <c r="B65" s="2">
        <v>44324</v>
      </c>
      <c r="C65">
        <v>10324</v>
      </c>
      <c r="D65" t="s">
        <v>222</v>
      </c>
      <c r="E65" t="s">
        <v>32</v>
      </c>
      <c r="F65" t="s">
        <v>193</v>
      </c>
      <c r="G65" t="s">
        <v>193</v>
      </c>
      <c r="H65" t="s">
        <v>194</v>
      </c>
      <c r="I65" t="s">
        <v>246</v>
      </c>
      <c r="J65" t="s">
        <v>247</v>
      </c>
      <c r="K65">
        <v>1</v>
      </c>
      <c r="L65">
        <v>0</v>
      </c>
      <c r="M65">
        <v>1023.46</v>
      </c>
      <c r="N65">
        <v>172.11</v>
      </c>
      <c r="O65">
        <v>242.37</v>
      </c>
    </row>
    <row r="66" spans="1:15" x14ac:dyDescent="0.25">
      <c r="A66" t="s">
        <v>255</v>
      </c>
      <c r="B66" s="2">
        <v>43571</v>
      </c>
      <c r="C66">
        <v>10299</v>
      </c>
      <c r="D66" t="s">
        <v>256</v>
      </c>
      <c r="E66" t="s">
        <v>39</v>
      </c>
      <c r="F66" t="s">
        <v>88</v>
      </c>
      <c r="G66" t="s">
        <v>89</v>
      </c>
      <c r="H66" t="s">
        <v>90</v>
      </c>
      <c r="I66" t="s">
        <v>35</v>
      </c>
      <c r="J66" t="s">
        <v>36</v>
      </c>
      <c r="K66">
        <v>2</v>
      </c>
      <c r="L66">
        <v>0</v>
      </c>
      <c r="M66">
        <v>1702.5</v>
      </c>
      <c r="N66">
        <v>216.61</v>
      </c>
      <c r="O66">
        <v>447.28</v>
      </c>
    </row>
    <row r="67" spans="1:15" x14ac:dyDescent="0.25">
      <c r="A67" t="s">
        <v>257</v>
      </c>
      <c r="B67" s="2">
        <v>43366</v>
      </c>
      <c r="C67">
        <v>10162</v>
      </c>
      <c r="D67" t="s">
        <v>258</v>
      </c>
      <c r="E67" t="s">
        <v>32</v>
      </c>
      <c r="F67" t="s">
        <v>25</v>
      </c>
      <c r="G67" t="s">
        <v>26</v>
      </c>
      <c r="H67" t="s">
        <v>27</v>
      </c>
      <c r="I67" t="s">
        <v>50</v>
      </c>
      <c r="J67" t="s">
        <v>51</v>
      </c>
      <c r="K67">
        <v>7</v>
      </c>
      <c r="L67">
        <v>0</v>
      </c>
      <c r="M67">
        <v>6478.43</v>
      </c>
      <c r="N67">
        <v>45.08</v>
      </c>
      <c r="O67">
        <v>1300.21</v>
      </c>
    </row>
    <row r="68" spans="1:15" x14ac:dyDescent="0.25">
      <c r="A68" t="s">
        <v>259</v>
      </c>
      <c r="B68" s="2">
        <v>44843</v>
      </c>
      <c r="C68">
        <v>10166</v>
      </c>
      <c r="D68" t="s">
        <v>260</v>
      </c>
      <c r="E68" t="s">
        <v>39</v>
      </c>
      <c r="F68" t="s">
        <v>261</v>
      </c>
      <c r="G68" t="s">
        <v>261</v>
      </c>
      <c r="H68" t="s">
        <v>262</v>
      </c>
      <c r="I68" t="s">
        <v>263</v>
      </c>
      <c r="J68" t="s">
        <v>264</v>
      </c>
      <c r="K68">
        <v>1</v>
      </c>
      <c r="L68">
        <v>0</v>
      </c>
      <c r="M68">
        <v>700.78</v>
      </c>
      <c r="N68">
        <v>163.31</v>
      </c>
      <c r="O68">
        <v>191.52</v>
      </c>
    </row>
    <row r="69" spans="1:15" x14ac:dyDescent="0.25">
      <c r="A69" t="s">
        <v>265</v>
      </c>
      <c r="B69" s="2">
        <v>43223</v>
      </c>
      <c r="C69">
        <v>10324</v>
      </c>
      <c r="D69" t="s">
        <v>222</v>
      </c>
      <c r="E69" t="s">
        <v>32</v>
      </c>
      <c r="F69" t="s">
        <v>121</v>
      </c>
      <c r="G69" t="s">
        <v>121</v>
      </c>
      <c r="H69" t="s">
        <v>122</v>
      </c>
      <c r="I69" t="s">
        <v>246</v>
      </c>
      <c r="J69" t="s">
        <v>247</v>
      </c>
      <c r="K69">
        <v>4</v>
      </c>
      <c r="L69">
        <v>0.05</v>
      </c>
      <c r="M69">
        <v>4093.84</v>
      </c>
      <c r="N69">
        <v>164.28</v>
      </c>
      <c r="O69">
        <v>917.07</v>
      </c>
    </row>
    <row r="70" spans="1:15" x14ac:dyDescent="0.25">
      <c r="A70" t="s">
        <v>266</v>
      </c>
      <c r="B70" s="2">
        <v>43547</v>
      </c>
      <c r="C70">
        <v>10119</v>
      </c>
      <c r="D70" t="s">
        <v>267</v>
      </c>
      <c r="E70" t="s">
        <v>32</v>
      </c>
      <c r="F70" t="s">
        <v>18</v>
      </c>
      <c r="G70" t="s">
        <v>19</v>
      </c>
      <c r="H70" t="s">
        <v>20</v>
      </c>
      <c r="I70" t="s">
        <v>138</v>
      </c>
      <c r="J70" t="s">
        <v>139</v>
      </c>
      <c r="K70">
        <v>4</v>
      </c>
      <c r="L70">
        <v>0</v>
      </c>
      <c r="M70">
        <v>723.6</v>
      </c>
      <c r="N70">
        <v>19.5</v>
      </c>
      <c r="O70">
        <v>110.51</v>
      </c>
    </row>
    <row r="71" spans="1:15" x14ac:dyDescent="0.25">
      <c r="A71" t="s">
        <v>268</v>
      </c>
      <c r="B71" s="2">
        <v>43611</v>
      </c>
      <c r="C71">
        <v>10363</v>
      </c>
      <c r="D71" t="s">
        <v>269</v>
      </c>
      <c r="E71" t="s">
        <v>17</v>
      </c>
      <c r="F71" t="s">
        <v>112</v>
      </c>
      <c r="G71" t="s">
        <v>26</v>
      </c>
      <c r="H71" t="s">
        <v>113</v>
      </c>
      <c r="I71" t="s">
        <v>167</v>
      </c>
      <c r="J71" t="s">
        <v>168</v>
      </c>
      <c r="K71">
        <v>7</v>
      </c>
      <c r="L71">
        <v>0.2</v>
      </c>
      <c r="M71">
        <v>8510.6</v>
      </c>
      <c r="N71">
        <v>209.25</v>
      </c>
      <c r="O71">
        <v>1893.28</v>
      </c>
    </row>
    <row r="72" spans="1:15" x14ac:dyDescent="0.25">
      <c r="A72" t="s">
        <v>270</v>
      </c>
      <c r="B72" s="2">
        <v>43785</v>
      </c>
      <c r="C72">
        <v>10193</v>
      </c>
      <c r="D72" t="s">
        <v>271</v>
      </c>
      <c r="E72" t="s">
        <v>17</v>
      </c>
      <c r="F72" t="s">
        <v>47</v>
      </c>
      <c r="G72" t="s">
        <v>48</v>
      </c>
      <c r="H72" t="s">
        <v>49</v>
      </c>
      <c r="I72" t="s">
        <v>272</v>
      </c>
      <c r="J72" t="s">
        <v>273</v>
      </c>
      <c r="K72">
        <v>1</v>
      </c>
      <c r="L72">
        <v>0.15</v>
      </c>
      <c r="M72">
        <v>500.32</v>
      </c>
      <c r="N72">
        <v>16.22</v>
      </c>
      <c r="O72">
        <v>101.68</v>
      </c>
    </row>
    <row r="73" spans="1:15" x14ac:dyDescent="0.25">
      <c r="A73" t="s">
        <v>274</v>
      </c>
      <c r="B73" s="2">
        <v>43982</v>
      </c>
      <c r="C73">
        <v>10204</v>
      </c>
      <c r="D73" t="s">
        <v>212</v>
      </c>
      <c r="E73" t="s">
        <v>17</v>
      </c>
      <c r="F73" t="s">
        <v>112</v>
      </c>
      <c r="G73" t="s">
        <v>26</v>
      </c>
      <c r="H73" t="s">
        <v>113</v>
      </c>
      <c r="I73" t="s">
        <v>246</v>
      </c>
      <c r="J73" t="s">
        <v>247</v>
      </c>
      <c r="K73">
        <v>1</v>
      </c>
      <c r="L73">
        <v>0.1</v>
      </c>
      <c r="M73">
        <v>1023.46</v>
      </c>
      <c r="N73">
        <v>156.46</v>
      </c>
      <c r="O73">
        <v>240.81</v>
      </c>
    </row>
    <row r="74" spans="1:15" x14ac:dyDescent="0.25">
      <c r="A74" t="s">
        <v>275</v>
      </c>
      <c r="B74" s="2">
        <v>43734</v>
      </c>
      <c r="C74">
        <v>10095</v>
      </c>
      <c r="D74" t="s">
        <v>224</v>
      </c>
      <c r="E74" t="s">
        <v>17</v>
      </c>
      <c r="F74" t="s">
        <v>103</v>
      </c>
      <c r="G74" t="s">
        <v>104</v>
      </c>
      <c r="H74" t="s">
        <v>105</v>
      </c>
      <c r="I74" t="s">
        <v>146</v>
      </c>
      <c r="J74" t="s">
        <v>147</v>
      </c>
      <c r="K74">
        <v>6</v>
      </c>
      <c r="L74">
        <v>0</v>
      </c>
      <c r="M74">
        <v>967.08</v>
      </c>
      <c r="N74">
        <v>15.92</v>
      </c>
      <c r="O74">
        <v>117.63</v>
      </c>
    </row>
    <row r="75" spans="1:15" x14ac:dyDescent="0.25">
      <c r="A75" t="s">
        <v>276</v>
      </c>
      <c r="B75" s="2">
        <v>44872</v>
      </c>
      <c r="C75">
        <v>10239</v>
      </c>
      <c r="D75" t="s">
        <v>277</v>
      </c>
      <c r="E75" t="s">
        <v>32</v>
      </c>
      <c r="F75" t="s">
        <v>278</v>
      </c>
      <c r="G75" t="s">
        <v>279</v>
      </c>
      <c r="H75" t="s">
        <v>122</v>
      </c>
      <c r="I75" t="s">
        <v>138</v>
      </c>
      <c r="J75" t="s">
        <v>139</v>
      </c>
      <c r="K75">
        <v>2</v>
      </c>
      <c r="L75">
        <v>0</v>
      </c>
      <c r="M75">
        <v>361.8</v>
      </c>
      <c r="N75">
        <v>19.5</v>
      </c>
      <c r="O75">
        <v>56.23</v>
      </c>
    </row>
    <row r="76" spans="1:15" x14ac:dyDescent="0.25">
      <c r="A76" t="s">
        <v>280</v>
      </c>
      <c r="B76" s="2">
        <v>43816</v>
      </c>
      <c r="C76">
        <v>10095</v>
      </c>
      <c r="D76" t="s">
        <v>224</v>
      </c>
      <c r="E76" t="s">
        <v>17</v>
      </c>
      <c r="F76" t="s">
        <v>133</v>
      </c>
      <c r="G76" t="s">
        <v>134</v>
      </c>
      <c r="H76" t="s">
        <v>135</v>
      </c>
      <c r="I76" t="s">
        <v>241</v>
      </c>
      <c r="J76" t="s">
        <v>242</v>
      </c>
      <c r="K76">
        <v>1</v>
      </c>
      <c r="L76">
        <v>0.05</v>
      </c>
      <c r="M76">
        <v>238.08</v>
      </c>
      <c r="N76">
        <v>31.23</v>
      </c>
      <c r="O76">
        <v>31.69</v>
      </c>
    </row>
    <row r="77" spans="1:15" x14ac:dyDescent="0.25">
      <c r="A77" t="s">
        <v>281</v>
      </c>
      <c r="B77" s="2">
        <v>43560</v>
      </c>
      <c r="C77">
        <v>10043</v>
      </c>
      <c r="D77" t="s">
        <v>282</v>
      </c>
      <c r="E77" t="s">
        <v>17</v>
      </c>
      <c r="F77" t="s">
        <v>154</v>
      </c>
      <c r="G77" t="s">
        <v>155</v>
      </c>
      <c r="H77" t="s">
        <v>156</v>
      </c>
      <c r="I77" t="s">
        <v>283</v>
      </c>
      <c r="J77" t="s">
        <v>284</v>
      </c>
      <c r="K77">
        <v>1</v>
      </c>
      <c r="L77">
        <v>0.15</v>
      </c>
      <c r="M77">
        <v>867.32</v>
      </c>
      <c r="N77">
        <v>164.47</v>
      </c>
      <c r="O77">
        <v>207.26</v>
      </c>
    </row>
    <row r="78" spans="1:15" x14ac:dyDescent="0.25">
      <c r="A78" t="s">
        <v>285</v>
      </c>
      <c r="B78" s="2">
        <v>43467</v>
      </c>
      <c r="C78">
        <v>10207</v>
      </c>
      <c r="D78" t="s">
        <v>249</v>
      </c>
      <c r="E78" t="s">
        <v>32</v>
      </c>
      <c r="F78" t="s">
        <v>61</v>
      </c>
      <c r="G78" t="s">
        <v>62</v>
      </c>
      <c r="H78" t="s">
        <v>63</v>
      </c>
      <c r="I78" t="s">
        <v>123</v>
      </c>
      <c r="J78" t="s">
        <v>124</v>
      </c>
      <c r="K78">
        <v>1</v>
      </c>
      <c r="L78">
        <v>0</v>
      </c>
      <c r="M78">
        <v>667.7</v>
      </c>
      <c r="N78">
        <v>26.65</v>
      </c>
      <c r="O78">
        <v>136.19999999999999</v>
      </c>
    </row>
    <row r="79" spans="1:15" x14ac:dyDescent="0.25">
      <c r="A79" t="s">
        <v>286</v>
      </c>
      <c r="B79" s="2">
        <v>43205</v>
      </c>
      <c r="C79">
        <v>10270</v>
      </c>
      <c r="D79" t="s">
        <v>287</v>
      </c>
      <c r="E79" t="s">
        <v>32</v>
      </c>
      <c r="F79" t="s">
        <v>112</v>
      </c>
      <c r="G79" t="s">
        <v>26</v>
      </c>
      <c r="H79" t="s">
        <v>113</v>
      </c>
      <c r="I79" t="s">
        <v>106</v>
      </c>
      <c r="J79" t="s">
        <v>107</v>
      </c>
      <c r="K79">
        <v>3</v>
      </c>
      <c r="L79">
        <v>0.05</v>
      </c>
      <c r="M79">
        <v>3021.96</v>
      </c>
      <c r="N79">
        <v>235.58</v>
      </c>
      <c r="O79">
        <v>779.05</v>
      </c>
    </row>
    <row r="80" spans="1:15" x14ac:dyDescent="0.25">
      <c r="A80" t="s">
        <v>288</v>
      </c>
      <c r="B80" s="2">
        <v>43958</v>
      </c>
      <c r="C80">
        <v>10252</v>
      </c>
      <c r="D80" t="s">
        <v>289</v>
      </c>
      <c r="E80" t="s">
        <v>39</v>
      </c>
      <c r="F80" t="s">
        <v>154</v>
      </c>
      <c r="G80" t="s">
        <v>155</v>
      </c>
      <c r="H80" t="s">
        <v>156</v>
      </c>
      <c r="I80" t="s">
        <v>35</v>
      </c>
      <c r="J80" t="s">
        <v>36</v>
      </c>
      <c r="K80">
        <v>3</v>
      </c>
      <c r="L80">
        <v>0</v>
      </c>
      <c r="M80">
        <v>2553.75</v>
      </c>
      <c r="N80">
        <v>216.61</v>
      </c>
      <c r="O80">
        <v>660.09</v>
      </c>
    </row>
    <row r="81" spans="1:15" x14ac:dyDescent="0.25">
      <c r="A81" t="s">
        <v>290</v>
      </c>
      <c r="B81" s="2">
        <v>44452</v>
      </c>
      <c r="C81">
        <v>10398</v>
      </c>
      <c r="D81" t="s">
        <v>291</v>
      </c>
      <c r="E81" t="s">
        <v>32</v>
      </c>
      <c r="F81" t="s">
        <v>47</v>
      </c>
      <c r="G81" t="s">
        <v>48</v>
      </c>
      <c r="H81" t="s">
        <v>49</v>
      </c>
      <c r="I81" t="s">
        <v>150</v>
      </c>
      <c r="J81" t="s">
        <v>151</v>
      </c>
      <c r="K81">
        <v>1</v>
      </c>
      <c r="L81">
        <v>0</v>
      </c>
      <c r="M81">
        <v>878.08</v>
      </c>
      <c r="N81">
        <v>240</v>
      </c>
      <c r="O81">
        <v>243.52</v>
      </c>
    </row>
    <row r="82" spans="1:15" x14ac:dyDescent="0.25">
      <c r="A82" t="s">
        <v>292</v>
      </c>
      <c r="B82" s="2">
        <v>43620</v>
      </c>
      <c r="C82">
        <v>10218</v>
      </c>
      <c r="D82" t="s">
        <v>293</v>
      </c>
      <c r="E82" t="s">
        <v>32</v>
      </c>
      <c r="F82" t="s">
        <v>112</v>
      </c>
      <c r="G82" t="s">
        <v>26</v>
      </c>
      <c r="H82" t="s">
        <v>113</v>
      </c>
      <c r="I82" t="s">
        <v>294</v>
      </c>
      <c r="J82" t="s">
        <v>295</v>
      </c>
      <c r="K82">
        <v>7</v>
      </c>
      <c r="L82">
        <v>0.05</v>
      </c>
      <c r="M82">
        <v>6301.68</v>
      </c>
      <c r="N82">
        <v>53.13</v>
      </c>
      <c r="O82">
        <v>1265.6600000000001</v>
      </c>
    </row>
    <row r="83" spans="1:15" x14ac:dyDescent="0.25">
      <c r="A83" t="s">
        <v>296</v>
      </c>
      <c r="B83" s="2">
        <v>43999</v>
      </c>
      <c r="C83">
        <v>10296</v>
      </c>
      <c r="D83" t="s">
        <v>297</v>
      </c>
      <c r="E83" t="s">
        <v>39</v>
      </c>
      <c r="F83" t="s">
        <v>193</v>
      </c>
      <c r="G83" t="s">
        <v>193</v>
      </c>
      <c r="H83" t="s">
        <v>194</v>
      </c>
      <c r="I83" t="s">
        <v>43</v>
      </c>
      <c r="J83" t="s">
        <v>44</v>
      </c>
      <c r="K83">
        <v>1</v>
      </c>
      <c r="L83">
        <v>0</v>
      </c>
      <c r="M83">
        <v>157.5</v>
      </c>
      <c r="N83">
        <v>19.79</v>
      </c>
      <c r="O83">
        <v>25.6</v>
      </c>
    </row>
    <row r="84" spans="1:15" x14ac:dyDescent="0.25">
      <c r="A84" t="s">
        <v>298</v>
      </c>
      <c r="B84" s="2">
        <v>44842</v>
      </c>
      <c r="C84">
        <v>10130</v>
      </c>
      <c r="D84" t="s">
        <v>299</v>
      </c>
      <c r="E84" t="s">
        <v>17</v>
      </c>
      <c r="F84" t="s">
        <v>201</v>
      </c>
      <c r="G84" t="s">
        <v>202</v>
      </c>
      <c r="H84" t="s">
        <v>122</v>
      </c>
      <c r="I84" t="s">
        <v>157</v>
      </c>
      <c r="J84" t="s">
        <v>158</v>
      </c>
      <c r="K84">
        <v>2</v>
      </c>
      <c r="L84">
        <v>0</v>
      </c>
      <c r="M84">
        <v>377.74</v>
      </c>
      <c r="N84">
        <v>21.56</v>
      </c>
      <c r="O84">
        <v>58.82</v>
      </c>
    </row>
    <row r="85" spans="1:15" x14ac:dyDescent="0.25">
      <c r="A85" t="s">
        <v>300</v>
      </c>
      <c r="B85" s="2">
        <v>43718</v>
      </c>
      <c r="C85">
        <v>10251</v>
      </c>
      <c r="D85" t="s">
        <v>301</v>
      </c>
      <c r="E85" t="s">
        <v>17</v>
      </c>
      <c r="F85" t="s">
        <v>88</v>
      </c>
      <c r="G85" t="s">
        <v>89</v>
      </c>
      <c r="H85" t="s">
        <v>90</v>
      </c>
      <c r="I85" t="s">
        <v>302</v>
      </c>
      <c r="J85" t="s">
        <v>303</v>
      </c>
      <c r="K85">
        <v>1</v>
      </c>
      <c r="L85">
        <v>0.2</v>
      </c>
      <c r="M85">
        <v>272.87</v>
      </c>
      <c r="N85">
        <v>34.130000000000003</v>
      </c>
      <c r="O85">
        <v>36.15</v>
      </c>
    </row>
    <row r="86" spans="1:15" x14ac:dyDescent="0.25">
      <c r="A86" t="s">
        <v>304</v>
      </c>
      <c r="B86" s="2">
        <v>44546</v>
      </c>
      <c r="C86">
        <v>10229</v>
      </c>
      <c r="D86" t="s">
        <v>305</v>
      </c>
      <c r="E86" t="s">
        <v>39</v>
      </c>
      <c r="F86" t="s">
        <v>72</v>
      </c>
      <c r="G86" t="s">
        <v>73</v>
      </c>
      <c r="H86" t="s">
        <v>56</v>
      </c>
      <c r="I86" t="s">
        <v>123</v>
      </c>
      <c r="J86" t="s">
        <v>124</v>
      </c>
      <c r="K86">
        <v>1</v>
      </c>
      <c r="L86">
        <v>0</v>
      </c>
      <c r="M86">
        <v>667.7</v>
      </c>
      <c r="N86">
        <v>29.08</v>
      </c>
      <c r="O86">
        <v>136.44999999999999</v>
      </c>
    </row>
    <row r="87" spans="1:15" x14ac:dyDescent="0.25">
      <c r="A87" t="s">
        <v>306</v>
      </c>
      <c r="B87" s="2">
        <v>43568</v>
      </c>
      <c r="C87">
        <v>10027</v>
      </c>
      <c r="D87" t="s">
        <v>307</v>
      </c>
      <c r="E87" t="s">
        <v>39</v>
      </c>
      <c r="F87" t="s">
        <v>112</v>
      </c>
      <c r="G87" t="s">
        <v>26</v>
      </c>
      <c r="H87" t="s">
        <v>113</v>
      </c>
      <c r="I87" t="s">
        <v>76</v>
      </c>
      <c r="J87" t="s">
        <v>77</v>
      </c>
      <c r="K87">
        <v>3</v>
      </c>
      <c r="L87">
        <v>0</v>
      </c>
      <c r="M87">
        <v>2914.5</v>
      </c>
      <c r="N87">
        <v>50.76</v>
      </c>
      <c r="O87">
        <v>587.98</v>
      </c>
    </row>
    <row r="88" spans="1:15" x14ac:dyDescent="0.25">
      <c r="A88" t="s">
        <v>308</v>
      </c>
      <c r="B88" s="2">
        <v>43896</v>
      </c>
      <c r="C88">
        <v>10046</v>
      </c>
      <c r="D88" t="s">
        <v>309</v>
      </c>
      <c r="E88" t="s">
        <v>39</v>
      </c>
      <c r="F88" t="s">
        <v>103</v>
      </c>
      <c r="G88" t="s">
        <v>104</v>
      </c>
      <c r="H88" t="s">
        <v>105</v>
      </c>
      <c r="I88" t="s">
        <v>57</v>
      </c>
      <c r="J88" t="s">
        <v>58</v>
      </c>
      <c r="K88">
        <v>1</v>
      </c>
      <c r="L88">
        <v>0</v>
      </c>
      <c r="M88">
        <v>150.81</v>
      </c>
      <c r="N88">
        <v>13.28</v>
      </c>
      <c r="O88">
        <v>19.43</v>
      </c>
    </row>
    <row r="89" spans="1:15" x14ac:dyDescent="0.25">
      <c r="A89" t="s">
        <v>310</v>
      </c>
      <c r="B89" s="2">
        <v>44439</v>
      </c>
      <c r="C89">
        <v>10388</v>
      </c>
      <c r="D89" t="s">
        <v>311</v>
      </c>
      <c r="E89" t="s">
        <v>39</v>
      </c>
      <c r="F89" t="s">
        <v>112</v>
      </c>
      <c r="G89" t="s">
        <v>26</v>
      </c>
      <c r="H89" t="s">
        <v>113</v>
      </c>
      <c r="I89" t="s">
        <v>312</v>
      </c>
      <c r="J89" t="s">
        <v>313</v>
      </c>
      <c r="K89">
        <v>1</v>
      </c>
      <c r="L89">
        <v>0.15</v>
      </c>
      <c r="M89">
        <v>722.69</v>
      </c>
      <c r="N89">
        <v>178.66</v>
      </c>
      <c r="O89">
        <v>198.54</v>
      </c>
    </row>
    <row r="90" spans="1:15" x14ac:dyDescent="0.25">
      <c r="A90" t="s">
        <v>314</v>
      </c>
      <c r="B90" s="2">
        <v>43181</v>
      </c>
      <c r="C90">
        <v>10053</v>
      </c>
      <c r="D90" t="s">
        <v>315</v>
      </c>
      <c r="E90" t="s">
        <v>17</v>
      </c>
      <c r="F90" t="s">
        <v>88</v>
      </c>
      <c r="G90" t="s">
        <v>89</v>
      </c>
      <c r="H90" t="s">
        <v>90</v>
      </c>
      <c r="I90" t="s">
        <v>117</v>
      </c>
      <c r="J90" t="s">
        <v>118</v>
      </c>
      <c r="K90">
        <v>2</v>
      </c>
      <c r="L90">
        <v>0</v>
      </c>
      <c r="M90">
        <v>361.1</v>
      </c>
      <c r="N90">
        <v>17.89</v>
      </c>
      <c r="O90">
        <v>55.95</v>
      </c>
    </row>
    <row r="91" spans="1:15" x14ac:dyDescent="0.25">
      <c r="A91" t="s">
        <v>316</v>
      </c>
      <c r="B91" s="2">
        <v>44054</v>
      </c>
      <c r="C91">
        <v>10261</v>
      </c>
      <c r="D91" t="s">
        <v>317</v>
      </c>
      <c r="E91" t="s">
        <v>17</v>
      </c>
      <c r="F91" t="s">
        <v>112</v>
      </c>
      <c r="G91" t="s">
        <v>26</v>
      </c>
      <c r="H91" t="s">
        <v>113</v>
      </c>
      <c r="I91" t="s">
        <v>99</v>
      </c>
      <c r="J91" t="s">
        <v>100</v>
      </c>
      <c r="K91">
        <v>2</v>
      </c>
      <c r="L91">
        <v>0</v>
      </c>
      <c r="M91">
        <v>2160.7600000000002</v>
      </c>
      <c r="N91">
        <v>242.67</v>
      </c>
      <c r="O91">
        <v>564.47</v>
      </c>
    </row>
    <row r="92" spans="1:15" x14ac:dyDescent="0.25">
      <c r="A92" t="s">
        <v>318</v>
      </c>
      <c r="B92" s="2">
        <v>43296</v>
      </c>
      <c r="C92">
        <v>10348</v>
      </c>
      <c r="D92" t="s">
        <v>319</v>
      </c>
      <c r="E92" t="s">
        <v>17</v>
      </c>
      <c r="F92" t="s">
        <v>165</v>
      </c>
      <c r="G92" t="s">
        <v>41</v>
      </c>
      <c r="H92" t="s">
        <v>166</v>
      </c>
      <c r="I92" t="s">
        <v>129</v>
      </c>
      <c r="J92" t="s">
        <v>130</v>
      </c>
      <c r="K92">
        <v>2</v>
      </c>
      <c r="L92">
        <v>0</v>
      </c>
      <c r="M92">
        <v>1833.38</v>
      </c>
      <c r="N92">
        <v>59.16</v>
      </c>
      <c r="O92">
        <v>372.6</v>
      </c>
    </row>
    <row r="93" spans="1:15" x14ac:dyDescent="0.25">
      <c r="A93" t="s">
        <v>320</v>
      </c>
      <c r="B93" s="2">
        <v>43315</v>
      </c>
      <c r="C93">
        <v>10163</v>
      </c>
      <c r="D93" t="s">
        <v>46</v>
      </c>
      <c r="E93" t="s">
        <v>32</v>
      </c>
      <c r="F93" t="s">
        <v>54</v>
      </c>
      <c r="G93" t="s">
        <v>55</v>
      </c>
      <c r="H93" t="s">
        <v>56</v>
      </c>
      <c r="I93" t="s">
        <v>175</v>
      </c>
      <c r="J93" t="s">
        <v>176</v>
      </c>
      <c r="K93">
        <v>1</v>
      </c>
      <c r="L93">
        <v>0.1</v>
      </c>
      <c r="M93">
        <v>1223.1600000000001</v>
      </c>
      <c r="N93">
        <v>348.6</v>
      </c>
      <c r="O93">
        <v>340.65</v>
      </c>
    </row>
    <row r="94" spans="1:15" x14ac:dyDescent="0.25">
      <c r="A94" t="s">
        <v>321</v>
      </c>
      <c r="B94" s="2">
        <v>43954</v>
      </c>
      <c r="C94">
        <v>10061</v>
      </c>
      <c r="D94" t="s">
        <v>132</v>
      </c>
      <c r="E94" t="s">
        <v>32</v>
      </c>
      <c r="F94" t="s">
        <v>103</v>
      </c>
      <c r="G94" t="s">
        <v>104</v>
      </c>
      <c r="H94" t="s">
        <v>105</v>
      </c>
      <c r="I94" t="s">
        <v>246</v>
      </c>
      <c r="J94" t="s">
        <v>247</v>
      </c>
      <c r="K94">
        <v>1</v>
      </c>
      <c r="L94">
        <v>0.3</v>
      </c>
      <c r="M94">
        <v>1023.46</v>
      </c>
      <c r="N94">
        <v>179.93</v>
      </c>
      <c r="O94">
        <v>243.15</v>
      </c>
    </row>
    <row r="95" spans="1:15" x14ac:dyDescent="0.25">
      <c r="A95" t="s">
        <v>322</v>
      </c>
      <c r="B95" s="2">
        <v>44503</v>
      </c>
      <c r="C95">
        <v>10089</v>
      </c>
      <c r="D95" t="s">
        <v>323</v>
      </c>
      <c r="E95" t="s">
        <v>17</v>
      </c>
      <c r="F95" t="s">
        <v>72</v>
      </c>
      <c r="G95" t="s">
        <v>73</v>
      </c>
      <c r="H95" t="s">
        <v>56</v>
      </c>
      <c r="I95" t="s">
        <v>64</v>
      </c>
      <c r="J95" t="s">
        <v>65</v>
      </c>
      <c r="K95">
        <v>5</v>
      </c>
      <c r="L95">
        <v>0</v>
      </c>
      <c r="M95">
        <v>4408.2</v>
      </c>
      <c r="N95">
        <v>160.69</v>
      </c>
      <c r="O95">
        <v>985.87</v>
      </c>
    </row>
    <row r="96" spans="1:15" x14ac:dyDescent="0.25">
      <c r="A96" t="s">
        <v>324</v>
      </c>
      <c r="B96" s="2">
        <v>43319</v>
      </c>
      <c r="C96">
        <v>10090</v>
      </c>
      <c r="D96" t="s">
        <v>325</v>
      </c>
      <c r="E96" t="s">
        <v>17</v>
      </c>
      <c r="F96" t="s">
        <v>154</v>
      </c>
      <c r="G96" t="s">
        <v>155</v>
      </c>
      <c r="H96" t="s">
        <v>156</v>
      </c>
      <c r="I96" t="s">
        <v>50</v>
      </c>
      <c r="J96" t="s">
        <v>51</v>
      </c>
      <c r="K96">
        <v>2</v>
      </c>
      <c r="L96">
        <v>0.1</v>
      </c>
      <c r="M96">
        <v>1850.98</v>
      </c>
      <c r="N96">
        <v>49.59</v>
      </c>
      <c r="O96">
        <v>375.16</v>
      </c>
    </row>
    <row r="97" spans="1:15" x14ac:dyDescent="0.25">
      <c r="A97" t="s">
        <v>326</v>
      </c>
      <c r="B97" s="2">
        <v>44889</v>
      </c>
      <c r="C97">
        <v>10124</v>
      </c>
      <c r="D97" t="s">
        <v>327</v>
      </c>
      <c r="E97" t="s">
        <v>32</v>
      </c>
      <c r="F97" t="s">
        <v>18</v>
      </c>
      <c r="G97" t="s">
        <v>19</v>
      </c>
      <c r="H97" t="s">
        <v>20</v>
      </c>
      <c r="I97" t="s">
        <v>215</v>
      </c>
      <c r="J97" t="s">
        <v>216</v>
      </c>
      <c r="K97">
        <v>1</v>
      </c>
      <c r="L97">
        <v>0.05</v>
      </c>
      <c r="M97">
        <v>922.77</v>
      </c>
      <c r="N97">
        <v>56.61</v>
      </c>
      <c r="O97">
        <v>190.21</v>
      </c>
    </row>
    <row r="98" spans="1:15" x14ac:dyDescent="0.25">
      <c r="A98" t="s">
        <v>328</v>
      </c>
      <c r="B98" s="2">
        <v>43617</v>
      </c>
      <c r="C98">
        <v>10288</v>
      </c>
      <c r="D98" t="s">
        <v>329</v>
      </c>
      <c r="E98" t="s">
        <v>39</v>
      </c>
      <c r="F98" t="s">
        <v>193</v>
      </c>
      <c r="G98" t="s">
        <v>193</v>
      </c>
      <c r="H98" t="s">
        <v>194</v>
      </c>
      <c r="I98" t="s">
        <v>246</v>
      </c>
      <c r="J98" t="s">
        <v>247</v>
      </c>
      <c r="K98">
        <v>2</v>
      </c>
      <c r="L98">
        <v>0.15</v>
      </c>
      <c r="M98">
        <v>2046.92</v>
      </c>
      <c r="N98">
        <v>172.11</v>
      </c>
      <c r="O98">
        <v>467.53</v>
      </c>
    </row>
    <row r="99" spans="1:15" x14ac:dyDescent="0.25">
      <c r="A99" t="s">
        <v>330</v>
      </c>
      <c r="B99" s="2">
        <v>43805</v>
      </c>
      <c r="C99">
        <v>10350</v>
      </c>
      <c r="D99" t="s">
        <v>331</v>
      </c>
      <c r="E99" t="s">
        <v>32</v>
      </c>
      <c r="F99" t="s">
        <v>54</v>
      </c>
      <c r="G99" t="s">
        <v>55</v>
      </c>
      <c r="H99" t="s">
        <v>56</v>
      </c>
      <c r="I99" t="s">
        <v>157</v>
      </c>
      <c r="J99" t="s">
        <v>158</v>
      </c>
      <c r="K99">
        <v>1</v>
      </c>
      <c r="L99">
        <v>0.05</v>
      </c>
      <c r="M99">
        <v>188.87</v>
      </c>
      <c r="N99">
        <v>24.64</v>
      </c>
      <c r="O99">
        <v>30.79</v>
      </c>
    </row>
    <row r="100" spans="1:15" x14ac:dyDescent="0.25">
      <c r="A100" t="s">
        <v>332</v>
      </c>
      <c r="B100" s="2">
        <v>43390</v>
      </c>
      <c r="C100">
        <v>10231</v>
      </c>
      <c r="D100" t="s">
        <v>333</v>
      </c>
      <c r="E100" t="s">
        <v>17</v>
      </c>
      <c r="F100" t="s">
        <v>112</v>
      </c>
      <c r="G100" t="s">
        <v>26</v>
      </c>
      <c r="H100" t="s">
        <v>113</v>
      </c>
      <c r="I100" t="s">
        <v>195</v>
      </c>
      <c r="J100" t="s">
        <v>196</v>
      </c>
      <c r="K100">
        <v>2</v>
      </c>
      <c r="L100">
        <v>0.1</v>
      </c>
      <c r="M100">
        <v>558.55999999999995</v>
      </c>
      <c r="N100">
        <v>23.13</v>
      </c>
      <c r="O100">
        <v>69.33</v>
      </c>
    </row>
    <row r="101" spans="1:15" x14ac:dyDescent="0.25">
      <c r="A101" t="s">
        <v>334</v>
      </c>
      <c r="B101" s="2">
        <v>43447</v>
      </c>
      <c r="C101">
        <v>10376</v>
      </c>
      <c r="D101" t="s">
        <v>335</v>
      </c>
      <c r="E101" t="s">
        <v>17</v>
      </c>
      <c r="F101" t="s">
        <v>193</v>
      </c>
      <c r="G101" t="s">
        <v>193</v>
      </c>
      <c r="H101" t="s">
        <v>194</v>
      </c>
      <c r="I101" t="s">
        <v>175</v>
      </c>
      <c r="J101" t="s">
        <v>176</v>
      </c>
      <c r="K101">
        <v>4</v>
      </c>
      <c r="L101">
        <v>0</v>
      </c>
      <c r="M101">
        <v>4892.6400000000003</v>
      </c>
      <c r="N101">
        <v>319.55</v>
      </c>
      <c r="O101">
        <v>1255.1199999999999</v>
      </c>
    </row>
    <row r="102" spans="1:15" x14ac:dyDescent="0.25">
      <c r="A102" t="s">
        <v>336</v>
      </c>
      <c r="B102" s="2">
        <v>44690</v>
      </c>
      <c r="C102">
        <v>10141</v>
      </c>
      <c r="D102" t="s">
        <v>337</v>
      </c>
      <c r="E102" t="s">
        <v>17</v>
      </c>
      <c r="F102" t="s">
        <v>33</v>
      </c>
      <c r="G102" t="s">
        <v>34</v>
      </c>
      <c r="H102" t="s">
        <v>27</v>
      </c>
      <c r="I102" t="s">
        <v>205</v>
      </c>
      <c r="J102" t="s">
        <v>206</v>
      </c>
      <c r="K102">
        <v>2</v>
      </c>
      <c r="L102">
        <v>0.25</v>
      </c>
      <c r="M102">
        <v>1506.6</v>
      </c>
      <c r="N102">
        <v>47.63</v>
      </c>
      <c r="O102">
        <v>306.08</v>
      </c>
    </row>
    <row r="103" spans="1:15" x14ac:dyDescent="0.25">
      <c r="A103" t="s">
        <v>338</v>
      </c>
      <c r="B103" s="2">
        <v>44571</v>
      </c>
      <c r="C103">
        <v>10103</v>
      </c>
      <c r="D103" t="s">
        <v>339</v>
      </c>
      <c r="E103" t="s">
        <v>17</v>
      </c>
      <c r="F103" t="s">
        <v>154</v>
      </c>
      <c r="G103" t="s">
        <v>155</v>
      </c>
      <c r="H103" t="s">
        <v>156</v>
      </c>
      <c r="I103" t="s">
        <v>167</v>
      </c>
      <c r="J103" t="s">
        <v>168</v>
      </c>
      <c r="K103">
        <v>1</v>
      </c>
      <c r="L103">
        <v>0</v>
      </c>
      <c r="M103">
        <v>1215.8</v>
      </c>
      <c r="N103">
        <v>230.18</v>
      </c>
      <c r="O103">
        <v>290.5</v>
      </c>
    </row>
    <row r="104" spans="1:15" x14ac:dyDescent="0.25">
      <c r="A104" t="s">
        <v>340</v>
      </c>
      <c r="B104" s="2">
        <v>43541</v>
      </c>
      <c r="C104">
        <v>10131</v>
      </c>
      <c r="D104" t="s">
        <v>341</v>
      </c>
      <c r="E104" t="s">
        <v>39</v>
      </c>
      <c r="F104" t="s">
        <v>121</v>
      </c>
      <c r="G104" t="s">
        <v>121</v>
      </c>
      <c r="H104" t="s">
        <v>122</v>
      </c>
      <c r="I104" t="s">
        <v>181</v>
      </c>
      <c r="J104" t="s">
        <v>182</v>
      </c>
      <c r="K104">
        <v>1</v>
      </c>
      <c r="L104">
        <v>0.15</v>
      </c>
      <c r="M104">
        <v>230.19</v>
      </c>
      <c r="N104">
        <v>27.53</v>
      </c>
      <c r="O104">
        <v>30.37</v>
      </c>
    </row>
    <row r="105" spans="1:15" x14ac:dyDescent="0.25">
      <c r="A105" t="s">
        <v>342</v>
      </c>
      <c r="B105" s="2">
        <v>43112</v>
      </c>
      <c r="C105">
        <v>10078</v>
      </c>
      <c r="D105" t="s">
        <v>343</v>
      </c>
      <c r="E105" t="s">
        <v>39</v>
      </c>
      <c r="F105" t="s">
        <v>116</v>
      </c>
      <c r="G105" t="s">
        <v>26</v>
      </c>
      <c r="H105" t="s">
        <v>27</v>
      </c>
      <c r="I105" t="s">
        <v>35</v>
      </c>
      <c r="J105" t="s">
        <v>36</v>
      </c>
      <c r="K105">
        <v>2</v>
      </c>
      <c r="L105">
        <v>0.1</v>
      </c>
      <c r="M105">
        <v>1702.5</v>
      </c>
      <c r="N105">
        <v>196.92</v>
      </c>
      <c r="O105">
        <v>445.31</v>
      </c>
    </row>
    <row r="106" spans="1:15" x14ac:dyDescent="0.25">
      <c r="A106" t="s">
        <v>344</v>
      </c>
      <c r="B106" s="2">
        <v>44150</v>
      </c>
      <c r="C106">
        <v>10303</v>
      </c>
      <c r="D106" t="s">
        <v>345</v>
      </c>
      <c r="E106" t="s">
        <v>17</v>
      </c>
      <c r="F106" t="s">
        <v>103</v>
      </c>
      <c r="G106" t="s">
        <v>104</v>
      </c>
      <c r="H106" t="s">
        <v>105</v>
      </c>
      <c r="I106" t="s">
        <v>43</v>
      </c>
      <c r="J106" t="s">
        <v>44</v>
      </c>
      <c r="K106">
        <v>1</v>
      </c>
      <c r="L106">
        <v>0</v>
      </c>
      <c r="M106">
        <v>157.5</v>
      </c>
      <c r="N106">
        <v>20.69</v>
      </c>
      <c r="O106">
        <v>25.69</v>
      </c>
    </row>
    <row r="107" spans="1:15" x14ac:dyDescent="0.25">
      <c r="A107" t="s">
        <v>346</v>
      </c>
      <c r="B107" s="2">
        <v>43594</v>
      </c>
      <c r="C107">
        <v>10090</v>
      </c>
      <c r="D107" t="s">
        <v>325</v>
      </c>
      <c r="E107" t="s">
        <v>17</v>
      </c>
      <c r="F107" t="s">
        <v>88</v>
      </c>
      <c r="G107" t="s">
        <v>89</v>
      </c>
      <c r="H107" t="s">
        <v>90</v>
      </c>
      <c r="I107" t="s">
        <v>76</v>
      </c>
      <c r="J107" t="s">
        <v>77</v>
      </c>
      <c r="K107">
        <v>1</v>
      </c>
      <c r="L107">
        <v>0.2</v>
      </c>
      <c r="M107">
        <v>971.5</v>
      </c>
      <c r="N107">
        <v>55.84</v>
      </c>
      <c r="O107">
        <v>199.88</v>
      </c>
    </row>
    <row r="108" spans="1:15" x14ac:dyDescent="0.25">
      <c r="A108" t="s">
        <v>347</v>
      </c>
      <c r="B108" s="2">
        <v>44114</v>
      </c>
      <c r="C108">
        <v>10109</v>
      </c>
      <c r="D108" t="s">
        <v>348</v>
      </c>
      <c r="E108" t="s">
        <v>32</v>
      </c>
      <c r="F108" t="s">
        <v>201</v>
      </c>
      <c r="G108" t="s">
        <v>202</v>
      </c>
      <c r="H108" t="s">
        <v>122</v>
      </c>
      <c r="I108" t="s">
        <v>76</v>
      </c>
      <c r="J108" t="s">
        <v>77</v>
      </c>
      <c r="K108">
        <v>1</v>
      </c>
      <c r="L108">
        <v>0.1</v>
      </c>
      <c r="M108">
        <v>971.5</v>
      </c>
      <c r="N108">
        <v>53.3</v>
      </c>
      <c r="O108">
        <v>199.63</v>
      </c>
    </row>
    <row r="109" spans="1:15" x14ac:dyDescent="0.25">
      <c r="A109" t="s">
        <v>349</v>
      </c>
      <c r="B109" s="2">
        <v>43973</v>
      </c>
      <c r="C109">
        <v>10097</v>
      </c>
      <c r="D109" t="s">
        <v>350</v>
      </c>
      <c r="E109" t="s">
        <v>17</v>
      </c>
      <c r="F109" t="s">
        <v>25</v>
      </c>
      <c r="G109" t="s">
        <v>26</v>
      </c>
      <c r="H109" t="s">
        <v>27</v>
      </c>
      <c r="I109" t="s">
        <v>95</v>
      </c>
      <c r="J109" t="s">
        <v>96</v>
      </c>
      <c r="K109">
        <v>1</v>
      </c>
      <c r="L109">
        <v>0.1</v>
      </c>
      <c r="M109">
        <v>1024.3699999999999</v>
      </c>
      <c r="N109">
        <v>188.04</v>
      </c>
      <c r="O109">
        <v>244.16</v>
      </c>
    </row>
    <row r="110" spans="1:15" x14ac:dyDescent="0.25">
      <c r="A110" t="s">
        <v>351</v>
      </c>
      <c r="B110" s="2">
        <v>43271</v>
      </c>
      <c r="C110">
        <v>10353</v>
      </c>
      <c r="D110" t="s">
        <v>352</v>
      </c>
      <c r="E110" t="s">
        <v>32</v>
      </c>
      <c r="F110" t="s">
        <v>40</v>
      </c>
      <c r="G110" t="s">
        <v>41</v>
      </c>
      <c r="H110" t="s">
        <v>42</v>
      </c>
      <c r="I110" t="s">
        <v>246</v>
      </c>
      <c r="J110" t="s">
        <v>247</v>
      </c>
      <c r="K110">
        <v>1</v>
      </c>
      <c r="L110">
        <v>0.05</v>
      </c>
      <c r="M110">
        <v>1023.46</v>
      </c>
      <c r="N110">
        <v>172.11</v>
      </c>
      <c r="O110">
        <v>242.37</v>
      </c>
    </row>
    <row r="111" spans="1:15" x14ac:dyDescent="0.25">
      <c r="A111" t="s">
        <v>353</v>
      </c>
      <c r="B111" s="2">
        <v>44443</v>
      </c>
      <c r="C111">
        <v>10181</v>
      </c>
      <c r="D111" t="s">
        <v>214</v>
      </c>
      <c r="E111" t="s">
        <v>17</v>
      </c>
      <c r="F111" t="s">
        <v>33</v>
      </c>
      <c r="G111" t="s">
        <v>34</v>
      </c>
      <c r="H111" t="s">
        <v>27</v>
      </c>
      <c r="I111" t="s">
        <v>123</v>
      </c>
      <c r="J111" t="s">
        <v>124</v>
      </c>
      <c r="K111">
        <v>3</v>
      </c>
      <c r="L111">
        <v>0</v>
      </c>
      <c r="M111">
        <v>2003.1</v>
      </c>
      <c r="N111">
        <v>24.23</v>
      </c>
      <c r="O111">
        <v>403.04</v>
      </c>
    </row>
    <row r="112" spans="1:15" x14ac:dyDescent="0.25">
      <c r="A112" t="s">
        <v>354</v>
      </c>
      <c r="B112" s="2">
        <v>44246</v>
      </c>
      <c r="C112">
        <v>10309</v>
      </c>
      <c r="D112" t="s">
        <v>355</v>
      </c>
      <c r="E112" t="s">
        <v>32</v>
      </c>
      <c r="F112" t="s">
        <v>133</v>
      </c>
      <c r="G112" t="s">
        <v>134</v>
      </c>
      <c r="H112" t="s">
        <v>135</v>
      </c>
      <c r="I112" t="s">
        <v>50</v>
      </c>
      <c r="J112" t="s">
        <v>51</v>
      </c>
      <c r="K112">
        <v>5</v>
      </c>
      <c r="L112">
        <v>0.1</v>
      </c>
      <c r="M112">
        <v>4627.45</v>
      </c>
      <c r="N112">
        <v>51.84</v>
      </c>
      <c r="O112">
        <v>930.68</v>
      </c>
    </row>
    <row r="113" spans="1:15" x14ac:dyDescent="0.25">
      <c r="A113" t="s">
        <v>356</v>
      </c>
      <c r="B113" s="2">
        <v>43790</v>
      </c>
      <c r="C113">
        <v>10115</v>
      </c>
      <c r="D113" t="s">
        <v>357</v>
      </c>
      <c r="E113" t="s">
        <v>32</v>
      </c>
      <c r="F113" t="s">
        <v>116</v>
      </c>
      <c r="G113" t="s">
        <v>26</v>
      </c>
      <c r="H113" t="s">
        <v>27</v>
      </c>
      <c r="I113" t="s">
        <v>146</v>
      </c>
      <c r="J113" t="s">
        <v>147</v>
      </c>
      <c r="K113">
        <v>3</v>
      </c>
      <c r="L113">
        <v>0.2</v>
      </c>
      <c r="M113">
        <v>483.54</v>
      </c>
      <c r="N113">
        <v>13.84</v>
      </c>
      <c r="O113">
        <v>59.4</v>
      </c>
    </row>
    <row r="114" spans="1:15" x14ac:dyDescent="0.25">
      <c r="A114" t="s">
        <v>358</v>
      </c>
      <c r="B114" s="2">
        <v>43570</v>
      </c>
      <c r="C114">
        <v>10317</v>
      </c>
      <c r="D114" t="s">
        <v>359</v>
      </c>
      <c r="E114" t="s">
        <v>17</v>
      </c>
      <c r="F114" t="s">
        <v>40</v>
      </c>
      <c r="G114" t="s">
        <v>41</v>
      </c>
      <c r="H114" t="s">
        <v>42</v>
      </c>
      <c r="I114" t="s">
        <v>272</v>
      </c>
      <c r="J114" t="s">
        <v>273</v>
      </c>
      <c r="K114">
        <v>1</v>
      </c>
      <c r="L114">
        <v>0</v>
      </c>
      <c r="M114">
        <v>500.32</v>
      </c>
      <c r="N114">
        <v>17</v>
      </c>
      <c r="O114">
        <v>101.76</v>
      </c>
    </row>
    <row r="115" spans="1:15" x14ac:dyDescent="0.25">
      <c r="A115" t="s">
        <v>360</v>
      </c>
      <c r="B115" s="2">
        <v>44255</v>
      </c>
      <c r="C115">
        <v>10349</v>
      </c>
      <c r="D115" t="s">
        <v>361</v>
      </c>
      <c r="E115" t="s">
        <v>17</v>
      </c>
      <c r="F115" t="s">
        <v>193</v>
      </c>
      <c r="G115" t="s">
        <v>193</v>
      </c>
      <c r="H115" t="s">
        <v>194</v>
      </c>
      <c r="I115" t="s">
        <v>50</v>
      </c>
      <c r="J115" t="s">
        <v>51</v>
      </c>
      <c r="K115">
        <v>1</v>
      </c>
      <c r="L115">
        <v>0</v>
      </c>
      <c r="M115">
        <v>925.49</v>
      </c>
      <c r="N115">
        <v>49.59</v>
      </c>
      <c r="O115">
        <v>190.06</v>
      </c>
    </row>
    <row r="116" spans="1:15" x14ac:dyDescent="0.25">
      <c r="A116" t="s">
        <v>362</v>
      </c>
      <c r="B116" s="2">
        <v>43713</v>
      </c>
      <c r="C116">
        <v>10097</v>
      </c>
      <c r="D116" t="s">
        <v>350</v>
      </c>
      <c r="E116" t="s">
        <v>17</v>
      </c>
      <c r="F116" t="s">
        <v>261</v>
      </c>
      <c r="G116" t="s">
        <v>261</v>
      </c>
      <c r="H116" t="s">
        <v>262</v>
      </c>
      <c r="I116" t="s">
        <v>138</v>
      </c>
      <c r="J116" t="s">
        <v>139</v>
      </c>
      <c r="K116">
        <v>1</v>
      </c>
      <c r="L116">
        <v>0</v>
      </c>
      <c r="M116">
        <v>180.9</v>
      </c>
      <c r="N116">
        <v>21.36</v>
      </c>
      <c r="O116">
        <v>29.28</v>
      </c>
    </row>
    <row r="117" spans="1:15" x14ac:dyDescent="0.25">
      <c r="A117" t="s">
        <v>363</v>
      </c>
      <c r="B117" s="2">
        <v>44894</v>
      </c>
      <c r="C117">
        <v>10227</v>
      </c>
      <c r="D117" t="s">
        <v>364</v>
      </c>
      <c r="E117" t="s">
        <v>32</v>
      </c>
      <c r="F117" t="s">
        <v>133</v>
      </c>
      <c r="G117" t="s">
        <v>134</v>
      </c>
      <c r="H117" t="s">
        <v>135</v>
      </c>
      <c r="I117" t="s">
        <v>142</v>
      </c>
      <c r="J117" t="s">
        <v>143</v>
      </c>
      <c r="K117">
        <v>1</v>
      </c>
      <c r="L117">
        <v>0</v>
      </c>
      <c r="M117">
        <v>193.67</v>
      </c>
      <c r="N117">
        <v>16.100000000000001</v>
      </c>
      <c r="O117">
        <v>24.85</v>
      </c>
    </row>
    <row r="118" spans="1:15" x14ac:dyDescent="0.25">
      <c r="A118" t="s">
        <v>365</v>
      </c>
      <c r="B118" s="2">
        <v>44665</v>
      </c>
      <c r="C118">
        <v>10039</v>
      </c>
      <c r="D118" t="s">
        <v>366</v>
      </c>
      <c r="E118" t="s">
        <v>39</v>
      </c>
      <c r="F118" t="s">
        <v>25</v>
      </c>
      <c r="G118" t="s">
        <v>26</v>
      </c>
      <c r="H118" t="s">
        <v>27</v>
      </c>
      <c r="I118" t="s">
        <v>302</v>
      </c>
      <c r="J118" t="s">
        <v>303</v>
      </c>
      <c r="K118">
        <v>6</v>
      </c>
      <c r="L118">
        <v>0.25</v>
      </c>
      <c r="M118">
        <v>1637.22</v>
      </c>
      <c r="N118">
        <v>31.03</v>
      </c>
      <c r="O118">
        <v>199.54</v>
      </c>
    </row>
    <row r="119" spans="1:15" x14ac:dyDescent="0.25">
      <c r="A119" t="s">
        <v>367</v>
      </c>
      <c r="B119" s="2">
        <v>43149</v>
      </c>
      <c r="C119">
        <v>10131</v>
      </c>
      <c r="D119" t="s">
        <v>341</v>
      </c>
      <c r="E119" t="s">
        <v>39</v>
      </c>
      <c r="F119" t="s">
        <v>72</v>
      </c>
      <c r="G119" t="s">
        <v>73</v>
      </c>
      <c r="H119" t="s">
        <v>56</v>
      </c>
      <c r="I119" t="s">
        <v>195</v>
      </c>
      <c r="J119" t="s">
        <v>196</v>
      </c>
      <c r="K119">
        <v>1</v>
      </c>
      <c r="L119">
        <v>0.05</v>
      </c>
      <c r="M119">
        <v>279.27999999999997</v>
      </c>
      <c r="N119">
        <v>27.76</v>
      </c>
      <c r="O119">
        <v>36.29</v>
      </c>
    </row>
    <row r="120" spans="1:15" x14ac:dyDescent="0.25">
      <c r="A120" t="s">
        <v>368</v>
      </c>
      <c r="B120" s="2">
        <v>44389</v>
      </c>
      <c r="C120">
        <v>10328</v>
      </c>
      <c r="D120" t="s">
        <v>369</v>
      </c>
      <c r="E120" t="s">
        <v>32</v>
      </c>
      <c r="F120" t="s">
        <v>133</v>
      </c>
      <c r="G120" t="s">
        <v>134</v>
      </c>
      <c r="H120" t="s">
        <v>135</v>
      </c>
      <c r="I120" t="s">
        <v>302</v>
      </c>
      <c r="J120" t="s">
        <v>303</v>
      </c>
      <c r="K120">
        <v>6</v>
      </c>
      <c r="L120">
        <v>0.05</v>
      </c>
      <c r="M120">
        <v>1637.22</v>
      </c>
      <c r="N120">
        <v>35.68</v>
      </c>
      <c r="O120">
        <v>200.01</v>
      </c>
    </row>
    <row r="121" spans="1:15" x14ac:dyDescent="0.25">
      <c r="A121" t="s">
        <v>370</v>
      </c>
      <c r="B121" s="2">
        <v>43700</v>
      </c>
      <c r="C121">
        <v>10036</v>
      </c>
      <c r="D121" t="s">
        <v>371</v>
      </c>
      <c r="E121" t="s">
        <v>17</v>
      </c>
      <c r="F121" t="s">
        <v>193</v>
      </c>
      <c r="G121" t="s">
        <v>193</v>
      </c>
      <c r="H121" t="s">
        <v>194</v>
      </c>
      <c r="I121" t="s">
        <v>95</v>
      </c>
      <c r="J121" t="s">
        <v>96</v>
      </c>
      <c r="K121">
        <v>7</v>
      </c>
      <c r="L121">
        <v>0</v>
      </c>
      <c r="M121">
        <v>7170.59</v>
      </c>
      <c r="N121">
        <v>206.84</v>
      </c>
      <c r="O121">
        <v>1598.2</v>
      </c>
    </row>
    <row r="122" spans="1:15" x14ac:dyDescent="0.25">
      <c r="A122" t="s">
        <v>372</v>
      </c>
      <c r="B122" s="2">
        <v>44899</v>
      </c>
      <c r="C122">
        <v>10172</v>
      </c>
      <c r="D122" t="s">
        <v>373</v>
      </c>
      <c r="E122" t="s">
        <v>17</v>
      </c>
      <c r="F122" t="s">
        <v>121</v>
      </c>
      <c r="G122" t="s">
        <v>121</v>
      </c>
      <c r="H122" t="s">
        <v>122</v>
      </c>
      <c r="I122" t="s">
        <v>374</v>
      </c>
      <c r="J122" t="s">
        <v>375</v>
      </c>
      <c r="K122">
        <v>4</v>
      </c>
      <c r="L122">
        <v>0.2</v>
      </c>
      <c r="M122">
        <v>4764.04</v>
      </c>
      <c r="N122">
        <v>236.54</v>
      </c>
      <c r="O122">
        <v>1071.73</v>
      </c>
    </row>
    <row r="123" spans="1:15" x14ac:dyDescent="0.25">
      <c r="A123" t="s">
        <v>376</v>
      </c>
      <c r="B123" s="2">
        <v>44157</v>
      </c>
      <c r="C123">
        <v>10329</v>
      </c>
      <c r="D123" t="s">
        <v>377</v>
      </c>
      <c r="E123" t="s">
        <v>32</v>
      </c>
      <c r="F123" t="s">
        <v>47</v>
      </c>
      <c r="G123" t="s">
        <v>48</v>
      </c>
      <c r="H123" t="s">
        <v>49</v>
      </c>
      <c r="I123" t="s">
        <v>91</v>
      </c>
      <c r="J123" t="s">
        <v>92</v>
      </c>
      <c r="K123">
        <v>1</v>
      </c>
      <c r="L123">
        <v>0</v>
      </c>
      <c r="M123">
        <v>277.07</v>
      </c>
      <c r="N123">
        <v>32.770000000000003</v>
      </c>
      <c r="O123">
        <v>36.53</v>
      </c>
    </row>
    <row r="124" spans="1:15" x14ac:dyDescent="0.25">
      <c r="A124" t="s">
        <v>378</v>
      </c>
      <c r="B124" s="2">
        <v>44675</v>
      </c>
      <c r="C124">
        <v>10103</v>
      </c>
      <c r="D124" t="s">
        <v>339</v>
      </c>
      <c r="E124" t="s">
        <v>17</v>
      </c>
      <c r="F124" t="s">
        <v>72</v>
      </c>
      <c r="G124" t="s">
        <v>73</v>
      </c>
      <c r="H124" t="s">
        <v>56</v>
      </c>
      <c r="I124" t="s">
        <v>379</v>
      </c>
      <c r="J124" t="s">
        <v>380</v>
      </c>
      <c r="K124">
        <v>4</v>
      </c>
      <c r="L124">
        <v>0.1</v>
      </c>
      <c r="M124">
        <v>4086.36</v>
      </c>
      <c r="N124">
        <v>189.84</v>
      </c>
      <c r="O124">
        <v>917.98</v>
      </c>
    </row>
    <row r="125" spans="1:15" x14ac:dyDescent="0.25">
      <c r="A125" t="s">
        <v>381</v>
      </c>
      <c r="B125" s="2">
        <v>44693</v>
      </c>
      <c r="C125">
        <v>10036</v>
      </c>
      <c r="D125" t="s">
        <v>371</v>
      </c>
      <c r="E125" t="s">
        <v>17</v>
      </c>
      <c r="F125" t="s">
        <v>47</v>
      </c>
      <c r="G125" t="s">
        <v>48</v>
      </c>
      <c r="H125" t="s">
        <v>49</v>
      </c>
      <c r="I125" t="s">
        <v>374</v>
      </c>
      <c r="J125" t="s">
        <v>375</v>
      </c>
      <c r="K125">
        <v>1</v>
      </c>
      <c r="L125">
        <v>0.05</v>
      </c>
      <c r="M125">
        <v>1191.01</v>
      </c>
      <c r="N125">
        <v>236.54</v>
      </c>
      <c r="O125">
        <v>285.67</v>
      </c>
    </row>
    <row r="126" spans="1:15" x14ac:dyDescent="0.25">
      <c r="A126" t="s">
        <v>382</v>
      </c>
      <c r="B126" s="2">
        <v>43728</v>
      </c>
      <c r="C126">
        <v>10260</v>
      </c>
      <c r="D126" t="s">
        <v>383</v>
      </c>
      <c r="E126" t="s">
        <v>17</v>
      </c>
      <c r="F126" t="s">
        <v>61</v>
      </c>
      <c r="G126" t="s">
        <v>62</v>
      </c>
      <c r="H126" t="s">
        <v>63</v>
      </c>
      <c r="I126" t="s">
        <v>384</v>
      </c>
      <c r="J126" t="s">
        <v>385</v>
      </c>
      <c r="K126">
        <v>1</v>
      </c>
      <c r="L126">
        <v>0</v>
      </c>
      <c r="M126">
        <v>1255.1600000000001</v>
      </c>
      <c r="N126">
        <v>380.84</v>
      </c>
      <c r="O126">
        <v>351.87</v>
      </c>
    </row>
    <row r="127" spans="1:15" x14ac:dyDescent="0.25">
      <c r="A127" t="s">
        <v>386</v>
      </c>
      <c r="B127" s="2">
        <v>44627</v>
      </c>
      <c r="C127">
        <v>10083</v>
      </c>
      <c r="D127" t="s">
        <v>387</v>
      </c>
      <c r="E127" t="s">
        <v>39</v>
      </c>
      <c r="F127" t="s">
        <v>25</v>
      </c>
      <c r="G127" t="s">
        <v>26</v>
      </c>
      <c r="H127" t="s">
        <v>27</v>
      </c>
      <c r="I127" t="s">
        <v>215</v>
      </c>
      <c r="J127" t="s">
        <v>216</v>
      </c>
      <c r="K127">
        <v>2</v>
      </c>
      <c r="L127">
        <v>0.3</v>
      </c>
      <c r="M127">
        <v>1845.54</v>
      </c>
      <c r="N127">
        <v>53.91</v>
      </c>
      <c r="O127">
        <v>374.49</v>
      </c>
    </row>
    <row r="128" spans="1:15" x14ac:dyDescent="0.25">
      <c r="A128" t="s">
        <v>388</v>
      </c>
      <c r="B128" s="2">
        <v>44404</v>
      </c>
      <c r="C128">
        <v>10074</v>
      </c>
      <c r="D128" t="s">
        <v>389</v>
      </c>
      <c r="E128" t="s">
        <v>32</v>
      </c>
      <c r="F128" t="s">
        <v>33</v>
      </c>
      <c r="G128" t="s">
        <v>34</v>
      </c>
      <c r="H128" t="s">
        <v>27</v>
      </c>
      <c r="I128" t="s">
        <v>167</v>
      </c>
      <c r="J128" t="s">
        <v>168</v>
      </c>
      <c r="K128">
        <v>1</v>
      </c>
      <c r="L128">
        <v>0</v>
      </c>
      <c r="M128">
        <v>1215.8</v>
      </c>
      <c r="N128">
        <v>209.25</v>
      </c>
      <c r="O128">
        <v>288.41000000000003</v>
      </c>
    </row>
    <row r="129" spans="1:15" x14ac:dyDescent="0.25">
      <c r="A129" t="s">
        <v>390</v>
      </c>
      <c r="B129" s="2">
        <v>43703</v>
      </c>
      <c r="C129">
        <v>10021</v>
      </c>
      <c r="D129" t="s">
        <v>137</v>
      </c>
      <c r="E129" t="s">
        <v>39</v>
      </c>
      <c r="F129" t="s">
        <v>165</v>
      </c>
      <c r="G129" t="s">
        <v>41</v>
      </c>
      <c r="H129" t="s">
        <v>166</v>
      </c>
      <c r="I129" t="s">
        <v>209</v>
      </c>
      <c r="J129" t="s">
        <v>210</v>
      </c>
      <c r="K129">
        <v>1</v>
      </c>
      <c r="L129">
        <v>0</v>
      </c>
      <c r="M129">
        <v>136.71</v>
      </c>
      <c r="N129">
        <v>12.33</v>
      </c>
      <c r="O129">
        <v>21.74</v>
      </c>
    </row>
    <row r="130" spans="1:15" x14ac:dyDescent="0.25">
      <c r="A130" t="s">
        <v>391</v>
      </c>
      <c r="B130" s="2">
        <v>43106</v>
      </c>
      <c r="C130">
        <v>10094</v>
      </c>
      <c r="D130" t="s">
        <v>392</v>
      </c>
      <c r="E130" t="s">
        <v>17</v>
      </c>
      <c r="F130" t="s">
        <v>121</v>
      </c>
      <c r="G130" t="s">
        <v>121</v>
      </c>
      <c r="H130" t="s">
        <v>122</v>
      </c>
      <c r="I130" t="s">
        <v>57</v>
      </c>
      <c r="J130" t="s">
        <v>58</v>
      </c>
      <c r="K130">
        <v>1</v>
      </c>
      <c r="L130">
        <v>0</v>
      </c>
      <c r="M130">
        <v>150.81</v>
      </c>
      <c r="N130">
        <v>12.13</v>
      </c>
      <c r="O130">
        <v>19.309999999999999</v>
      </c>
    </row>
    <row r="131" spans="1:15" x14ac:dyDescent="0.25">
      <c r="A131" t="s">
        <v>393</v>
      </c>
      <c r="B131" s="2">
        <v>44578</v>
      </c>
      <c r="C131">
        <v>10357</v>
      </c>
      <c r="D131" t="s">
        <v>128</v>
      </c>
      <c r="E131" t="s">
        <v>17</v>
      </c>
      <c r="F131" t="s">
        <v>72</v>
      </c>
      <c r="G131" t="s">
        <v>73</v>
      </c>
      <c r="H131" t="s">
        <v>56</v>
      </c>
      <c r="I131" t="s">
        <v>142</v>
      </c>
      <c r="J131" t="s">
        <v>143</v>
      </c>
      <c r="K131">
        <v>2</v>
      </c>
      <c r="L131">
        <v>0.25</v>
      </c>
      <c r="M131">
        <v>387.34</v>
      </c>
      <c r="N131">
        <v>16.8</v>
      </c>
      <c r="O131">
        <v>48.16</v>
      </c>
    </row>
    <row r="132" spans="1:15" x14ac:dyDescent="0.25">
      <c r="A132" t="s">
        <v>394</v>
      </c>
      <c r="B132" s="2">
        <v>44374</v>
      </c>
      <c r="C132">
        <v>10382</v>
      </c>
      <c r="D132" t="s">
        <v>395</v>
      </c>
      <c r="E132" t="s">
        <v>39</v>
      </c>
      <c r="F132" t="s">
        <v>278</v>
      </c>
      <c r="G132" t="s">
        <v>279</v>
      </c>
      <c r="H132" t="s">
        <v>122</v>
      </c>
      <c r="I132" t="s">
        <v>76</v>
      </c>
      <c r="J132" t="s">
        <v>77</v>
      </c>
      <c r="K132">
        <v>7</v>
      </c>
      <c r="L132">
        <v>0.15</v>
      </c>
      <c r="M132">
        <v>6800.5</v>
      </c>
      <c r="N132">
        <v>53.3</v>
      </c>
      <c r="O132">
        <v>1365.43</v>
      </c>
    </row>
    <row r="133" spans="1:15" x14ac:dyDescent="0.25">
      <c r="A133" t="s">
        <v>396</v>
      </c>
      <c r="B133" s="2">
        <v>43590</v>
      </c>
      <c r="C133">
        <v>10191</v>
      </c>
      <c r="D133" t="s">
        <v>397</v>
      </c>
      <c r="E133" t="s">
        <v>39</v>
      </c>
      <c r="F133" t="s">
        <v>103</v>
      </c>
      <c r="G133" t="s">
        <v>104</v>
      </c>
      <c r="H133" t="s">
        <v>105</v>
      </c>
      <c r="I133" t="s">
        <v>398</v>
      </c>
      <c r="J133" t="s">
        <v>399</v>
      </c>
      <c r="K133">
        <v>2</v>
      </c>
      <c r="L133">
        <v>0</v>
      </c>
      <c r="M133">
        <v>478.94</v>
      </c>
      <c r="N133">
        <v>26.27</v>
      </c>
      <c r="O133">
        <v>60.11</v>
      </c>
    </row>
    <row r="134" spans="1:15" x14ac:dyDescent="0.25">
      <c r="A134" t="s">
        <v>400</v>
      </c>
      <c r="B134" s="2">
        <v>43667</v>
      </c>
      <c r="C134">
        <v>10221</v>
      </c>
      <c r="D134" t="s">
        <v>401</v>
      </c>
      <c r="E134" t="s">
        <v>32</v>
      </c>
      <c r="F134" t="s">
        <v>116</v>
      </c>
      <c r="G134" t="s">
        <v>26</v>
      </c>
      <c r="H134" t="s">
        <v>27</v>
      </c>
      <c r="I134" t="s">
        <v>84</v>
      </c>
      <c r="J134" t="s">
        <v>85</v>
      </c>
      <c r="K134">
        <v>1</v>
      </c>
      <c r="L134">
        <v>0</v>
      </c>
      <c r="M134">
        <v>289.92</v>
      </c>
      <c r="N134">
        <v>31.58</v>
      </c>
      <c r="O134">
        <v>37.950000000000003</v>
      </c>
    </row>
    <row r="135" spans="1:15" x14ac:dyDescent="0.25">
      <c r="A135" t="s">
        <v>402</v>
      </c>
      <c r="B135" s="2">
        <v>44033</v>
      </c>
      <c r="C135">
        <v>10378</v>
      </c>
      <c r="D135" t="s">
        <v>403</v>
      </c>
      <c r="E135" t="s">
        <v>39</v>
      </c>
      <c r="F135" t="s">
        <v>18</v>
      </c>
      <c r="G135" t="s">
        <v>19</v>
      </c>
      <c r="H135" t="s">
        <v>20</v>
      </c>
      <c r="I135" t="s">
        <v>138</v>
      </c>
      <c r="J135" t="s">
        <v>139</v>
      </c>
      <c r="K135">
        <v>1</v>
      </c>
      <c r="L135">
        <v>0.1</v>
      </c>
      <c r="M135">
        <v>180.9</v>
      </c>
      <c r="N135">
        <v>19.5</v>
      </c>
      <c r="O135">
        <v>29.09</v>
      </c>
    </row>
    <row r="136" spans="1:15" x14ac:dyDescent="0.25">
      <c r="A136" t="s">
        <v>404</v>
      </c>
      <c r="B136" s="2">
        <v>44511</v>
      </c>
      <c r="C136">
        <v>10007</v>
      </c>
      <c r="D136" t="s">
        <v>405</v>
      </c>
      <c r="E136" t="s">
        <v>39</v>
      </c>
      <c r="F136" t="s">
        <v>47</v>
      </c>
      <c r="G136" t="s">
        <v>48</v>
      </c>
      <c r="H136" t="s">
        <v>49</v>
      </c>
      <c r="I136" t="s">
        <v>28</v>
      </c>
      <c r="J136" t="s">
        <v>29</v>
      </c>
      <c r="K136">
        <v>3</v>
      </c>
      <c r="L136">
        <v>0</v>
      </c>
      <c r="M136">
        <v>3012.54</v>
      </c>
      <c r="N136">
        <v>282.11</v>
      </c>
      <c r="O136">
        <v>781.33</v>
      </c>
    </row>
    <row r="137" spans="1:15" x14ac:dyDescent="0.25">
      <c r="A137" t="s">
        <v>406</v>
      </c>
      <c r="B137" s="2">
        <v>44187</v>
      </c>
      <c r="C137">
        <v>10234</v>
      </c>
      <c r="D137" t="s">
        <v>407</v>
      </c>
      <c r="E137" t="s">
        <v>39</v>
      </c>
      <c r="F137" t="s">
        <v>47</v>
      </c>
      <c r="G137" t="s">
        <v>48</v>
      </c>
      <c r="H137" t="s">
        <v>49</v>
      </c>
      <c r="I137" t="s">
        <v>161</v>
      </c>
      <c r="J137" t="s">
        <v>162</v>
      </c>
      <c r="K137">
        <v>1</v>
      </c>
      <c r="L137">
        <v>0</v>
      </c>
      <c r="M137">
        <v>107.75</v>
      </c>
      <c r="N137">
        <v>13.06</v>
      </c>
      <c r="O137">
        <v>17.47</v>
      </c>
    </row>
    <row r="138" spans="1:15" x14ac:dyDescent="0.25">
      <c r="A138" t="s">
        <v>408</v>
      </c>
      <c r="B138" s="2">
        <v>43438</v>
      </c>
      <c r="C138">
        <v>10120</v>
      </c>
      <c r="D138" t="s">
        <v>409</v>
      </c>
      <c r="E138" t="s">
        <v>17</v>
      </c>
      <c r="F138" t="s">
        <v>165</v>
      </c>
      <c r="G138" t="s">
        <v>41</v>
      </c>
      <c r="H138" t="s">
        <v>166</v>
      </c>
      <c r="I138" t="s">
        <v>398</v>
      </c>
      <c r="J138" t="s">
        <v>399</v>
      </c>
      <c r="K138">
        <v>1</v>
      </c>
      <c r="L138">
        <v>0</v>
      </c>
      <c r="M138">
        <v>239.47</v>
      </c>
      <c r="N138">
        <v>25.12</v>
      </c>
      <c r="O138">
        <v>31.25</v>
      </c>
    </row>
    <row r="139" spans="1:15" x14ac:dyDescent="0.25">
      <c r="A139" t="s">
        <v>410</v>
      </c>
      <c r="B139" s="2">
        <v>44350</v>
      </c>
      <c r="C139">
        <v>10237</v>
      </c>
      <c r="D139" t="s">
        <v>411</v>
      </c>
      <c r="E139" t="s">
        <v>39</v>
      </c>
      <c r="F139" t="s">
        <v>116</v>
      </c>
      <c r="G139" t="s">
        <v>26</v>
      </c>
      <c r="H139" t="s">
        <v>27</v>
      </c>
      <c r="I139" t="s">
        <v>209</v>
      </c>
      <c r="J139" t="s">
        <v>210</v>
      </c>
      <c r="K139">
        <v>1</v>
      </c>
      <c r="L139">
        <v>0.25</v>
      </c>
      <c r="M139">
        <v>136.71</v>
      </c>
      <c r="N139">
        <v>11.21</v>
      </c>
      <c r="O139">
        <v>21.63</v>
      </c>
    </row>
    <row r="140" spans="1:15" x14ac:dyDescent="0.25">
      <c r="A140" t="s">
        <v>412</v>
      </c>
      <c r="B140" s="2">
        <v>43748</v>
      </c>
      <c r="C140">
        <v>10187</v>
      </c>
      <c r="D140" t="s">
        <v>413</v>
      </c>
      <c r="E140" t="s">
        <v>17</v>
      </c>
      <c r="F140" t="s">
        <v>193</v>
      </c>
      <c r="G140" t="s">
        <v>193</v>
      </c>
      <c r="H140" t="s">
        <v>194</v>
      </c>
      <c r="I140" t="s">
        <v>294</v>
      </c>
      <c r="J140" t="s">
        <v>295</v>
      </c>
      <c r="K140">
        <v>1</v>
      </c>
      <c r="L140">
        <v>0</v>
      </c>
      <c r="M140">
        <v>900.24</v>
      </c>
      <c r="N140">
        <v>58.44</v>
      </c>
      <c r="O140">
        <v>185.89</v>
      </c>
    </row>
    <row r="141" spans="1:15" x14ac:dyDescent="0.25">
      <c r="A141" t="s">
        <v>414</v>
      </c>
      <c r="B141" s="2">
        <v>44311</v>
      </c>
      <c r="C141">
        <v>10265</v>
      </c>
      <c r="D141" t="s">
        <v>415</v>
      </c>
      <c r="E141" t="s">
        <v>32</v>
      </c>
      <c r="F141" t="s">
        <v>133</v>
      </c>
      <c r="G141" t="s">
        <v>134</v>
      </c>
      <c r="H141" t="s">
        <v>135</v>
      </c>
      <c r="I141" t="s">
        <v>76</v>
      </c>
      <c r="J141" t="s">
        <v>77</v>
      </c>
      <c r="K141">
        <v>3</v>
      </c>
      <c r="L141">
        <v>0</v>
      </c>
      <c r="M141">
        <v>2914.5</v>
      </c>
      <c r="N141">
        <v>58.37</v>
      </c>
      <c r="O141">
        <v>588.74</v>
      </c>
    </row>
    <row r="142" spans="1:15" x14ac:dyDescent="0.25">
      <c r="A142" t="s">
        <v>416</v>
      </c>
      <c r="B142" s="2">
        <v>43214</v>
      </c>
      <c r="C142">
        <v>10041</v>
      </c>
      <c r="D142" t="s">
        <v>417</v>
      </c>
      <c r="E142" t="s">
        <v>32</v>
      </c>
      <c r="F142" t="s">
        <v>25</v>
      </c>
      <c r="G142" t="s">
        <v>26</v>
      </c>
      <c r="H142" t="s">
        <v>27</v>
      </c>
      <c r="I142" t="s">
        <v>64</v>
      </c>
      <c r="J142" t="s">
        <v>65</v>
      </c>
      <c r="K142">
        <v>1</v>
      </c>
      <c r="L142">
        <v>0</v>
      </c>
      <c r="M142">
        <v>881.64</v>
      </c>
      <c r="N142">
        <v>133.91</v>
      </c>
      <c r="O142">
        <v>207.35</v>
      </c>
    </row>
    <row r="143" spans="1:15" x14ac:dyDescent="0.25">
      <c r="A143" t="s">
        <v>418</v>
      </c>
      <c r="B143" s="2">
        <v>43183</v>
      </c>
      <c r="C143">
        <v>10302</v>
      </c>
      <c r="D143" t="s">
        <v>419</v>
      </c>
      <c r="E143" t="s">
        <v>17</v>
      </c>
      <c r="F143" t="s">
        <v>40</v>
      </c>
      <c r="G143" t="s">
        <v>41</v>
      </c>
      <c r="H143" t="s">
        <v>42</v>
      </c>
      <c r="I143" t="s">
        <v>91</v>
      </c>
      <c r="J143" t="s">
        <v>92</v>
      </c>
      <c r="K143">
        <v>1</v>
      </c>
      <c r="L143">
        <v>0.25</v>
      </c>
      <c r="M143">
        <v>277.07</v>
      </c>
      <c r="N143">
        <v>34.33</v>
      </c>
      <c r="O143">
        <v>36.68</v>
      </c>
    </row>
    <row r="144" spans="1:15" x14ac:dyDescent="0.25">
      <c r="A144" t="s">
        <v>420</v>
      </c>
      <c r="B144" s="2">
        <v>43500</v>
      </c>
      <c r="C144">
        <v>10393</v>
      </c>
      <c r="D144" t="s">
        <v>421</v>
      </c>
      <c r="E144" t="s">
        <v>32</v>
      </c>
      <c r="F144" t="s">
        <v>40</v>
      </c>
      <c r="G144" t="s">
        <v>41</v>
      </c>
      <c r="H144" t="s">
        <v>42</v>
      </c>
      <c r="I144" t="s">
        <v>146</v>
      </c>
      <c r="J144" t="s">
        <v>147</v>
      </c>
      <c r="K144">
        <v>1</v>
      </c>
      <c r="L144">
        <v>0</v>
      </c>
      <c r="M144">
        <v>161.18</v>
      </c>
      <c r="N144">
        <v>15.22</v>
      </c>
      <c r="O144">
        <v>20.86</v>
      </c>
    </row>
    <row r="145" spans="1:15" x14ac:dyDescent="0.25">
      <c r="A145" t="s">
        <v>422</v>
      </c>
      <c r="B145" s="2">
        <v>44518</v>
      </c>
      <c r="C145">
        <v>10151</v>
      </c>
      <c r="D145" t="s">
        <v>423</v>
      </c>
      <c r="E145" t="s">
        <v>32</v>
      </c>
      <c r="F145" t="s">
        <v>193</v>
      </c>
      <c r="G145" t="s">
        <v>193</v>
      </c>
      <c r="H145" t="s">
        <v>194</v>
      </c>
      <c r="I145" t="s">
        <v>57</v>
      </c>
      <c r="J145" t="s">
        <v>58</v>
      </c>
      <c r="K145">
        <v>1</v>
      </c>
      <c r="L145">
        <v>0</v>
      </c>
      <c r="M145">
        <v>150.81</v>
      </c>
      <c r="N145">
        <v>12.71</v>
      </c>
      <c r="O145">
        <v>19.37</v>
      </c>
    </row>
    <row r="146" spans="1:15" x14ac:dyDescent="0.25">
      <c r="A146" t="s">
        <v>45</v>
      </c>
      <c r="B146" s="2">
        <v>43332</v>
      </c>
      <c r="C146">
        <v>10163</v>
      </c>
      <c r="D146" t="s">
        <v>46</v>
      </c>
      <c r="E146" t="s">
        <v>32</v>
      </c>
      <c r="F146" t="s">
        <v>47</v>
      </c>
      <c r="G146" t="s">
        <v>48</v>
      </c>
      <c r="H146" t="s">
        <v>49</v>
      </c>
      <c r="I146" t="s">
        <v>50</v>
      </c>
      <c r="J146" t="s">
        <v>51</v>
      </c>
      <c r="K146">
        <v>1</v>
      </c>
      <c r="L146">
        <v>0.05</v>
      </c>
      <c r="M146">
        <v>925.49</v>
      </c>
      <c r="N146">
        <v>47.33</v>
      </c>
      <c r="O146">
        <v>189.83</v>
      </c>
    </row>
    <row r="147" spans="1:15" x14ac:dyDescent="0.25">
      <c r="A147" t="s">
        <v>424</v>
      </c>
      <c r="B147" s="2">
        <v>43697</v>
      </c>
      <c r="C147">
        <v>10114</v>
      </c>
      <c r="D147" t="s">
        <v>425</v>
      </c>
      <c r="E147" t="s">
        <v>32</v>
      </c>
      <c r="F147" t="s">
        <v>72</v>
      </c>
      <c r="G147" t="s">
        <v>73</v>
      </c>
      <c r="H147" t="s">
        <v>56</v>
      </c>
      <c r="I147" t="s">
        <v>106</v>
      </c>
      <c r="J147" t="s">
        <v>107</v>
      </c>
      <c r="K147">
        <v>1</v>
      </c>
      <c r="L147">
        <v>0.15</v>
      </c>
      <c r="M147">
        <v>1007.32</v>
      </c>
      <c r="N147">
        <v>282.7</v>
      </c>
      <c r="O147">
        <v>280.10000000000002</v>
      </c>
    </row>
    <row r="148" spans="1:15" x14ac:dyDescent="0.25">
      <c r="A148" t="s">
        <v>426</v>
      </c>
      <c r="B148" s="2">
        <v>43949</v>
      </c>
      <c r="C148">
        <v>10218</v>
      </c>
      <c r="D148" t="s">
        <v>293</v>
      </c>
      <c r="E148" t="s">
        <v>32</v>
      </c>
      <c r="F148" t="s">
        <v>193</v>
      </c>
      <c r="G148" t="s">
        <v>193</v>
      </c>
      <c r="H148" t="s">
        <v>194</v>
      </c>
      <c r="I148" t="s">
        <v>427</v>
      </c>
      <c r="J148" t="s">
        <v>428</v>
      </c>
      <c r="K148">
        <v>4</v>
      </c>
      <c r="L148">
        <v>0</v>
      </c>
      <c r="M148">
        <v>516.76</v>
      </c>
      <c r="N148">
        <v>13.28</v>
      </c>
      <c r="O148">
        <v>78.849999999999994</v>
      </c>
    </row>
    <row r="149" spans="1:15" x14ac:dyDescent="0.25">
      <c r="A149" t="s">
        <v>429</v>
      </c>
      <c r="B149" s="2">
        <v>43419</v>
      </c>
      <c r="C149">
        <v>10161</v>
      </c>
      <c r="D149" t="s">
        <v>430</v>
      </c>
      <c r="E149" t="s">
        <v>32</v>
      </c>
      <c r="F149" t="s">
        <v>154</v>
      </c>
      <c r="G149" t="s">
        <v>155</v>
      </c>
      <c r="H149" t="s">
        <v>156</v>
      </c>
      <c r="I149" t="s">
        <v>150</v>
      </c>
      <c r="J149" t="s">
        <v>151</v>
      </c>
      <c r="K149">
        <v>1</v>
      </c>
      <c r="L149">
        <v>0.05</v>
      </c>
      <c r="M149">
        <v>878.08</v>
      </c>
      <c r="N149">
        <v>251.43</v>
      </c>
      <c r="O149">
        <v>244.66</v>
      </c>
    </row>
    <row r="150" spans="1:15" x14ac:dyDescent="0.25">
      <c r="A150" t="s">
        <v>431</v>
      </c>
      <c r="B150" s="2">
        <v>44925</v>
      </c>
      <c r="C150">
        <v>10338</v>
      </c>
      <c r="D150" t="s">
        <v>432</v>
      </c>
      <c r="E150" t="s">
        <v>39</v>
      </c>
      <c r="F150" t="s">
        <v>33</v>
      </c>
      <c r="G150" t="s">
        <v>34</v>
      </c>
      <c r="H150" t="s">
        <v>27</v>
      </c>
      <c r="I150" t="s">
        <v>157</v>
      </c>
      <c r="J150" t="s">
        <v>158</v>
      </c>
      <c r="K150">
        <v>3</v>
      </c>
      <c r="L150">
        <v>0</v>
      </c>
      <c r="M150">
        <v>566.61</v>
      </c>
      <c r="N150">
        <v>20.53</v>
      </c>
      <c r="O150">
        <v>87.04</v>
      </c>
    </row>
    <row r="151" spans="1:15" x14ac:dyDescent="0.25">
      <c r="A151" t="s">
        <v>433</v>
      </c>
      <c r="B151" s="2">
        <v>44386</v>
      </c>
      <c r="C151">
        <v>10021</v>
      </c>
      <c r="D151" t="s">
        <v>137</v>
      </c>
      <c r="E151" t="s">
        <v>39</v>
      </c>
      <c r="F151" t="s">
        <v>47</v>
      </c>
      <c r="G151" t="s">
        <v>48</v>
      </c>
      <c r="H151" t="s">
        <v>49</v>
      </c>
      <c r="I151" t="s">
        <v>138</v>
      </c>
      <c r="J151" t="s">
        <v>139</v>
      </c>
      <c r="K151">
        <v>2</v>
      </c>
      <c r="L151">
        <v>0.3</v>
      </c>
      <c r="M151">
        <v>361.8</v>
      </c>
      <c r="N151">
        <v>19.5</v>
      </c>
      <c r="O151">
        <v>56.23</v>
      </c>
    </row>
    <row r="152" spans="1:15" x14ac:dyDescent="0.25">
      <c r="A152" t="s">
        <v>434</v>
      </c>
      <c r="B152" s="2">
        <v>43538</v>
      </c>
      <c r="C152">
        <v>10397</v>
      </c>
      <c r="D152" t="s">
        <v>435</v>
      </c>
      <c r="E152" t="s">
        <v>17</v>
      </c>
      <c r="F152" t="s">
        <v>116</v>
      </c>
      <c r="G152" t="s">
        <v>26</v>
      </c>
      <c r="H152" t="s">
        <v>27</v>
      </c>
      <c r="I152" t="s">
        <v>302</v>
      </c>
      <c r="J152" t="s">
        <v>303</v>
      </c>
      <c r="K152">
        <v>3</v>
      </c>
      <c r="L152">
        <v>0.15</v>
      </c>
      <c r="M152">
        <v>818.61</v>
      </c>
      <c r="N152">
        <v>31.03</v>
      </c>
      <c r="O152">
        <v>101.32</v>
      </c>
    </row>
    <row r="153" spans="1:15" x14ac:dyDescent="0.25">
      <c r="A153" t="s">
        <v>436</v>
      </c>
      <c r="B153" s="2">
        <v>43473</v>
      </c>
      <c r="C153">
        <v>10126</v>
      </c>
      <c r="D153" t="s">
        <v>437</v>
      </c>
      <c r="E153" t="s">
        <v>32</v>
      </c>
      <c r="F153" t="s">
        <v>154</v>
      </c>
      <c r="G153" t="s">
        <v>155</v>
      </c>
      <c r="H153" t="s">
        <v>156</v>
      </c>
      <c r="I153" t="s">
        <v>384</v>
      </c>
      <c r="J153" t="s">
        <v>385</v>
      </c>
      <c r="K153">
        <v>1</v>
      </c>
      <c r="L153">
        <v>0.15</v>
      </c>
      <c r="M153">
        <v>1255.1600000000001</v>
      </c>
      <c r="N153">
        <v>380.84</v>
      </c>
      <c r="O153">
        <v>351.87</v>
      </c>
    </row>
    <row r="154" spans="1:15" x14ac:dyDescent="0.25">
      <c r="A154" t="s">
        <v>438</v>
      </c>
      <c r="B154" s="2">
        <v>43728</v>
      </c>
      <c r="C154">
        <v>10204</v>
      </c>
      <c r="D154" t="s">
        <v>212</v>
      </c>
      <c r="E154" t="s">
        <v>17</v>
      </c>
      <c r="F154" t="s">
        <v>72</v>
      </c>
      <c r="G154" t="s">
        <v>73</v>
      </c>
      <c r="H154" t="s">
        <v>56</v>
      </c>
      <c r="I154" t="s">
        <v>142</v>
      </c>
      <c r="J154" t="s">
        <v>143</v>
      </c>
      <c r="K154">
        <v>2</v>
      </c>
      <c r="L154">
        <v>0</v>
      </c>
      <c r="M154">
        <v>387.34</v>
      </c>
      <c r="N154">
        <v>16.8</v>
      </c>
      <c r="O154">
        <v>48.16</v>
      </c>
    </row>
    <row r="155" spans="1:15" x14ac:dyDescent="0.25">
      <c r="A155" t="s">
        <v>439</v>
      </c>
      <c r="B155" s="2">
        <v>44707</v>
      </c>
      <c r="C155">
        <v>10386</v>
      </c>
      <c r="D155" t="s">
        <v>440</v>
      </c>
      <c r="E155" t="s">
        <v>17</v>
      </c>
      <c r="F155" t="s">
        <v>61</v>
      </c>
      <c r="G155" t="s">
        <v>62</v>
      </c>
      <c r="H155" t="s">
        <v>63</v>
      </c>
      <c r="I155" t="s">
        <v>263</v>
      </c>
      <c r="J155" t="s">
        <v>264</v>
      </c>
      <c r="K155">
        <v>1</v>
      </c>
      <c r="L155">
        <v>0.05</v>
      </c>
      <c r="M155">
        <v>700.78</v>
      </c>
      <c r="N155">
        <v>156.21</v>
      </c>
      <c r="O155">
        <v>190.81</v>
      </c>
    </row>
    <row r="156" spans="1:15" x14ac:dyDescent="0.25">
      <c r="A156" t="s">
        <v>441</v>
      </c>
      <c r="B156" s="2">
        <v>43638</v>
      </c>
      <c r="C156">
        <v>10099</v>
      </c>
      <c r="D156" t="s">
        <v>442</v>
      </c>
      <c r="E156" t="s">
        <v>39</v>
      </c>
      <c r="F156" t="s">
        <v>112</v>
      </c>
      <c r="G156" t="s">
        <v>26</v>
      </c>
      <c r="H156" t="s">
        <v>113</v>
      </c>
      <c r="I156" t="s">
        <v>443</v>
      </c>
      <c r="J156" t="s">
        <v>444</v>
      </c>
      <c r="K156">
        <v>1</v>
      </c>
      <c r="L156">
        <v>0</v>
      </c>
      <c r="M156">
        <v>554.19000000000005</v>
      </c>
      <c r="N156">
        <v>28.51</v>
      </c>
      <c r="O156">
        <v>113.69</v>
      </c>
    </row>
    <row r="157" spans="1:15" x14ac:dyDescent="0.25">
      <c r="A157" t="s">
        <v>445</v>
      </c>
      <c r="B157" s="2">
        <v>44598</v>
      </c>
      <c r="C157">
        <v>10373</v>
      </c>
      <c r="D157" t="s">
        <v>446</v>
      </c>
      <c r="E157" t="s">
        <v>32</v>
      </c>
      <c r="F157" t="s">
        <v>154</v>
      </c>
      <c r="G157" t="s">
        <v>155</v>
      </c>
      <c r="H157" t="s">
        <v>156</v>
      </c>
      <c r="I157" t="s">
        <v>384</v>
      </c>
      <c r="J157" t="s">
        <v>385</v>
      </c>
      <c r="K157">
        <v>1</v>
      </c>
      <c r="L157">
        <v>0</v>
      </c>
      <c r="M157">
        <v>1255.1600000000001</v>
      </c>
      <c r="N157">
        <v>380.84</v>
      </c>
      <c r="O157">
        <v>351.87</v>
      </c>
    </row>
    <row r="158" spans="1:15" x14ac:dyDescent="0.25">
      <c r="A158" t="s">
        <v>447</v>
      </c>
      <c r="B158" s="2">
        <v>43442</v>
      </c>
      <c r="C158">
        <v>10229</v>
      </c>
      <c r="D158" t="s">
        <v>305</v>
      </c>
      <c r="E158" t="s">
        <v>39</v>
      </c>
      <c r="F158" t="s">
        <v>116</v>
      </c>
      <c r="G158" t="s">
        <v>26</v>
      </c>
      <c r="H158" t="s">
        <v>27</v>
      </c>
      <c r="I158" t="s">
        <v>106</v>
      </c>
      <c r="J158" t="s">
        <v>107</v>
      </c>
      <c r="K158">
        <v>3</v>
      </c>
      <c r="L158">
        <v>0</v>
      </c>
      <c r="M158">
        <v>3021.96</v>
      </c>
      <c r="N158">
        <v>235.58</v>
      </c>
      <c r="O158">
        <v>779.05</v>
      </c>
    </row>
    <row r="159" spans="1:15" x14ac:dyDescent="0.25">
      <c r="A159" t="s">
        <v>448</v>
      </c>
      <c r="B159" s="2">
        <v>43697</v>
      </c>
      <c r="C159">
        <v>10237</v>
      </c>
      <c r="D159" t="s">
        <v>411</v>
      </c>
      <c r="E159" t="s">
        <v>39</v>
      </c>
      <c r="F159" t="s">
        <v>261</v>
      </c>
      <c r="G159" t="s">
        <v>261</v>
      </c>
      <c r="H159" t="s">
        <v>262</v>
      </c>
      <c r="I159" t="s">
        <v>76</v>
      </c>
      <c r="J159" t="s">
        <v>77</v>
      </c>
      <c r="K159">
        <v>4</v>
      </c>
      <c r="L159">
        <v>0</v>
      </c>
      <c r="M159">
        <v>3886</v>
      </c>
      <c r="N159">
        <v>58.37</v>
      </c>
      <c r="O159">
        <v>783.04</v>
      </c>
    </row>
    <row r="160" spans="1:15" x14ac:dyDescent="0.25">
      <c r="A160" t="s">
        <v>449</v>
      </c>
      <c r="B160" s="2">
        <v>44221</v>
      </c>
      <c r="C160">
        <v>10059</v>
      </c>
      <c r="D160" t="s">
        <v>450</v>
      </c>
      <c r="E160" t="s">
        <v>17</v>
      </c>
      <c r="F160" t="s">
        <v>133</v>
      </c>
      <c r="G160" t="s">
        <v>134</v>
      </c>
      <c r="H160" t="s">
        <v>135</v>
      </c>
      <c r="I160" t="s">
        <v>263</v>
      </c>
      <c r="J160" t="s">
        <v>264</v>
      </c>
      <c r="K160">
        <v>1</v>
      </c>
      <c r="L160">
        <v>0</v>
      </c>
      <c r="M160">
        <v>700.78</v>
      </c>
      <c r="N160">
        <v>163.31</v>
      </c>
      <c r="O160">
        <v>191.52</v>
      </c>
    </row>
    <row r="161" spans="1:15" x14ac:dyDescent="0.25">
      <c r="A161" t="s">
        <v>451</v>
      </c>
      <c r="B161" s="2">
        <v>43780</v>
      </c>
      <c r="C161">
        <v>10141</v>
      </c>
      <c r="D161" t="s">
        <v>337</v>
      </c>
      <c r="E161" t="s">
        <v>17</v>
      </c>
      <c r="F161" t="s">
        <v>261</v>
      </c>
      <c r="G161" t="s">
        <v>261</v>
      </c>
      <c r="H161" t="s">
        <v>262</v>
      </c>
      <c r="I161" t="s">
        <v>80</v>
      </c>
      <c r="J161" t="s">
        <v>81</v>
      </c>
      <c r="K161">
        <v>3</v>
      </c>
      <c r="L161">
        <v>0.05</v>
      </c>
      <c r="M161">
        <v>683.22</v>
      </c>
      <c r="N161">
        <v>27.08</v>
      </c>
      <c r="O161">
        <v>105.19</v>
      </c>
    </row>
    <row r="162" spans="1:15" x14ac:dyDescent="0.25">
      <c r="A162" t="s">
        <v>452</v>
      </c>
      <c r="B162" s="2">
        <v>43242</v>
      </c>
      <c r="C162">
        <v>10339</v>
      </c>
      <c r="D162" t="s">
        <v>453</v>
      </c>
      <c r="E162" t="s">
        <v>32</v>
      </c>
      <c r="F162" t="s">
        <v>154</v>
      </c>
      <c r="G162" t="s">
        <v>155</v>
      </c>
      <c r="H162" t="s">
        <v>156</v>
      </c>
      <c r="I162" t="s">
        <v>138</v>
      </c>
      <c r="J162" t="s">
        <v>139</v>
      </c>
      <c r="K162">
        <v>3</v>
      </c>
      <c r="L162">
        <v>0</v>
      </c>
      <c r="M162">
        <v>542.70000000000005</v>
      </c>
      <c r="N162">
        <v>20.43</v>
      </c>
      <c r="O162">
        <v>83.46</v>
      </c>
    </row>
    <row r="163" spans="1:15" x14ac:dyDescent="0.25">
      <c r="A163" t="s">
        <v>454</v>
      </c>
      <c r="B163" s="2">
        <v>43942</v>
      </c>
      <c r="C163">
        <v>10306</v>
      </c>
      <c r="D163" t="s">
        <v>186</v>
      </c>
      <c r="E163" t="s">
        <v>39</v>
      </c>
      <c r="F163" t="s">
        <v>116</v>
      </c>
      <c r="G163" t="s">
        <v>26</v>
      </c>
      <c r="H163" t="s">
        <v>27</v>
      </c>
      <c r="I163" t="s">
        <v>64</v>
      </c>
      <c r="J163" t="s">
        <v>65</v>
      </c>
      <c r="K163">
        <v>1</v>
      </c>
      <c r="L163">
        <v>0</v>
      </c>
      <c r="M163">
        <v>881.64</v>
      </c>
      <c r="N163">
        <v>133.91</v>
      </c>
      <c r="O163">
        <v>207.35</v>
      </c>
    </row>
    <row r="164" spans="1:15" x14ac:dyDescent="0.25">
      <c r="A164" t="s">
        <v>455</v>
      </c>
      <c r="B164" s="2">
        <v>43617</v>
      </c>
      <c r="C164">
        <v>10095</v>
      </c>
      <c r="D164" t="s">
        <v>224</v>
      </c>
      <c r="E164" t="s">
        <v>17</v>
      </c>
      <c r="F164" t="s">
        <v>72</v>
      </c>
      <c r="G164" t="s">
        <v>73</v>
      </c>
      <c r="H164" t="s">
        <v>56</v>
      </c>
      <c r="I164" t="s">
        <v>123</v>
      </c>
      <c r="J164" t="s">
        <v>124</v>
      </c>
      <c r="K164">
        <v>4</v>
      </c>
      <c r="L164">
        <v>0</v>
      </c>
      <c r="M164">
        <v>2670.8</v>
      </c>
      <c r="N164">
        <v>29.08</v>
      </c>
      <c r="O164">
        <v>537.07000000000005</v>
      </c>
    </row>
    <row r="165" spans="1:15" x14ac:dyDescent="0.25">
      <c r="A165" t="s">
        <v>456</v>
      </c>
      <c r="B165" s="2">
        <v>43578</v>
      </c>
      <c r="C165">
        <v>10259</v>
      </c>
      <c r="D165" t="s">
        <v>457</v>
      </c>
      <c r="E165" t="s">
        <v>17</v>
      </c>
      <c r="F165" t="s">
        <v>116</v>
      </c>
      <c r="G165" t="s">
        <v>26</v>
      </c>
      <c r="H165" t="s">
        <v>27</v>
      </c>
      <c r="I165" t="s">
        <v>28</v>
      </c>
      <c r="J165" t="s">
        <v>29</v>
      </c>
      <c r="K165">
        <v>2</v>
      </c>
      <c r="L165">
        <v>0</v>
      </c>
      <c r="M165">
        <v>2008.36</v>
      </c>
      <c r="N165">
        <v>268.68</v>
      </c>
      <c r="O165">
        <v>528.95000000000005</v>
      </c>
    </row>
    <row r="166" spans="1:15" x14ac:dyDescent="0.25">
      <c r="A166" t="s">
        <v>458</v>
      </c>
      <c r="B166" s="2">
        <v>44656</v>
      </c>
      <c r="C166">
        <v>10174</v>
      </c>
      <c r="D166" t="s">
        <v>459</v>
      </c>
      <c r="E166" t="s">
        <v>32</v>
      </c>
      <c r="F166" t="s">
        <v>112</v>
      </c>
      <c r="G166" t="s">
        <v>26</v>
      </c>
      <c r="H166" t="s">
        <v>113</v>
      </c>
      <c r="I166" t="s">
        <v>76</v>
      </c>
      <c r="J166" t="s">
        <v>77</v>
      </c>
      <c r="K166">
        <v>1</v>
      </c>
      <c r="L166">
        <v>0</v>
      </c>
      <c r="M166">
        <v>971.5</v>
      </c>
      <c r="N166">
        <v>50.76</v>
      </c>
      <c r="O166">
        <v>199.38</v>
      </c>
    </row>
    <row r="167" spans="1:15" x14ac:dyDescent="0.25">
      <c r="A167" t="s">
        <v>460</v>
      </c>
      <c r="B167" s="2">
        <v>43393</v>
      </c>
      <c r="C167">
        <v>10217</v>
      </c>
      <c r="D167" t="s">
        <v>461</v>
      </c>
      <c r="E167" t="s">
        <v>39</v>
      </c>
      <c r="F167" t="s">
        <v>165</v>
      </c>
      <c r="G167" t="s">
        <v>41</v>
      </c>
      <c r="H167" t="s">
        <v>166</v>
      </c>
      <c r="I167" t="s">
        <v>57</v>
      </c>
      <c r="J167" t="s">
        <v>58</v>
      </c>
      <c r="K167">
        <v>1</v>
      </c>
      <c r="L167">
        <v>0</v>
      </c>
      <c r="M167">
        <v>150.81</v>
      </c>
      <c r="N167">
        <v>12.71</v>
      </c>
      <c r="O167">
        <v>19.37</v>
      </c>
    </row>
    <row r="168" spans="1:15" x14ac:dyDescent="0.25">
      <c r="A168" t="s">
        <v>462</v>
      </c>
      <c r="B168" s="2">
        <v>44378</v>
      </c>
      <c r="C168">
        <v>10269</v>
      </c>
      <c r="D168" t="s">
        <v>463</v>
      </c>
      <c r="E168" t="s">
        <v>17</v>
      </c>
      <c r="F168" t="s">
        <v>25</v>
      </c>
      <c r="G168" t="s">
        <v>26</v>
      </c>
      <c r="H168" t="s">
        <v>27</v>
      </c>
      <c r="I168" t="s">
        <v>91</v>
      </c>
      <c r="J168" t="s">
        <v>92</v>
      </c>
      <c r="K168">
        <v>1</v>
      </c>
      <c r="L168">
        <v>0.2</v>
      </c>
      <c r="M168">
        <v>277.07</v>
      </c>
      <c r="N168">
        <v>31.21</v>
      </c>
      <c r="O168">
        <v>36.369999999999997</v>
      </c>
    </row>
    <row r="169" spans="1:15" x14ac:dyDescent="0.25">
      <c r="A169" t="s">
        <v>464</v>
      </c>
      <c r="B169" s="2">
        <v>43204</v>
      </c>
      <c r="C169">
        <v>10347</v>
      </c>
      <c r="D169" t="s">
        <v>465</v>
      </c>
      <c r="E169" t="s">
        <v>39</v>
      </c>
      <c r="F169" t="s">
        <v>112</v>
      </c>
      <c r="G169" t="s">
        <v>26</v>
      </c>
      <c r="H169" t="s">
        <v>113</v>
      </c>
      <c r="I169" t="s">
        <v>181</v>
      </c>
      <c r="J169" t="s">
        <v>182</v>
      </c>
      <c r="K169">
        <v>1</v>
      </c>
      <c r="L169">
        <v>0.05</v>
      </c>
      <c r="M169">
        <v>230.19</v>
      </c>
      <c r="N169">
        <v>26.22</v>
      </c>
      <c r="O169">
        <v>30.24</v>
      </c>
    </row>
    <row r="170" spans="1:15" x14ac:dyDescent="0.25">
      <c r="A170" t="s">
        <v>466</v>
      </c>
      <c r="B170" s="2">
        <v>44472</v>
      </c>
      <c r="C170">
        <v>10043</v>
      </c>
      <c r="D170" t="s">
        <v>282</v>
      </c>
      <c r="E170" t="s">
        <v>17</v>
      </c>
      <c r="F170" t="s">
        <v>25</v>
      </c>
      <c r="G170" t="s">
        <v>26</v>
      </c>
      <c r="H170" t="s">
        <v>27</v>
      </c>
      <c r="I170" t="s">
        <v>263</v>
      </c>
      <c r="J170" t="s">
        <v>264</v>
      </c>
      <c r="K170">
        <v>1</v>
      </c>
      <c r="L170">
        <v>0.15</v>
      </c>
      <c r="M170">
        <v>700.78</v>
      </c>
      <c r="N170">
        <v>142.01</v>
      </c>
      <c r="O170">
        <v>189.39</v>
      </c>
    </row>
    <row r="171" spans="1:15" x14ac:dyDescent="0.25">
      <c r="A171" t="s">
        <v>467</v>
      </c>
      <c r="B171" s="2">
        <v>44519</v>
      </c>
      <c r="C171">
        <v>10397</v>
      </c>
      <c r="D171" t="s">
        <v>435</v>
      </c>
      <c r="E171" t="s">
        <v>17</v>
      </c>
      <c r="F171" t="s">
        <v>54</v>
      </c>
      <c r="G171" t="s">
        <v>55</v>
      </c>
      <c r="H171" t="s">
        <v>56</v>
      </c>
      <c r="I171" t="s">
        <v>384</v>
      </c>
      <c r="J171" t="s">
        <v>385</v>
      </c>
      <c r="K171">
        <v>1</v>
      </c>
      <c r="L171">
        <v>0.1</v>
      </c>
      <c r="M171">
        <v>1255.1600000000001</v>
      </c>
      <c r="N171">
        <v>415.46</v>
      </c>
      <c r="O171">
        <v>355.34</v>
      </c>
    </row>
    <row r="172" spans="1:15" x14ac:dyDescent="0.25">
      <c r="A172" t="s">
        <v>391</v>
      </c>
      <c r="B172" s="2">
        <v>43106</v>
      </c>
      <c r="C172">
        <v>10094</v>
      </c>
      <c r="D172" t="s">
        <v>392</v>
      </c>
      <c r="E172" t="s">
        <v>17</v>
      </c>
      <c r="F172" t="s">
        <v>121</v>
      </c>
      <c r="G172" t="s">
        <v>121</v>
      </c>
      <c r="H172" t="s">
        <v>122</v>
      </c>
      <c r="I172" t="s">
        <v>57</v>
      </c>
      <c r="J172" t="s">
        <v>58</v>
      </c>
      <c r="K172">
        <v>1</v>
      </c>
      <c r="L172">
        <v>0</v>
      </c>
      <c r="M172">
        <v>150.81</v>
      </c>
      <c r="N172">
        <v>12.13</v>
      </c>
      <c r="O172">
        <v>19.309999999999999</v>
      </c>
    </row>
    <row r="173" spans="1:15" x14ac:dyDescent="0.25">
      <c r="A173" t="s">
        <v>468</v>
      </c>
      <c r="B173" s="2">
        <v>44706</v>
      </c>
      <c r="C173">
        <v>10298</v>
      </c>
      <c r="D173" t="s">
        <v>71</v>
      </c>
      <c r="E173" t="s">
        <v>39</v>
      </c>
      <c r="F173" t="s">
        <v>47</v>
      </c>
      <c r="G173" t="s">
        <v>48</v>
      </c>
      <c r="H173" t="s">
        <v>49</v>
      </c>
      <c r="I173" t="s">
        <v>21</v>
      </c>
      <c r="J173" t="s">
        <v>22</v>
      </c>
      <c r="K173">
        <v>5</v>
      </c>
      <c r="L173">
        <v>0.3</v>
      </c>
      <c r="M173">
        <v>3090.05</v>
      </c>
      <c r="N173">
        <v>25.01</v>
      </c>
      <c r="O173">
        <v>620.5</v>
      </c>
    </row>
    <row r="174" spans="1:15" x14ac:dyDescent="0.25">
      <c r="A174" t="s">
        <v>469</v>
      </c>
      <c r="B174" s="2">
        <v>44563</v>
      </c>
      <c r="C174">
        <v>10128</v>
      </c>
      <c r="D174" t="s">
        <v>470</v>
      </c>
      <c r="E174" t="s">
        <v>32</v>
      </c>
      <c r="F174" t="s">
        <v>33</v>
      </c>
      <c r="G174" t="s">
        <v>34</v>
      </c>
      <c r="H174" t="s">
        <v>27</v>
      </c>
      <c r="I174" t="s">
        <v>246</v>
      </c>
      <c r="J174" t="s">
        <v>247</v>
      </c>
      <c r="K174">
        <v>6</v>
      </c>
      <c r="L174">
        <v>0</v>
      </c>
      <c r="M174">
        <v>6140.76</v>
      </c>
      <c r="N174">
        <v>156.46</v>
      </c>
      <c r="O174">
        <v>1366.61</v>
      </c>
    </row>
    <row r="175" spans="1:15" x14ac:dyDescent="0.25">
      <c r="A175" t="s">
        <v>471</v>
      </c>
      <c r="B175" s="2">
        <v>43357</v>
      </c>
      <c r="C175">
        <v>10271</v>
      </c>
      <c r="D175" t="s">
        <v>472</v>
      </c>
      <c r="E175" t="s">
        <v>17</v>
      </c>
      <c r="F175" t="s">
        <v>33</v>
      </c>
      <c r="G175" t="s">
        <v>34</v>
      </c>
      <c r="H175" t="s">
        <v>27</v>
      </c>
      <c r="I175" t="s">
        <v>84</v>
      </c>
      <c r="J175" t="s">
        <v>85</v>
      </c>
      <c r="K175">
        <v>1</v>
      </c>
      <c r="L175">
        <v>0</v>
      </c>
      <c r="M175">
        <v>289.92</v>
      </c>
      <c r="N175">
        <v>31.58</v>
      </c>
      <c r="O175">
        <v>37.950000000000003</v>
      </c>
    </row>
    <row r="176" spans="1:15" x14ac:dyDescent="0.25">
      <c r="A176" t="s">
        <v>473</v>
      </c>
      <c r="B176" s="2">
        <v>44167</v>
      </c>
      <c r="C176">
        <v>10228</v>
      </c>
      <c r="D176" t="s">
        <v>474</v>
      </c>
      <c r="E176" t="s">
        <v>39</v>
      </c>
      <c r="F176" t="s">
        <v>193</v>
      </c>
      <c r="G176" t="s">
        <v>193</v>
      </c>
      <c r="H176" t="s">
        <v>194</v>
      </c>
      <c r="I176" t="s">
        <v>427</v>
      </c>
      <c r="J176" t="s">
        <v>428</v>
      </c>
      <c r="K176">
        <v>2</v>
      </c>
      <c r="L176">
        <v>0</v>
      </c>
      <c r="M176">
        <v>258.38</v>
      </c>
      <c r="N176">
        <v>13.28</v>
      </c>
      <c r="O176">
        <v>40.090000000000003</v>
      </c>
    </row>
    <row r="177" spans="1:15" x14ac:dyDescent="0.25">
      <c r="A177" t="s">
        <v>475</v>
      </c>
      <c r="B177" s="2">
        <v>44343</v>
      </c>
      <c r="C177">
        <v>10046</v>
      </c>
      <c r="D177" t="s">
        <v>309</v>
      </c>
      <c r="E177" t="s">
        <v>39</v>
      </c>
      <c r="F177" t="s">
        <v>165</v>
      </c>
      <c r="G177" t="s">
        <v>41</v>
      </c>
      <c r="H177" t="s">
        <v>166</v>
      </c>
      <c r="I177" t="s">
        <v>263</v>
      </c>
      <c r="J177" t="s">
        <v>264</v>
      </c>
      <c r="K177">
        <v>2</v>
      </c>
      <c r="L177">
        <v>0.1</v>
      </c>
      <c r="M177">
        <v>1401.56</v>
      </c>
      <c r="N177">
        <v>156.21</v>
      </c>
      <c r="O177">
        <v>366</v>
      </c>
    </row>
    <row r="178" spans="1:15" x14ac:dyDescent="0.25">
      <c r="A178" t="s">
        <v>476</v>
      </c>
      <c r="B178" s="2">
        <v>44239</v>
      </c>
      <c r="C178">
        <v>10233</v>
      </c>
      <c r="D178" t="s">
        <v>477</v>
      </c>
      <c r="E178" t="s">
        <v>39</v>
      </c>
      <c r="F178" t="s">
        <v>47</v>
      </c>
      <c r="G178" t="s">
        <v>48</v>
      </c>
      <c r="H178" t="s">
        <v>49</v>
      </c>
      <c r="I178" t="s">
        <v>263</v>
      </c>
      <c r="J178" t="s">
        <v>264</v>
      </c>
      <c r="K178">
        <v>5</v>
      </c>
      <c r="L178">
        <v>0.1</v>
      </c>
      <c r="M178">
        <v>3503.9</v>
      </c>
      <c r="N178">
        <v>149.11000000000001</v>
      </c>
      <c r="O178">
        <v>890.86</v>
      </c>
    </row>
    <row r="179" spans="1:15" x14ac:dyDescent="0.25">
      <c r="A179" t="s">
        <v>478</v>
      </c>
      <c r="B179" s="2">
        <v>44874</v>
      </c>
      <c r="C179">
        <v>10399</v>
      </c>
      <c r="D179" t="s">
        <v>479</v>
      </c>
      <c r="E179" t="s">
        <v>39</v>
      </c>
      <c r="F179" t="s">
        <v>193</v>
      </c>
      <c r="G179" t="s">
        <v>193</v>
      </c>
      <c r="H179" t="s">
        <v>194</v>
      </c>
      <c r="I179" t="s">
        <v>480</v>
      </c>
      <c r="J179" t="s">
        <v>481</v>
      </c>
      <c r="K179">
        <v>1</v>
      </c>
      <c r="L179">
        <v>0.3</v>
      </c>
      <c r="M179">
        <v>885.07</v>
      </c>
      <c r="N179">
        <v>159.04</v>
      </c>
      <c r="O179">
        <v>210.62</v>
      </c>
    </row>
    <row r="180" spans="1:15" x14ac:dyDescent="0.25">
      <c r="A180" t="s">
        <v>482</v>
      </c>
      <c r="B180" s="2">
        <v>44518</v>
      </c>
      <c r="C180">
        <v>10053</v>
      </c>
      <c r="D180" t="s">
        <v>315</v>
      </c>
      <c r="E180" t="s">
        <v>17</v>
      </c>
      <c r="F180" t="s">
        <v>61</v>
      </c>
      <c r="G180" t="s">
        <v>62</v>
      </c>
      <c r="H180" t="s">
        <v>63</v>
      </c>
      <c r="I180" t="s">
        <v>21</v>
      </c>
      <c r="J180" t="s">
        <v>22</v>
      </c>
      <c r="K180">
        <v>4</v>
      </c>
      <c r="L180">
        <v>0.1</v>
      </c>
      <c r="M180">
        <v>2472.04</v>
      </c>
      <c r="N180">
        <v>26.2</v>
      </c>
      <c r="O180">
        <v>497.02</v>
      </c>
    </row>
    <row r="181" spans="1:15" x14ac:dyDescent="0.25">
      <c r="A181" t="s">
        <v>483</v>
      </c>
      <c r="B181" s="2">
        <v>44298</v>
      </c>
      <c r="C181">
        <v>10129</v>
      </c>
      <c r="D181" t="s">
        <v>484</v>
      </c>
      <c r="E181" t="s">
        <v>39</v>
      </c>
      <c r="F181" t="s">
        <v>40</v>
      </c>
      <c r="G181" t="s">
        <v>41</v>
      </c>
      <c r="H181" t="s">
        <v>42</v>
      </c>
      <c r="I181" t="s">
        <v>117</v>
      </c>
      <c r="J181" t="s">
        <v>118</v>
      </c>
      <c r="K181">
        <v>4</v>
      </c>
      <c r="L181">
        <v>0.15</v>
      </c>
      <c r="M181">
        <v>722.2</v>
      </c>
      <c r="N181">
        <v>17.89</v>
      </c>
      <c r="O181">
        <v>110.11</v>
      </c>
    </row>
    <row r="182" spans="1:15" x14ac:dyDescent="0.25">
      <c r="A182" t="s">
        <v>485</v>
      </c>
      <c r="B182" s="2">
        <v>43442</v>
      </c>
      <c r="C182">
        <v>10017</v>
      </c>
      <c r="D182" t="s">
        <v>486</v>
      </c>
      <c r="E182" t="s">
        <v>39</v>
      </c>
      <c r="F182" t="s">
        <v>201</v>
      </c>
      <c r="G182" t="s">
        <v>202</v>
      </c>
      <c r="H182" t="s">
        <v>122</v>
      </c>
      <c r="I182" t="s">
        <v>64</v>
      </c>
      <c r="J182" t="s">
        <v>65</v>
      </c>
      <c r="K182">
        <v>7</v>
      </c>
      <c r="L182">
        <v>0</v>
      </c>
      <c r="M182">
        <v>6171.48</v>
      </c>
      <c r="N182">
        <v>140.61000000000001</v>
      </c>
      <c r="O182">
        <v>1371.78</v>
      </c>
    </row>
    <row r="183" spans="1:15" x14ac:dyDescent="0.25">
      <c r="A183" t="s">
        <v>487</v>
      </c>
      <c r="B183" s="2">
        <v>44492</v>
      </c>
      <c r="C183">
        <v>10267</v>
      </c>
      <c r="D183" t="s">
        <v>488</v>
      </c>
      <c r="E183" t="s">
        <v>32</v>
      </c>
      <c r="F183" t="s">
        <v>201</v>
      </c>
      <c r="G183" t="s">
        <v>202</v>
      </c>
      <c r="H183" t="s">
        <v>122</v>
      </c>
      <c r="I183" t="s">
        <v>95</v>
      </c>
      <c r="J183" t="s">
        <v>96</v>
      </c>
      <c r="K183">
        <v>5</v>
      </c>
      <c r="L183">
        <v>0.15</v>
      </c>
      <c r="M183">
        <v>5121.8500000000004</v>
      </c>
      <c r="N183">
        <v>197.44</v>
      </c>
      <c r="O183">
        <v>1146.54</v>
      </c>
    </row>
    <row r="184" spans="1:15" x14ac:dyDescent="0.25">
      <c r="A184" t="s">
        <v>489</v>
      </c>
      <c r="B184" s="2">
        <v>44164</v>
      </c>
      <c r="C184">
        <v>10024</v>
      </c>
      <c r="D184" t="s">
        <v>160</v>
      </c>
      <c r="E184" t="s">
        <v>39</v>
      </c>
      <c r="F184" t="s">
        <v>193</v>
      </c>
      <c r="G184" t="s">
        <v>193</v>
      </c>
      <c r="H184" t="s">
        <v>194</v>
      </c>
      <c r="I184" t="s">
        <v>146</v>
      </c>
      <c r="J184" t="s">
        <v>147</v>
      </c>
      <c r="K184">
        <v>4</v>
      </c>
      <c r="L184">
        <v>0.2</v>
      </c>
      <c r="M184">
        <v>644.72</v>
      </c>
      <c r="N184">
        <v>15.22</v>
      </c>
      <c r="O184">
        <v>78.88</v>
      </c>
    </row>
    <row r="185" spans="1:15" x14ac:dyDescent="0.25">
      <c r="A185" t="s">
        <v>490</v>
      </c>
      <c r="B185" s="2">
        <v>44495</v>
      </c>
      <c r="C185">
        <v>10327</v>
      </c>
      <c r="D185" t="s">
        <v>491</v>
      </c>
      <c r="E185" t="s">
        <v>32</v>
      </c>
      <c r="F185" t="s">
        <v>72</v>
      </c>
      <c r="G185" t="s">
        <v>73</v>
      </c>
      <c r="H185" t="s">
        <v>56</v>
      </c>
      <c r="I185" t="s">
        <v>236</v>
      </c>
      <c r="J185" t="s">
        <v>237</v>
      </c>
      <c r="K185">
        <v>2</v>
      </c>
      <c r="L185">
        <v>0</v>
      </c>
      <c r="M185">
        <v>1475.64</v>
      </c>
      <c r="N185">
        <v>210.55</v>
      </c>
      <c r="O185">
        <v>389.98</v>
      </c>
    </row>
    <row r="186" spans="1:15" x14ac:dyDescent="0.25">
      <c r="A186" t="s">
        <v>492</v>
      </c>
      <c r="B186" s="2">
        <v>43112</v>
      </c>
      <c r="C186">
        <v>10097</v>
      </c>
      <c r="D186" t="s">
        <v>350</v>
      </c>
      <c r="E186" t="s">
        <v>17</v>
      </c>
      <c r="F186" t="s">
        <v>133</v>
      </c>
      <c r="G186" t="s">
        <v>134</v>
      </c>
      <c r="H186" t="s">
        <v>135</v>
      </c>
      <c r="I186" t="s">
        <v>205</v>
      </c>
      <c r="J186" t="s">
        <v>206</v>
      </c>
      <c r="K186">
        <v>1</v>
      </c>
      <c r="L186">
        <v>0</v>
      </c>
      <c r="M186">
        <v>753.3</v>
      </c>
      <c r="N186">
        <v>54.77</v>
      </c>
      <c r="O186">
        <v>156.13999999999999</v>
      </c>
    </row>
    <row r="187" spans="1:15" x14ac:dyDescent="0.25">
      <c r="A187" t="s">
        <v>493</v>
      </c>
      <c r="B187" s="2">
        <v>44767</v>
      </c>
      <c r="C187">
        <v>10358</v>
      </c>
      <c r="D187" t="s">
        <v>494</v>
      </c>
      <c r="E187" t="s">
        <v>17</v>
      </c>
      <c r="F187" t="s">
        <v>154</v>
      </c>
      <c r="G187" t="s">
        <v>155</v>
      </c>
      <c r="H187" t="s">
        <v>156</v>
      </c>
      <c r="I187" t="s">
        <v>398</v>
      </c>
      <c r="J187" t="s">
        <v>399</v>
      </c>
      <c r="K187">
        <v>3</v>
      </c>
      <c r="L187">
        <v>0</v>
      </c>
      <c r="M187">
        <v>718.41</v>
      </c>
      <c r="N187">
        <v>25.12</v>
      </c>
      <c r="O187">
        <v>88.73</v>
      </c>
    </row>
    <row r="188" spans="1:15" x14ac:dyDescent="0.25">
      <c r="A188" t="s">
        <v>495</v>
      </c>
      <c r="B188" s="2">
        <v>44196</v>
      </c>
      <c r="C188">
        <v>10358</v>
      </c>
      <c r="D188" t="s">
        <v>494</v>
      </c>
      <c r="E188" t="s">
        <v>17</v>
      </c>
      <c r="F188" t="s">
        <v>121</v>
      </c>
      <c r="G188" t="s">
        <v>121</v>
      </c>
      <c r="H188" t="s">
        <v>122</v>
      </c>
      <c r="I188" t="s">
        <v>496</v>
      </c>
      <c r="J188" t="s">
        <v>497</v>
      </c>
      <c r="K188">
        <v>1</v>
      </c>
      <c r="L188">
        <v>0.1</v>
      </c>
      <c r="M188">
        <v>279.3</v>
      </c>
      <c r="N188">
        <v>28.31</v>
      </c>
      <c r="O188">
        <v>44.73</v>
      </c>
    </row>
    <row r="189" spans="1:15" x14ac:dyDescent="0.25">
      <c r="A189" t="s">
        <v>498</v>
      </c>
      <c r="B189" s="2">
        <v>43786</v>
      </c>
      <c r="C189">
        <v>10292</v>
      </c>
      <c r="D189" t="s">
        <v>31</v>
      </c>
      <c r="E189" t="s">
        <v>32</v>
      </c>
      <c r="F189" t="s">
        <v>18</v>
      </c>
      <c r="G189" t="s">
        <v>19</v>
      </c>
      <c r="H189" t="s">
        <v>20</v>
      </c>
      <c r="I189" t="s">
        <v>91</v>
      </c>
      <c r="J189" t="s">
        <v>92</v>
      </c>
      <c r="K189">
        <v>1</v>
      </c>
      <c r="L189">
        <v>0</v>
      </c>
      <c r="M189">
        <v>277.07</v>
      </c>
      <c r="N189">
        <v>32.770000000000003</v>
      </c>
      <c r="O189">
        <v>36.53</v>
      </c>
    </row>
    <row r="190" spans="1:15" x14ac:dyDescent="0.25">
      <c r="A190" t="s">
        <v>499</v>
      </c>
      <c r="B190" s="2">
        <v>43216</v>
      </c>
      <c r="C190">
        <v>10219</v>
      </c>
      <c r="D190" t="s">
        <v>500</v>
      </c>
      <c r="E190" t="s">
        <v>17</v>
      </c>
      <c r="F190" t="s">
        <v>33</v>
      </c>
      <c r="G190" t="s">
        <v>34</v>
      </c>
      <c r="H190" t="s">
        <v>27</v>
      </c>
      <c r="I190" t="s">
        <v>68</v>
      </c>
      <c r="J190" t="s">
        <v>69</v>
      </c>
      <c r="K190">
        <v>1</v>
      </c>
      <c r="L190">
        <v>0.05</v>
      </c>
      <c r="M190">
        <v>226.49</v>
      </c>
      <c r="N190">
        <v>19.75</v>
      </c>
      <c r="O190">
        <v>35.94</v>
      </c>
    </row>
    <row r="191" spans="1:15" x14ac:dyDescent="0.25">
      <c r="A191" t="s">
        <v>501</v>
      </c>
      <c r="B191" s="2">
        <v>44852</v>
      </c>
      <c r="C191">
        <v>10355</v>
      </c>
      <c r="D191" t="s">
        <v>502</v>
      </c>
      <c r="E191" t="s">
        <v>17</v>
      </c>
      <c r="F191" t="s">
        <v>112</v>
      </c>
      <c r="G191" t="s">
        <v>26</v>
      </c>
      <c r="H191" t="s">
        <v>113</v>
      </c>
      <c r="I191" t="s">
        <v>157</v>
      </c>
      <c r="J191" t="s">
        <v>158</v>
      </c>
      <c r="K191">
        <v>7</v>
      </c>
      <c r="L191">
        <v>0</v>
      </c>
      <c r="M191">
        <v>1322.09</v>
      </c>
      <c r="N191">
        <v>20.53</v>
      </c>
      <c r="O191">
        <v>200.36</v>
      </c>
    </row>
    <row r="192" spans="1:15" x14ac:dyDescent="0.25">
      <c r="A192" t="s">
        <v>503</v>
      </c>
      <c r="B192" s="2">
        <v>43211</v>
      </c>
      <c r="C192">
        <v>10274</v>
      </c>
      <c r="D192" t="s">
        <v>504</v>
      </c>
      <c r="E192" t="s">
        <v>17</v>
      </c>
      <c r="F192" t="s">
        <v>25</v>
      </c>
      <c r="G192" t="s">
        <v>26</v>
      </c>
      <c r="H192" t="s">
        <v>27</v>
      </c>
      <c r="I192" t="s">
        <v>384</v>
      </c>
      <c r="J192" t="s">
        <v>385</v>
      </c>
      <c r="K192">
        <v>1</v>
      </c>
      <c r="L192">
        <v>0.3</v>
      </c>
      <c r="M192">
        <v>1255.1600000000001</v>
      </c>
      <c r="N192">
        <v>346.22</v>
      </c>
      <c r="O192">
        <v>348.41</v>
      </c>
    </row>
    <row r="193" spans="1:15" x14ac:dyDescent="0.25">
      <c r="A193" t="s">
        <v>505</v>
      </c>
      <c r="B193" s="2">
        <v>43603</v>
      </c>
      <c r="C193">
        <v>10374</v>
      </c>
      <c r="D193" t="s">
        <v>164</v>
      </c>
      <c r="E193" t="s">
        <v>32</v>
      </c>
      <c r="F193" t="s">
        <v>193</v>
      </c>
      <c r="G193" t="s">
        <v>193</v>
      </c>
      <c r="H193" t="s">
        <v>194</v>
      </c>
      <c r="I193" t="s">
        <v>175</v>
      </c>
      <c r="J193" t="s">
        <v>176</v>
      </c>
      <c r="K193">
        <v>1</v>
      </c>
      <c r="L193">
        <v>0</v>
      </c>
      <c r="M193">
        <v>1223.1600000000001</v>
      </c>
      <c r="N193">
        <v>319.55</v>
      </c>
      <c r="O193">
        <v>337.74</v>
      </c>
    </row>
    <row r="194" spans="1:15" x14ac:dyDescent="0.25">
      <c r="A194" t="s">
        <v>506</v>
      </c>
      <c r="B194" s="2">
        <v>43570</v>
      </c>
      <c r="C194">
        <v>10166</v>
      </c>
      <c r="D194" t="s">
        <v>260</v>
      </c>
      <c r="E194" t="s">
        <v>39</v>
      </c>
      <c r="F194" t="s">
        <v>54</v>
      </c>
      <c r="G194" t="s">
        <v>55</v>
      </c>
      <c r="H194" t="s">
        <v>56</v>
      </c>
      <c r="I194" t="s">
        <v>427</v>
      </c>
      <c r="J194" t="s">
        <v>428</v>
      </c>
      <c r="K194">
        <v>1</v>
      </c>
      <c r="L194">
        <v>0.1</v>
      </c>
      <c r="M194">
        <v>129.19</v>
      </c>
      <c r="N194">
        <v>14.48</v>
      </c>
      <c r="O194">
        <v>20.83</v>
      </c>
    </row>
    <row r="195" spans="1:15" x14ac:dyDescent="0.25">
      <c r="A195" t="s">
        <v>507</v>
      </c>
      <c r="B195" s="2">
        <v>43786</v>
      </c>
      <c r="C195">
        <v>10257</v>
      </c>
      <c r="D195" t="s">
        <v>508</v>
      </c>
      <c r="E195" t="s">
        <v>39</v>
      </c>
      <c r="F195" t="s">
        <v>54</v>
      </c>
      <c r="G195" t="s">
        <v>55</v>
      </c>
      <c r="H195" t="s">
        <v>56</v>
      </c>
      <c r="I195" t="s">
        <v>43</v>
      </c>
      <c r="J195" t="s">
        <v>44</v>
      </c>
      <c r="K195">
        <v>1</v>
      </c>
      <c r="L195">
        <v>0</v>
      </c>
      <c r="M195">
        <v>157.5</v>
      </c>
      <c r="N195">
        <v>21.59</v>
      </c>
      <c r="O195">
        <v>25.78</v>
      </c>
    </row>
    <row r="196" spans="1:15" x14ac:dyDescent="0.25">
      <c r="A196" t="s">
        <v>509</v>
      </c>
      <c r="B196" s="2">
        <v>43510</v>
      </c>
      <c r="C196">
        <v>10061</v>
      </c>
      <c r="D196" t="s">
        <v>132</v>
      </c>
      <c r="E196" t="s">
        <v>32</v>
      </c>
      <c r="F196" t="s">
        <v>165</v>
      </c>
      <c r="G196" t="s">
        <v>41</v>
      </c>
      <c r="H196" t="s">
        <v>166</v>
      </c>
      <c r="I196" t="s">
        <v>142</v>
      </c>
      <c r="J196" t="s">
        <v>143</v>
      </c>
      <c r="K196">
        <v>6</v>
      </c>
      <c r="L196">
        <v>0.3</v>
      </c>
      <c r="M196">
        <v>1162.02</v>
      </c>
      <c r="N196">
        <v>15.4</v>
      </c>
      <c r="O196">
        <v>140.97999999999999</v>
      </c>
    </row>
    <row r="197" spans="1:15" x14ac:dyDescent="0.25">
      <c r="A197" t="s">
        <v>510</v>
      </c>
      <c r="B197" s="2">
        <v>43284</v>
      </c>
      <c r="C197">
        <v>10148</v>
      </c>
      <c r="D197" t="s">
        <v>511</v>
      </c>
      <c r="E197" t="s">
        <v>17</v>
      </c>
      <c r="F197" t="s">
        <v>88</v>
      </c>
      <c r="G197" t="s">
        <v>89</v>
      </c>
      <c r="H197" t="s">
        <v>90</v>
      </c>
      <c r="I197" t="s">
        <v>35</v>
      </c>
      <c r="J197" t="s">
        <v>36</v>
      </c>
      <c r="K197">
        <v>6</v>
      </c>
      <c r="L197">
        <v>0.1</v>
      </c>
      <c r="M197">
        <v>5107.5</v>
      </c>
      <c r="N197">
        <v>216.61</v>
      </c>
      <c r="O197">
        <v>1298.52</v>
      </c>
    </row>
    <row r="198" spans="1:15" x14ac:dyDescent="0.25">
      <c r="A198" t="s">
        <v>512</v>
      </c>
      <c r="B198" s="2">
        <v>43917</v>
      </c>
      <c r="C198">
        <v>10395</v>
      </c>
      <c r="D198" t="s">
        <v>513</v>
      </c>
      <c r="E198" t="s">
        <v>39</v>
      </c>
      <c r="F198" t="s">
        <v>112</v>
      </c>
      <c r="G198" t="s">
        <v>26</v>
      </c>
      <c r="H198" t="s">
        <v>113</v>
      </c>
      <c r="I198" t="s">
        <v>91</v>
      </c>
      <c r="J198" t="s">
        <v>92</v>
      </c>
      <c r="K198">
        <v>1</v>
      </c>
      <c r="L198">
        <v>0.2</v>
      </c>
      <c r="M198">
        <v>277.07</v>
      </c>
      <c r="N198">
        <v>31.21</v>
      </c>
      <c r="O198">
        <v>36.369999999999997</v>
      </c>
    </row>
    <row r="199" spans="1:15" x14ac:dyDescent="0.25">
      <c r="A199" t="s">
        <v>514</v>
      </c>
      <c r="B199" s="2">
        <v>43127</v>
      </c>
      <c r="C199">
        <v>10273</v>
      </c>
      <c r="D199" t="s">
        <v>515</v>
      </c>
      <c r="E199" t="s">
        <v>17</v>
      </c>
      <c r="F199" t="s">
        <v>261</v>
      </c>
      <c r="G199" t="s">
        <v>261</v>
      </c>
      <c r="H199" t="s">
        <v>262</v>
      </c>
      <c r="I199" t="s">
        <v>272</v>
      </c>
      <c r="J199" t="s">
        <v>273</v>
      </c>
      <c r="K199">
        <v>4</v>
      </c>
      <c r="L199">
        <v>0.1</v>
      </c>
      <c r="M199">
        <v>2001.28</v>
      </c>
      <c r="N199">
        <v>17.77</v>
      </c>
      <c r="O199">
        <v>402.02</v>
      </c>
    </row>
    <row r="200" spans="1:15" x14ac:dyDescent="0.25">
      <c r="A200" t="s">
        <v>516</v>
      </c>
      <c r="B200" s="2">
        <v>43361</v>
      </c>
      <c r="C200">
        <v>10331</v>
      </c>
      <c r="D200" t="s">
        <v>517</v>
      </c>
      <c r="E200" t="s">
        <v>32</v>
      </c>
      <c r="F200" t="s">
        <v>133</v>
      </c>
      <c r="G200" t="s">
        <v>134</v>
      </c>
      <c r="H200" t="s">
        <v>135</v>
      </c>
      <c r="I200" t="s">
        <v>312</v>
      </c>
      <c r="J200" t="s">
        <v>313</v>
      </c>
      <c r="K200">
        <v>4</v>
      </c>
      <c r="L200">
        <v>0.05</v>
      </c>
      <c r="M200">
        <v>2890.76</v>
      </c>
      <c r="N200">
        <v>205.46</v>
      </c>
      <c r="O200">
        <v>743.23</v>
      </c>
    </row>
    <row r="201" spans="1:15" x14ac:dyDescent="0.25">
      <c r="A201" t="s">
        <v>518</v>
      </c>
      <c r="B201" s="2">
        <v>43541</v>
      </c>
      <c r="C201">
        <v>10318</v>
      </c>
      <c r="D201" t="s">
        <v>519</v>
      </c>
      <c r="E201" t="s">
        <v>39</v>
      </c>
      <c r="F201" t="s">
        <v>25</v>
      </c>
      <c r="G201" t="s">
        <v>26</v>
      </c>
      <c r="H201" t="s">
        <v>27</v>
      </c>
      <c r="I201" t="s">
        <v>68</v>
      </c>
      <c r="J201" t="s">
        <v>69</v>
      </c>
      <c r="K201">
        <v>3</v>
      </c>
      <c r="L201">
        <v>0</v>
      </c>
      <c r="M201">
        <v>679.47</v>
      </c>
      <c r="N201">
        <v>19.75</v>
      </c>
      <c r="O201">
        <v>103.88</v>
      </c>
    </row>
    <row r="202" spans="1:15" x14ac:dyDescent="0.25">
      <c r="A202" t="s">
        <v>447</v>
      </c>
      <c r="B202" s="2">
        <v>43442</v>
      </c>
      <c r="C202">
        <v>10229</v>
      </c>
      <c r="D202" t="s">
        <v>305</v>
      </c>
      <c r="E202" t="s">
        <v>39</v>
      </c>
      <c r="F202" t="s">
        <v>116</v>
      </c>
      <c r="G202" t="s">
        <v>26</v>
      </c>
      <c r="H202" t="s">
        <v>27</v>
      </c>
      <c r="I202" t="s">
        <v>106</v>
      </c>
      <c r="J202" t="s">
        <v>107</v>
      </c>
      <c r="K202">
        <v>3</v>
      </c>
      <c r="L202">
        <v>0</v>
      </c>
      <c r="M202">
        <v>3021.96</v>
      </c>
      <c r="N202">
        <v>235.58</v>
      </c>
      <c r="O202">
        <v>779.05</v>
      </c>
    </row>
    <row r="203" spans="1:15" x14ac:dyDescent="0.25">
      <c r="A203" t="s">
        <v>520</v>
      </c>
      <c r="B203" s="2">
        <v>43480</v>
      </c>
      <c r="C203">
        <v>10180</v>
      </c>
      <c r="D203" t="s">
        <v>521</v>
      </c>
      <c r="E203" t="s">
        <v>17</v>
      </c>
      <c r="F203" t="s">
        <v>18</v>
      </c>
      <c r="G203" t="s">
        <v>19</v>
      </c>
      <c r="H203" t="s">
        <v>20</v>
      </c>
      <c r="I203" t="s">
        <v>283</v>
      </c>
      <c r="J203" t="s">
        <v>284</v>
      </c>
      <c r="K203">
        <v>5</v>
      </c>
      <c r="L203">
        <v>0</v>
      </c>
      <c r="M203">
        <v>4336.6000000000004</v>
      </c>
      <c r="N203">
        <v>157</v>
      </c>
      <c r="O203">
        <v>969.75</v>
      </c>
    </row>
    <row r="204" spans="1:15" x14ac:dyDescent="0.25">
      <c r="A204" t="s">
        <v>522</v>
      </c>
      <c r="B204" s="2">
        <v>43548</v>
      </c>
      <c r="C204">
        <v>10197</v>
      </c>
      <c r="D204" t="s">
        <v>523</v>
      </c>
      <c r="E204" t="s">
        <v>32</v>
      </c>
      <c r="F204" t="s">
        <v>116</v>
      </c>
      <c r="G204" t="s">
        <v>26</v>
      </c>
      <c r="H204" t="s">
        <v>27</v>
      </c>
      <c r="I204" t="s">
        <v>99</v>
      </c>
      <c r="J204" t="s">
        <v>100</v>
      </c>
      <c r="K204">
        <v>1</v>
      </c>
      <c r="L204">
        <v>0</v>
      </c>
      <c r="M204">
        <v>1080.3800000000001</v>
      </c>
      <c r="N204">
        <v>242.67</v>
      </c>
      <c r="O204">
        <v>294.37</v>
      </c>
    </row>
    <row r="205" spans="1:15" x14ac:dyDescent="0.25">
      <c r="A205" t="s">
        <v>524</v>
      </c>
      <c r="B205" s="2">
        <v>44268</v>
      </c>
      <c r="C205">
        <v>10394</v>
      </c>
      <c r="D205" t="s">
        <v>525</v>
      </c>
      <c r="E205" t="s">
        <v>39</v>
      </c>
      <c r="F205" t="s">
        <v>54</v>
      </c>
      <c r="G205" t="s">
        <v>55</v>
      </c>
      <c r="H205" t="s">
        <v>56</v>
      </c>
      <c r="I205" t="s">
        <v>99</v>
      </c>
      <c r="J205" t="s">
        <v>100</v>
      </c>
      <c r="K205">
        <v>1</v>
      </c>
      <c r="L205">
        <v>0</v>
      </c>
      <c r="M205">
        <v>1080.3800000000001</v>
      </c>
      <c r="N205">
        <v>291.2</v>
      </c>
      <c r="O205">
        <v>299.22000000000003</v>
      </c>
    </row>
    <row r="206" spans="1:15" x14ac:dyDescent="0.25">
      <c r="A206" t="s">
        <v>526</v>
      </c>
      <c r="B206" s="2">
        <v>44266</v>
      </c>
      <c r="C206">
        <v>10153</v>
      </c>
      <c r="D206" t="s">
        <v>527</v>
      </c>
      <c r="E206" t="s">
        <v>17</v>
      </c>
      <c r="F206" t="s">
        <v>278</v>
      </c>
      <c r="G206" t="s">
        <v>279</v>
      </c>
      <c r="H206" t="s">
        <v>122</v>
      </c>
      <c r="I206" t="s">
        <v>283</v>
      </c>
      <c r="J206" t="s">
        <v>284</v>
      </c>
      <c r="K206">
        <v>1</v>
      </c>
      <c r="L206">
        <v>0</v>
      </c>
      <c r="M206">
        <v>867.32</v>
      </c>
      <c r="N206">
        <v>157</v>
      </c>
      <c r="O206">
        <v>206.51</v>
      </c>
    </row>
    <row r="207" spans="1:15" x14ac:dyDescent="0.25">
      <c r="A207" t="s">
        <v>528</v>
      </c>
      <c r="B207" s="2">
        <v>44425</v>
      </c>
      <c r="C207">
        <v>10029</v>
      </c>
      <c r="D207" t="s">
        <v>529</v>
      </c>
      <c r="E207" t="s">
        <v>17</v>
      </c>
      <c r="F207" t="s">
        <v>18</v>
      </c>
      <c r="G207" t="s">
        <v>19</v>
      </c>
      <c r="H207" t="s">
        <v>20</v>
      </c>
      <c r="I207" t="s">
        <v>175</v>
      </c>
      <c r="J207" t="s">
        <v>176</v>
      </c>
      <c r="K207">
        <v>5</v>
      </c>
      <c r="L207">
        <v>0.05</v>
      </c>
      <c r="M207">
        <v>6115.8</v>
      </c>
      <c r="N207">
        <v>305.02999999999997</v>
      </c>
      <c r="O207">
        <v>1559.45</v>
      </c>
    </row>
    <row r="208" spans="1:15" x14ac:dyDescent="0.25">
      <c r="A208" t="s">
        <v>530</v>
      </c>
      <c r="B208" s="2">
        <v>43786</v>
      </c>
      <c r="C208">
        <v>10369</v>
      </c>
      <c r="D208" t="s">
        <v>98</v>
      </c>
      <c r="E208" t="s">
        <v>32</v>
      </c>
      <c r="F208" t="s">
        <v>54</v>
      </c>
      <c r="G208" t="s">
        <v>55</v>
      </c>
      <c r="H208" t="s">
        <v>56</v>
      </c>
      <c r="I208" t="s">
        <v>167</v>
      </c>
      <c r="J208" t="s">
        <v>168</v>
      </c>
      <c r="K208">
        <v>1</v>
      </c>
      <c r="L208">
        <v>0</v>
      </c>
      <c r="M208">
        <v>1215.8</v>
      </c>
      <c r="N208">
        <v>251.1</v>
      </c>
      <c r="O208">
        <v>292.58999999999997</v>
      </c>
    </row>
    <row r="209" spans="1:15" x14ac:dyDescent="0.25">
      <c r="A209" t="s">
        <v>531</v>
      </c>
      <c r="B209" s="2">
        <v>44027</v>
      </c>
      <c r="C209">
        <v>10058</v>
      </c>
      <c r="D209" t="s">
        <v>532</v>
      </c>
      <c r="E209" t="s">
        <v>32</v>
      </c>
      <c r="F209" t="s">
        <v>112</v>
      </c>
      <c r="G209" t="s">
        <v>26</v>
      </c>
      <c r="H209" t="s">
        <v>113</v>
      </c>
      <c r="I209" t="s">
        <v>427</v>
      </c>
      <c r="J209" t="s">
        <v>428</v>
      </c>
      <c r="K209">
        <v>1</v>
      </c>
      <c r="L209">
        <v>0</v>
      </c>
      <c r="M209">
        <v>129.19</v>
      </c>
      <c r="N209">
        <v>12.07</v>
      </c>
      <c r="O209">
        <v>20.59</v>
      </c>
    </row>
    <row r="210" spans="1:15" x14ac:dyDescent="0.25">
      <c r="A210" t="s">
        <v>533</v>
      </c>
      <c r="B210" s="2">
        <v>44574</v>
      </c>
      <c r="C210">
        <v>10127</v>
      </c>
      <c r="D210" t="s">
        <v>534</v>
      </c>
      <c r="E210" t="s">
        <v>32</v>
      </c>
      <c r="F210" t="s">
        <v>47</v>
      </c>
      <c r="G210" t="s">
        <v>48</v>
      </c>
      <c r="H210" t="s">
        <v>49</v>
      </c>
      <c r="I210" t="s">
        <v>95</v>
      </c>
      <c r="J210" t="s">
        <v>96</v>
      </c>
      <c r="K210">
        <v>2</v>
      </c>
      <c r="L210">
        <v>0.15</v>
      </c>
      <c r="M210">
        <v>2048.7399999999998</v>
      </c>
      <c r="N210">
        <v>197.44</v>
      </c>
      <c r="O210">
        <v>470.46</v>
      </c>
    </row>
    <row r="211" spans="1:15" x14ac:dyDescent="0.25">
      <c r="A211" t="s">
        <v>535</v>
      </c>
      <c r="B211" s="2">
        <v>43661</v>
      </c>
      <c r="C211">
        <v>10028</v>
      </c>
      <c r="D211" t="s">
        <v>536</v>
      </c>
      <c r="E211" t="s">
        <v>39</v>
      </c>
      <c r="F211" t="s">
        <v>193</v>
      </c>
      <c r="G211" t="s">
        <v>193</v>
      </c>
      <c r="H211" t="s">
        <v>194</v>
      </c>
      <c r="I211" t="s">
        <v>496</v>
      </c>
      <c r="J211" t="s">
        <v>497</v>
      </c>
      <c r="K211">
        <v>2</v>
      </c>
      <c r="L211">
        <v>0.15</v>
      </c>
      <c r="M211">
        <v>558.6</v>
      </c>
      <c r="N211">
        <v>29.66</v>
      </c>
      <c r="O211">
        <v>86.77</v>
      </c>
    </row>
    <row r="212" spans="1:15" x14ac:dyDescent="0.25">
      <c r="A212" t="s">
        <v>537</v>
      </c>
      <c r="B212" s="2">
        <v>44196</v>
      </c>
      <c r="C212">
        <v>10120</v>
      </c>
      <c r="D212" t="s">
        <v>409</v>
      </c>
      <c r="E212" t="s">
        <v>17</v>
      </c>
      <c r="F212" t="s">
        <v>112</v>
      </c>
      <c r="G212" t="s">
        <v>26</v>
      </c>
      <c r="H212" t="s">
        <v>113</v>
      </c>
      <c r="I212" t="s">
        <v>195</v>
      </c>
      <c r="J212" t="s">
        <v>196</v>
      </c>
      <c r="K212">
        <v>3</v>
      </c>
      <c r="L212">
        <v>0.2</v>
      </c>
      <c r="M212">
        <v>837.84</v>
      </c>
      <c r="N212">
        <v>23.13</v>
      </c>
      <c r="O212">
        <v>102.84</v>
      </c>
    </row>
    <row r="213" spans="1:15" x14ac:dyDescent="0.25">
      <c r="A213" t="s">
        <v>538</v>
      </c>
      <c r="B213" s="2">
        <v>44070</v>
      </c>
      <c r="C213">
        <v>10373</v>
      </c>
      <c r="D213" t="s">
        <v>446</v>
      </c>
      <c r="E213" t="s">
        <v>32</v>
      </c>
      <c r="F213" t="s">
        <v>61</v>
      </c>
      <c r="G213" t="s">
        <v>62</v>
      </c>
      <c r="H213" t="s">
        <v>63</v>
      </c>
      <c r="I213" t="s">
        <v>50</v>
      </c>
      <c r="J213" t="s">
        <v>51</v>
      </c>
      <c r="K213">
        <v>1</v>
      </c>
      <c r="L213">
        <v>0.05</v>
      </c>
      <c r="M213">
        <v>925.49</v>
      </c>
      <c r="N213">
        <v>49.59</v>
      </c>
      <c r="O213">
        <v>190.06</v>
      </c>
    </row>
    <row r="214" spans="1:15" x14ac:dyDescent="0.25">
      <c r="A214" t="s">
        <v>539</v>
      </c>
      <c r="B214" s="2">
        <v>43947</v>
      </c>
      <c r="C214">
        <v>10344</v>
      </c>
      <c r="D214" t="s">
        <v>540</v>
      </c>
      <c r="E214" t="s">
        <v>17</v>
      </c>
      <c r="F214" t="s">
        <v>278</v>
      </c>
      <c r="G214" t="s">
        <v>279</v>
      </c>
      <c r="H214" t="s">
        <v>122</v>
      </c>
      <c r="I214" t="s">
        <v>263</v>
      </c>
      <c r="J214" t="s">
        <v>264</v>
      </c>
      <c r="K214">
        <v>4</v>
      </c>
      <c r="L214">
        <v>0</v>
      </c>
      <c r="M214">
        <v>2803.12</v>
      </c>
      <c r="N214">
        <v>149.11000000000001</v>
      </c>
      <c r="O214">
        <v>715.67</v>
      </c>
    </row>
    <row r="215" spans="1:15" x14ac:dyDescent="0.25">
      <c r="A215" t="s">
        <v>541</v>
      </c>
      <c r="B215" s="2">
        <v>43794</v>
      </c>
      <c r="C215">
        <v>10018</v>
      </c>
      <c r="D215" t="s">
        <v>542</v>
      </c>
      <c r="E215" t="s">
        <v>39</v>
      </c>
      <c r="F215" t="s">
        <v>88</v>
      </c>
      <c r="G215" t="s">
        <v>89</v>
      </c>
      <c r="H215" t="s">
        <v>90</v>
      </c>
      <c r="I215" t="s">
        <v>80</v>
      </c>
      <c r="J215" t="s">
        <v>81</v>
      </c>
      <c r="K215">
        <v>1</v>
      </c>
      <c r="L215">
        <v>0</v>
      </c>
      <c r="M215">
        <v>227.74</v>
      </c>
      <c r="N215">
        <v>25.9</v>
      </c>
      <c r="O215">
        <v>36.75</v>
      </c>
    </row>
    <row r="216" spans="1:15" x14ac:dyDescent="0.25">
      <c r="A216" t="s">
        <v>543</v>
      </c>
      <c r="B216" s="2">
        <v>43964</v>
      </c>
      <c r="C216">
        <v>10331</v>
      </c>
      <c r="D216" t="s">
        <v>517</v>
      </c>
      <c r="E216" t="s">
        <v>32</v>
      </c>
      <c r="F216" t="s">
        <v>103</v>
      </c>
      <c r="G216" t="s">
        <v>104</v>
      </c>
      <c r="H216" t="s">
        <v>105</v>
      </c>
      <c r="I216" t="s">
        <v>157</v>
      </c>
      <c r="J216" t="s">
        <v>158</v>
      </c>
      <c r="K216">
        <v>1</v>
      </c>
      <c r="L216">
        <v>0.15</v>
      </c>
      <c r="M216">
        <v>188.87</v>
      </c>
      <c r="N216">
        <v>23.61</v>
      </c>
      <c r="O216">
        <v>30.69</v>
      </c>
    </row>
    <row r="217" spans="1:15" x14ac:dyDescent="0.25">
      <c r="A217" t="s">
        <v>544</v>
      </c>
      <c r="B217" s="2">
        <v>44919</v>
      </c>
      <c r="C217">
        <v>10093</v>
      </c>
      <c r="D217" t="s">
        <v>545</v>
      </c>
      <c r="E217" t="s">
        <v>39</v>
      </c>
      <c r="F217" t="s">
        <v>18</v>
      </c>
      <c r="G217" t="s">
        <v>19</v>
      </c>
      <c r="H217" t="s">
        <v>20</v>
      </c>
      <c r="I217" t="s">
        <v>205</v>
      </c>
      <c r="J217" t="s">
        <v>206</v>
      </c>
      <c r="K217">
        <v>2</v>
      </c>
      <c r="L217">
        <v>0.2</v>
      </c>
      <c r="M217">
        <v>1506.6</v>
      </c>
      <c r="N217">
        <v>50.01</v>
      </c>
      <c r="O217">
        <v>306.32</v>
      </c>
    </row>
    <row r="218" spans="1:15" x14ac:dyDescent="0.25">
      <c r="A218" t="s">
        <v>546</v>
      </c>
      <c r="B218" s="2">
        <v>44146</v>
      </c>
      <c r="C218">
        <v>10061</v>
      </c>
      <c r="D218" t="s">
        <v>132</v>
      </c>
      <c r="E218" t="s">
        <v>32</v>
      </c>
      <c r="F218" t="s">
        <v>112</v>
      </c>
      <c r="G218" t="s">
        <v>26</v>
      </c>
      <c r="H218" t="s">
        <v>113</v>
      </c>
      <c r="I218" t="s">
        <v>91</v>
      </c>
      <c r="J218" t="s">
        <v>92</v>
      </c>
      <c r="K218">
        <v>3</v>
      </c>
      <c r="L218">
        <v>0.05</v>
      </c>
      <c r="M218">
        <v>831.21</v>
      </c>
      <c r="N218">
        <v>31.21</v>
      </c>
      <c r="O218">
        <v>102.87</v>
      </c>
    </row>
    <row r="219" spans="1:15" x14ac:dyDescent="0.25">
      <c r="A219" t="s">
        <v>547</v>
      </c>
      <c r="B219" s="2">
        <v>43460</v>
      </c>
      <c r="C219">
        <v>10300</v>
      </c>
      <c r="D219" t="s">
        <v>548</v>
      </c>
      <c r="E219" t="s">
        <v>17</v>
      </c>
      <c r="F219" t="s">
        <v>61</v>
      </c>
      <c r="G219" t="s">
        <v>62</v>
      </c>
      <c r="H219" t="s">
        <v>63</v>
      </c>
      <c r="I219" t="s">
        <v>84</v>
      </c>
      <c r="J219" t="s">
        <v>85</v>
      </c>
      <c r="K219">
        <v>1</v>
      </c>
      <c r="L219">
        <v>0</v>
      </c>
      <c r="M219">
        <v>289.92</v>
      </c>
      <c r="N219">
        <v>34.74</v>
      </c>
      <c r="O219">
        <v>38.26</v>
      </c>
    </row>
    <row r="220" spans="1:15" x14ac:dyDescent="0.25">
      <c r="A220" t="s">
        <v>549</v>
      </c>
      <c r="B220" s="2">
        <v>44737</v>
      </c>
      <c r="C220">
        <v>10356</v>
      </c>
      <c r="D220" t="s">
        <v>153</v>
      </c>
      <c r="E220" t="s">
        <v>32</v>
      </c>
      <c r="F220" t="s">
        <v>121</v>
      </c>
      <c r="G220" t="s">
        <v>121</v>
      </c>
      <c r="H220" t="s">
        <v>122</v>
      </c>
      <c r="I220" t="s">
        <v>28</v>
      </c>
      <c r="J220" t="s">
        <v>29</v>
      </c>
      <c r="K220">
        <v>1</v>
      </c>
      <c r="L220">
        <v>0.05</v>
      </c>
      <c r="M220">
        <v>1004.18</v>
      </c>
      <c r="N220">
        <v>282.11</v>
      </c>
      <c r="O220">
        <v>279.25</v>
      </c>
    </row>
    <row r="221" spans="1:15" x14ac:dyDescent="0.25">
      <c r="A221" t="s">
        <v>550</v>
      </c>
      <c r="B221" s="2">
        <v>43283</v>
      </c>
      <c r="C221">
        <v>10334</v>
      </c>
      <c r="D221" t="s">
        <v>109</v>
      </c>
      <c r="E221" t="s">
        <v>17</v>
      </c>
      <c r="F221" t="s">
        <v>25</v>
      </c>
      <c r="G221" t="s">
        <v>26</v>
      </c>
      <c r="H221" t="s">
        <v>27</v>
      </c>
      <c r="I221" t="s">
        <v>551</v>
      </c>
      <c r="J221" t="s">
        <v>552</v>
      </c>
      <c r="K221">
        <v>1</v>
      </c>
      <c r="L221">
        <v>0.1</v>
      </c>
      <c r="M221">
        <v>1337.69</v>
      </c>
      <c r="N221">
        <v>232.85</v>
      </c>
      <c r="O221">
        <v>317.58</v>
      </c>
    </row>
    <row r="222" spans="1:15" x14ac:dyDescent="0.25">
      <c r="A222" t="s">
        <v>553</v>
      </c>
      <c r="B222" s="2">
        <v>43194</v>
      </c>
      <c r="C222">
        <v>10315</v>
      </c>
      <c r="D222" t="s">
        <v>554</v>
      </c>
      <c r="E222" t="s">
        <v>39</v>
      </c>
      <c r="F222" t="s">
        <v>72</v>
      </c>
      <c r="G222" t="s">
        <v>73</v>
      </c>
      <c r="H222" t="s">
        <v>56</v>
      </c>
      <c r="I222" t="s">
        <v>195</v>
      </c>
      <c r="J222" t="s">
        <v>196</v>
      </c>
      <c r="K222">
        <v>2</v>
      </c>
      <c r="L222">
        <v>0</v>
      </c>
      <c r="M222">
        <v>558.55999999999995</v>
      </c>
      <c r="N222">
        <v>27.76</v>
      </c>
      <c r="O222">
        <v>69.8</v>
      </c>
    </row>
    <row r="223" spans="1:15" x14ac:dyDescent="0.25">
      <c r="A223" t="s">
        <v>555</v>
      </c>
      <c r="B223" s="2">
        <v>43380</v>
      </c>
      <c r="C223">
        <v>10126</v>
      </c>
      <c r="D223" t="s">
        <v>437</v>
      </c>
      <c r="E223" t="s">
        <v>32</v>
      </c>
      <c r="F223" t="s">
        <v>261</v>
      </c>
      <c r="G223" t="s">
        <v>261</v>
      </c>
      <c r="H223" t="s">
        <v>262</v>
      </c>
      <c r="I223" t="s">
        <v>64</v>
      </c>
      <c r="J223" t="s">
        <v>65</v>
      </c>
      <c r="K223">
        <v>4</v>
      </c>
      <c r="L223">
        <v>0.3</v>
      </c>
      <c r="M223">
        <v>3526.56</v>
      </c>
      <c r="N223">
        <v>154</v>
      </c>
      <c r="O223">
        <v>791.24</v>
      </c>
    </row>
    <row r="224" spans="1:15" x14ac:dyDescent="0.25">
      <c r="A224" t="s">
        <v>556</v>
      </c>
      <c r="B224" s="2">
        <v>43190</v>
      </c>
      <c r="C224">
        <v>10212</v>
      </c>
      <c r="D224" t="s">
        <v>557</v>
      </c>
      <c r="E224" t="s">
        <v>17</v>
      </c>
      <c r="F224" t="s">
        <v>121</v>
      </c>
      <c r="G224" t="s">
        <v>121</v>
      </c>
      <c r="H224" t="s">
        <v>122</v>
      </c>
      <c r="I224" t="s">
        <v>84</v>
      </c>
      <c r="J224" t="s">
        <v>85</v>
      </c>
      <c r="K224">
        <v>2</v>
      </c>
      <c r="L224">
        <v>0</v>
      </c>
      <c r="M224">
        <v>579.84</v>
      </c>
      <c r="N224">
        <v>33.159999999999997</v>
      </c>
      <c r="O224">
        <v>72.900000000000006</v>
      </c>
    </row>
    <row r="225" spans="1:15" x14ac:dyDescent="0.25">
      <c r="A225" t="s">
        <v>558</v>
      </c>
      <c r="B225" s="2">
        <v>44900</v>
      </c>
      <c r="C225">
        <v>10332</v>
      </c>
      <c r="D225" t="s">
        <v>170</v>
      </c>
      <c r="E225" t="s">
        <v>39</v>
      </c>
      <c r="F225" t="s">
        <v>261</v>
      </c>
      <c r="G225" t="s">
        <v>261</v>
      </c>
      <c r="H225" t="s">
        <v>262</v>
      </c>
      <c r="I225" t="s">
        <v>43</v>
      </c>
      <c r="J225" t="s">
        <v>44</v>
      </c>
      <c r="K225">
        <v>4</v>
      </c>
      <c r="L225">
        <v>0.2</v>
      </c>
      <c r="M225">
        <v>630</v>
      </c>
      <c r="N225">
        <v>20.69</v>
      </c>
      <c r="O225">
        <v>96.55</v>
      </c>
    </row>
    <row r="226" spans="1:15" x14ac:dyDescent="0.25">
      <c r="A226" t="s">
        <v>559</v>
      </c>
      <c r="B226" s="2">
        <v>43124</v>
      </c>
      <c r="C226">
        <v>10279</v>
      </c>
      <c r="D226" t="s">
        <v>560</v>
      </c>
      <c r="E226" t="s">
        <v>32</v>
      </c>
      <c r="F226" t="s">
        <v>33</v>
      </c>
      <c r="G226" t="s">
        <v>34</v>
      </c>
      <c r="H226" t="s">
        <v>27</v>
      </c>
      <c r="I226" t="s">
        <v>195</v>
      </c>
      <c r="J226" t="s">
        <v>196</v>
      </c>
      <c r="K226">
        <v>2</v>
      </c>
      <c r="L226">
        <v>0</v>
      </c>
      <c r="M226">
        <v>558.55999999999995</v>
      </c>
      <c r="N226">
        <v>23.13</v>
      </c>
      <c r="O226">
        <v>69.33</v>
      </c>
    </row>
    <row r="227" spans="1:15" x14ac:dyDescent="0.25">
      <c r="A227" t="s">
        <v>561</v>
      </c>
      <c r="B227" s="2">
        <v>44700</v>
      </c>
      <c r="C227">
        <v>10384</v>
      </c>
      <c r="D227" t="s">
        <v>562</v>
      </c>
      <c r="E227" t="s">
        <v>32</v>
      </c>
      <c r="F227" t="s">
        <v>25</v>
      </c>
      <c r="G227" t="s">
        <v>26</v>
      </c>
      <c r="H227" t="s">
        <v>27</v>
      </c>
      <c r="I227" t="s">
        <v>480</v>
      </c>
      <c r="J227" t="s">
        <v>481</v>
      </c>
      <c r="K227">
        <v>1</v>
      </c>
      <c r="L227">
        <v>0</v>
      </c>
      <c r="M227">
        <v>885.07</v>
      </c>
      <c r="N227">
        <v>144.58000000000001</v>
      </c>
      <c r="O227">
        <v>209.18</v>
      </c>
    </row>
    <row r="228" spans="1:15" x14ac:dyDescent="0.25">
      <c r="A228" t="s">
        <v>563</v>
      </c>
      <c r="B228" s="2">
        <v>43979</v>
      </c>
      <c r="C228">
        <v>10164</v>
      </c>
      <c r="D228" t="s">
        <v>564</v>
      </c>
      <c r="E228" t="s">
        <v>32</v>
      </c>
      <c r="F228" t="s">
        <v>61</v>
      </c>
      <c r="G228" t="s">
        <v>62</v>
      </c>
      <c r="H228" t="s">
        <v>63</v>
      </c>
      <c r="I228" t="s">
        <v>427</v>
      </c>
      <c r="J228" t="s">
        <v>428</v>
      </c>
      <c r="K228">
        <v>1</v>
      </c>
      <c r="L228">
        <v>0.3</v>
      </c>
      <c r="M228">
        <v>129.19</v>
      </c>
      <c r="N228">
        <v>13.28</v>
      </c>
      <c r="O228">
        <v>20.71</v>
      </c>
    </row>
    <row r="229" spans="1:15" x14ac:dyDescent="0.25">
      <c r="A229" t="s">
        <v>565</v>
      </c>
      <c r="B229" s="2">
        <v>43596</v>
      </c>
      <c r="C229">
        <v>10260</v>
      </c>
      <c r="D229" t="s">
        <v>383</v>
      </c>
      <c r="E229" t="s">
        <v>17</v>
      </c>
      <c r="F229" t="s">
        <v>54</v>
      </c>
      <c r="G229" t="s">
        <v>55</v>
      </c>
      <c r="H229" t="s">
        <v>56</v>
      </c>
      <c r="I229" t="s">
        <v>28</v>
      </c>
      <c r="J229" t="s">
        <v>29</v>
      </c>
      <c r="K229">
        <v>2</v>
      </c>
      <c r="L229">
        <v>0.15</v>
      </c>
      <c r="M229">
        <v>2008.36</v>
      </c>
      <c r="N229">
        <v>322.42</v>
      </c>
      <c r="O229">
        <v>534.32000000000005</v>
      </c>
    </row>
    <row r="230" spans="1:15" x14ac:dyDescent="0.25">
      <c r="A230" t="s">
        <v>566</v>
      </c>
      <c r="B230" s="2">
        <v>44720</v>
      </c>
      <c r="C230">
        <v>10189</v>
      </c>
      <c r="D230" t="s">
        <v>567</v>
      </c>
      <c r="E230" t="s">
        <v>39</v>
      </c>
      <c r="F230" t="s">
        <v>261</v>
      </c>
      <c r="G230" t="s">
        <v>261</v>
      </c>
      <c r="H230" t="s">
        <v>262</v>
      </c>
      <c r="I230" t="s">
        <v>57</v>
      </c>
      <c r="J230" t="s">
        <v>58</v>
      </c>
      <c r="K230">
        <v>4</v>
      </c>
      <c r="L230">
        <v>0</v>
      </c>
      <c r="M230">
        <v>603.24</v>
      </c>
      <c r="N230">
        <v>13.28</v>
      </c>
      <c r="O230">
        <v>73.73</v>
      </c>
    </row>
    <row r="231" spans="1:15" x14ac:dyDescent="0.25">
      <c r="A231" t="s">
        <v>568</v>
      </c>
      <c r="B231" s="2">
        <v>43158</v>
      </c>
      <c r="C231">
        <v>10269</v>
      </c>
      <c r="D231" t="s">
        <v>463</v>
      </c>
      <c r="E231" t="s">
        <v>17</v>
      </c>
      <c r="F231" t="s">
        <v>47</v>
      </c>
      <c r="G231" t="s">
        <v>48</v>
      </c>
      <c r="H231" t="s">
        <v>49</v>
      </c>
      <c r="I231" t="s">
        <v>95</v>
      </c>
      <c r="J231" t="s">
        <v>96</v>
      </c>
      <c r="K231">
        <v>2</v>
      </c>
      <c r="L231">
        <v>0</v>
      </c>
      <c r="M231">
        <v>2048.7399999999998</v>
      </c>
      <c r="N231">
        <v>197.44</v>
      </c>
      <c r="O231">
        <v>470.46</v>
      </c>
    </row>
    <row r="232" spans="1:15" x14ac:dyDescent="0.25">
      <c r="A232" t="s">
        <v>569</v>
      </c>
      <c r="B232" s="2">
        <v>43497</v>
      </c>
      <c r="C232">
        <v>10335</v>
      </c>
      <c r="D232" t="s">
        <v>570</v>
      </c>
      <c r="E232" t="s">
        <v>32</v>
      </c>
      <c r="F232" t="s">
        <v>25</v>
      </c>
      <c r="G232" t="s">
        <v>26</v>
      </c>
      <c r="H232" t="s">
        <v>27</v>
      </c>
      <c r="I232" t="s">
        <v>142</v>
      </c>
      <c r="J232" t="s">
        <v>143</v>
      </c>
      <c r="K232">
        <v>6</v>
      </c>
      <c r="L232">
        <v>0</v>
      </c>
      <c r="M232">
        <v>1162.02</v>
      </c>
      <c r="N232">
        <v>14</v>
      </c>
      <c r="O232">
        <v>140.84</v>
      </c>
    </row>
    <row r="233" spans="1:15" x14ac:dyDescent="0.25">
      <c r="A233" t="s">
        <v>571</v>
      </c>
      <c r="B233" s="2">
        <v>43554</v>
      </c>
      <c r="C233">
        <v>10294</v>
      </c>
      <c r="D233" t="s">
        <v>572</v>
      </c>
      <c r="E233" t="s">
        <v>32</v>
      </c>
      <c r="F233" t="s">
        <v>165</v>
      </c>
      <c r="G233" t="s">
        <v>41</v>
      </c>
      <c r="H233" t="s">
        <v>166</v>
      </c>
      <c r="I233" t="s">
        <v>302</v>
      </c>
      <c r="J233" t="s">
        <v>303</v>
      </c>
      <c r="K233">
        <v>1</v>
      </c>
      <c r="L233">
        <v>0</v>
      </c>
      <c r="M233">
        <v>272.87</v>
      </c>
      <c r="N233">
        <v>34.130000000000003</v>
      </c>
      <c r="O233">
        <v>36.15</v>
      </c>
    </row>
    <row r="234" spans="1:15" x14ac:dyDescent="0.25">
      <c r="A234" t="s">
        <v>573</v>
      </c>
      <c r="B234" s="2">
        <v>44472</v>
      </c>
      <c r="C234">
        <v>10300</v>
      </c>
      <c r="D234" t="s">
        <v>548</v>
      </c>
      <c r="E234" t="s">
        <v>17</v>
      </c>
      <c r="F234" t="s">
        <v>165</v>
      </c>
      <c r="G234" t="s">
        <v>41</v>
      </c>
      <c r="H234" t="s">
        <v>166</v>
      </c>
      <c r="I234" t="s">
        <v>283</v>
      </c>
      <c r="J234" t="s">
        <v>284</v>
      </c>
      <c r="K234">
        <v>7</v>
      </c>
      <c r="L234">
        <v>0</v>
      </c>
      <c r="M234">
        <v>6071.24</v>
      </c>
      <c r="N234">
        <v>164.47</v>
      </c>
      <c r="O234">
        <v>1352.12</v>
      </c>
    </row>
    <row r="235" spans="1:15" x14ac:dyDescent="0.25">
      <c r="A235" t="s">
        <v>574</v>
      </c>
      <c r="B235" s="2">
        <v>43303</v>
      </c>
      <c r="C235">
        <v>10224</v>
      </c>
      <c r="D235" t="s">
        <v>575</v>
      </c>
      <c r="E235" t="s">
        <v>39</v>
      </c>
      <c r="F235" t="s">
        <v>116</v>
      </c>
      <c r="G235" t="s">
        <v>26</v>
      </c>
      <c r="H235" t="s">
        <v>27</v>
      </c>
      <c r="I235" t="s">
        <v>123</v>
      </c>
      <c r="J235" t="s">
        <v>124</v>
      </c>
      <c r="K235">
        <v>2</v>
      </c>
      <c r="L235">
        <v>0.05</v>
      </c>
      <c r="M235">
        <v>1335.4</v>
      </c>
      <c r="N235">
        <v>24.23</v>
      </c>
      <c r="O235">
        <v>269.5</v>
      </c>
    </row>
    <row r="236" spans="1:15" x14ac:dyDescent="0.25">
      <c r="A236" t="s">
        <v>576</v>
      </c>
      <c r="B236" s="2">
        <v>44209</v>
      </c>
      <c r="C236">
        <v>10036</v>
      </c>
      <c r="D236" t="s">
        <v>371</v>
      </c>
      <c r="E236" t="s">
        <v>17</v>
      </c>
      <c r="F236" t="s">
        <v>133</v>
      </c>
      <c r="G236" t="s">
        <v>134</v>
      </c>
      <c r="H236" t="s">
        <v>135</v>
      </c>
      <c r="I236" t="s">
        <v>161</v>
      </c>
      <c r="J236" t="s">
        <v>162</v>
      </c>
      <c r="K236">
        <v>7</v>
      </c>
      <c r="L236">
        <v>0</v>
      </c>
      <c r="M236">
        <v>754.25</v>
      </c>
      <c r="N236">
        <v>14.31</v>
      </c>
      <c r="O236">
        <v>114.55</v>
      </c>
    </row>
    <row r="237" spans="1:15" x14ac:dyDescent="0.25">
      <c r="A237" t="s">
        <v>577</v>
      </c>
      <c r="B237" s="2">
        <v>44192</v>
      </c>
      <c r="C237">
        <v>10026</v>
      </c>
      <c r="D237" t="s">
        <v>239</v>
      </c>
      <c r="E237" t="s">
        <v>17</v>
      </c>
      <c r="F237" t="s">
        <v>278</v>
      </c>
      <c r="G237" t="s">
        <v>279</v>
      </c>
      <c r="H237" t="s">
        <v>122</v>
      </c>
      <c r="I237" t="s">
        <v>272</v>
      </c>
      <c r="J237" t="s">
        <v>273</v>
      </c>
      <c r="K237">
        <v>1</v>
      </c>
      <c r="L237">
        <v>0</v>
      </c>
      <c r="M237">
        <v>500.32</v>
      </c>
      <c r="N237">
        <v>16.22</v>
      </c>
      <c r="O237">
        <v>101.68</v>
      </c>
    </row>
    <row r="238" spans="1:15" x14ac:dyDescent="0.25">
      <c r="A238" t="s">
        <v>578</v>
      </c>
      <c r="B238" s="2">
        <v>44865</v>
      </c>
      <c r="C238">
        <v>10271</v>
      </c>
      <c r="D238" t="s">
        <v>472</v>
      </c>
      <c r="E238" t="s">
        <v>17</v>
      </c>
      <c r="F238" t="s">
        <v>165</v>
      </c>
      <c r="G238" t="s">
        <v>41</v>
      </c>
      <c r="H238" t="s">
        <v>166</v>
      </c>
      <c r="I238" t="s">
        <v>138</v>
      </c>
      <c r="J238" t="s">
        <v>139</v>
      </c>
      <c r="K238">
        <v>5</v>
      </c>
      <c r="L238">
        <v>0.05</v>
      </c>
      <c r="M238">
        <v>904.5</v>
      </c>
      <c r="N238">
        <v>20.43</v>
      </c>
      <c r="O238">
        <v>137.74</v>
      </c>
    </row>
    <row r="239" spans="1:15" x14ac:dyDescent="0.25">
      <c r="A239" t="s">
        <v>579</v>
      </c>
      <c r="B239" s="2">
        <v>44084</v>
      </c>
      <c r="C239">
        <v>10051</v>
      </c>
      <c r="D239" t="s">
        <v>580</v>
      </c>
      <c r="E239" t="s">
        <v>17</v>
      </c>
      <c r="F239" t="s">
        <v>121</v>
      </c>
      <c r="G239" t="s">
        <v>121</v>
      </c>
      <c r="H239" t="s">
        <v>122</v>
      </c>
      <c r="I239" t="s">
        <v>263</v>
      </c>
      <c r="J239" t="s">
        <v>264</v>
      </c>
      <c r="K239">
        <v>3</v>
      </c>
      <c r="L239">
        <v>0.1</v>
      </c>
      <c r="M239">
        <v>2102.34</v>
      </c>
      <c r="N239">
        <v>149.11000000000001</v>
      </c>
      <c r="O239">
        <v>540.48</v>
      </c>
    </row>
    <row r="240" spans="1:15" x14ac:dyDescent="0.25">
      <c r="A240" t="s">
        <v>581</v>
      </c>
      <c r="B240" s="2">
        <v>43456</v>
      </c>
      <c r="C240">
        <v>10376</v>
      </c>
      <c r="D240" t="s">
        <v>335</v>
      </c>
      <c r="E240" t="s">
        <v>17</v>
      </c>
      <c r="F240" t="s">
        <v>201</v>
      </c>
      <c r="G240" t="s">
        <v>202</v>
      </c>
      <c r="H240" t="s">
        <v>122</v>
      </c>
      <c r="I240" t="s">
        <v>241</v>
      </c>
      <c r="J240" t="s">
        <v>242</v>
      </c>
      <c r="K240">
        <v>3</v>
      </c>
      <c r="L240">
        <v>0.1</v>
      </c>
      <c r="M240">
        <v>714.24</v>
      </c>
      <c r="N240">
        <v>28.52</v>
      </c>
      <c r="O240">
        <v>88.56</v>
      </c>
    </row>
    <row r="241" spans="1:15" x14ac:dyDescent="0.25">
      <c r="A241" t="s">
        <v>582</v>
      </c>
      <c r="B241" s="2">
        <v>44133</v>
      </c>
      <c r="C241">
        <v>10282</v>
      </c>
      <c r="D241" t="s">
        <v>583</v>
      </c>
      <c r="E241" t="s">
        <v>17</v>
      </c>
      <c r="F241" t="s">
        <v>165</v>
      </c>
      <c r="G241" t="s">
        <v>41</v>
      </c>
      <c r="H241" t="s">
        <v>166</v>
      </c>
      <c r="I241" t="s">
        <v>138</v>
      </c>
      <c r="J241" t="s">
        <v>139</v>
      </c>
      <c r="K241">
        <v>2</v>
      </c>
      <c r="L241">
        <v>0</v>
      </c>
      <c r="M241">
        <v>361.8</v>
      </c>
      <c r="N241">
        <v>20.43</v>
      </c>
      <c r="O241">
        <v>56.32</v>
      </c>
    </row>
    <row r="242" spans="1:15" x14ac:dyDescent="0.25">
      <c r="A242" t="s">
        <v>584</v>
      </c>
      <c r="B242" s="2">
        <v>43274</v>
      </c>
      <c r="C242">
        <v>10229</v>
      </c>
      <c r="D242" t="s">
        <v>305</v>
      </c>
      <c r="E242" t="s">
        <v>39</v>
      </c>
      <c r="F242" t="s">
        <v>116</v>
      </c>
      <c r="G242" t="s">
        <v>26</v>
      </c>
      <c r="H242" t="s">
        <v>27</v>
      </c>
      <c r="I242" t="s">
        <v>496</v>
      </c>
      <c r="J242" t="s">
        <v>497</v>
      </c>
      <c r="K242">
        <v>1</v>
      </c>
      <c r="L242">
        <v>0</v>
      </c>
      <c r="M242">
        <v>279.3</v>
      </c>
      <c r="N242">
        <v>26.96</v>
      </c>
      <c r="O242">
        <v>44.6</v>
      </c>
    </row>
    <row r="243" spans="1:15" x14ac:dyDescent="0.25">
      <c r="A243" t="s">
        <v>585</v>
      </c>
      <c r="B243" s="2">
        <v>43962</v>
      </c>
      <c r="C243">
        <v>10067</v>
      </c>
      <c r="D243" t="s">
        <v>180</v>
      </c>
      <c r="E243" t="s">
        <v>32</v>
      </c>
      <c r="F243" t="s">
        <v>33</v>
      </c>
      <c r="G243" t="s">
        <v>34</v>
      </c>
      <c r="H243" t="s">
        <v>27</v>
      </c>
      <c r="I243" t="s">
        <v>480</v>
      </c>
      <c r="J243" t="s">
        <v>481</v>
      </c>
      <c r="K243">
        <v>2</v>
      </c>
      <c r="L243">
        <v>0</v>
      </c>
      <c r="M243">
        <v>1770.14</v>
      </c>
      <c r="N243">
        <v>144.58000000000001</v>
      </c>
      <c r="O243">
        <v>403.9</v>
      </c>
    </row>
    <row r="244" spans="1:15" x14ac:dyDescent="0.25">
      <c r="A244" t="s">
        <v>586</v>
      </c>
      <c r="B244" s="2">
        <v>43523</v>
      </c>
      <c r="C244">
        <v>10182</v>
      </c>
      <c r="D244" t="s">
        <v>587</v>
      </c>
      <c r="E244" t="s">
        <v>17</v>
      </c>
      <c r="F244" t="s">
        <v>40</v>
      </c>
      <c r="G244" t="s">
        <v>41</v>
      </c>
      <c r="H244" t="s">
        <v>42</v>
      </c>
      <c r="I244" t="s">
        <v>28</v>
      </c>
      <c r="J244" t="s">
        <v>29</v>
      </c>
      <c r="K244">
        <v>2</v>
      </c>
      <c r="L244">
        <v>0</v>
      </c>
      <c r="M244">
        <v>2008.36</v>
      </c>
      <c r="N244">
        <v>295.55</v>
      </c>
      <c r="O244">
        <v>531.64</v>
      </c>
    </row>
    <row r="245" spans="1:15" x14ac:dyDescent="0.25">
      <c r="A245" t="s">
        <v>588</v>
      </c>
      <c r="B245" s="2">
        <v>44234</v>
      </c>
      <c r="C245">
        <v>10111</v>
      </c>
      <c r="D245" t="s">
        <v>589</v>
      </c>
      <c r="E245" t="s">
        <v>17</v>
      </c>
      <c r="F245" t="s">
        <v>154</v>
      </c>
      <c r="G245" t="s">
        <v>155</v>
      </c>
      <c r="H245" t="s">
        <v>156</v>
      </c>
      <c r="I245" t="s">
        <v>57</v>
      </c>
      <c r="J245" t="s">
        <v>58</v>
      </c>
      <c r="K245">
        <v>3</v>
      </c>
      <c r="L245">
        <v>0.1</v>
      </c>
      <c r="M245">
        <v>452.43</v>
      </c>
      <c r="N245">
        <v>12.71</v>
      </c>
      <c r="O245">
        <v>55.57</v>
      </c>
    </row>
    <row r="246" spans="1:15" x14ac:dyDescent="0.25">
      <c r="A246" t="s">
        <v>590</v>
      </c>
      <c r="B246" s="2">
        <v>44428</v>
      </c>
      <c r="C246">
        <v>10363</v>
      </c>
      <c r="D246" t="s">
        <v>269</v>
      </c>
      <c r="E246" t="s">
        <v>17</v>
      </c>
      <c r="F246" t="s">
        <v>165</v>
      </c>
      <c r="G246" t="s">
        <v>41</v>
      </c>
      <c r="H246" t="s">
        <v>166</v>
      </c>
      <c r="I246" t="s">
        <v>64</v>
      </c>
      <c r="J246" t="s">
        <v>65</v>
      </c>
      <c r="K246">
        <v>6</v>
      </c>
      <c r="L246">
        <v>0.1</v>
      </c>
      <c r="M246">
        <v>5289.84</v>
      </c>
      <c r="N246">
        <v>147.30000000000001</v>
      </c>
      <c r="O246">
        <v>1178.49</v>
      </c>
    </row>
    <row r="247" spans="1:15" x14ac:dyDescent="0.25">
      <c r="A247" t="s">
        <v>591</v>
      </c>
      <c r="B247" s="2">
        <v>44183</v>
      </c>
      <c r="C247">
        <v>10389</v>
      </c>
      <c r="D247" t="s">
        <v>592</v>
      </c>
      <c r="E247" t="s">
        <v>39</v>
      </c>
      <c r="F247" t="s">
        <v>72</v>
      </c>
      <c r="G247" t="s">
        <v>73</v>
      </c>
      <c r="H247" t="s">
        <v>56</v>
      </c>
      <c r="I247" t="s">
        <v>398</v>
      </c>
      <c r="J247" t="s">
        <v>399</v>
      </c>
      <c r="K247">
        <v>1</v>
      </c>
      <c r="L247">
        <v>0</v>
      </c>
      <c r="M247">
        <v>239.47</v>
      </c>
      <c r="N247">
        <v>27.41</v>
      </c>
      <c r="O247">
        <v>31.48</v>
      </c>
    </row>
    <row r="248" spans="1:15" x14ac:dyDescent="0.25">
      <c r="A248" t="s">
        <v>593</v>
      </c>
      <c r="B248" s="2">
        <v>44510</v>
      </c>
      <c r="C248">
        <v>10283</v>
      </c>
      <c r="D248" t="s">
        <v>594</v>
      </c>
      <c r="E248" t="s">
        <v>17</v>
      </c>
      <c r="F248" t="s">
        <v>88</v>
      </c>
      <c r="G248" t="s">
        <v>89</v>
      </c>
      <c r="H248" t="s">
        <v>90</v>
      </c>
      <c r="I248" t="s">
        <v>205</v>
      </c>
      <c r="J248" t="s">
        <v>206</v>
      </c>
      <c r="K248">
        <v>5</v>
      </c>
      <c r="L248">
        <v>0.3</v>
      </c>
      <c r="M248">
        <v>3766.5</v>
      </c>
      <c r="N248">
        <v>52.39</v>
      </c>
      <c r="O248">
        <v>758.54</v>
      </c>
    </row>
    <row r="249" spans="1:15" x14ac:dyDescent="0.25">
      <c r="A249" t="s">
        <v>595</v>
      </c>
      <c r="B249" s="2">
        <v>44601</v>
      </c>
      <c r="C249">
        <v>10041</v>
      </c>
      <c r="D249" t="s">
        <v>417</v>
      </c>
      <c r="E249" t="s">
        <v>32</v>
      </c>
      <c r="F249" t="s">
        <v>261</v>
      </c>
      <c r="G249" t="s">
        <v>261</v>
      </c>
      <c r="H249" t="s">
        <v>262</v>
      </c>
      <c r="I249" t="s">
        <v>443</v>
      </c>
      <c r="J249" t="s">
        <v>444</v>
      </c>
      <c r="K249">
        <v>1</v>
      </c>
      <c r="L249">
        <v>0</v>
      </c>
      <c r="M249">
        <v>554.19000000000005</v>
      </c>
      <c r="N249">
        <v>32.79</v>
      </c>
      <c r="O249">
        <v>114.12</v>
      </c>
    </row>
    <row r="250" spans="1:15" x14ac:dyDescent="0.25">
      <c r="A250" t="s">
        <v>596</v>
      </c>
      <c r="B250" s="2">
        <v>43525</v>
      </c>
      <c r="C250">
        <v>10213</v>
      </c>
      <c r="D250" t="s">
        <v>597</v>
      </c>
      <c r="E250" t="s">
        <v>39</v>
      </c>
      <c r="F250" t="s">
        <v>61</v>
      </c>
      <c r="G250" t="s">
        <v>62</v>
      </c>
      <c r="H250" t="s">
        <v>63</v>
      </c>
      <c r="I250" t="s">
        <v>205</v>
      </c>
      <c r="J250" t="s">
        <v>206</v>
      </c>
      <c r="K250">
        <v>2</v>
      </c>
      <c r="L250">
        <v>0</v>
      </c>
      <c r="M250">
        <v>1506.6</v>
      </c>
      <c r="N250">
        <v>52.39</v>
      </c>
      <c r="O250">
        <v>306.56</v>
      </c>
    </row>
    <row r="251" spans="1:15" x14ac:dyDescent="0.25">
      <c r="A251" t="s">
        <v>598</v>
      </c>
      <c r="B251" s="2">
        <v>43420</v>
      </c>
      <c r="C251">
        <v>10383</v>
      </c>
      <c r="D251" t="s">
        <v>599</v>
      </c>
      <c r="E251" t="s">
        <v>32</v>
      </c>
      <c r="F251" t="s">
        <v>112</v>
      </c>
      <c r="G251" t="s">
        <v>26</v>
      </c>
      <c r="H251" t="s">
        <v>113</v>
      </c>
      <c r="I251" t="s">
        <v>57</v>
      </c>
      <c r="J251" t="s">
        <v>58</v>
      </c>
      <c r="K251">
        <v>4</v>
      </c>
      <c r="L251">
        <v>0.15</v>
      </c>
      <c r="M251">
        <v>603.24</v>
      </c>
      <c r="N251">
        <v>11.55</v>
      </c>
      <c r="O251">
        <v>73.56</v>
      </c>
    </row>
    <row r="252" spans="1:15" x14ac:dyDescent="0.25">
      <c r="A252" t="s">
        <v>600</v>
      </c>
      <c r="B252" s="2">
        <v>44631</v>
      </c>
      <c r="C252">
        <v>10029</v>
      </c>
      <c r="D252" t="s">
        <v>529</v>
      </c>
      <c r="E252" t="s">
        <v>17</v>
      </c>
      <c r="F252" t="s">
        <v>201</v>
      </c>
      <c r="G252" t="s">
        <v>202</v>
      </c>
      <c r="H252" t="s">
        <v>122</v>
      </c>
      <c r="I252" t="s">
        <v>263</v>
      </c>
      <c r="J252" t="s">
        <v>264</v>
      </c>
      <c r="K252">
        <v>1</v>
      </c>
      <c r="L252">
        <v>0.05</v>
      </c>
      <c r="M252">
        <v>700.78</v>
      </c>
      <c r="N252">
        <v>149.11000000000001</v>
      </c>
      <c r="O252">
        <v>190.1</v>
      </c>
    </row>
    <row r="253" spans="1:15" x14ac:dyDescent="0.25">
      <c r="A253" t="s">
        <v>601</v>
      </c>
      <c r="B253" s="2">
        <v>44214</v>
      </c>
      <c r="C253">
        <v>10334</v>
      </c>
      <c r="D253" t="s">
        <v>109</v>
      </c>
      <c r="E253" t="s">
        <v>17</v>
      </c>
      <c r="F253" t="s">
        <v>61</v>
      </c>
      <c r="G253" t="s">
        <v>62</v>
      </c>
      <c r="H253" t="s">
        <v>63</v>
      </c>
      <c r="I253" t="s">
        <v>123</v>
      </c>
      <c r="J253" t="s">
        <v>124</v>
      </c>
      <c r="K253">
        <v>1</v>
      </c>
      <c r="L253">
        <v>0</v>
      </c>
      <c r="M253">
        <v>667.7</v>
      </c>
      <c r="N253">
        <v>26.65</v>
      </c>
      <c r="O253">
        <v>136.19999999999999</v>
      </c>
    </row>
    <row r="254" spans="1:15" x14ac:dyDescent="0.25">
      <c r="A254" t="s">
        <v>602</v>
      </c>
      <c r="B254" s="2">
        <v>43296</v>
      </c>
      <c r="C254">
        <v>10225</v>
      </c>
      <c r="D254" t="s">
        <v>603</v>
      </c>
      <c r="E254" t="s">
        <v>17</v>
      </c>
      <c r="F254" t="s">
        <v>40</v>
      </c>
      <c r="G254" t="s">
        <v>41</v>
      </c>
      <c r="H254" t="s">
        <v>42</v>
      </c>
      <c r="I254" t="s">
        <v>76</v>
      </c>
      <c r="J254" t="s">
        <v>77</v>
      </c>
      <c r="K254">
        <v>2</v>
      </c>
      <c r="L254">
        <v>0.05</v>
      </c>
      <c r="M254">
        <v>1943</v>
      </c>
      <c r="N254">
        <v>55.84</v>
      </c>
      <c r="O254">
        <v>394.18</v>
      </c>
    </row>
    <row r="255" spans="1:15" x14ac:dyDescent="0.25">
      <c r="A255" t="s">
        <v>604</v>
      </c>
      <c r="B255" s="2">
        <v>43805</v>
      </c>
      <c r="C255">
        <v>10369</v>
      </c>
      <c r="D255" t="s">
        <v>98</v>
      </c>
      <c r="E255" t="s">
        <v>32</v>
      </c>
      <c r="F255" t="s">
        <v>61</v>
      </c>
      <c r="G255" t="s">
        <v>62</v>
      </c>
      <c r="H255" t="s">
        <v>63</v>
      </c>
      <c r="I255" t="s">
        <v>283</v>
      </c>
      <c r="J255" t="s">
        <v>284</v>
      </c>
      <c r="K255">
        <v>1</v>
      </c>
      <c r="L255">
        <v>0.2</v>
      </c>
      <c r="M255">
        <v>867.32</v>
      </c>
      <c r="N255">
        <v>164.47</v>
      </c>
      <c r="O255">
        <v>207.26</v>
      </c>
    </row>
    <row r="256" spans="1:15" x14ac:dyDescent="0.25">
      <c r="A256" t="s">
        <v>605</v>
      </c>
      <c r="B256" s="2">
        <v>44361</v>
      </c>
      <c r="C256">
        <v>10311</v>
      </c>
      <c r="D256" t="s">
        <v>606</v>
      </c>
      <c r="E256" t="s">
        <v>17</v>
      </c>
      <c r="F256" t="s">
        <v>61</v>
      </c>
      <c r="G256" t="s">
        <v>62</v>
      </c>
      <c r="H256" t="s">
        <v>63</v>
      </c>
      <c r="I256" t="s">
        <v>21</v>
      </c>
      <c r="J256" t="s">
        <v>22</v>
      </c>
      <c r="K256">
        <v>6</v>
      </c>
      <c r="L256">
        <v>0.1</v>
      </c>
      <c r="M256">
        <v>3708.06</v>
      </c>
      <c r="N256">
        <v>26.2</v>
      </c>
      <c r="O256">
        <v>744.22</v>
      </c>
    </row>
    <row r="257" spans="1:15" x14ac:dyDescent="0.25">
      <c r="A257" t="s">
        <v>607</v>
      </c>
      <c r="B257" s="2">
        <v>43862</v>
      </c>
      <c r="C257">
        <v>10335</v>
      </c>
      <c r="D257" t="s">
        <v>570</v>
      </c>
      <c r="E257" t="s">
        <v>32</v>
      </c>
      <c r="F257" t="s">
        <v>40</v>
      </c>
      <c r="G257" t="s">
        <v>41</v>
      </c>
      <c r="H257" t="s">
        <v>42</v>
      </c>
      <c r="I257" t="s">
        <v>215</v>
      </c>
      <c r="J257" t="s">
        <v>216</v>
      </c>
      <c r="K257">
        <v>1</v>
      </c>
      <c r="L257">
        <v>0</v>
      </c>
      <c r="M257">
        <v>922.77</v>
      </c>
      <c r="N257">
        <v>59.3</v>
      </c>
      <c r="O257">
        <v>190.48</v>
      </c>
    </row>
    <row r="258" spans="1:15" x14ac:dyDescent="0.25">
      <c r="A258" t="s">
        <v>608</v>
      </c>
      <c r="B258" s="2">
        <v>44925</v>
      </c>
      <c r="C258">
        <v>10394</v>
      </c>
      <c r="D258" t="s">
        <v>525</v>
      </c>
      <c r="E258" t="s">
        <v>39</v>
      </c>
      <c r="F258" t="s">
        <v>112</v>
      </c>
      <c r="G258" t="s">
        <v>26</v>
      </c>
      <c r="H258" t="s">
        <v>113</v>
      </c>
      <c r="I258" t="s">
        <v>76</v>
      </c>
      <c r="J258" t="s">
        <v>77</v>
      </c>
      <c r="K258">
        <v>3</v>
      </c>
      <c r="L258">
        <v>0</v>
      </c>
      <c r="M258">
        <v>2914.5</v>
      </c>
      <c r="N258">
        <v>50.76</v>
      </c>
      <c r="O258">
        <v>587.98</v>
      </c>
    </row>
    <row r="259" spans="1:15" x14ac:dyDescent="0.25">
      <c r="A259" t="s">
        <v>609</v>
      </c>
      <c r="B259" s="2">
        <v>44917</v>
      </c>
      <c r="C259">
        <v>10085</v>
      </c>
      <c r="D259" t="s">
        <v>610</v>
      </c>
      <c r="E259" t="s">
        <v>17</v>
      </c>
      <c r="F259" t="s">
        <v>47</v>
      </c>
      <c r="G259" t="s">
        <v>48</v>
      </c>
      <c r="H259" t="s">
        <v>49</v>
      </c>
      <c r="I259" t="s">
        <v>229</v>
      </c>
      <c r="J259" t="s">
        <v>230</v>
      </c>
      <c r="K259">
        <v>7</v>
      </c>
      <c r="L259">
        <v>0.05</v>
      </c>
      <c r="M259">
        <v>8328.6</v>
      </c>
      <c r="N259">
        <v>228.96</v>
      </c>
      <c r="O259">
        <v>1855.22</v>
      </c>
    </row>
    <row r="260" spans="1:15" x14ac:dyDescent="0.25">
      <c r="A260" t="s">
        <v>611</v>
      </c>
      <c r="B260" s="2">
        <v>43276</v>
      </c>
      <c r="C260">
        <v>10322</v>
      </c>
      <c r="D260" t="s">
        <v>612</v>
      </c>
      <c r="E260" t="s">
        <v>39</v>
      </c>
      <c r="F260" t="s">
        <v>193</v>
      </c>
      <c r="G260" t="s">
        <v>193</v>
      </c>
      <c r="H260" t="s">
        <v>194</v>
      </c>
      <c r="I260" t="s">
        <v>106</v>
      </c>
      <c r="J260" t="s">
        <v>107</v>
      </c>
      <c r="K260">
        <v>1</v>
      </c>
      <c r="L260">
        <v>0.3</v>
      </c>
      <c r="M260">
        <v>1007.32</v>
      </c>
      <c r="N260">
        <v>259.14</v>
      </c>
      <c r="O260">
        <v>277.74</v>
      </c>
    </row>
    <row r="261" spans="1:15" x14ac:dyDescent="0.25">
      <c r="A261" t="s">
        <v>613</v>
      </c>
      <c r="B261" s="2">
        <v>44584</v>
      </c>
      <c r="C261">
        <v>10164</v>
      </c>
      <c r="D261" t="s">
        <v>564</v>
      </c>
      <c r="E261" t="s">
        <v>32</v>
      </c>
      <c r="F261" t="s">
        <v>193</v>
      </c>
      <c r="G261" t="s">
        <v>193</v>
      </c>
      <c r="H261" t="s">
        <v>194</v>
      </c>
      <c r="I261" t="s">
        <v>195</v>
      </c>
      <c r="J261" t="s">
        <v>196</v>
      </c>
      <c r="K261">
        <v>4</v>
      </c>
      <c r="L261">
        <v>0</v>
      </c>
      <c r="M261">
        <v>1117.1199999999999</v>
      </c>
      <c r="N261">
        <v>25.44</v>
      </c>
      <c r="O261">
        <v>136.58000000000001</v>
      </c>
    </row>
    <row r="262" spans="1:15" x14ac:dyDescent="0.25">
      <c r="A262" t="s">
        <v>614</v>
      </c>
      <c r="B262" s="2">
        <v>44487</v>
      </c>
      <c r="C262">
        <v>10294</v>
      </c>
      <c r="D262" t="s">
        <v>572</v>
      </c>
      <c r="E262" t="s">
        <v>32</v>
      </c>
      <c r="F262" t="s">
        <v>112</v>
      </c>
      <c r="G262" t="s">
        <v>26</v>
      </c>
      <c r="H262" t="s">
        <v>113</v>
      </c>
      <c r="I262" t="s">
        <v>57</v>
      </c>
      <c r="J262" t="s">
        <v>58</v>
      </c>
      <c r="K262">
        <v>1</v>
      </c>
      <c r="L262">
        <v>0.15</v>
      </c>
      <c r="M262">
        <v>150.81</v>
      </c>
      <c r="N262">
        <v>11.55</v>
      </c>
      <c r="O262">
        <v>19.260000000000002</v>
      </c>
    </row>
    <row r="263" spans="1:15" x14ac:dyDescent="0.25">
      <c r="A263" t="s">
        <v>615</v>
      </c>
      <c r="B263" s="2">
        <v>43679</v>
      </c>
      <c r="C263">
        <v>10152</v>
      </c>
      <c r="D263" t="s">
        <v>616</v>
      </c>
      <c r="E263" t="s">
        <v>32</v>
      </c>
      <c r="F263" t="s">
        <v>25</v>
      </c>
      <c r="G263" t="s">
        <v>26</v>
      </c>
      <c r="H263" t="s">
        <v>27</v>
      </c>
      <c r="I263" t="s">
        <v>50</v>
      </c>
      <c r="J263" t="s">
        <v>51</v>
      </c>
      <c r="K263">
        <v>2</v>
      </c>
      <c r="L263">
        <v>0</v>
      </c>
      <c r="M263">
        <v>1850.98</v>
      </c>
      <c r="N263">
        <v>45.08</v>
      </c>
      <c r="O263">
        <v>374.71</v>
      </c>
    </row>
    <row r="264" spans="1:15" x14ac:dyDescent="0.25">
      <c r="A264" t="s">
        <v>617</v>
      </c>
      <c r="B264" s="2">
        <v>43411</v>
      </c>
      <c r="C264">
        <v>10385</v>
      </c>
      <c r="D264" t="s">
        <v>618</v>
      </c>
      <c r="E264" t="s">
        <v>32</v>
      </c>
      <c r="F264" t="s">
        <v>61</v>
      </c>
      <c r="G264" t="s">
        <v>62</v>
      </c>
      <c r="H264" t="s">
        <v>63</v>
      </c>
      <c r="I264" t="s">
        <v>57</v>
      </c>
      <c r="J264" t="s">
        <v>58</v>
      </c>
      <c r="K264">
        <v>6</v>
      </c>
      <c r="L264">
        <v>0</v>
      </c>
      <c r="M264">
        <v>904.86</v>
      </c>
      <c r="N264">
        <v>12.71</v>
      </c>
      <c r="O264">
        <v>109.87</v>
      </c>
    </row>
    <row r="265" spans="1:15" x14ac:dyDescent="0.25">
      <c r="A265" t="s">
        <v>619</v>
      </c>
      <c r="B265" s="2">
        <v>44488</v>
      </c>
      <c r="C265">
        <v>10221</v>
      </c>
      <c r="D265" t="s">
        <v>401</v>
      </c>
      <c r="E265" t="s">
        <v>32</v>
      </c>
      <c r="F265" t="s">
        <v>72</v>
      </c>
      <c r="G265" t="s">
        <v>73</v>
      </c>
      <c r="H265" t="s">
        <v>56</v>
      </c>
      <c r="I265" t="s">
        <v>161</v>
      </c>
      <c r="J265" t="s">
        <v>162</v>
      </c>
      <c r="K265">
        <v>1</v>
      </c>
      <c r="L265">
        <v>0.1</v>
      </c>
      <c r="M265">
        <v>107.75</v>
      </c>
      <c r="N265">
        <v>14.93</v>
      </c>
      <c r="O265">
        <v>17.649999999999999</v>
      </c>
    </row>
    <row r="266" spans="1:15" x14ac:dyDescent="0.25">
      <c r="A266" t="s">
        <v>620</v>
      </c>
      <c r="B266" s="2">
        <v>44683</v>
      </c>
      <c r="C266">
        <v>10319</v>
      </c>
      <c r="D266" t="s">
        <v>621</v>
      </c>
      <c r="E266" t="s">
        <v>32</v>
      </c>
      <c r="F266" t="s">
        <v>72</v>
      </c>
      <c r="G266" t="s">
        <v>73</v>
      </c>
      <c r="H266" t="s">
        <v>56</v>
      </c>
      <c r="I266" t="s">
        <v>68</v>
      </c>
      <c r="J266" t="s">
        <v>69</v>
      </c>
      <c r="K266">
        <v>1</v>
      </c>
      <c r="L266">
        <v>0.05</v>
      </c>
      <c r="M266">
        <v>226.49</v>
      </c>
      <c r="N266">
        <v>23.7</v>
      </c>
      <c r="O266">
        <v>36.340000000000003</v>
      </c>
    </row>
    <row r="267" spans="1:15" x14ac:dyDescent="0.25">
      <c r="A267" t="s">
        <v>386</v>
      </c>
      <c r="B267" s="2">
        <v>44627</v>
      </c>
      <c r="C267">
        <v>10083</v>
      </c>
      <c r="D267" t="s">
        <v>387</v>
      </c>
      <c r="E267" t="s">
        <v>39</v>
      </c>
      <c r="F267" t="s">
        <v>25</v>
      </c>
      <c r="G267" t="s">
        <v>26</v>
      </c>
      <c r="H267" t="s">
        <v>27</v>
      </c>
      <c r="I267" t="s">
        <v>215</v>
      </c>
      <c r="J267" t="s">
        <v>216</v>
      </c>
      <c r="K267">
        <v>2</v>
      </c>
      <c r="L267">
        <v>0.3</v>
      </c>
      <c r="M267">
        <v>1845.54</v>
      </c>
      <c r="N267">
        <v>53.91</v>
      </c>
      <c r="O267">
        <v>374.49</v>
      </c>
    </row>
    <row r="268" spans="1:15" x14ac:dyDescent="0.25">
      <c r="A268" t="s">
        <v>622</v>
      </c>
      <c r="B268" s="2">
        <v>43841</v>
      </c>
      <c r="C268">
        <v>10390</v>
      </c>
      <c r="D268" t="s">
        <v>53</v>
      </c>
      <c r="E268" t="s">
        <v>17</v>
      </c>
      <c r="F268" t="s">
        <v>25</v>
      </c>
      <c r="G268" t="s">
        <v>26</v>
      </c>
      <c r="H268" t="s">
        <v>27</v>
      </c>
      <c r="I268" t="s">
        <v>294</v>
      </c>
      <c r="J268" t="s">
        <v>295</v>
      </c>
      <c r="K268">
        <v>5</v>
      </c>
      <c r="L268">
        <v>0</v>
      </c>
      <c r="M268">
        <v>4501.2</v>
      </c>
      <c r="N268">
        <v>53.13</v>
      </c>
      <c r="O268">
        <v>905.56</v>
      </c>
    </row>
    <row r="269" spans="1:15" x14ac:dyDescent="0.25">
      <c r="A269" t="s">
        <v>623</v>
      </c>
      <c r="B269" s="2">
        <v>44721</v>
      </c>
      <c r="C269">
        <v>10022</v>
      </c>
      <c r="D269" t="s">
        <v>624</v>
      </c>
      <c r="E269" t="s">
        <v>39</v>
      </c>
      <c r="F269" t="s">
        <v>116</v>
      </c>
      <c r="G269" t="s">
        <v>26</v>
      </c>
      <c r="H269" t="s">
        <v>27</v>
      </c>
      <c r="I269" t="s">
        <v>480</v>
      </c>
      <c r="J269" t="s">
        <v>481</v>
      </c>
      <c r="K269">
        <v>1</v>
      </c>
      <c r="L269">
        <v>0.05</v>
      </c>
      <c r="M269">
        <v>885.07</v>
      </c>
      <c r="N269">
        <v>144.58000000000001</v>
      </c>
      <c r="O269">
        <v>209.18</v>
      </c>
    </row>
    <row r="270" spans="1:15" x14ac:dyDescent="0.25">
      <c r="A270" t="s">
        <v>625</v>
      </c>
      <c r="B270" s="2">
        <v>44830</v>
      </c>
      <c r="C270">
        <v>10109</v>
      </c>
      <c r="D270" t="s">
        <v>348</v>
      </c>
      <c r="E270" t="s">
        <v>32</v>
      </c>
      <c r="F270" t="s">
        <v>121</v>
      </c>
      <c r="G270" t="s">
        <v>121</v>
      </c>
      <c r="H270" t="s">
        <v>122</v>
      </c>
      <c r="I270" t="s">
        <v>181</v>
      </c>
      <c r="J270" t="s">
        <v>182</v>
      </c>
      <c r="K270">
        <v>3</v>
      </c>
      <c r="L270">
        <v>0</v>
      </c>
      <c r="M270">
        <v>690.57</v>
      </c>
      <c r="N270">
        <v>27.53</v>
      </c>
      <c r="O270">
        <v>85.61</v>
      </c>
    </row>
    <row r="271" spans="1:15" x14ac:dyDescent="0.25">
      <c r="A271" t="s">
        <v>626</v>
      </c>
      <c r="B271" s="2">
        <v>43209</v>
      </c>
      <c r="C271">
        <v>10208</v>
      </c>
      <c r="D271" t="s">
        <v>627</v>
      </c>
      <c r="E271" t="s">
        <v>17</v>
      </c>
      <c r="F271" t="s">
        <v>201</v>
      </c>
      <c r="G271" t="s">
        <v>202</v>
      </c>
      <c r="H271" t="s">
        <v>122</v>
      </c>
      <c r="I271" t="s">
        <v>294</v>
      </c>
      <c r="J271" t="s">
        <v>295</v>
      </c>
      <c r="K271">
        <v>3</v>
      </c>
      <c r="L271">
        <v>0.15</v>
      </c>
      <c r="M271">
        <v>2700.72</v>
      </c>
      <c r="N271">
        <v>55.79</v>
      </c>
      <c r="O271">
        <v>545.73</v>
      </c>
    </row>
    <row r="272" spans="1:15" x14ac:dyDescent="0.25">
      <c r="A272" t="s">
        <v>628</v>
      </c>
      <c r="B272" s="2">
        <v>44334</v>
      </c>
      <c r="C272">
        <v>10201</v>
      </c>
      <c r="D272" t="s">
        <v>629</v>
      </c>
      <c r="E272" t="s">
        <v>32</v>
      </c>
      <c r="F272" t="s">
        <v>33</v>
      </c>
      <c r="G272" t="s">
        <v>34</v>
      </c>
      <c r="H272" t="s">
        <v>27</v>
      </c>
      <c r="I272" t="s">
        <v>84</v>
      </c>
      <c r="J272" t="s">
        <v>85</v>
      </c>
      <c r="K272">
        <v>1</v>
      </c>
      <c r="L272">
        <v>0.2</v>
      </c>
      <c r="M272">
        <v>289.92</v>
      </c>
      <c r="N272">
        <v>31.58</v>
      </c>
      <c r="O272">
        <v>37.950000000000003</v>
      </c>
    </row>
    <row r="273" spans="1:15" x14ac:dyDescent="0.25">
      <c r="A273" t="s">
        <v>630</v>
      </c>
      <c r="B273" s="2">
        <v>44016</v>
      </c>
      <c r="C273">
        <v>10151</v>
      </c>
      <c r="D273" t="s">
        <v>423</v>
      </c>
      <c r="E273" t="s">
        <v>32</v>
      </c>
      <c r="F273" t="s">
        <v>61</v>
      </c>
      <c r="G273" t="s">
        <v>62</v>
      </c>
      <c r="H273" t="s">
        <v>63</v>
      </c>
      <c r="I273" t="s">
        <v>302</v>
      </c>
      <c r="J273" t="s">
        <v>303</v>
      </c>
      <c r="K273">
        <v>1</v>
      </c>
      <c r="L273">
        <v>0.15</v>
      </c>
      <c r="M273">
        <v>272.87</v>
      </c>
      <c r="N273">
        <v>34.130000000000003</v>
      </c>
      <c r="O273">
        <v>36.15</v>
      </c>
    </row>
    <row r="274" spans="1:15" x14ac:dyDescent="0.25">
      <c r="A274" t="s">
        <v>631</v>
      </c>
      <c r="B274" s="2">
        <v>43235</v>
      </c>
      <c r="C274">
        <v>10301</v>
      </c>
      <c r="D274" t="s">
        <v>632</v>
      </c>
      <c r="E274" t="s">
        <v>17</v>
      </c>
      <c r="F274" t="s">
        <v>112</v>
      </c>
      <c r="G274" t="s">
        <v>26</v>
      </c>
      <c r="H274" t="s">
        <v>113</v>
      </c>
      <c r="I274" t="s">
        <v>43</v>
      </c>
      <c r="J274" t="s">
        <v>44</v>
      </c>
      <c r="K274">
        <v>1</v>
      </c>
      <c r="L274">
        <v>0.1</v>
      </c>
      <c r="M274">
        <v>157.5</v>
      </c>
      <c r="N274">
        <v>17.989999999999998</v>
      </c>
      <c r="O274">
        <v>25.42</v>
      </c>
    </row>
    <row r="275" spans="1:15" x14ac:dyDescent="0.25">
      <c r="A275" t="s">
        <v>633</v>
      </c>
      <c r="B275" s="2">
        <v>44557</v>
      </c>
      <c r="C275">
        <v>10175</v>
      </c>
      <c r="D275" t="s">
        <v>634</v>
      </c>
      <c r="E275" t="s">
        <v>17</v>
      </c>
      <c r="F275" t="s">
        <v>47</v>
      </c>
      <c r="G275" t="s">
        <v>48</v>
      </c>
      <c r="H275" t="s">
        <v>49</v>
      </c>
      <c r="I275" t="s">
        <v>68</v>
      </c>
      <c r="J275" t="s">
        <v>69</v>
      </c>
      <c r="K275">
        <v>1</v>
      </c>
      <c r="L275">
        <v>0</v>
      </c>
      <c r="M275">
        <v>226.49</v>
      </c>
      <c r="N275">
        <v>20.74</v>
      </c>
      <c r="O275">
        <v>36.04</v>
      </c>
    </row>
    <row r="276" spans="1:15" x14ac:dyDescent="0.25">
      <c r="A276" t="s">
        <v>635</v>
      </c>
      <c r="B276" s="2">
        <v>44621</v>
      </c>
      <c r="C276">
        <v>10161</v>
      </c>
      <c r="D276" t="s">
        <v>430</v>
      </c>
      <c r="E276" t="s">
        <v>32</v>
      </c>
      <c r="F276" t="s">
        <v>25</v>
      </c>
      <c r="G276" t="s">
        <v>26</v>
      </c>
      <c r="H276" t="s">
        <v>27</v>
      </c>
      <c r="I276" t="s">
        <v>157</v>
      </c>
      <c r="J276" t="s">
        <v>158</v>
      </c>
      <c r="K276">
        <v>1</v>
      </c>
      <c r="L276">
        <v>0</v>
      </c>
      <c r="M276">
        <v>188.87</v>
      </c>
      <c r="N276">
        <v>20.53</v>
      </c>
      <c r="O276">
        <v>30.38</v>
      </c>
    </row>
    <row r="277" spans="1:15" x14ac:dyDescent="0.25">
      <c r="A277" t="s">
        <v>636</v>
      </c>
      <c r="B277" s="2">
        <v>43780</v>
      </c>
      <c r="C277">
        <v>10028</v>
      </c>
      <c r="D277" t="s">
        <v>536</v>
      </c>
      <c r="E277" t="s">
        <v>39</v>
      </c>
      <c r="F277" t="s">
        <v>25</v>
      </c>
      <c r="G277" t="s">
        <v>26</v>
      </c>
      <c r="H277" t="s">
        <v>27</v>
      </c>
      <c r="I277" t="s">
        <v>215</v>
      </c>
      <c r="J277" t="s">
        <v>216</v>
      </c>
      <c r="K277">
        <v>1</v>
      </c>
      <c r="L277">
        <v>0.15</v>
      </c>
      <c r="M277">
        <v>922.77</v>
      </c>
      <c r="N277">
        <v>53.91</v>
      </c>
      <c r="O277">
        <v>189.94</v>
      </c>
    </row>
    <row r="278" spans="1:15" x14ac:dyDescent="0.25">
      <c r="A278" t="s">
        <v>637</v>
      </c>
      <c r="B278" s="2">
        <v>44386</v>
      </c>
      <c r="C278">
        <v>10295</v>
      </c>
      <c r="D278" t="s">
        <v>638</v>
      </c>
      <c r="E278" t="s">
        <v>17</v>
      </c>
      <c r="F278" t="s">
        <v>165</v>
      </c>
      <c r="G278" t="s">
        <v>41</v>
      </c>
      <c r="H278" t="s">
        <v>166</v>
      </c>
      <c r="I278" t="s">
        <v>21</v>
      </c>
      <c r="J278" t="s">
        <v>22</v>
      </c>
      <c r="K278">
        <v>1</v>
      </c>
      <c r="L278">
        <v>0.15</v>
      </c>
      <c r="M278">
        <v>618.01</v>
      </c>
      <c r="N278">
        <v>26.2</v>
      </c>
      <c r="O278">
        <v>126.22</v>
      </c>
    </row>
    <row r="279" spans="1:15" x14ac:dyDescent="0.25">
      <c r="A279" t="s">
        <v>639</v>
      </c>
      <c r="B279" s="2">
        <v>43338</v>
      </c>
      <c r="C279">
        <v>10264</v>
      </c>
      <c r="D279" t="s">
        <v>232</v>
      </c>
      <c r="E279" t="s">
        <v>17</v>
      </c>
      <c r="F279" t="s">
        <v>88</v>
      </c>
      <c r="G279" t="s">
        <v>89</v>
      </c>
      <c r="H279" t="s">
        <v>90</v>
      </c>
      <c r="I279" t="s">
        <v>21</v>
      </c>
      <c r="J279" t="s">
        <v>22</v>
      </c>
      <c r="K279">
        <v>1</v>
      </c>
      <c r="L279">
        <v>0.3</v>
      </c>
      <c r="M279">
        <v>618.01</v>
      </c>
      <c r="N279">
        <v>26.2</v>
      </c>
      <c r="O279">
        <v>126.22</v>
      </c>
    </row>
    <row r="280" spans="1:15" x14ac:dyDescent="0.25">
      <c r="A280" t="s">
        <v>640</v>
      </c>
      <c r="B280" s="2">
        <v>44754</v>
      </c>
      <c r="C280">
        <v>10160</v>
      </c>
      <c r="D280" t="s">
        <v>641</v>
      </c>
      <c r="E280" t="s">
        <v>17</v>
      </c>
      <c r="F280" t="s">
        <v>25</v>
      </c>
      <c r="G280" t="s">
        <v>26</v>
      </c>
      <c r="H280" t="s">
        <v>27</v>
      </c>
      <c r="I280" t="s">
        <v>146</v>
      </c>
      <c r="J280" t="s">
        <v>147</v>
      </c>
      <c r="K280">
        <v>1</v>
      </c>
      <c r="L280">
        <v>0</v>
      </c>
      <c r="M280">
        <v>161.18</v>
      </c>
      <c r="N280">
        <v>13.84</v>
      </c>
      <c r="O280">
        <v>20.72</v>
      </c>
    </row>
    <row r="281" spans="1:15" x14ac:dyDescent="0.25">
      <c r="A281" t="s">
        <v>642</v>
      </c>
      <c r="B281" s="2">
        <v>44303</v>
      </c>
      <c r="C281">
        <v>10041</v>
      </c>
      <c r="D281" t="s">
        <v>417</v>
      </c>
      <c r="E281" t="s">
        <v>32</v>
      </c>
      <c r="F281" t="s">
        <v>121</v>
      </c>
      <c r="G281" t="s">
        <v>121</v>
      </c>
      <c r="H281" t="s">
        <v>122</v>
      </c>
      <c r="I281" t="s">
        <v>161</v>
      </c>
      <c r="J281" t="s">
        <v>162</v>
      </c>
      <c r="K281">
        <v>3</v>
      </c>
      <c r="L281">
        <v>0</v>
      </c>
      <c r="M281">
        <v>323.25</v>
      </c>
      <c r="N281">
        <v>13.06</v>
      </c>
      <c r="O281">
        <v>49.79</v>
      </c>
    </row>
    <row r="282" spans="1:15" x14ac:dyDescent="0.25">
      <c r="A282" t="s">
        <v>643</v>
      </c>
      <c r="B282" s="2">
        <v>44576</v>
      </c>
      <c r="C282">
        <v>10057</v>
      </c>
      <c r="D282" t="s">
        <v>644</v>
      </c>
      <c r="E282" t="s">
        <v>39</v>
      </c>
      <c r="F282" t="s">
        <v>54</v>
      </c>
      <c r="G282" t="s">
        <v>55</v>
      </c>
      <c r="H282" t="s">
        <v>56</v>
      </c>
      <c r="I282" t="s">
        <v>167</v>
      </c>
      <c r="J282" t="s">
        <v>168</v>
      </c>
      <c r="K282">
        <v>2</v>
      </c>
      <c r="L282">
        <v>0.05</v>
      </c>
      <c r="M282">
        <v>2431.6</v>
      </c>
      <c r="N282">
        <v>251.1</v>
      </c>
      <c r="O282">
        <v>560.07000000000005</v>
      </c>
    </row>
    <row r="283" spans="1:15" x14ac:dyDescent="0.25">
      <c r="A283" t="s">
        <v>645</v>
      </c>
      <c r="B283" s="2">
        <v>44006</v>
      </c>
      <c r="C283">
        <v>10016</v>
      </c>
      <c r="D283" t="s">
        <v>646</v>
      </c>
      <c r="E283" t="s">
        <v>32</v>
      </c>
      <c r="F283" t="s">
        <v>112</v>
      </c>
      <c r="G283" t="s">
        <v>26</v>
      </c>
      <c r="H283" t="s">
        <v>113</v>
      </c>
      <c r="I283" t="s">
        <v>312</v>
      </c>
      <c r="J283" t="s">
        <v>313</v>
      </c>
      <c r="K283">
        <v>1</v>
      </c>
      <c r="L283">
        <v>0</v>
      </c>
      <c r="M283">
        <v>722.69</v>
      </c>
      <c r="N283">
        <v>178.66</v>
      </c>
      <c r="O283">
        <v>198.54</v>
      </c>
    </row>
    <row r="284" spans="1:15" x14ac:dyDescent="0.25">
      <c r="A284" t="s">
        <v>647</v>
      </c>
      <c r="B284" s="2">
        <v>43433</v>
      </c>
      <c r="C284">
        <v>10060</v>
      </c>
      <c r="D284" t="s">
        <v>648</v>
      </c>
      <c r="E284" t="s">
        <v>39</v>
      </c>
      <c r="F284" t="s">
        <v>47</v>
      </c>
      <c r="G284" t="s">
        <v>48</v>
      </c>
      <c r="H284" t="s">
        <v>49</v>
      </c>
      <c r="I284" t="s">
        <v>57</v>
      </c>
      <c r="J284" t="s">
        <v>58</v>
      </c>
      <c r="K284">
        <v>7</v>
      </c>
      <c r="L284">
        <v>0</v>
      </c>
      <c r="M284">
        <v>1055.67</v>
      </c>
      <c r="N284">
        <v>12.13</v>
      </c>
      <c r="O284">
        <v>127.91</v>
      </c>
    </row>
    <row r="285" spans="1:15" x14ac:dyDescent="0.25">
      <c r="A285" t="s">
        <v>649</v>
      </c>
      <c r="B285" s="2">
        <v>44063</v>
      </c>
      <c r="C285">
        <v>10348</v>
      </c>
      <c r="D285" t="s">
        <v>319</v>
      </c>
      <c r="E285" t="s">
        <v>17</v>
      </c>
      <c r="F285" t="s">
        <v>193</v>
      </c>
      <c r="G285" t="s">
        <v>193</v>
      </c>
      <c r="H285" t="s">
        <v>194</v>
      </c>
      <c r="I285" t="s">
        <v>215</v>
      </c>
      <c r="J285" t="s">
        <v>216</v>
      </c>
      <c r="K285">
        <v>2</v>
      </c>
      <c r="L285">
        <v>0.1</v>
      </c>
      <c r="M285">
        <v>1845.54</v>
      </c>
      <c r="N285">
        <v>59.3</v>
      </c>
      <c r="O285">
        <v>375.03</v>
      </c>
    </row>
    <row r="286" spans="1:15" x14ac:dyDescent="0.25">
      <c r="A286" t="s">
        <v>650</v>
      </c>
      <c r="B286" s="2">
        <v>44492</v>
      </c>
      <c r="C286">
        <v>10074</v>
      </c>
      <c r="D286" t="s">
        <v>389</v>
      </c>
      <c r="E286" t="s">
        <v>32</v>
      </c>
      <c r="F286" t="s">
        <v>33</v>
      </c>
      <c r="G286" t="s">
        <v>34</v>
      </c>
      <c r="H286" t="s">
        <v>27</v>
      </c>
      <c r="I286" t="s">
        <v>146</v>
      </c>
      <c r="J286" t="s">
        <v>147</v>
      </c>
      <c r="K286">
        <v>1</v>
      </c>
      <c r="L286">
        <v>0</v>
      </c>
      <c r="M286">
        <v>161.18</v>
      </c>
      <c r="N286">
        <v>13.84</v>
      </c>
      <c r="O286">
        <v>20.72</v>
      </c>
    </row>
    <row r="287" spans="1:15" x14ac:dyDescent="0.25">
      <c r="A287" t="s">
        <v>651</v>
      </c>
      <c r="B287" s="2">
        <v>44882</v>
      </c>
      <c r="C287">
        <v>10226</v>
      </c>
      <c r="D287" t="s">
        <v>208</v>
      </c>
      <c r="E287" t="s">
        <v>17</v>
      </c>
      <c r="F287" t="s">
        <v>112</v>
      </c>
      <c r="G287" t="s">
        <v>26</v>
      </c>
      <c r="H287" t="s">
        <v>113</v>
      </c>
      <c r="I287" t="s">
        <v>80</v>
      </c>
      <c r="J287" t="s">
        <v>81</v>
      </c>
      <c r="K287">
        <v>1</v>
      </c>
      <c r="L287">
        <v>0.25</v>
      </c>
      <c r="M287">
        <v>227.74</v>
      </c>
      <c r="N287">
        <v>23.55</v>
      </c>
      <c r="O287">
        <v>36.51</v>
      </c>
    </row>
    <row r="288" spans="1:15" x14ac:dyDescent="0.25">
      <c r="A288" t="s">
        <v>652</v>
      </c>
      <c r="B288" s="2">
        <v>43898</v>
      </c>
      <c r="C288">
        <v>10052</v>
      </c>
      <c r="D288" t="s">
        <v>653</v>
      </c>
      <c r="E288" t="s">
        <v>39</v>
      </c>
      <c r="F288" t="s">
        <v>201</v>
      </c>
      <c r="G288" t="s">
        <v>202</v>
      </c>
      <c r="H288" t="s">
        <v>122</v>
      </c>
      <c r="I288" t="s">
        <v>195</v>
      </c>
      <c r="J288" t="s">
        <v>196</v>
      </c>
      <c r="K288">
        <v>3</v>
      </c>
      <c r="L288">
        <v>0.15</v>
      </c>
      <c r="M288">
        <v>837.84</v>
      </c>
      <c r="N288">
        <v>24.29</v>
      </c>
      <c r="O288">
        <v>102.96</v>
      </c>
    </row>
    <row r="289" spans="1:15" x14ac:dyDescent="0.25">
      <c r="A289" t="s">
        <v>654</v>
      </c>
      <c r="B289" s="2">
        <v>44721</v>
      </c>
      <c r="C289">
        <v>10164</v>
      </c>
      <c r="D289" t="s">
        <v>564</v>
      </c>
      <c r="E289" t="s">
        <v>32</v>
      </c>
      <c r="F289" t="s">
        <v>54</v>
      </c>
      <c r="G289" t="s">
        <v>55</v>
      </c>
      <c r="H289" t="s">
        <v>56</v>
      </c>
      <c r="I289" t="s">
        <v>129</v>
      </c>
      <c r="J289" t="s">
        <v>130</v>
      </c>
      <c r="K289">
        <v>5</v>
      </c>
      <c r="L289">
        <v>0</v>
      </c>
      <c r="M289">
        <v>4583.45</v>
      </c>
      <c r="N289">
        <v>64.540000000000006</v>
      </c>
      <c r="O289">
        <v>923.15</v>
      </c>
    </row>
    <row r="290" spans="1:15" x14ac:dyDescent="0.25">
      <c r="A290" t="s">
        <v>655</v>
      </c>
      <c r="B290" s="2">
        <v>43236</v>
      </c>
      <c r="C290">
        <v>10289</v>
      </c>
      <c r="D290" t="s">
        <v>656</v>
      </c>
      <c r="E290" t="s">
        <v>39</v>
      </c>
      <c r="F290" t="s">
        <v>40</v>
      </c>
      <c r="G290" t="s">
        <v>41</v>
      </c>
      <c r="H290" t="s">
        <v>42</v>
      </c>
      <c r="I290" t="s">
        <v>123</v>
      </c>
      <c r="J290" t="s">
        <v>124</v>
      </c>
      <c r="K290">
        <v>7</v>
      </c>
      <c r="L290">
        <v>0.05</v>
      </c>
      <c r="M290">
        <v>4673.8999999999996</v>
      </c>
      <c r="N290">
        <v>26.65</v>
      </c>
      <c r="O290">
        <v>937.44</v>
      </c>
    </row>
    <row r="291" spans="1:15" x14ac:dyDescent="0.25">
      <c r="A291" t="s">
        <v>657</v>
      </c>
      <c r="B291" s="2">
        <v>43576</v>
      </c>
      <c r="C291">
        <v>10040</v>
      </c>
      <c r="D291" t="s">
        <v>126</v>
      </c>
      <c r="E291" t="s">
        <v>39</v>
      </c>
      <c r="F291" t="s">
        <v>121</v>
      </c>
      <c r="G291" t="s">
        <v>121</v>
      </c>
      <c r="H291" t="s">
        <v>122</v>
      </c>
      <c r="I291" t="s">
        <v>181</v>
      </c>
      <c r="J291" t="s">
        <v>182</v>
      </c>
      <c r="K291">
        <v>5</v>
      </c>
      <c r="L291">
        <v>0.1</v>
      </c>
      <c r="M291">
        <v>1150.95</v>
      </c>
      <c r="N291">
        <v>27.53</v>
      </c>
      <c r="O291">
        <v>140.85</v>
      </c>
    </row>
    <row r="292" spans="1:15" x14ac:dyDescent="0.25">
      <c r="A292" t="s">
        <v>658</v>
      </c>
      <c r="B292" s="2">
        <v>44139</v>
      </c>
      <c r="C292">
        <v>10306</v>
      </c>
      <c r="D292" t="s">
        <v>186</v>
      </c>
      <c r="E292" t="s">
        <v>39</v>
      </c>
      <c r="F292" t="s">
        <v>47</v>
      </c>
      <c r="G292" t="s">
        <v>48</v>
      </c>
      <c r="H292" t="s">
        <v>49</v>
      </c>
      <c r="I292" t="s">
        <v>236</v>
      </c>
      <c r="J292" t="s">
        <v>237</v>
      </c>
      <c r="K292">
        <v>4</v>
      </c>
      <c r="L292">
        <v>0.05</v>
      </c>
      <c r="M292">
        <v>2951.28</v>
      </c>
      <c r="N292">
        <v>184.23</v>
      </c>
      <c r="O292">
        <v>756.26</v>
      </c>
    </row>
    <row r="293" spans="1:15" x14ac:dyDescent="0.25">
      <c r="A293" t="s">
        <v>659</v>
      </c>
      <c r="B293" s="2">
        <v>43829</v>
      </c>
      <c r="C293">
        <v>10376</v>
      </c>
      <c r="D293" t="s">
        <v>335</v>
      </c>
      <c r="E293" t="s">
        <v>17</v>
      </c>
      <c r="F293" t="s">
        <v>47</v>
      </c>
      <c r="G293" t="s">
        <v>48</v>
      </c>
      <c r="H293" t="s">
        <v>49</v>
      </c>
      <c r="I293" t="s">
        <v>161</v>
      </c>
      <c r="J293" t="s">
        <v>162</v>
      </c>
      <c r="K293">
        <v>3</v>
      </c>
      <c r="L293">
        <v>0.05</v>
      </c>
      <c r="M293">
        <v>323.25</v>
      </c>
      <c r="N293">
        <v>13.06</v>
      </c>
      <c r="O293">
        <v>49.79</v>
      </c>
    </row>
    <row r="294" spans="1:15" x14ac:dyDescent="0.25">
      <c r="A294" t="s">
        <v>660</v>
      </c>
      <c r="B294" s="2">
        <v>43781</v>
      </c>
      <c r="C294">
        <v>10384</v>
      </c>
      <c r="D294" t="s">
        <v>562</v>
      </c>
      <c r="E294" t="s">
        <v>32</v>
      </c>
      <c r="F294" t="s">
        <v>165</v>
      </c>
      <c r="G294" t="s">
        <v>41</v>
      </c>
      <c r="H294" t="s">
        <v>166</v>
      </c>
      <c r="I294" t="s">
        <v>427</v>
      </c>
      <c r="J294" t="s">
        <v>428</v>
      </c>
      <c r="K294">
        <v>1</v>
      </c>
      <c r="L294">
        <v>0.3</v>
      </c>
      <c r="M294">
        <v>129.19</v>
      </c>
      <c r="N294">
        <v>13.28</v>
      </c>
      <c r="O294">
        <v>20.71</v>
      </c>
    </row>
    <row r="295" spans="1:15" x14ac:dyDescent="0.25">
      <c r="A295" t="s">
        <v>661</v>
      </c>
      <c r="B295" s="2">
        <v>43803</v>
      </c>
      <c r="C295">
        <v>10221</v>
      </c>
      <c r="D295" t="s">
        <v>401</v>
      </c>
      <c r="E295" t="s">
        <v>32</v>
      </c>
      <c r="F295" t="s">
        <v>112</v>
      </c>
      <c r="G295" t="s">
        <v>26</v>
      </c>
      <c r="H295" t="s">
        <v>113</v>
      </c>
      <c r="I295" t="s">
        <v>167</v>
      </c>
      <c r="J295" t="s">
        <v>168</v>
      </c>
      <c r="K295">
        <v>3</v>
      </c>
      <c r="L295">
        <v>0</v>
      </c>
      <c r="M295">
        <v>3647.4</v>
      </c>
      <c r="N295">
        <v>209.25</v>
      </c>
      <c r="O295">
        <v>823.36</v>
      </c>
    </row>
    <row r="296" spans="1:15" x14ac:dyDescent="0.25">
      <c r="A296" t="s">
        <v>662</v>
      </c>
      <c r="B296" s="2">
        <v>44051</v>
      </c>
      <c r="C296">
        <v>10112</v>
      </c>
      <c r="D296" t="s">
        <v>234</v>
      </c>
      <c r="E296" t="s">
        <v>32</v>
      </c>
      <c r="F296" t="s">
        <v>33</v>
      </c>
      <c r="G296" t="s">
        <v>34</v>
      </c>
      <c r="H296" t="s">
        <v>27</v>
      </c>
      <c r="I296" t="s">
        <v>142</v>
      </c>
      <c r="J296" t="s">
        <v>143</v>
      </c>
      <c r="K296">
        <v>6</v>
      </c>
      <c r="L296">
        <v>0</v>
      </c>
      <c r="M296">
        <v>1162.02</v>
      </c>
      <c r="N296">
        <v>14</v>
      </c>
      <c r="O296">
        <v>140.84</v>
      </c>
    </row>
    <row r="297" spans="1:15" x14ac:dyDescent="0.25">
      <c r="A297" t="s">
        <v>566</v>
      </c>
      <c r="B297" s="2">
        <v>44720</v>
      </c>
      <c r="C297">
        <v>10189</v>
      </c>
      <c r="D297" t="s">
        <v>567</v>
      </c>
      <c r="E297" t="s">
        <v>39</v>
      </c>
      <c r="F297" t="s">
        <v>261</v>
      </c>
      <c r="G297" t="s">
        <v>261</v>
      </c>
      <c r="H297" t="s">
        <v>262</v>
      </c>
      <c r="I297" t="s">
        <v>57</v>
      </c>
      <c r="J297" t="s">
        <v>58</v>
      </c>
      <c r="K297">
        <v>4</v>
      </c>
      <c r="L297">
        <v>0</v>
      </c>
      <c r="M297">
        <v>603.24</v>
      </c>
      <c r="N297">
        <v>13.28</v>
      </c>
      <c r="O297">
        <v>73.73</v>
      </c>
    </row>
    <row r="298" spans="1:15" x14ac:dyDescent="0.25">
      <c r="A298" t="s">
        <v>663</v>
      </c>
      <c r="B298" s="2">
        <v>44855</v>
      </c>
      <c r="C298">
        <v>10204</v>
      </c>
      <c r="D298" t="s">
        <v>212</v>
      </c>
      <c r="E298" t="s">
        <v>17</v>
      </c>
      <c r="F298" t="s">
        <v>154</v>
      </c>
      <c r="G298" t="s">
        <v>155</v>
      </c>
      <c r="H298" t="s">
        <v>156</v>
      </c>
      <c r="I298" t="s">
        <v>496</v>
      </c>
      <c r="J298" t="s">
        <v>497</v>
      </c>
      <c r="K298">
        <v>4</v>
      </c>
      <c r="L298">
        <v>0.05</v>
      </c>
      <c r="M298">
        <v>1117.2</v>
      </c>
      <c r="N298">
        <v>29.66</v>
      </c>
      <c r="O298">
        <v>170.57</v>
      </c>
    </row>
    <row r="299" spans="1:15" x14ac:dyDescent="0.25">
      <c r="A299" t="s">
        <v>664</v>
      </c>
      <c r="B299" s="2">
        <v>43660</v>
      </c>
      <c r="C299">
        <v>10036</v>
      </c>
      <c r="D299" t="s">
        <v>371</v>
      </c>
      <c r="E299" t="s">
        <v>17</v>
      </c>
      <c r="F299" t="s">
        <v>165</v>
      </c>
      <c r="G299" t="s">
        <v>41</v>
      </c>
      <c r="H299" t="s">
        <v>166</v>
      </c>
      <c r="I299" t="s">
        <v>195</v>
      </c>
      <c r="J299" t="s">
        <v>196</v>
      </c>
      <c r="K299">
        <v>1</v>
      </c>
      <c r="L299">
        <v>0.05</v>
      </c>
      <c r="M299">
        <v>279.27999999999997</v>
      </c>
      <c r="N299">
        <v>25.44</v>
      </c>
      <c r="O299">
        <v>36.049999999999997</v>
      </c>
    </row>
    <row r="300" spans="1:15" x14ac:dyDescent="0.25">
      <c r="A300" t="s">
        <v>665</v>
      </c>
      <c r="B300" s="2">
        <v>43857</v>
      </c>
      <c r="C300">
        <v>10279</v>
      </c>
      <c r="D300" t="s">
        <v>560</v>
      </c>
      <c r="E300" t="s">
        <v>32</v>
      </c>
      <c r="F300" t="s">
        <v>18</v>
      </c>
      <c r="G300" t="s">
        <v>19</v>
      </c>
      <c r="H300" t="s">
        <v>20</v>
      </c>
      <c r="I300" t="s">
        <v>117</v>
      </c>
      <c r="J300" t="s">
        <v>118</v>
      </c>
      <c r="K300">
        <v>1</v>
      </c>
      <c r="L300">
        <v>0</v>
      </c>
      <c r="M300">
        <v>180.55</v>
      </c>
      <c r="N300">
        <v>17.07</v>
      </c>
      <c r="O300">
        <v>28.79</v>
      </c>
    </row>
    <row r="301" spans="1:15" x14ac:dyDescent="0.25">
      <c r="A301" t="s">
        <v>666</v>
      </c>
      <c r="B301" s="2">
        <v>44282</v>
      </c>
      <c r="C301">
        <v>10223</v>
      </c>
      <c r="D301" t="s">
        <v>667</v>
      </c>
      <c r="E301" t="s">
        <v>39</v>
      </c>
      <c r="F301" t="s">
        <v>47</v>
      </c>
      <c r="G301" t="s">
        <v>48</v>
      </c>
      <c r="H301" t="s">
        <v>49</v>
      </c>
      <c r="I301" t="s">
        <v>551</v>
      </c>
      <c r="J301" t="s">
        <v>552</v>
      </c>
      <c r="K301">
        <v>3</v>
      </c>
      <c r="L301">
        <v>0</v>
      </c>
      <c r="M301">
        <v>4013.07</v>
      </c>
      <c r="N301">
        <v>244.49</v>
      </c>
      <c r="O301">
        <v>907.32</v>
      </c>
    </row>
    <row r="302" spans="1:15" x14ac:dyDescent="0.25">
      <c r="A302" t="s">
        <v>668</v>
      </c>
      <c r="B302" s="2">
        <v>44216</v>
      </c>
      <c r="C302">
        <v>10292</v>
      </c>
      <c r="D302" t="s">
        <v>31</v>
      </c>
      <c r="E302" t="s">
        <v>32</v>
      </c>
      <c r="F302" t="s">
        <v>54</v>
      </c>
      <c r="G302" t="s">
        <v>55</v>
      </c>
      <c r="H302" t="s">
        <v>56</v>
      </c>
      <c r="I302" t="s">
        <v>138</v>
      </c>
      <c r="J302" t="s">
        <v>139</v>
      </c>
      <c r="K302">
        <v>4</v>
      </c>
      <c r="L302">
        <v>0</v>
      </c>
      <c r="M302">
        <v>723.6</v>
      </c>
      <c r="N302">
        <v>22.28</v>
      </c>
      <c r="O302">
        <v>110.79</v>
      </c>
    </row>
    <row r="303" spans="1:15" x14ac:dyDescent="0.25">
      <c r="A303" t="s">
        <v>669</v>
      </c>
      <c r="B303" s="2">
        <v>43676</v>
      </c>
      <c r="C303">
        <v>10070</v>
      </c>
      <c r="D303" t="s">
        <v>670</v>
      </c>
      <c r="E303" t="s">
        <v>32</v>
      </c>
      <c r="F303" t="s">
        <v>88</v>
      </c>
      <c r="G303" t="s">
        <v>89</v>
      </c>
      <c r="H303" t="s">
        <v>90</v>
      </c>
      <c r="I303" t="s">
        <v>167</v>
      </c>
      <c r="J303" t="s">
        <v>168</v>
      </c>
      <c r="K303">
        <v>3</v>
      </c>
      <c r="L303">
        <v>0.1</v>
      </c>
      <c r="M303">
        <v>3647.4</v>
      </c>
      <c r="N303">
        <v>230.18</v>
      </c>
      <c r="O303">
        <v>825.46</v>
      </c>
    </row>
    <row r="304" spans="1:15" x14ac:dyDescent="0.25">
      <c r="A304" t="s">
        <v>671</v>
      </c>
      <c r="B304" s="2">
        <v>44660</v>
      </c>
      <c r="C304">
        <v>10005</v>
      </c>
      <c r="D304" t="s">
        <v>672</v>
      </c>
      <c r="E304" t="s">
        <v>39</v>
      </c>
      <c r="F304" t="s">
        <v>18</v>
      </c>
      <c r="G304" t="s">
        <v>19</v>
      </c>
      <c r="H304" t="s">
        <v>20</v>
      </c>
      <c r="I304" t="s">
        <v>64</v>
      </c>
      <c r="J304" t="s">
        <v>65</v>
      </c>
      <c r="K304">
        <v>2</v>
      </c>
      <c r="L304">
        <v>0.15</v>
      </c>
      <c r="M304">
        <v>1763.28</v>
      </c>
      <c r="N304">
        <v>140.61000000000001</v>
      </c>
      <c r="O304">
        <v>401.98</v>
      </c>
    </row>
    <row r="305" spans="1:15" x14ac:dyDescent="0.25">
      <c r="A305" t="s">
        <v>673</v>
      </c>
      <c r="B305" s="2">
        <v>43916</v>
      </c>
      <c r="C305">
        <v>10386</v>
      </c>
      <c r="D305" t="s">
        <v>440</v>
      </c>
      <c r="E305" t="s">
        <v>17</v>
      </c>
      <c r="F305" t="s">
        <v>40</v>
      </c>
      <c r="G305" t="s">
        <v>41</v>
      </c>
      <c r="H305" t="s">
        <v>42</v>
      </c>
      <c r="I305" t="s">
        <v>68</v>
      </c>
      <c r="J305" t="s">
        <v>69</v>
      </c>
      <c r="K305">
        <v>2</v>
      </c>
      <c r="L305">
        <v>0.05</v>
      </c>
      <c r="M305">
        <v>452.98</v>
      </c>
      <c r="N305">
        <v>21.72</v>
      </c>
      <c r="O305">
        <v>70.11</v>
      </c>
    </row>
    <row r="306" spans="1:15" x14ac:dyDescent="0.25">
      <c r="A306" t="s">
        <v>674</v>
      </c>
      <c r="B306" s="2">
        <v>44262</v>
      </c>
      <c r="C306">
        <v>10064</v>
      </c>
      <c r="D306" t="s">
        <v>675</v>
      </c>
      <c r="E306" t="s">
        <v>32</v>
      </c>
      <c r="F306" t="s">
        <v>72</v>
      </c>
      <c r="G306" t="s">
        <v>73</v>
      </c>
      <c r="H306" t="s">
        <v>56</v>
      </c>
      <c r="I306" t="s">
        <v>157</v>
      </c>
      <c r="J306" t="s">
        <v>158</v>
      </c>
      <c r="K306">
        <v>1</v>
      </c>
      <c r="L306">
        <v>0</v>
      </c>
      <c r="M306">
        <v>188.87</v>
      </c>
      <c r="N306">
        <v>24.64</v>
      </c>
      <c r="O306">
        <v>30.79</v>
      </c>
    </row>
    <row r="307" spans="1:15" x14ac:dyDescent="0.25">
      <c r="A307" t="s">
        <v>676</v>
      </c>
      <c r="B307" s="2">
        <v>44566</v>
      </c>
      <c r="C307">
        <v>10151</v>
      </c>
      <c r="D307" t="s">
        <v>423</v>
      </c>
      <c r="E307" t="s">
        <v>32</v>
      </c>
      <c r="F307" t="s">
        <v>47</v>
      </c>
      <c r="G307" t="s">
        <v>48</v>
      </c>
      <c r="H307" t="s">
        <v>49</v>
      </c>
      <c r="I307" t="s">
        <v>76</v>
      </c>
      <c r="J307" t="s">
        <v>77</v>
      </c>
      <c r="K307">
        <v>3</v>
      </c>
      <c r="L307">
        <v>0.1</v>
      </c>
      <c r="M307">
        <v>2914.5</v>
      </c>
      <c r="N307">
        <v>53.3</v>
      </c>
      <c r="O307">
        <v>588.23</v>
      </c>
    </row>
    <row r="308" spans="1:15" x14ac:dyDescent="0.25">
      <c r="A308" t="s">
        <v>677</v>
      </c>
      <c r="B308" s="2">
        <v>44110</v>
      </c>
      <c r="C308">
        <v>10117</v>
      </c>
      <c r="D308" t="s">
        <v>678</v>
      </c>
      <c r="E308" t="s">
        <v>32</v>
      </c>
      <c r="F308" t="s">
        <v>121</v>
      </c>
      <c r="G308" t="s">
        <v>121</v>
      </c>
      <c r="H308" t="s">
        <v>122</v>
      </c>
      <c r="I308" t="s">
        <v>167</v>
      </c>
      <c r="J308" t="s">
        <v>168</v>
      </c>
      <c r="K308">
        <v>1</v>
      </c>
      <c r="L308">
        <v>0</v>
      </c>
      <c r="M308">
        <v>1215.8</v>
      </c>
      <c r="N308">
        <v>219.71</v>
      </c>
      <c r="O308">
        <v>289.45</v>
      </c>
    </row>
    <row r="309" spans="1:15" x14ac:dyDescent="0.25">
      <c r="A309" t="s">
        <v>679</v>
      </c>
      <c r="B309" s="2">
        <v>44498</v>
      </c>
      <c r="C309">
        <v>10063</v>
      </c>
      <c r="D309" t="s">
        <v>680</v>
      </c>
      <c r="E309" t="s">
        <v>39</v>
      </c>
      <c r="F309" t="s">
        <v>154</v>
      </c>
      <c r="G309" t="s">
        <v>155</v>
      </c>
      <c r="H309" t="s">
        <v>156</v>
      </c>
      <c r="I309" t="s">
        <v>91</v>
      </c>
      <c r="J309" t="s">
        <v>92</v>
      </c>
      <c r="K309">
        <v>1</v>
      </c>
      <c r="L309">
        <v>0</v>
      </c>
      <c r="M309">
        <v>277.07</v>
      </c>
      <c r="N309">
        <v>34.33</v>
      </c>
      <c r="O309">
        <v>36.68</v>
      </c>
    </row>
    <row r="310" spans="1:15" x14ac:dyDescent="0.25">
      <c r="A310" t="s">
        <v>681</v>
      </c>
      <c r="B310" s="2">
        <v>44732</v>
      </c>
      <c r="C310">
        <v>10171</v>
      </c>
      <c r="D310" t="s">
        <v>682</v>
      </c>
      <c r="E310" t="s">
        <v>32</v>
      </c>
      <c r="F310" t="s">
        <v>33</v>
      </c>
      <c r="G310" t="s">
        <v>34</v>
      </c>
      <c r="H310" t="s">
        <v>27</v>
      </c>
      <c r="I310" t="s">
        <v>123</v>
      </c>
      <c r="J310" t="s">
        <v>124</v>
      </c>
      <c r="K310">
        <v>4</v>
      </c>
      <c r="L310">
        <v>0.15</v>
      </c>
      <c r="M310">
        <v>2670.8</v>
      </c>
      <c r="N310">
        <v>24.23</v>
      </c>
      <c r="O310">
        <v>536.58000000000004</v>
      </c>
    </row>
    <row r="311" spans="1:15" x14ac:dyDescent="0.25">
      <c r="A311" t="s">
        <v>683</v>
      </c>
      <c r="B311" s="2">
        <v>43649</v>
      </c>
      <c r="C311">
        <v>10328</v>
      </c>
      <c r="D311" t="s">
        <v>369</v>
      </c>
      <c r="E311" t="s">
        <v>32</v>
      </c>
      <c r="F311" t="s">
        <v>47</v>
      </c>
      <c r="G311" t="s">
        <v>48</v>
      </c>
      <c r="H311" t="s">
        <v>49</v>
      </c>
      <c r="I311" t="s">
        <v>95</v>
      </c>
      <c r="J311" t="s">
        <v>96</v>
      </c>
      <c r="K311">
        <v>1</v>
      </c>
      <c r="L311">
        <v>0</v>
      </c>
      <c r="M311">
        <v>1024.3699999999999</v>
      </c>
      <c r="N311">
        <v>197.44</v>
      </c>
      <c r="O311">
        <v>245.1</v>
      </c>
    </row>
    <row r="312" spans="1:15" x14ac:dyDescent="0.25">
      <c r="A312" t="s">
        <v>684</v>
      </c>
      <c r="B312" s="2">
        <v>44471</v>
      </c>
      <c r="C312">
        <v>10096</v>
      </c>
      <c r="D312" t="s">
        <v>685</v>
      </c>
      <c r="E312" t="s">
        <v>32</v>
      </c>
      <c r="F312" t="s">
        <v>121</v>
      </c>
      <c r="G312" t="s">
        <v>121</v>
      </c>
      <c r="H312" t="s">
        <v>122</v>
      </c>
      <c r="I312" t="s">
        <v>551</v>
      </c>
      <c r="J312" t="s">
        <v>552</v>
      </c>
      <c r="K312">
        <v>3</v>
      </c>
      <c r="L312">
        <v>0</v>
      </c>
      <c r="M312">
        <v>4013.07</v>
      </c>
      <c r="N312">
        <v>244.49</v>
      </c>
      <c r="O312">
        <v>907.32</v>
      </c>
    </row>
    <row r="313" spans="1:15" x14ac:dyDescent="0.25">
      <c r="A313" t="s">
        <v>686</v>
      </c>
      <c r="B313" s="2">
        <v>43496</v>
      </c>
      <c r="C313">
        <v>10196</v>
      </c>
      <c r="D313" t="s">
        <v>188</v>
      </c>
      <c r="E313" t="s">
        <v>39</v>
      </c>
      <c r="F313" t="s">
        <v>88</v>
      </c>
      <c r="G313" t="s">
        <v>89</v>
      </c>
      <c r="H313" t="s">
        <v>90</v>
      </c>
      <c r="I313" t="s">
        <v>294</v>
      </c>
      <c r="J313" t="s">
        <v>295</v>
      </c>
      <c r="K313">
        <v>3</v>
      </c>
      <c r="L313">
        <v>0</v>
      </c>
      <c r="M313">
        <v>2700.72</v>
      </c>
      <c r="N313">
        <v>58.44</v>
      </c>
      <c r="O313">
        <v>545.99</v>
      </c>
    </row>
    <row r="314" spans="1:15" x14ac:dyDescent="0.25">
      <c r="A314" t="s">
        <v>687</v>
      </c>
      <c r="B314" s="2">
        <v>43202</v>
      </c>
      <c r="C314">
        <v>10171</v>
      </c>
      <c r="D314" t="s">
        <v>682</v>
      </c>
      <c r="E314" t="s">
        <v>32</v>
      </c>
      <c r="F314" t="s">
        <v>25</v>
      </c>
      <c r="G314" t="s">
        <v>26</v>
      </c>
      <c r="H314" t="s">
        <v>27</v>
      </c>
      <c r="I314" t="s">
        <v>480</v>
      </c>
      <c r="J314" t="s">
        <v>481</v>
      </c>
      <c r="K314">
        <v>1</v>
      </c>
      <c r="L314">
        <v>0</v>
      </c>
      <c r="M314">
        <v>885.07</v>
      </c>
      <c r="N314">
        <v>144.58000000000001</v>
      </c>
      <c r="O314">
        <v>209.18</v>
      </c>
    </row>
    <row r="315" spans="1:15" x14ac:dyDescent="0.25">
      <c r="A315" t="s">
        <v>688</v>
      </c>
      <c r="B315" s="2">
        <v>44365</v>
      </c>
      <c r="C315">
        <v>10128</v>
      </c>
      <c r="D315" t="s">
        <v>470</v>
      </c>
      <c r="E315" t="s">
        <v>32</v>
      </c>
      <c r="F315" t="s">
        <v>33</v>
      </c>
      <c r="G315" t="s">
        <v>34</v>
      </c>
      <c r="H315" t="s">
        <v>27</v>
      </c>
      <c r="I315" t="s">
        <v>236</v>
      </c>
      <c r="J315" t="s">
        <v>237</v>
      </c>
      <c r="K315">
        <v>1</v>
      </c>
      <c r="L315">
        <v>0</v>
      </c>
      <c r="M315">
        <v>737.82</v>
      </c>
      <c r="N315">
        <v>175.46</v>
      </c>
      <c r="O315">
        <v>202.01</v>
      </c>
    </row>
    <row r="316" spans="1:15" x14ac:dyDescent="0.25">
      <c r="A316" t="s">
        <v>689</v>
      </c>
      <c r="B316" s="2">
        <v>44233</v>
      </c>
      <c r="C316">
        <v>10369</v>
      </c>
      <c r="D316" t="s">
        <v>98</v>
      </c>
      <c r="E316" t="s">
        <v>32</v>
      </c>
      <c r="F316" t="s">
        <v>25</v>
      </c>
      <c r="G316" t="s">
        <v>26</v>
      </c>
      <c r="H316" t="s">
        <v>27</v>
      </c>
      <c r="I316" t="s">
        <v>272</v>
      </c>
      <c r="J316" t="s">
        <v>273</v>
      </c>
      <c r="K316">
        <v>4</v>
      </c>
      <c r="L316">
        <v>0.05</v>
      </c>
      <c r="M316">
        <v>2001.28</v>
      </c>
      <c r="N316">
        <v>15.45</v>
      </c>
      <c r="O316">
        <v>401.78</v>
      </c>
    </row>
    <row r="317" spans="1:15" x14ac:dyDescent="0.25">
      <c r="A317" t="s">
        <v>690</v>
      </c>
      <c r="B317" s="2">
        <v>44899</v>
      </c>
      <c r="C317">
        <v>10374</v>
      </c>
      <c r="D317" t="s">
        <v>164</v>
      </c>
      <c r="E317" t="s">
        <v>32</v>
      </c>
      <c r="F317" t="s">
        <v>18</v>
      </c>
      <c r="G317" t="s">
        <v>19</v>
      </c>
      <c r="H317" t="s">
        <v>20</v>
      </c>
      <c r="I317" t="s">
        <v>551</v>
      </c>
      <c r="J317" t="s">
        <v>552</v>
      </c>
      <c r="K317">
        <v>1</v>
      </c>
      <c r="L317">
        <v>0.1</v>
      </c>
      <c r="M317">
        <v>1337.69</v>
      </c>
      <c r="N317">
        <v>244.49</v>
      </c>
      <c r="O317">
        <v>318.74</v>
      </c>
    </row>
    <row r="318" spans="1:15" x14ac:dyDescent="0.25">
      <c r="A318" t="s">
        <v>691</v>
      </c>
      <c r="B318" s="2">
        <v>44385</v>
      </c>
      <c r="C318">
        <v>10173</v>
      </c>
      <c r="D318" t="s">
        <v>692</v>
      </c>
      <c r="E318" t="s">
        <v>17</v>
      </c>
      <c r="F318" t="s">
        <v>33</v>
      </c>
      <c r="G318" t="s">
        <v>34</v>
      </c>
      <c r="H318" t="s">
        <v>27</v>
      </c>
      <c r="I318" t="s">
        <v>398</v>
      </c>
      <c r="J318" t="s">
        <v>399</v>
      </c>
      <c r="K318">
        <v>1</v>
      </c>
      <c r="L318">
        <v>0</v>
      </c>
      <c r="M318">
        <v>239.47</v>
      </c>
      <c r="N318">
        <v>22.84</v>
      </c>
      <c r="O318">
        <v>31.02</v>
      </c>
    </row>
    <row r="319" spans="1:15" x14ac:dyDescent="0.25">
      <c r="A319" t="s">
        <v>693</v>
      </c>
      <c r="B319" s="2">
        <v>44098</v>
      </c>
      <c r="C319">
        <v>10284</v>
      </c>
      <c r="D319" t="s">
        <v>94</v>
      </c>
      <c r="E319" t="s">
        <v>17</v>
      </c>
      <c r="F319" t="s">
        <v>88</v>
      </c>
      <c r="G319" t="s">
        <v>89</v>
      </c>
      <c r="H319" t="s">
        <v>90</v>
      </c>
      <c r="I319" t="s">
        <v>229</v>
      </c>
      <c r="J319" t="s">
        <v>230</v>
      </c>
      <c r="K319">
        <v>2</v>
      </c>
      <c r="L319">
        <v>0</v>
      </c>
      <c r="M319">
        <v>2379.6</v>
      </c>
      <c r="N319">
        <v>239.87</v>
      </c>
      <c r="O319">
        <v>547.51</v>
      </c>
    </row>
    <row r="320" spans="1:15" x14ac:dyDescent="0.25">
      <c r="A320" t="s">
        <v>694</v>
      </c>
      <c r="B320" s="2">
        <v>43548</v>
      </c>
      <c r="C320">
        <v>10199</v>
      </c>
      <c r="D320" t="s">
        <v>695</v>
      </c>
      <c r="E320" t="s">
        <v>32</v>
      </c>
      <c r="F320" t="s">
        <v>72</v>
      </c>
      <c r="G320" t="s">
        <v>73</v>
      </c>
      <c r="H320" t="s">
        <v>56</v>
      </c>
      <c r="I320" t="s">
        <v>374</v>
      </c>
      <c r="J320" t="s">
        <v>375</v>
      </c>
      <c r="K320">
        <v>7</v>
      </c>
      <c r="L320">
        <v>0.05</v>
      </c>
      <c r="M320">
        <v>8337.07</v>
      </c>
      <c r="N320">
        <v>270.33999999999997</v>
      </c>
      <c r="O320">
        <v>1861.17</v>
      </c>
    </row>
    <row r="321" spans="1:15" x14ac:dyDescent="0.25">
      <c r="A321" t="s">
        <v>696</v>
      </c>
      <c r="B321" s="2">
        <v>44045</v>
      </c>
      <c r="C321">
        <v>10118</v>
      </c>
      <c r="D321" t="s">
        <v>697</v>
      </c>
      <c r="E321" t="s">
        <v>39</v>
      </c>
      <c r="F321" t="s">
        <v>103</v>
      </c>
      <c r="G321" t="s">
        <v>104</v>
      </c>
      <c r="H321" t="s">
        <v>105</v>
      </c>
      <c r="I321" t="s">
        <v>205</v>
      </c>
      <c r="J321" t="s">
        <v>206</v>
      </c>
      <c r="K321">
        <v>1</v>
      </c>
      <c r="L321">
        <v>0</v>
      </c>
      <c r="M321">
        <v>753.3</v>
      </c>
      <c r="N321">
        <v>54.77</v>
      </c>
      <c r="O321">
        <v>156.13999999999999</v>
      </c>
    </row>
    <row r="322" spans="1:15" x14ac:dyDescent="0.25">
      <c r="A322" t="s">
        <v>698</v>
      </c>
      <c r="B322" s="2">
        <v>43616</v>
      </c>
      <c r="C322">
        <v>10198</v>
      </c>
      <c r="D322" t="s">
        <v>699</v>
      </c>
      <c r="E322" t="s">
        <v>39</v>
      </c>
      <c r="F322" t="s">
        <v>47</v>
      </c>
      <c r="G322" t="s">
        <v>48</v>
      </c>
      <c r="H322" t="s">
        <v>49</v>
      </c>
      <c r="I322" t="s">
        <v>246</v>
      </c>
      <c r="J322" t="s">
        <v>247</v>
      </c>
      <c r="K322">
        <v>1</v>
      </c>
      <c r="L322">
        <v>0.05</v>
      </c>
      <c r="M322">
        <v>1023.46</v>
      </c>
      <c r="N322">
        <v>164.28</v>
      </c>
      <c r="O322">
        <v>241.59</v>
      </c>
    </row>
    <row r="323" spans="1:15" x14ac:dyDescent="0.25">
      <c r="A323" t="s">
        <v>700</v>
      </c>
      <c r="B323" s="2">
        <v>44817</v>
      </c>
      <c r="C323">
        <v>10137</v>
      </c>
      <c r="D323" t="s">
        <v>701</v>
      </c>
      <c r="E323" t="s">
        <v>32</v>
      </c>
      <c r="F323" t="s">
        <v>165</v>
      </c>
      <c r="G323" t="s">
        <v>41</v>
      </c>
      <c r="H323" t="s">
        <v>166</v>
      </c>
      <c r="I323" t="s">
        <v>443</v>
      </c>
      <c r="J323" t="s">
        <v>444</v>
      </c>
      <c r="K323">
        <v>1</v>
      </c>
      <c r="L323">
        <v>0</v>
      </c>
      <c r="M323">
        <v>554.19000000000005</v>
      </c>
      <c r="N323">
        <v>31.36</v>
      </c>
      <c r="O323">
        <v>113.98</v>
      </c>
    </row>
    <row r="324" spans="1:15" x14ac:dyDescent="0.25">
      <c r="A324" t="s">
        <v>702</v>
      </c>
      <c r="B324" s="2">
        <v>43638</v>
      </c>
      <c r="C324">
        <v>10054</v>
      </c>
      <c r="D324" t="s">
        <v>703</v>
      </c>
      <c r="E324" t="s">
        <v>39</v>
      </c>
      <c r="F324" t="s">
        <v>165</v>
      </c>
      <c r="G324" t="s">
        <v>41</v>
      </c>
      <c r="H324" t="s">
        <v>166</v>
      </c>
      <c r="I324" t="s">
        <v>379</v>
      </c>
      <c r="J324" t="s">
        <v>380</v>
      </c>
      <c r="K324">
        <v>1</v>
      </c>
      <c r="L324">
        <v>0.05</v>
      </c>
      <c r="M324">
        <v>1021.59</v>
      </c>
      <c r="N324">
        <v>174.02</v>
      </c>
      <c r="O324">
        <v>242.15</v>
      </c>
    </row>
    <row r="325" spans="1:15" x14ac:dyDescent="0.25">
      <c r="A325" t="s">
        <v>704</v>
      </c>
      <c r="B325" s="2">
        <v>43791</v>
      </c>
      <c r="C325">
        <v>10214</v>
      </c>
      <c r="D325" t="s">
        <v>705</v>
      </c>
      <c r="E325" t="s">
        <v>17</v>
      </c>
      <c r="F325" t="s">
        <v>278</v>
      </c>
      <c r="G325" t="s">
        <v>279</v>
      </c>
      <c r="H325" t="s">
        <v>122</v>
      </c>
      <c r="I325" t="s">
        <v>480</v>
      </c>
      <c r="J325" t="s">
        <v>481</v>
      </c>
      <c r="K325">
        <v>2</v>
      </c>
      <c r="L325">
        <v>0</v>
      </c>
      <c r="M325">
        <v>1770.14</v>
      </c>
      <c r="N325">
        <v>151.81</v>
      </c>
      <c r="O325">
        <v>404.62</v>
      </c>
    </row>
    <row r="326" spans="1:15" x14ac:dyDescent="0.25">
      <c r="A326" t="s">
        <v>706</v>
      </c>
      <c r="B326" s="2">
        <v>43765</v>
      </c>
      <c r="C326">
        <v>10071</v>
      </c>
      <c r="D326" t="s">
        <v>707</v>
      </c>
      <c r="E326" t="s">
        <v>17</v>
      </c>
      <c r="F326" t="s">
        <v>193</v>
      </c>
      <c r="G326" t="s">
        <v>193</v>
      </c>
      <c r="H326" t="s">
        <v>194</v>
      </c>
      <c r="I326" t="s">
        <v>241</v>
      </c>
      <c r="J326" t="s">
        <v>242</v>
      </c>
      <c r="K326">
        <v>3</v>
      </c>
      <c r="L326">
        <v>0.1</v>
      </c>
      <c r="M326">
        <v>714.24</v>
      </c>
      <c r="N326">
        <v>29.88</v>
      </c>
      <c r="O326">
        <v>88.7</v>
      </c>
    </row>
    <row r="327" spans="1:15" x14ac:dyDescent="0.25">
      <c r="A327" t="s">
        <v>708</v>
      </c>
      <c r="B327" s="2">
        <v>44217</v>
      </c>
      <c r="C327">
        <v>10269</v>
      </c>
      <c r="D327" t="s">
        <v>463</v>
      </c>
      <c r="E327" t="s">
        <v>17</v>
      </c>
      <c r="F327" t="s">
        <v>193</v>
      </c>
      <c r="G327" t="s">
        <v>193</v>
      </c>
      <c r="H327" t="s">
        <v>194</v>
      </c>
      <c r="I327" t="s">
        <v>95</v>
      </c>
      <c r="J327" t="s">
        <v>96</v>
      </c>
      <c r="K327">
        <v>5</v>
      </c>
      <c r="L327">
        <v>0.1</v>
      </c>
      <c r="M327">
        <v>5121.8500000000004</v>
      </c>
      <c r="N327">
        <v>206.84</v>
      </c>
      <c r="O327">
        <v>1147.48</v>
      </c>
    </row>
    <row r="328" spans="1:15" x14ac:dyDescent="0.25">
      <c r="A328" t="s">
        <v>709</v>
      </c>
      <c r="B328" s="2">
        <v>44125</v>
      </c>
      <c r="C328">
        <v>10039</v>
      </c>
      <c r="D328" t="s">
        <v>366</v>
      </c>
      <c r="E328" t="s">
        <v>39</v>
      </c>
      <c r="F328" t="s">
        <v>33</v>
      </c>
      <c r="G328" t="s">
        <v>34</v>
      </c>
      <c r="H328" t="s">
        <v>27</v>
      </c>
      <c r="I328" t="s">
        <v>80</v>
      </c>
      <c r="J328" t="s">
        <v>81</v>
      </c>
      <c r="K328">
        <v>1</v>
      </c>
      <c r="L328">
        <v>0.05</v>
      </c>
      <c r="M328">
        <v>227.74</v>
      </c>
      <c r="N328">
        <v>23.55</v>
      </c>
      <c r="O328">
        <v>36.51</v>
      </c>
    </row>
    <row r="329" spans="1:15" x14ac:dyDescent="0.25">
      <c r="A329" t="s">
        <v>710</v>
      </c>
      <c r="B329" s="2">
        <v>43836</v>
      </c>
      <c r="C329">
        <v>10065</v>
      </c>
      <c r="D329" t="s">
        <v>711</v>
      </c>
      <c r="E329" t="s">
        <v>39</v>
      </c>
      <c r="F329" t="s">
        <v>165</v>
      </c>
      <c r="G329" t="s">
        <v>41</v>
      </c>
      <c r="H329" t="s">
        <v>166</v>
      </c>
      <c r="I329" t="s">
        <v>480</v>
      </c>
      <c r="J329" t="s">
        <v>481</v>
      </c>
      <c r="K329">
        <v>4</v>
      </c>
      <c r="L329">
        <v>0</v>
      </c>
      <c r="M329">
        <v>3540.28</v>
      </c>
      <c r="N329">
        <v>159.04</v>
      </c>
      <c r="O329">
        <v>794.78</v>
      </c>
    </row>
    <row r="330" spans="1:15" x14ac:dyDescent="0.25">
      <c r="A330" t="s">
        <v>712</v>
      </c>
      <c r="B330" s="2">
        <v>43931</v>
      </c>
      <c r="C330">
        <v>10233</v>
      </c>
      <c r="D330" t="s">
        <v>477</v>
      </c>
      <c r="E330" t="s">
        <v>39</v>
      </c>
      <c r="F330" t="s">
        <v>165</v>
      </c>
      <c r="G330" t="s">
        <v>41</v>
      </c>
      <c r="H330" t="s">
        <v>166</v>
      </c>
      <c r="I330" t="s">
        <v>80</v>
      </c>
      <c r="J330" t="s">
        <v>81</v>
      </c>
      <c r="K330">
        <v>1</v>
      </c>
      <c r="L330">
        <v>0.25</v>
      </c>
      <c r="M330">
        <v>227.74</v>
      </c>
      <c r="N330">
        <v>25.9</v>
      </c>
      <c r="O330">
        <v>36.75</v>
      </c>
    </row>
    <row r="331" spans="1:15" x14ac:dyDescent="0.25">
      <c r="A331" t="s">
        <v>713</v>
      </c>
      <c r="B331" s="2">
        <v>43622</v>
      </c>
      <c r="C331">
        <v>10079</v>
      </c>
      <c r="D331" t="s">
        <v>714</v>
      </c>
      <c r="E331" t="s">
        <v>39</v>
      </c>
      <c r="F331" t="s">
        <v>154</v>
      </c>
      <c r="G331" t="s">
        <v>155</v>
      </c>
      <c r="H331" t="s">
        <v>156</v>
      </c>
      <c r="I331" t="s">
        <v>106</v>
      </c>
      <c r="J331" t="s">
        <v>107</v>
      </c>
      <c r="K331">
        <v>1</v>
      </c>
      <c r="L331">
        <v>0.05</v>
      </c>
      <c r="M331">
        <v>1007.32</v>
      </c>
      <c r="N331">
        <v>259.14</v>
      </c>
      <c r="O331">
        <v>277.74</v>
      </c>
    </row>
    <row r="332" spans="1:15" x14ac:dyDescent="0.25">
      <c r="A332" t="s">
        <v>715</v>
      </c>
      <c r="B332" s="2">
        <v>44825</v>
      </c>
      <c r="C332">
        <v>10160</v>
      </c>
      <c r="D332" t="s">
        <v>641</v>
      </c>
      <c r="E332" t="s">
        <v>17</v>
      </c>
      <c r="F332" t="s">
        <v>278</v>
      </c>
      <c r="G332" t="s">
        <v>279</v>
      </c>
      <c r="H332" t="s">
        <v>122</v>
      </c>
      <c r="I332" t="s">
        <v>21</v>
      </c>
      <c r="J332" t="s">
        <v>22</v>
      </c>
      <c r="K332">
        <v>2</v>
      </c>
      <c r="L332">
        <v>0.1</v>
      </c>
      <c r="M332">
        <v>1236.02</v>
      </c>
      <c r="N332">
        <v>25.01</v>
      </c>
      <c r="O332">
        <v>249.7</v>
      </c>
    </row>
    <row r="333" spans="1:15" x14ac:dyDescent="0.25">
      <c r="A333" t="s">
        <v>716</v>
      </c>
      <c r="B333" s="2">
        <v>44713</v>
      </c>
      <c r="C333">
        <v>10312</v>
      </c>
      <c r="D333" t="s">
        <v>218</v>
      </c>
      <c r="E333" t="s">
        <v>32</v>
      </c>
      <c r="F333" t="s">
        <v>40</v>
      </c>
      <c r="G333" t="s">
        <v>41</v>
      </c>
      <c r="H333" t="s">
        <v>42</v>
      </c>
      <c r="I333" t="s">
        <v>138</v>
      </c>
      <c r="J333" t="s">
        <v>139</v>
      </c>
      <c r="K333">
        <v>1</v>
      </c>
      <c r="L333">
        <v>0.05</v>
      </c>
      <c r="M333">
        <v>180.9</v>
      </c>
      <c r="N333">
        <v>20.43</v>
      </c>
      <c r="O333">
        <v>29.18</v>
      </c>
    </row>
    <row r="334" spans="1:15" x14ac:dyDescent="0.25">
      <c r="A334" t="s">
        <v>717</v>
      </c>
      <c r="B334" s="2">
        <v>43468</v>
      </c>
      <c r="C334">
        <v>10039</v>
      </c>
      <c r="D334" t="s">
        <v>366</v>
      </c>
      <c r="E334" t="s">
        <v>39</v>
      </c>
      <c r="F334" t="s">
        <v>165</v>
      </c>
      <c r="G334" t="s">
        <v>41</v>
      </c>
      <c r="H334" t="s">
        <v>166</v>
      </c>
      <c r="I334" t="s">
        <v>229</v>
      </c>
      <c r="J334" t="s">
        <v>230</v>
      </c>
      <c r="K334">
        <v>4</v>
      </c>
      <c r="L334">
        <v>0</v>
      </c>
      <c r="M334">
        <v>4759.2</v>
      </c>
      <c r="N334">
        <v>239.87</v>
      </c>
      <c r="O334">
        <v>1071.03</v>
      </c>
    </row>
    <row r="335" spans="1:15" x14ac:dyDescent="0.25">
      <c r="A335" t="s">
        <v>718</v>
      </c>
      <c r="B335" s="2">
        <v>43766</v>
      </c>
      <c r="C335">
        <v>10243</v>
      </c>
      <c r="D335" t="s">
        <v>719</v>
      </c>
      <c r="E335" t="s">
        <v>17</v>
      </c>
      <c r="F335" t="s">
        <v>112</v>
      </c>
      <c r="G335" t="s">
        <v>26</v>
      </c>
      <c r="H335" t="s">
        <v>113</v>
      </c>
      <c r="I335" t="s">
        <v>379</v>
      </c>
      <c r="J335" t="s">
        <v>380</v>
      </c>
      <c r="K335">
        <v>1</v>
      </c>
      <c r="L335">
        <v>0.2</v>
      </c>
      <c r="M335">
        <v>1021.59</v>
      </c>
      <c r="N335">
        <v>158.19999999999999</v>
      </c>
      <c r="O335">
        <v>240.57</v>
      </c>
    </row>
    <row r="336" spans="1:15" x14ac:dyDescent="0.25">
      <c r="A336" t="s">
        <v>720</v>
      </c>
      <c r="B336" s="2">
        <v>44804</v>
      </c>
      <c r="C336">
        <v>10297</v>
      </c>
      <c r="D336" t="s">
        <v>721</v>
      </c>
      <c r="E336" t="s">
        <v>39</v>
      </c>
      <c r="F336" t="s">
        <v>154</v>
      </c>
      <c r="G336" t="s">
        <v>155</v>
      </c>
      <c r="H336" t="s">
        <v>156</v>
      </c>
      <c r="I336" t="s">
        <v>302</v>
      </c>
      <c r="J336" t="s">
        <v>303</v>
      </c>
      <c r="K336">
        <v>2</v>
      </c>
      <c r="L336">
        <v>0.1</v>
      </c>
      <c r="M336">
        <v>545.74</v>
      </c>
      <c r="N336">
        <v>34.130000000000003</v>
      </c>
      <c r="O336">
        <v>68.89</v>
      </c>
    </row>
    <row r="337" spans="1:15" x14ac:dyDescent="0.25">
      <c r="A337" t="s">
        <v>722</v>
      </c>
      <c r="B337" s="2">
        <v>44027</v>
      </c>
      <c r="C337">
        <v>10112</v>
      </c>
      <c r="D337" t="s">
        <v>234</v>
      </c>
      <c r="E337" t="s">
        <v>32</v>
      </c>
      <c r="F337" t="s">
        <v>54</v>
      </c>
      <c r="G337" t="s">
        <v>55</v>
      </c>
      <c r="H337" t="s">
        <v>56</v>
      </c>
      <c r="I337" t="s">
        <v>123</v>
      </c>
      <c r="J337" t="s">
        <v>124</v>
      </c>
      <c r="K337">
        <v>1</v>
      </c>
      <c r="L337">
        <v>0</v>
      </c>
      <c r="M337">
        <v>667.7</v>
      </c>
      <c r="N337">
        <v>29.08</v>
      </c>
      <c r="O337">
        <v>136.44999999999999</v>
      </c>
    </row>
    <row r="338" spans="1:15" x14ac:dyDescent="0.25">
      <c r="A338" t="s">
        <v>723</v>
      </c>
      <c r="B338" s="2">
        <v>43591</v>
      </c>
      <c r="C338">
        <v>10292</v>
      </c>
      <c r="D338" t="s">
        <v>31</v>
      </c>
      <c r="E338" t="s">
        <v>32</v>
      </c>
      <c r="F338" t="s">
        <v>47</v>
      </c>
      <c r="G338" t="s">
        <v>48</v>
      </c>
      <c r="H338" t="s">
        <v>49</v>
      </c>
      <c r="I338" t="s">
        <v>129</v>
      </c>
      <c r="J338" t="s">
        <v>130</v>
      </c>
      <c r="K338">
        <v>3</v>
      </c>
      <c r="L338">
        <v>0.2</v>
      </c>
      <c r="M338">
        <v>2750.07</v>
      </c>
      <c r="N338">
        <v>56.47</v>
      </c>
      <c r="O338">
        <v>555.66999999999996</v>
      </c>
    </row>
    <row r="339" spans="1:15" x14ac:dyDescent="0.25">
      <c r="A339" t="s">
        <v>724</v>
      </c>
      <c r="B339" s="2">
        <v>43824</v>
      </c>
      <c r="C339">
        <v>10144</v>
      </c>
      <c r="D339" t="s">
        <v>725</v>
      </c>
      <c r="E339" t="s">
        <v>17</v>
      </c>
      <c r="F339" t="s">
        <v>154</v>
      </c>
      <c r="G339" t="s">
        <v>155</v>
      </c>
      <c r="H339" t="s">
        <v>156</v>
      </c>
      <c r="I339" t="s">
        <v>443</v>
      </c>
      <c r="J339" t="s">
        <v>444</v>
      </c>
      <c r="K339">
        <v>6</v>
      </c>
      <c r="L339">
        <v>0.2</v>
      </c>
      <c r="M339">
        <v>3325.14</v>
      </c>
      <c r="N339">
        <v>31.36</v>
      </c>
      <c r="O339">
        <v>668.18</v>
      </c>
    </row>
    <row r="340" spans="1:15" x14ac:dyDescent="0.25">
      <c r="A340" t="s">
        <v>726</v>
      </c>
      <c r="B340" s="2">
        <v>44072</v>
      </c>
      <c r="C340">
        <v>10160</v>
      </c>
      <c r="D340" t="s">
        <v>641</v>
      </c>
      <c r="E340" t="s">
        <v>17</v>
      </c>
      <c r="F340" t="s">
        <v>18</v>
      </c>
      <c r="G340" t="s">
        <v>19</v>
      </c>
      <c r="H340" t="s">
        <v>20</v>
      </c>
      <c r="I340" t="s">
        <v>241</v>
      </c>
      <c r="J340" t="s">
        <v>242</v>
      </c>
      <c r="K340">
        <v>1</v>
      </c>
      <c r="L340">
        <v>0</v>
      </c>
      <c r="M340">
        <v>238.08</v>
      </c>
      <c r="N340">
        <v>28.52</v>
      </c>
      <c r="O340">
        <v>31.42</v>
      </c>
    </row>
    <row r="341" spans="1:15" x14ac:dyDescent="0.25">
      <c r="A341" t="s">
        <v>727</v>
      </c>
      <c r="B341" s="2">
        <v>43270</v>
      </c>
      <c r="C341">
        <v>10171</v>
      </c>
      <c r="D341" t="s">
        <v>682</v>
      </c>
      <c r="E341" t="s">
        <v>32</v>
      </c>
      <c r="F341" t="s">
        <v>61</v>
      </c>
      <c r="G341" t="s">
        <v>62</v>
      </c>
      <c r="H341" t="s">
        <v>63</v>
      </c>
      <c r="I341" t="s">
        <v>157</v>
      </c>
      <c r="J341" t="s">
        <v>158</v>
      </c>
      <c r="K341">
        <v>1</v>
      </c>
      <c r="L341">
        <v>0.1</v>
      </c>
      <c r="M341">
        <v>188.87</v>
      </c>
      <c r="N341">
        <v>22.58</v>
      </c>
      <c r="O341">
        <v>30.59</v>
      </c>
    </row>
    <row r="342" spans="1:15" x14ac:dyDescent="0.25">
      <c r="A342" t="s">
        <v>144</v>
      </c>
      <c r="B342" s="2">
        <v>44378</v>
      </c>
      <c r="C342">
        <v>10222</v>
      </c>
      <c r="D342" t="s">
        <v>145</v>
      </c>
      <c r="E342" t="s">
        <v>32</v>
      </c>
      <c r="F342" t="s">
        <v>121</v>
      </c>
      <c r="G342" t="s">
        <v>121</v>
      </c>
      <c r="H342" t="s">
        <v>122</v>
      </c>
      <c r="I342" t="s">
        <v>146</v>
      </c>
      <c r="J342" t="s">
        <v>147</v>
      </c>
      <c r="K342">
        <v>4</v>
      </c>
      <c r="L342">
        <v>0</v>
      </c>
      <c r="M342">
        <v>644.72</v>
      </c>
      <c r="N342">
        <v>14.53</v>
      </c>
      <c r="O342">
        <v>78.81</v>
      </c>
    </row>
    <row r="343" spans="1:15" x14ac:dyDescent="0.25">
      <c r="A343" t="s">
        <v>728</v>
      </c>
      <c r="B343" s="2">
        <v>44711</v>
      </c>
      <c r="C343">
        <v>10345</v>
      </c>
      <c r="D343" t="s">
        <v>729</v>
      </c>
      <c r="E343" t="s">
        <v>32</v>
      </c>
      <c r="F343" t="s">
        <v>18</v>
      </c>
      <c r="G343" t="s">
        <v>19</v>
      </c>
      <c r="H343" t="s">
        <v>20</v>
      </c>
      <c r="I343" t="s">
        <v>84</v>
      </c>
      <c r="J343" t="s">
        <v>85</v>
      </c>
      <c r="K343">
        <v>3</v>
      </c>
      <c r="L343">
        <v>0</v>
      </c>
      <c r="M343">
        <v>869.76</v>
      </c>
      <c r="N343">
        <v>33.159999999999997</v>
      </c>
      <c r="O343">
        <v>107.69</v>
      </c>
    </row>
    <row r="344" spans="1:15" x14ac:dyDescent="0.25">
      <c r="A344" t="s">
        <v>730</v>
      </c>
      <c r="B344" s="2">
        <v>44873</v>
      </c>
      <c r="C344">
        <v>10309</v>
      </c>
      <c r="D344" t="s">
        <v>355</v>
      </c>
      <c r="E344" t="s">
        <v>32</v>
      </c>
      <c r="F344" t="s">
        <v>47</v>
      </c>
      <c r="G344" t="s">
        <v>48</v>
      </c>
      <c r="H344" t="s">
        <v>49</v>
      </c>
      <c r="I344" t="s">
        <v>99</v>
      </c>
      <c r="J344" t="s">
        <v>100</v>
      </c>
      <c r="K344">
        <v>7</v>
      </c>
      <c r="L344">
        <v>0</v>
      </c>
      <c r="M344">
        <v>7562.66</v>
      </c>
      <c r="N344">
        <v>254.8</v>
      </c>
      <c r="O344">
        <v>1916.18</v>
      </c>
    </row>
    <row r="345" spans="1:15" x14ac:dyDescent="0.25">
      <c r="A345" t="s">
        <v>731</v>
      </c>
      <c r="B345" s="2">
        <v>44684</v>
      </c>
      <c r="C345">
        <v>10302</v>
      </c>
      <c r="D345" t="s">
        <v>419</v>
      </c>
      <c r="E345" t="s">
        <v>17</v>
      </c>
      <c r="F345" t="s">
        <v>18</v>
      </c>
      <c r="G345" t="s">
        <v>19</v>
      </c>
      <c r="H345" t="s">
        <v>20</v>
      </c>
      <c r="I345" t="s">
        <v>129</v>
      </c>
      <c r="J345" t="s">
        <v>130</v>
      </c>
      <c r="K345">
        <v>4</v>
      </c>
      <c r="L345">
        <v>0.15</v>
      </c>
      <c r="M345">
        <v>3666.76</v>
      </c>
      <c r="N345">
        <v>56.47</v>
      </c>
      <c r="O345">
        <v>739.01</v>
      </c>
    </row>
    <row r="346" spans="1:15" x14ac:dyDescent="0.25">
      <c r="A346" t="s">
        <v>732</v>
      </c>
      <c r="B346" s="2">
        <v>44524</v>
      </c>
      <c r="C346">
        <v>10077</v>
      </c>
      <c r="D346" t="s">
        <v>178</v>
      </c>
      <c r="E346" t="s">
        <v>17</v>
      </c>
      <c r="F346" t="s">
        <v>201</v>
      </c>
      <c r="G346" t="s">
        <v>202</v>
      </c>
      <c r="H346" t="s">
        <v>122</v>
      </c>
      <c r="I346" t="s">
        <v>167</v>
      </c>
      <c r="J346" t="s">
        <v>168</v>
      </c>
      <c r="K346">
        <v>2</v>
      </c>
      <c r="L346">
        <v>0</v>
      </c>
      <c r="M346">
        <v>2431.6</v>
      </c>
      <c r="N346">
        <v>219.71</v>
      </c>
      <c r="O346">
        <v>556.92999999999995</v>
      </c>
    </row>
    <row r="347" spans="1:15" x14ac:dyDescent="0.25">
      <c r="A347" t="s">
        <v>733</v>
      </c>
      <c r="B347" s="2">
        <v>44476</v>
      </c>
      <c r="C347">
        <v>10368</v>
      </c>
      <c r="D347" t="s">
        <v>734</v>
      </c>
      <c r="E347" t="s">
        <v>17</v>
      </c>
      <c r="F347" t="s">
        <v>278</v>
      </c>
      <c r="G347" t="s">
        <v>279</v>
      </c>
      <c r="H347" t="s">
        <v>122</v>
      </c>
      <c r="I347" t="s">
        <v>283</v>
      </c>
      <c r="J347" t="s">
        <v>284</v>
      </c>
      <c r="K347">
        <v>1</v>
      </c>
      <c r="L347">
        <v>0.2</v>
      </c>
      <c r="M347">
        <v>867.32</v>
      </c>
      <c r="N347">
        <v>157</v>
      </c>
      <c r="O347">
        <v>206.51</v>
      </c>
    </row>
    <row r="348" spans="1:15" x14ac:dyDescent="0.25">
      <c r="A348" t="s">
        <v>735</v>
      </c>
      <c r="B348" s="2">
        <v>44498</v>
      </c>
      <c r="C348">
        <v>10267</v>
      </c>
      <c r="D348" t="s">
        <v>488</v>
      </c>
      <c r="E348" t="s">
        <v>32</v>
      </c>
      <c r="F348" t="s">
        <v>33</v>
      </c>
      <c r="G348" t="s">
        <v>34</v>
      </c>
      <c r="H348" t="s">
        <v>27</v>
      </c>
      <c r="I348" t="s">
        <v>283</v>
      </c>
      <c r="J348" t="s">
        <v>284</v>
      </c>
      <c r="K348">
        <v>4</v>
      </c>
      <c r="L348">
        <v>0</v>
      </c>
      <c r="M348">
        <v>3469.28</v>
      </c>
      <c r="N348">
        <v>149.52000000000001</v>
      </c>
      <c r="O348">
        <v>778.19</v>
      </c>
    </row>
    <row r="349" spans="1:15" x14ac:dyDescent="0.25">
      <c r="A349" t="s">
        <v>736</v>
      </c>
      <c r="B349" s="2">
        <v>43534</v>
      </c>
      <c r="C349">
        <v>10247</v>
      </c>
      <c r="D349" t="s">
        <v>737</v>
      </c>
      <c r="E349" t="s">
        <v>17</v>
      </c>
      <c r="F349" t="s">
        <v>278</v>
      </c>
      <c r="G349" t="s">
        <v>279</v>
      </c>
      <c r="H349" t="s">
        <v>122</v>
      </c>
      <c r="I349" t="s">
        <v>35</v>
      </c>
      <c r="J349" t="s">
        <v>36</v>
      </c>
      <c r="K349">
        <v>1</v>
      </c>
      <c r="L349">
        <v>0</v>
      </c>
      <c r="M349">
        <v>851.25</v>
      </c>
      <c r="N349">
        <v>206.77</v>
      </c>
      <c r="O349">
        <v>233.49</v>
      </c>
    </row>
    <row r="350" spans="1:15" x14ac:dyDescent="0.25">
      <c r="A350" t="s">
        <v>738</v>
      </c>
      <c r="B350" s="2">
        <v>43581</v>
      </c>
      <c r="C350">
        <v>10106</v>
      </c>
      <c r="D350" t="s">
        <v>739</v>
      </c>
      <c r="E350" t="s">
        <v>39</v>
      </c>
      <c r="F350" t="s">
        <v>121</v>
      </c>
      <c r="G350" t="s">
        <v>121</v>
      </c>
      <c r="H350" t="s">
        <v>122</v>
      </c>
      <c r="I350" t="s">
        <v>551</v>
      </c>
      <c r="J350" t="s">
        <v>552</v>
      </c>
      <c r="K350">
        <v>6</v>
      </c>
      <c r="L350">
        <v>0</v>
      </c>
      <c r="M350">
        <v>8026.14</v>
      </c>
      <c r="N350">
        <v>244.49</v>
      </c>
      <c r="O350">
        <v>1790.19</v>
      </c>
    </row>
    <row r="351" spans="1:15" x14ac:dyDescent="0.25">
      <c r="A351" t="s">
        <v>740</v>
      </c>
      <c r="B351" s="2">
        <v>44084</v>
      </c>
      <c r="C351">
        <v>10368</v>
      </c>
      <c r="D351" t="s">
        <v>734</v>
      </c>
      <c r="E351" t="s">
        <v>17</v>
      </c>
      <c r="F351" t="s">
        <v>154</v>
      </c>
      <c r="G351" t="s">
        <v>155</v>
      </c>
      <c r="H351" t="s">
        <v>156</v>
      </c>
      <c r="I351" t="s">
        <v>129</v>
      </c>
      <c r="J351" t="s">
        <v>130</v>
      </c>
      <c r="K351">
        <v>1</v>
      </c>
      <c r="L351">
        <v>0</v>
      </c>
      <c r="M351">
        <v>916.69</v>
      </c>
      <c r="N351">
        <v>59.16</v>
      </c>
      <c r="O351">
        <v>189.26</v>
      </c>
    </row>
    <row r="352" spans="1:15" x14ac:dyDescent="0.25">
      <c r="A352" t="s">
        <v>741</v>
      </c>
      <c r="B352" s="2">
        <v>44228</v>
      </c>
      <c r="C352">
        <v>10157</v>
      </c>
      <c r="D352" t="s">
        <v>742</v>
      </c>
      <c r="E352" t="s">
        <v>17</v>
      </c>
      <c r="F352" t="s">
        <v>54</v>
      </c>
      <c r="G352" t="s">
        <v>55</v>
      </c>
      <c r="H352" t="s">
        <v>56</v>
      </c>
      <c r="I352" t="s">
        <v>157</v>
      </c>
      <c r="J352" t="s">
        <v>158</v>
      </c>
      <c r="K352">
        <v>1</v>
      </c>
      <c r="L352">
        <v>0.25</v>
      </c>
      <c r="M352">
        <v>188.87</v>
      </c>
      <c r="N352">
        <v>24.64</v>
      </c>
      <c r="O352">
        <v>30.79</v>
      </c>
    </row>
    <row r="353" spans="1:15" x14ac:dyDescent="0.25">
      <c r="A353" t="s">
        <v>743</v>
      </c>
      <c r="B353" s="2">
        <v>44006</v>
      </c>
      <c r="C353">
        <v>10088</v>
      </c>
      <c r="D353" t="s">
        <v>744</v>
      </c>
      <c r="E353" t="s">
        <v>39</v>
      </c>
      <c r="F353" t="s">
        <v>278</v>
      </c>
      <c r="G353" t="s">
        <v>279</v>
      </c>
      <c r="H353" t="s">
        <v>122</v>
      </c>
      <c r="I353" t="s">
        <v>167</v>
      </c>
      <c r="J353" t="s">
        <v>168</v>
      </c>
      <c r="K353">
        <v>1</v>
      </c>
      <c r="L353">
        <v>0.25</v>
      </c>
      <c r="M353">
        <v>1215.8</v>
      </c>
      <c r="N353">
        <v>219.71</v>
      </c>
      <c r="O353">
        <v>289.45</v>
      </c>
    </row>
    <row r="354" spans="1:15" x14ac:dyDescent="0.25">
      <c r="A354" t="s">
        <v>745</v>
      </c>
      <c r="B354" s="2">
        <v>43632</v>
      </c>
      <c r="C354">
        <v>10109</v>
      </c>
      <c r="D354" t="s">
        <v>348</v>
      </c>
      <c r="E354" t="s">
        <v>32</v>
      </c>
      <c r="F354" t="s">
        <v>103</v>
      </c>
      <c r="G354" t="s">
        <v>104</v>
      </c>
      <c r="H354" t="s">
        <v>105</v>
      </c>
      <c r="I354" t="s">
        <v>117</v>
      </c>
      <c r="J354" t="s">
        <v>118</v>
      </c>
      <c r="K354">
        <v>4</v>
      </c>
      <c r="L354">
        <v>0</v>
      </c>
      <c r="M354">
        <v>722.2</v>
      </c>
      <c r="N354">
        <v>18.7</v>
      </c>
      <c r="O354">
        <v>110.19</v>
      </c>
    </row>
    <row r="355" spans="1:15" x14ac:dyDescent="0.25">
      <c r="A355" t="s">
        <v>746</v>
      </c>
      <c r="B355" s="2">
        <v>43605</v>
      </c>
      <c r="C355">
        <v>10317</v>
      </c>
      <c r="D355" t="s">
        <v>359</v>
      </c>
      <c r="E355" t="s">
        <v>17</v>
      </c>
      <c r="F355" t="s">
        <v>261</v>
      </c>
      <c r="G355" t="s">
        <v>261</v>
      </c>
      <c r="H355" t="s">
        <v>262</v>
      </c>
      <c r="I355" t="s">
        <v>28</v>
      </c>
      <c r="J355" t="s">
        <v>29</v>
      </c>
      <c r="K355">
        <v>1</v>
      </c>
      <c r="L355">
        <v>0.1</v>
      </c>
      <c r="M355">
        <v>1004.18</v>
      </c>
      <c r="N355">
        <v>308.98</v>
      </c>
      <c r="O355">
        <v>281.94</v>
      </c>
    </row>
    <row r="356" spans="1:15" x14ac:dyDescent="0.25">
      <c r="A356" t="s">
        <v>747</v>
      </c>
      <c r="B356" s="2">
        <v>44728</v>
      </c>
      <c r="C356">
        <v>10179</v>
      </c>
      <c r="D356" t="s">
        <v>748</v>
      </c>
      <c r="E356" t="s">
        <v>32</v>
      </c>
      <c r="F356" t="s">
        <v>88</v>
      </c>
      <c r="G356" t="s">
        <v>89</v>
      </c>
      <c r="H356" t="s">
        <v>90</v>
      </c>
      <c r="I356" t="s">
        <v>384</v>
      </c>
      <c r="J356" t="s">
        <v>385</v>
      </c>
      <c r="K356">
        <v>2</v>
      </c>
      <c r="L356">
        <v>0</v>
      </c>
      <c r="M356">
        <v>2510.3200000000002</v>
      </c>
      <c r="N356">
        <v>380.84</v>
      </c>
      <c r="O356">
        <v>665.66</v>
      </c>
    </row>
    <row r="357" spans="1:15" x14ac:dyDescent="0.25">
      <c r="A357" t="s">
        <v>749</v>
      </c>
      <c r="B357" s="2">
        <v>43374</v>
      </c>
      <c r="C357">
        <v>10087</v>
      </c>
      <c r="D357" t="s">
        <v>750</v>
      </c>
      <c r="E357" t="s">
        <v>32</v>
      </c>
      <c r="F357" t="s">
        <v>121</v>
      </c>
      <c r="G357" t="s">
        <v>121</v>
      </c>
      <c r="H357" t="s">
        <v>122</v>
      </c>
      <c r="I357" t="s">
        <v>241</v>
      </c>
      <c r="J357" t="s">
        <v>242</v>
      </c>
      <c r="K357">
        <v>1</v>
      </c>
      <c r="L357">
        <v>0.1</v>
      </c>
      <c r="M357">
        <v>238.08</v>
      </c>
      <c r="N357">
        <v>28.52</v>
      </c>
      <c r="O357">
        <v>31.42</v>
      </c>
    </row>
    <row r="358" spans="1:15" x14ac:dyDescent="0.25">
      <c r="A358" t="s">
        <v>751</v>
      </c>
      <c r="B358" s="2">
        <v>43591</v>
      </c>
      <c r="C358">
        <v>10346</v>
      </c>
      <c r="D358" t="s">
        <v>752</v>
      </c>
      <c r="E358" t="s">
        <v>32</v>
      </c>
      <c r="F358" t="s">
        <v>261</v>
      </c>
      <c r="G358" t="s">
        <v>261</v>
      </c>
      <c r="H358" t="s">
        <v>262</v>
      </c>
      <c r="I358" t="s">
        <v>43</v>
      </c>
      <c r="J358" t="s">
        <v>44</v>
      </c>
      <c r="K358">
        <v>1</v>
      </c>
      <c r="L358">
        <v>0</v>
      </c>
      <c r="M358">
        <v>157.5</v>
      </c>
      <c r="N358">
        <v>20.69</v>
      </c>
      <c r="O358">
        <v>25.69</v>
      </c>
    </row>
    <row r="359" spans="1:15" x14ac:dyDescent="0.25">
      <c r="A359" t="s">
        <v>753</v>
      </c>
      <c r="B359" s="2">
        <v>44020</v>
      </c>
      <c r="C359">
        <v>10270</v>
      </c>
      <c r="D359" t="s">
        <v>287</v>
      </c>
      <c r="E359" t="s">
        <v>32</v>
      </c>
      <c r="F359" t="s">
        <v>121</v>
      </c>
      <c r="G359" t="s">
        <v>121</v>
      </c>
      <c r="H359" t="s">
        <v>122</v>
      </c>
      <c r="I359" t="s">
        <v>480</v>
      </c>
      <c r="J359" t="s">
        <v>481</v>
      </c>
      <c r="K359">
        <v>7</v>
      </c>
      <c r="L359">
        <v>0</v>
      </c>
      <c r="M359">
        <v>6195.49</v>
      </c>
      <c r="N359">
        <v>151.81</v>
      </c>
      <c r="O359">
        <v>1378.22</v>
      </c>
    </row>
    <row r="360" spans="1:15" x14ac:dyDescent="0.25">
      <c r="A360" t="s">
        <v>754</v>
      </c>
      <c r="B360" s="2">
        <v>44612</v>
      </c>
      <c r="C360">
        <v>10374</v>
      </c>
      <c r="D360" t="s">
        <v>164</v>
      </c>
      <c r="E360" t="s">
        <v>32</v>
      </c>
      <c r="F360" t="s">
        <v>61</v>
      </c>
      <c r="G360" t="s">
        <v>62</v>
      </c>
      <c r="H360" t="s">
        <v>63</v>
      </c>
      <c r="I360" t="s">
        <v>175</v>
      </c>
      <c r="J360" t="s">
        <v>176</v>
      </c>
      <c r="K360">
        <v>4</v>
      </c>
      <c r="L360">
        <v>0.15</v>
      </c>
      <c r="M360">
        <v>4892.6400000000003</v>
      </c>
      <c r="N360">
        <v>319.55</v>
      </c>
      <c r="O360">
        <v>1255.1199999999999</v>
      </c>
    </row>
    <row r="361" spans="1:15" x14ac:dyDescent="0.25">
      <c r="A361" t="s">
        <v>755</v>
      </c>
      <c r="B361" s="2">
        <v>43749</v>
      </c>
      <c r="C361">
        <v>10284</v>
      </c>
      <c r="D361" t="s">
        <v>94</v>
      </c>
      <c r="E361" t="s">
        <v>17</v>
      </c>
      <c r="F361" t="s">
        <v>103</v>
      </c>
      <c r="G361" t="s">
        <v>104</v>
      </c>
      <c r="H361" t="s">
        <v>105</v>
      </c>
      <c r="I361" t="s">
        <v>379</v>
      </c>
      <c r="J361" t="s">
        <v>380</v>
      </c>
      <c r="K361">
        <v>1</v>
      </c>
      <c r="L361">
        <v>0</v>
      </c>
      <c r="M361">
        <v>1021.59</v>
      </c>
      <c r="N361">
        <v>181.93</v>
      </c>
      <c r="O361">
        <v>242.94</v>
      </c>
    </row>
    <row r="362" spans="1:15" x14ac:dyDescent="0.25">
      <c r="A362" t="s">
        <v>756</v>
      </c>
      <c r="B362" s="2">
        <v>44850</v>
      </c>
      <c r="C362">
        <v>10367</v>
      </c>
      <c r="D362" t="s">
        <v>79</v>
      </c>
      <c r="E362" t="s">
        <v>39</v>
      </c>
      <c r="F362" t="s">
        <v>121</v>
      </c>
      <c r="G362" t="s">
        <v>121</v>
      </c>
      <c r="H362" t="s">
        <v>122</v>
      </c>
      <c r="I362" t="s">
        <v>138</v>
      </c>
      <c r="J362" t="s">
        <v>139</v>
      </c>
      <c r="K362">
        <v>1</v>
      </c>
      <c r="L362">
        <v>0</v>
      </c>
      <c r="M362">
        <v>180.9</v>
      </c>
      <c r="N362">
        <v>19.5</v>
      </c>
      <c r="O362">
        <v>29.09</v>
      </c>
    </row>
    <row r="363" spans="1:15" x14ac:dyDescent="0.25">
      <c r="A363" t="s">
        <v>757</v>
      </c>
      <c r="B363" s="2">
        <v>44689</v>
      </c>
      <c r="C363">
        <v>10214</v>
      </c>
      <c r="D363" t="s">
        <v>705</v>
      </c>
      <c r="E363" t="s">
        <v>17</v>
      </c>
      <c r="F363" t="s">
        <v>133</v>
      </c>
      <c r="G363" t="s">
        <v>134</v>
      </c>
      <c r="H363" t="s">
        <v>135</v>
      </c>
      <c r="I363" t="s">
        <v>241</v>
      </c>
      <c r="J363" t="s">
        <v>242</v>
      </c>
      <c r="K363">
        <v>1</v>
      </c>
      <c r="L363">
        <v>0.25</v>
      </c>
      <c r="M363">
        <v>238.08</v>
      </c>
      <c r="N363">
        <v>31.23</v>
      </c>
      <c r="O363">
        <v>31.69</v>
      </c>
    </row>
    <row r="364" spans="1:15" x14ac:dyDescent="0.25">
      <c r="A364" t="s">
        <v>758</v>
      </c>
      <c r="B364" s="2">
        <v>43935</v>
      </c>
      <c r="C364">
        <v>10058</v>
      </c>
      <c r="D364" t="s">
        <v>532</v>
      </c>
      <c r="E364" t="s">
        <v>32</v>
      </c>
      <c r="F364" t="s">
        <v>261</v>
      </c>
      <c r="G364" t="s">
        <v>261</v>
      </c>
      <c r="H364" t="s">
        <v>262</v>
      </c>
      <c r="I364" t="s">
        <v>229</v>
      </c>
      <c r="J364" t="s">
        <v>230</v>
      </c>
      <c r="K364">
        <v>1</v>
      </c>
      <c r="L364">
        <v>0.15</v>
      </c>
      <c r="M364">
        <v>1189.8</v>
      </c>
      <c r="N364">
        <v>250.77</v>
      </c>
      <c r="O364">
        <v>286.83999999999997</v>
      </c>
    </row>
    <row r="365" spans="1:15" x14ac:dyDescent="0.25">
      <c r="A365" t="s">
        <v>759</v>
      </c>
      <c r="B365" s="2">
        <v>43718</v>
      </c>
      <c r="C365">
        <v>10226</v>
      </c>
      <c r="D365" t="s">
        <v>208</v>
      </c>
      <c r="E365" t="s">
        <v>17</v>
      </c>
      <c r="F365" t="s">
        <v>18</v>
      </c>
      <c r="G365" t="s">
        <v>19</v>
      </c>
      <c r="H365" t="s">
        <v>20</v>
      </c>
      <c r="I365" t="s">
        <v>117</v>
      </c>
      <c r="J365" t="s">
        <v>118</v>
      </c>
      <c r="K365">
        <v>2</v>
      </c>
      <c r="L365">
        <v>0.1</v>
      </c>
      <c r="M365">
        <v>361.1</v>
      </c>
      <c r="N365">
        <v>17.07</v>
      </c>
      <c r="O365">
        <v>55.87</v>
      </c>
    </row>
    <row r="366" spans="1:15" x14ac:dyDescent="0.25">
      <c r="A366" t="s">
        <v>760</v>
      </c>
      <c r="B366" s="2">
        <v>44491</v>
      </c>
      <c r="C366">
        <v>10263</v>
      </c>
      <c r="D366" t="s">
        <v>761</v>
      </c>
      <c r="E366" t="s">
        <v>32</v>
      </c>
      <c r="F366" t="s">
        <v>261</v>
      </c>
      <c r="G366" t="s">
        <v>261</v>
      </c>
      <c r="H366" t="s">
        <v>262</v>
      </c>
      <c r="I366" t="s">
        <v>427</v>
      </c>
      <c r="J366" t="s">
        <v>428</v>
      </c>
      <c r="K366">
        <v>4</v>
      </c>
      <c r="L366">
        <v>0.1</v>
      </c>
      <c r="M366">
        <v>516.76</v>
      </c>
      <c r="N366">
        <v>13.88</v>
      </c>
      <c r="O366">
        <v>78.91</v>
      </c>
    </row>
    <row r="367" spans="1:15" x14ac:dyDescent="0.25">
      <c r="A367" t="s">
        <v>762</v>
      </c>
      <c r="B367" s="2">
        <v>44284</v>
      </c>
      <c r="C367">
        <v>10366</v>
      </c>
      <c r="D367" t="s">
        <v>763</v>
      </c>
      <c r="E367" t="s">
        <v>32</v>
      </c>
      <c r="F367" t="s">
        <v>116</v>
      </c>
      <c r="G367" t="s">
        <v>26</v>
      </c>
      <c r="H367" t="s">
        <v>27</v>
      </c>
      <c r="I367" t="s">
        <v>195</v>
      </c>
      <c r="J367" t="s">
        <v>196</v>
      </c>
      <c r="K367">
        <v>2</v>
      </c>
      <c r="L367">
        <v>0</v>
      </c>
      <c r="M367">
        <v>558.55999999999995</v>
      </c>
      <c r="N367">
        <v>23.13</v>
      </c>
      <c r="O367">
        <v>69.33</v>
      </c>
    </row>
    <row r="368" spans="1:15" x14ac:dyDescent="0.25">
      <c r="A368" t="s">
        <v>764</v>
      </c>
      <c r="B368" s="2">
        <v>44240</v>
      </c>
      <c r="C368">
        <v>10108</v>
      </c>
      <c r="D368" t="s">
        <v>765</v>
      </c>
      <c r="E368" t="s">
        <v>32</v>
      </c>
      <c r="F368" t="s">
        <v>18</v>
      </c>
      <c r="G368" t="s">
        <v>19</v>
      </c>
      <c r="H368" t="s">
        <v>20</v>
      </c>
      <c r="I368" t="s">
        <v>374</v>
      </c>
      <c r="J368" t="s">
        <v>375</v>
      </c>
      <c r="K368">
        <v>3</v>
      </c>
      <c r="L368">
        <v>0</v>
      </c>
      <c r="M368">
        <v>3573.03</v>
      </c>
      <c r="N368">
        <v>236.54</v>
      </c>
      <c r="O368">
        <v>809.71</v>
      </c>
    </row>
    <row r="369" spans="1:15" x14ac:dyDescent="0.25">
      <c r="A369" t="s">
        <v>766</v>
      </c>
      <c r="B369" s="2">
        <v>44717</v>
      </c>
      <c r="C369">
        <v>10040</v>
      </c>
      <c r="D369" t="s">
        <v>126</v>
      </c>
      <c r="E369" t="s">
        <v>39</v>
      </c>
      <c r="F369" t="s">
        <v>133</v>
      </c>
      <c r="G369" t="s">
        <v>134</v>
      </c>
      <c r="H369" t="s">
        <v>135</v>
      </c>
      <c r="I369" t="s">
        <v>246</v>
      </c>
      <c r="J369" t="s">
        <v>247</v>
      </c>
      <c r="K369">
        <v>1</v>
      </c>
      <c r="L369">
        <v>0</v>
      </c>
      <c r="M369">
        <v>1023.46</v>
      </c>
      <c r="N369">
        <v>179.93</v>
      </c>
      <c r="O369">
        <v>243.15</v>
      </c>
    </row>
    <row r="370" spans="1:15" x14ac:dyDescent="0.25">
      <c r="A370" t="s">
        <v>767</v>
      </c>
      <c r="B370" s="2">
        <v>44615</v>
      </c>
      <c r="C370">
        <v>10218</v>
      </c>
      <c r="D370" t="s">
        <v>293</v>
      </c>
      <c r="E370" t="s">
        <v>32</v>
      </c>
      <c r="F370" t="s">
        <v>261</v>
      </c>
      <c r="G370" t="s">
        <v>261</v>
      </c>
      <c r="H370" t="s">
        <v>262</v>
      </c>
      <c r="I370" t="s">
        <v>106</v>
      </c>
      <c r="J370" t="s">
        <v>107</v>
      </c>
      <c r="K370">
        <v>4</v>
      </c>
      <c r="L370">
        <v>0.25</v>
      </c>
      <c r="M370">
        <v>4029.28</v>
      </c>
      <c r="N370">
        <v>270.92</v>
      </c>
      <c r="O370">
        <v>1034.4100000000001</v>
      </c>
    </row>
    <row r="371" spans="1:15" x14ac:dyDescent="0.25">
      <c r="A371" t="s">
        <v>768</v>
      </c>
      <c r="B371" s="2">
        <v>43116</v>
      </c>
      <c r="C371">
        <v>10009</v>
      </c>
      <c r="D371" t="s">
        <v>769</v>
      </c>
      <c r="E371" t="s">
        <v>32</v>
      </c>
      <c r="F371" t="s">
        <v>193</v>
      </c>
      <c r="G371" t="s">
        <v>193</v>
      </c>
      <c r="H371" t="s">
        <v>194</v>
      </c>
      <c r="I371" t="s">
        <v>91</v>
      </c>
      <c r="J371" t="s">
        <v>92</v>
      </c>
      <c r="K371">
        <v>3</v>
      </c>
      <c r="L371">
        <v>0.1</v>
      </c>
      <c r="M371">
        <v>831.21</v>
      </c>
      <c r="N371">
        <v>34.33</v>
      </c>
      <c r="O371">
        <v>103.18</v>
      </c>
    </row>
    <row r="372" spans="1:15" x14ac:dyDescent="0.25">
      <c r="A372" t="s">
        <v>770</v>
      </c>
      <c r="B372" s="2">
        <v>44541</v>
      </c>
      <c r="C372">
        <v>10184</v>
      </c>
      <c r="D372" t="s">
        <v>771</v>
      </c>
      <c r="E372" t="s">
        <v>39</v>
      </c>
      <c r="F372" t="s">
        <v>54</v>
      </c>
      <c r="G372" t="s">
        <v>55</v>
      </c>
      <c r="H372" t="s">
        <v>56</v>
      </c>
      <c r="I372" t="s">
        <v>384</v>
      </c>
      <c r="J372" t="s">
        <v>385</v>
      </c>
      <c r="K372">
        <v>1</v>
      </c>
      <c r="L372">
        <v>0.3</v>
      </c>
      <c r="M372">
        <v>1255.1600000000001</v>
      </c>
      <c r="N372">
        <v>415.46</v>
      </c>
      <c r="O372">
        <v>355.34</v>
      </c>
    </row>
    <row r="373" spans="1:15" x14ac:dyDescent="0.25">
      <c r="A373" t="s">
        <v>772</v>
      </c>
      <c r="B373" s="2">
        <v>43546</v>
      </c>
      <c r="C373">
        <v>10119</v>
      </c>
      <c r="D373" t="s">
        <v>267</v>
      </c>
      <c r="E373" t="s">
        <v>32</v>
      </c>
      <c r="F373" t="s">
        <v>25</v>
      </c>
      <c r="G373" t="s">
        <v>26</v>
      </c>
      <c r="H373" t="s">
        <v>27</v>
      </c>
      <c r="I373" t="s">
        <v>123</v>
      </c>
      <c r="J373" t="s">
        <v>124</v>
      </c>
      <c r="K373">
        <v>1</v>
      </c>
      <c r="L373">
        <v>0.2</v>
      </c>
      <c r="M373">
        <v>667.7</v>
      </c>
      <c r="N373">
        <v>24.23</v>
      </c>
      <c r="O373">
        <v>135.96</v>
      </c>
    </row>
    <row r="374" spans="1:15" x14ac:dyDescent="0.25">
      <c r="A374" t="s">
        <v>773</v>
      </c>
      <c r="B374" s="2">
        <v>44317</v>
      </c>
      <c r="C374">
        <v>10314</v>
      </c>
      <c r="D374" t="s">
        <v>60</v>
      </c>
      <c r="E374" t="s">
        <v>39</v>
      </c>
      <c r="F374" t="s">
        <v>40</v>
      </c>
      <c r="G374" t="s">
        <v>41</v>
      </c>
      <c r="H374" t="s">
        <v>42</v>
      </c>
      <c r="I374" t="s">
        <v>312</v>
      </c>
      <c r="J374" t="s">
        <v>313</v>
      </c>
      <c r="K374">
        <v>2</v>
      </c>
      <c r="L374">
        <v>0</v>
      </c>
      <c r="M374">
        <v>1445.38</v>
      </c>
      <c r="N374">
        <v>196.53</v>
      </c>
      <c r="O374">
        <v>380.99</v>
      </c>
    </row>
    <row r="375" spans="1:15" x14ac:dyDescent="0.25">
      <c r="A375" t="s">
        <v>774</v>
      </c>
      <c r="B375" s="2">
        <v>44774</v>
      </c>
      <c r="C375">
        <v>10273</v>
      </c>
      <c r="D375" t="s">
        <v>515</v>
      </c>
      <c r="E375" t="s">
        <v>17</v>
      </c>
      <c r="F375" t="s">
        <v>18</v>
      </c>
      <c r="G375" t="s">
        <v>19</v>
      </c>
      <c r="H375" t="s">
        <v>20</v>
      </c>
      <c r="I375" t="s">
        <v>21</v>
      </c>
      <c r="J375" t="s">
        <v>22</v>
      </c>
      <c r="K375">
        <v>1</v>
      </c>
      <c r="L375">
        <v>0.15</v>
      </c>
      <c r="M375">
        <v>618.01</v>
      </c>
      <c r="N375">
        <v>25.01</v>
      </c>
      <c r="O375">
        <v>126.1</v>
      </c>
    </row>
    <row r="376" spans="1:15" x14ac:dyDescent="0.25">
      <c r="A376" t="s">
        <v>775</v>
      </c>
      <c r="B376" s="2">
        <v>44653</v>
      </c>
      <c r="C376">
        <v>10278</v>
      </c>
      <c r="D376" t="s">
        <v>776</v>
      </c>
      <c r="E376" t="s">
        <v>39</v>
      </c>
      <c r="F376" t="s">
        <v>54</v>
      </c>
      <c r="G376" t="s">
        <v>55</v>
      </c>
      <c r="H376" t="s">
        <v>56</v>
      </c>
      <c r="I376" t="s">
        <v>68</v>
      </c>
      <c r="J376" t="s">
        <v>69</v>
      </c>
      <c r="K376">
        <v>7</v>
      </c>
      <c r="L376">
        <v>0</v>
      </c>
      <c r="M376">
        <v>1585.43</v>
      </c>
      <c r="N376">
        <v>23.7</v>
      </c>
      <c r="O376">
        <v>240.16</v>
      </c>
    </row>
    <row r="377" spans="1:15" x14ac:dyDescent="0.25">
      <c r="A377" t="s">
        <v>777</v>
      </c>
      <c r="B377" s="2">
        <v>44758</v>
      </c>
      <c r="C377">
        <v>10291</v>
      </c>
      <c r="D377" t="s">
        <v>778</v>
      </c>
      <c r="E377" t="s">
        <v>39</v>
      </c>
      <c r="F377" t="s">
        <v>61</v>
      </c>
      <c r="G377" t="s">
        <v>62</v>
      </c>
      <c r="H377" t="s">
        <v>63</v>
      </c>
      <c r="I377" t="s">
        <v>64</v>
      </c>
      <c r="J377" t="s">
        <v>65</v>
      </c>
      <c r="K377">
        <v>2</v>
      </c>
      <c r="L377">
        <v>0.05</v>
      </c>
      <c r="M377">
        <v>1763.28</v>
      </c>
      <c r="N377">
        <v>147.30000000000001</v>
      </c>
      <c r="O377">
        <v>402.65</v>
      </c>
    </row>
    <row r="378" spans="1:15" x14ac:dyDescent="0.25">
      <c r="A378" t="s">
        <v>779</v>
      </c>
      <c r="B378" s="2">
        <v>43736</v>
      </c>
      <c r="C378">
        <v>10120</v>
      </c>
      <c r="D378" t="s">
        <v>409</v>
      </c>
      <c r="E378" t="s">
        <v>17</v>
      </c>
      <c r="F378" t="s">
        <v>25</v>
      </c>
      <c r="G378" t="s">
        <v>26</v>
      </c>
      <c r="H378" t="s">
        <v>27</v>
      </c>
      <c r="I378" t="s">
        <v>551</v>
      </c>
      <c r="J378" t="s">
        <v>552</v>
      </c>
      <c r="K378">
        <v>4</v>
      </c>
      <c r="L378">
        <v>0</v>
      </c>
      <c r="M378">
        <v>5350.76</v>
      </c>
      <c r="N378">
        <v>232.85</v>
      </c>
      <c r="O378">
        <v>1200.45</v>
      </c>
    </row>
    <row r="379" spans="1:15" x14ac:dyDescent="0.25">
      <c r="A379" t="s">
        <v>780</v>
      </c>
      <c r="B379" s="2">
        <v>44169</v>
      </c>
      <c r="C379">
        <v>10005</v>
      </c>
      <c r="D379" t="s">
        <v>672</v>
      </c>
      <c r="E379" t="s">
        <v>39</v>
      </c>
      <c r="F379" t="s">
        <v>88</v>
      </c>
      <c r="G379" t="s">
        <v>89</v>
      </c>
      <c r="H379" t="s">
        <v>90</v>
      </c>
      <c r="I379" t="s">
        <v>99</v>
      </c>
      <c r="J379" t="s">
        <v>100</v>
      </c>
      <c r="K379">
        <v>6</v>
      </c>
      <c r="L379">
        <v>0.15</v>
      </c>
      <c r="M379">
        <v>6482.28</v>
      </c>
      <c r="N379">
        <v>266.94</v>
      </c>
      <c r="O379">
        <v>1647.29</v>
      </c>
    </row>
    <row r="380" spans="1:15" x14ac:dyDescent="0.25">
      <c r="A380" t="s">
        <v>781</v>
      </c>
      <c r="B380" s="2">
        <v>43850</v>
      </c>
      <c r="C380">
        <v>10076</v>
      </c>
      <c r="D380" t="s">
        <v>782</v>
      </c>
      <c r="E380" t="s">
        <v>32</v>
      </c>
      <c r="F380" t="s">
        <v>103</v>
      </c>
      <c r="G380" t="s">
        <v>104</v>
      </c>
      <c r="H380" t="s">
        <v>105</v>
      </c>
      <c r="I380" t="s">
        <v>35</v>
      </c>
      <c r="J380" t="s">
        <v>36</v>
      </c>
      <c r="K380">
        <v>5</v>
      </c>
      <c r="L380">
        <v>0</v>
      </c>
      <c r="M380">
        <v>4256.25</v>
      </c>
      <c r="N380">
        <v>226.46</v>
      </c>
      <c r="O380">
        <v>1086.7</v>
      </c>
    </row>
    <row r="381" spans="1:15" x14ac:dyDescent="0.25">
      <c r="A381" t="s">
        <v>783</v>
      </c>
      <c r="B381" s="2">
        <v>43156</v>
      </c>
      <c r="C381">
        <v>10068</v>
      </c>
      <c r="D381" t="s">
        <v>784</v>
      </c>
      <c r="E381" t="s">
        <v>32</v>
      </c>
      <c r="F381" t="s">
        <v>88</v>
      </c>
      <c r="G381" t="s">
        <v>89</v>
      </c>
      <c r="H381" t="s">
        <v>90</v>
      </c>
      <c r="I381" t="s">
        <v>374</v>
      </c>
      <c r="J381" t="s">
        <v>375</v>
      </c>
      <c r="K381">
        <v>4</v>
      </c>
      <c r="L381">
        <v>0</v>
      </c>
      <c r="M381">
        <v>4764.04</v>
      </c>
      <c r="N381">
        <v>247.81</v>
      </c>
      <c r="O381">
        <v>1072.8599999999999</v>
      </c>
    </row>
    <row r="382" spans="1:15" x14ac:dyDescent="0.25">
      <c r="A382" t="s">
        <v>785</v>
      </c>
      <c r="B382" s="2">
        <v>44156</v>
      </c>
      <c r="C382">
        <v>10281</v>
      </c>
      <c r="D382" t="s">
        <v>786</v>
      </c>
      <c r="E382" t="s">
        <v>17</v>
      </c>
      <c r="F382" t="s">
        <v>61</v>
      </c>
      <c r="G382" t="s">
        <v>62</v>
      </c>
      <c r="H382" t="s">
        <v>63</v>
      </c>
      <c r="I382" t="s">
        <v>84</v>
      </c>
      <c r="J382" t="s">
        <v>85</v>
      </c>
      <c r="K382">
        <v>3</v>
      </c>
      <c r="L382">
        <v>0</v>
      </c>
      <c r="M382">
        <v>869.76</v>
      </c>
      <c r="N382">
        <v>34.74</v>
      </c>
      <c r="O382">
        <v>107.84</v>
      </c>
    </row>
    <row r="383" spans="1:15" x14ac:dyDescent="0.25">
      <c r="A383" t="s">
        <v>787</v>
      </c>
      <c r="B383" s="2">
        <v>44425</v>
      </c>
      <c r="C383">
        <v>10089</v>
      </c>
      <c r="D383" t="s">
        <v>323</v>
      </c>
      <c r="E383" t="s">
        <v>17</v>
      </c>
      <c r="F383" t="s">
        <v>112</v>
      </c>
      <c r="G383" t="s">
        <v>26</v>
      </c>
      <c r="H383" t="s">
        <v>113</v>
      </c>
      <c r="I383" t="s">
        <v>496</v>
      </c>
      <c r="J383" t="s">
        <v>497</v>
      </c>
      <c r="K383">
        <v>5</v>
      </c>
      <c r="L383">
        <v>0.2</v>
      </c>
      <c r="M383">
        <v>1396.5</v>
      </c>
      <c r="N383">
        <v>26.96</v>
      </c>
      <c r="O383">
        <v>212.2</v>
      </c>
    </row>
    <row r="384" spans="1:15" x14ac:dyDescent="0.25">
      <c r="A384" t="s">
        <v>788</v>
      </c>
      <c r="B384" s="2">
        <v>44028</v>
      </c>
      <c r="C384">
        <v>10124</v>
      </c>
      <c r="D384" t="s">
        <v>327</v>
      </c>
      <c r="E384" t="s">
        <v>32</v>
      </c>
      <c r="F384" t="s">
        <v>54</v>
      </c>
      <c r="G384" t="s">
        <v>55</v>
      </c>
      <c r="H384" t="s">
        <v>56</v>
      </c>
      <c r="I384" t="s">
        <v>175</v>
      </c>
      <c r="J384" t="s">
        <v>176</v>
      </c>
      <c r="K384">
        <v>2</v>
      </c>
      <c r="L384">
        <v>0</v>
      </c>
      <c r="M384">
        <v>2446.3200000000002</v>
      </c>
      <c r="N384">
        <v>348.6</v>
      </c>
      <c r="O384">
        <v>646.44000000000005</v>
      </c>
    </row>
    <row r="385" spans="1:15" x14ac:dyDescent="0.25">
      <c r="A385" t="s">
        <v>789</v>
      </c>
      <c r="B385" s="2">
        <v>43599</v>
      </c>
      <c r="C385">
        <v>10328</v>
      </c>
      <c r="D385" t="s">
        <v>369</v>
      </c>
      <c r="E385" t="s">
        <v>32</v>
      </c>
      <c r="F385" t="s">
        <v>40</v>
      </c>
      <c r="G385" t="s">
        <v>41</v>
      </c>
      <c r="H385" t="s">
        <v>42</v>
      </c>
      <c r="I385" t="s">
        <v>167</v>
      </c>
      <c r="J385" t="s">
        <v>168</v>
      </c>
      <c r="K385">
        <v>1</v>
      </c>
      <c r="L385">
        <v>0</v>
      </c>
      <c r="M385">
        <v>1215.8</v>
      </c>
      <c r="N385">
        <v>230.18</v>
      </c>
      <c r="O385">
        <v>290.5</v>
      </c>
    </row>
    <row r="386" spans="1:15" x14ac:dyDescent="0.25">
      <c r="A386" t="s">
        <v>790</v>
      </c>
      <c r="B386" s="2">
        <v>44057</v>
      </c>
      <c r="C386">
        <v>10199</v>
      </c>
      <c r="D386" t="s">
        <v>695</v>
      </c>
      <c r="E386" t="s">
        <v>32</v>
      </c>
      <c r="F386" t="s">
        <v>33</v>
      </c>
      <c r="G386" t="s">
        <v>34</v>
      </c>
      <c r="H386" t="s">
        <v>27</v>
      </c>
      <c r="I386" t="s">
        <v>43</v>
      </c>
      <c r="J386" t="s">
        <v>44</v>
      </c>
      <c r="K386">
        <v>1</v>
      </c>
      <c r="L386">
        <v>0</v>
      </c>
      <c r="M386">
        <v>157.5</v>
      </c>
      <c r="N386">
        <v>17.989999999999998</v>
      </c>
      <c r="O386">
        <v>25.42</v>
      </c>
    </row>
    <row r="387" spans="1:15" x14ac:dyDescent="0.25">
      <c r="A387" t="s">
        <v>485</v>
      </c>
      <c r="B387" s="2">
        <v>43442</v>
      </c>
      <c r="C387">
        <v>10017</v>
      </c>
      <c r="D387" t="s">
        <v>486</v>
      </c>
      <c r="E387" t="s">
        <v>39</v>
      </c>
      <c r="F387" t="s">
        <v>201</v>
      </c>
      <c r="G387" t="s">
        <v>202</v>
      </c>
      <c r="H387" t="s">
        <v>122</v>
      </c>
      <c r="I387" t="s">
        <v>64</v>
      </c>
      <c r="J387" t="s">
        <v>65</v>
      </c>
      <c r="K387">
        <v>7</v>
      </c>
      <c r="L387">
        <v>0</v>
      </c>
      <c r="M387">
        <v>6171.48</v>
      </c>
      <c r="N387">
        <v>140.61000000000001</v>
      </c>
      <c r="O387">
        <v>1371.78</v>
      </c>
    </row>
    <row r="388" spans="1:15" x14ac:dyDescent="0.25">
      <c r="A388" t="s">
        <v>791</v>
      </c>
      <c r="B388" s="2">
        <v>44339</v>
      </c>
      <c r="C388">
        <v>10027</v>
      </c>
      <c r="D388" t="s">
        <v>307</v>
      </c>
      <c r="E388" t="s">
        <v>39</v>
      </c>
      <c r="F388" t="s">
        <v>72</v>
      </c>
      <c r="G388" t="s">
        <v>73</v>
      </c>
      <c r="H388" t="s">
        <v>56</v>
      </c>
      <c r="I388" t="s">
        <v>64</v>
      </c>
      <c r="J388" t="s">
        <v>65</v>
      </c>
      <c r="K388">
        <v>4</v>
      </c>
      <c r="L388">
        <v>0.15</v>
      </c>
      <c r="M388">
        <v>3526.56</v>
      </c>
      <c r="N388">
        <v>160.69</v>
      </c>
      <c r="O388">
        <v>791.91</v>
      </c>
    </row>
    <row r="389" spans="1:15" x14ac:dyDescent="0.25">
      <c r="A389" t="s">
        <v>268</v>
      </c>
      <c r="B389" s="2">
        <v>43611</v>
      </c>
      <c r="C389">
        <v>10363</v>
      </c>
      <c r="D389" t="s">
        <v>269</v>
      </c>
      <c r="E389" t="s">
        <v>17</v>
      </c>
      <c r="F389" t="s">
        <v>112</v>
      </c>
      <c r="G389" t="s">
        <v>26</v>
      </c>
      <c r="H389" t="s">
        <v>113</v>
      </c>
      <c r="I389" t="s">
        <v>167</v>
      </c>
      <c r="J389" t="s">
        <v>168</v>
      </c>
      <c r="K389">
        <v>7</v>
      </c>
      <c r="L389">
        <v>0.2</v>
      </c>
      <c r="M389">
        <v>8510.6</v>
      </c>
      <c r="N389">
        <v>209.25</v>
      </c>
      <c r="O389">
        <v>1893.28</v>
      </c>
    </row>
    <row r="390" spans="1:15" x14ac:dyDescent="0.25">
      <c r="A390" t="s">
        <v>792</v>
      </c>
      <c r="B390" s="2">
        <v>44615</v>
      </c>
      <c r="C390">
        <v>10060</v>
      </c>
      <c r="D390" t="s">
        <v>648</v>
      </c>
      <c r="E390" t="s">
        <v>39</v>
      </c>
      <c r="F390" t="s">
        <v>201</v>
      </c>
      <c r="G390" t="s">
        <v>202</v>
      </c>
      <c r="H390" t="s">
        <v>122</v>
      </c>
      <c r="I390" t="s">
        <v>263</v>
      </c>
      <c r="J390" t="s">
        <v>264</v>
      </c>
      <c r="K390">
        <v>1</v>
      </c>
      <c r="L390">
        <v>0.1</v>
      </c>
      <c r="M390">
        <v>700.78</v>
      </c>
      <c r="N390">
        <v>149.11000000000001</v>
      </c>
      <c r="O390">
        <v>190.1</v>
      </c>
    </row>
    <row r="391" spans="1:15" x14ac:dyDescent="0.25">
      <c r="A391" t="s">
        <v>793</v>
      </c>
      <c r="B391" s="2">
        <v>43192</v>
      </c>
      <c r="C391">
        <v>10321</v>
      </c>
      <c r="D391" t="s">
        <v>794</v>
      </c>
      <c r="E391" t="s">
        <v>32</v>
      </c>
      <c r="F391" t="s">
        <v>154</v>
      </c>
      <c r="G391" t="s">
        <v>155</v>
      </c>
      <c r="H391" t="s">
        <v>156</v>
      </c>
      <c r="I391" t="s">
        <v>76</v>
      </c>
      <c r="J391" t="s">
        <v>77</v>
      </c>
      <c r="K391">
        <v>3</v>
      </c>
      <c r="L391">
        <v>0</v>
      </c>
      <c r="M391">
        <v>2914.5</v>
      </c>
      <c r="N391">
        <v>55.84</v>
      </c>
      <c r="O391">
        <v>588.48</v>
      </c>
    </row>
    <row r="392" spans="1:15" x14ac:dyDescent="0.25">
      <c r="A392" t="s">
        <v>795</v>
      </c>
      <c r="B392" s="2">
        <v>43441</v>
      </c>
      <c r="C392">
        <v>10004</v>
      </c>
      <c r="D392" t="s">
        <v>796</v>
      </c>
      <c r="E392" t="s">
        <v>39</v>
      </c>
      <c r="F392" t="s">
        <v>33</v>
      </c>
      <c r="G392" t="s">
        <v>34</v>
      </c>
      <c r="H392" t="s">
        <v>27</v>
      </c>
      <c r="I392" t="s">
        <v>374</v>
      </c>
      <c r="J392" t="s">
        <v>375</v>
      </c>
      <c r="K392">
        <v>2</v>
      </c>
      <c r="L392">
        <v>0.05</v>
      </c>
      <c r="M392">
        <v>2382.02</v>
      </c>
      <c r="N392">
        <v>225.28</v>
      </c>
      <c r="O392">
        <v>546.57000000000005</v>
      </c>
    </row>
    <row r="393" spans="1:15" x14ac:dyDescent="0.25">
      <c r="A393" t="s">
        <v>797</v>
      </c>
      <c r="B393" s="2">
        <v>43323</v>
      </c>
      <c r="C393">
        <v>10047</v>
      </c>
      <c r="D393" t="s">
        <v>798</v>
      </c>
      <c r="E393" t="s">
        <v>39</v>
      </c>
      <c r="F393" t="s">
        <v>116</v>
      </c>
      <c r="G393" t="s">
        <v>26</v>
      </c>
      <c r="H393" t="s">
        <v>27</v>
      </c>
      <c r="I393" t="s">
        <v>142</v>
      </c>
      <c r="J393" t="s">
        <v>143</v>
      </c>
      <c r="K393">
        <v>1</v>
      </c>
      <c r="L393">
        <v>0</v>
      </c>
      <c r="M393">
        <v>193.67</v>
      </c>
      <c r="N393">
        <v>14</v>
      </c>
      <c r="O393">
        <v>24.64</v>
      </c>
    </row>
    <row r="394" spans="1:15" x14ac:dyDescent="0.25">
      <c r="A394" t="s">
        <v>799</v>
      </c>
      <c r="B394" s="2">
        <v>43862</v>
      </c>
      <c r="C394">
        <v>10233</v>
      </c>
      <c r="D394" t="s">
        <v>477</v>
      </c>
      <c r="E394" t="s">
        <v>39</v>
      </c>
      <c r="F394" t="s">
        <v>154</v>
      </c>
      <c r="G394" t="s">
        <v>155</v>
      </c>
      <c r="H394" t="s">
        <v>156</v>
      </c>
      <c r="I394" t="s">
        <v>241</v>
      </c>
      <c r="J394" t="s">
        <v>242</v>
      </c>
      <c r="K394">
        <v>1</v>
      </c>
      <c r="L394">
        <v>0</v>
      </c>
      <c r="M394">
        <v>238.08</v>
      </c>
      <c r="N394">
        <v>29.88</v>
      </c>
      <c r="O394">
        <v>31.56</v>
      </c>
    </row>
    <row r="395" spans="1:15" x14ac:dyDescent="0.25">
      <c r="A395" t="s">
        <v>800</v>
      </c>
      <c r="B395" s="2">
        <v>43104</v>
      </c>
      <c r="C395">
        <v>10017</v>
      </c>
      <c r="D395" t="s">
        <v>486</v>
      </c>
      <c r="E395" t="s">
        <v>39</v>
      </c>
      <c r="F395" t="s">
        <v>88</v>
      </c>
      <c r="G395" t="s">
        <v>89</v>
      </c>
      <c r="H395" t="s">
        <v>90</v>
      </c>
      <c r="I395" t="s">
        <v>28</v>
      </c>
      <c r="J395" t="s">
        <v>29</v>
      </c>
      <c r="K395">
        <v>1</v>
      </c>
      <c r="L395">
        <v>0.15</v>
      </c>
      <c r="M395">
        <v>1004.18</v>
      </c>
      <c r="N395">
        <v>295.55</v>
      </c>
      <c r="O395">
        <v>280.58999999999997</v>
      </c>
    </row>
    <row r="396" spans="1:15" x14ac:dyDescent="0.25">
      <c r="A396" t="s">
        <v>801</v>
      </c>
      <c r="B396" s="2">
        <v>43534</v>
      </c>
      <c r="C396">
        <v>10185</v>
      </c>
      <c r="D396" t="s">
        <v>802</v>
      </c>
      <c r="E396" t="s">
        <v>39</v>
      </c>
      <c r="F396" t="s">
        <v>47</v>
      </c>
      <c r="G396" t="s">
        <v>48</v>
      </c>
      <c r="H396" t="s">
        <v>49</v>
      </c>
      <c r="I396" t="s">
        <v>398</v>
      </c>
      <c r="J396" t="s">
        <v>399</v>
      </c>
      <c r="K396">
        <v>1</v>
      </c>
      <c r="L396">
        <v>0</v>
      </c>
      <c r="M396">
        <v>239.47</v>
      </c>
      <c r="N396">
        <v>23.98</v>
      </c>
      <c r="O396">
        <v>31.14</v>
      </c>
    </row>
    <row r="397" spans="1:15" x14ac:dyDescent="0.25">
      <c r="A397" t="s">
        <v>803</v>
      </c>
      <c r="B397" s="2">
        <v>44115</v>
      </c>
      <c r="C397">
        <v>10036</v>
      </c>
      <c r="D397" t="s">
        <v>371</v>
      </c>
      <c r="E397" t="s">
        <v>17</v>
      </c>
      <c r="F397" t="s">
        <v>72</v>
      </c>
      <c r="G397" t="s">
        <v>73</v>
      </c>
      <c r="H397" t="s">
        <v>56</v>
      </c>
      <c r="I397" t="s">
        <v>142</v>
      </c>
      <c r="J397" t="s">
        <v>143</v>
      </c>
      <c r="K397">
        <v>3</v>
      </c>
      <c r="L397">
        <v>0</v>
      </c>
      <c r="M397">
        <v>581.01</v>
      </c>
      <c r="N397">
        <v>16.8</v>
      </c>
      <c r="O397">
        <v>71.400000000000006</v>
      </c>
    </row>
    <row r="398" spans="1:15" x14ac:dyDescent="0.25">
      <c r="A398" t="s">
        <v>804</v>
      </c>
      <c r="B398" s="2">
        <v>43747</v>
      </c>
      <c r="C398">
        <v>10038</v>
      </c>
      <c r="D398" t="s">
        <v>805</v>
      </c>
      <c r="E398" t="s">
        <v>17</v>
      </c>
      <c r="F398" t="s">
        <v>47</v>
      </c>
      <c r="G398" t="s">
        <v>48</v>
      </c>
      <c r="H398" t="s">
        <v>49</v>
      </c>
      <c r="I398" t="s">
        <v>551</v>
      </c>
      <c r="J398" t="s">
        <v>552</v>
      </c>
      <c r="K398">
        <v>7</v>
      </c>
      <c r="L398">
        <v>0</v>
      </c>
      <c r="M398">
        <v>9363.83</v>
      </c>
      <c r="N398">
        <v>244.49</v>
      </c>
      <c r="O398">
        <v>2084.48</v>
      </c>
    </row>
    <row r="399" spans="1:15" x14ac:dyDescent="0.25">
      <c r="A399" t="s">
        <v>806</v>
      </c>
      <c r="B399" s="2">
        <v>43650</v>
      </c>
      <c r="C399">
        <v>10388</v>
      </c>
      <c r="D399" t="s">
        <v>311</v>
      </c>
      <c r="E399" t="s">
        <v>39</v>
      </c>
      <c r="F399" t="s">
        <v>121</v>
      </c>
      <c r="G399" t="s">
        <v>121</v>
      </c>
      <c r="H399" t="s">
        <v>122</v>
      </c>
      <c r="I399" t="s">
        <v>28</v>
      </c>
      <c r="J399" t="s">
        <v>29</v>
      </c>
      <c r="K399">
        <v>6</v>
      </c>
      <c r="L399">
        <v>0</v>
      </c>
      <c r="M399">
        <v>6025.08</v>
      </c>
      <c r="N399">
        <v>282.11</v>
      </c>
      <c r="O399">
        <v>1534.45</v>
      </c>
    </row>
    <row r="400" spans="1:15" x14ac:dyDescent="0.25">
      <c r="A400" t="s">
        <v>807</v>
      </c>
      <c r="B400" s="2">
        <v>44280</v>
      </c>
      <c r="C400">
        <v>10266</v>
      </c>
      <c r="D400" t="s">
        <v>808</v>
      </c>
      <c r="E400" t="s">
        <v>17</v>
      </c>
      <c r="F400" t="s">
        <v>116</v>
      </c>
      <c r="G400" t="s">
        <v>26</v>
      </c>
      <c r="H400" t="s">
        <v>27</v>
      </c>
      <c r="I400" t="s">
        <v>123</v>
      </c>
      <c r="J400" t="s">
        <v>124</v>
      </c>
      <c r="K400">
        <v>1</v>
      </c>
      <c r="L400">
        <v>0.1</v>
      </c>
      <c r="M400">
        <v>667.7</v>
      </c>
      <c r="N400">
        <v>24.23</v>
      </c>
      <c r="O400">
        <v>135.96</v>
      </c>
    </row>
    <row r="401" spans="1:15" x14ac:dyDescent="0.25">
      <c r="A401" t="s">
        <v>809</v>
      </c>
      <c r="B401" s="2">
        <v>43174</v>
      </c>
      <c r="C401">
        <v>10258</v>
      </c>
      <c r="D401" t="s">
        <v>810</v>
      </c>
      <c r="E401" t="s">
        <v>39</v>
      </c>
      <c r="F401" t="s">
        <v>40</v>
      </c>
      <c r="G401" t="s">
        <v>41</v>
      </c>
      <c r="H401" t="s">
        <v>42</v>
      </c>
      <c r="I401" t="s">
        <v>312</v>
      </c>
      <c r="J401" t="s">
        <v>313</v>
      </c>
      <c r="K401">
        <v>6</v>
      </c>
      <c r="L401">
        <v>0.05</v>
      </c>
      <c r="M401">
        <v>4336.1400000000003</v>
      </c>
      <c r="N401">
        <v>196.53</v>
      </c>
      <c r="O401">
        <v>1103.67</v>
      </c>
    </row>
    <row r="402" spans="1:15" x14ac:dyDescent="0.25">
      <c r="A402" t="s">
        <v>811</v>
      </c>
      <c r="B402" s="2">
        <v>43528</v>
      </c>
      <c r="C402">
        <v>10274</v>
      </c>
      <c r="D402" t="s">
        <v>504</v>
      </c>
      <c r="E402" t="s">
        <v>17</v>
      </c>
      <c r="F402" t="s">
        <v>25</v>
      </c>
      <c r="G402" t="s">
        <v>26</v>
      </c>
      <c r="H402" t="s">
        <v>27</v>
      </c>
      <c r="I402" t="s">
        <v>384</v>
      </c>
      <c r="J402" t="s">
        <v>385</v>
      </c>
      <c r="K402">
        <v>4</v>
      </c>
      <c r="L402">
        <v>0.1</v>
      </c>
      <c r="M402">
        <v>5020.6400000000003</v>
      </c>
      <c r="N402">
        <v>346.22</v>
      </c>
      <c r="O402">
        <v>1289.78</v>
      </c>
    </row>
    <row r="403" spans="1:15" x14ac:dyDescent="0.25">
      <c r="A403" t="s">
        <v>812</v>
      </c>
      <c r="B403" s="2">
        <v>43959</v>
      </c>
      <c r="C403">
        <v>10133</v>
      </c>
      <c r="D403" t="s">
        <v>813</v>
      </c>
      <c r="E403" t="s">
        <v>32</v>
      </c>
      <c r="F403" t="s">
        <v>72</v>
      </c>
      <c r="G403" t="s">
        <v>73</v>
      </c>
      <c r="H403" t="s">
        <v>56</v>
      </c>
      <c r="I403" t="s">
        <v>246</v>
      </c>
      <c r="J403" t="s">
        <v>247</v>
      </c>
      <c r="K403">
        <v>1</v>
      </c>
      <c r="L403">
        <v>0.05</v>
      </c>
      <c r="M403">
        <v>1023.46</v>
      </c>
      <c r="N403">
        <v>187.75</v>
      </c>
      <c r="O403">
        <v>243.94</v>
      </c>
    </row>
    <row r="404" spans="1:15" x14ac:dyDescent="0.25">
      <c r="A404" t="s">
        <v>814</v>
      </c>
      <c r="B404" s="2">
        <v>43585</v>
      </c>
      <c r="C404">
        <v>10103</v>
      </c>
      <c r="D404" t="s">
        <v>339</v>
      </c>
      <c r="E404" t="s">
        <v>17</v>
      </c>
      <c r="F404" t="s">
        <v>61</v>
      </c>
      <c r="G404" t="s">
        <v>62</v>
      </c>
      <c r="H404" t="s">
        <v>63</v>
      </c>
      <c r="I404" t="s">
        <v>123</v>
      </c>
      <c r="J404" t="s">
        <v>124</v>
      </c>
      <c r="K404">
        <v>2</v>
      </c>
      <c r="L404">
        <v>0</v>
      </c>
      <c r="M404">
        <v>1335.4</v>
      </c>
      <c r="N404">
        <v>26.65</v>
      </c>
      <c r="O404">
        <v>269.74</v>
      </c>
    </row>
    <row r="405" spans="1:15" x14ac:dyDescent="0.25">
      <c r="A405" t="s">
        <v>815</v>
      </c>
      <c r="B405" s="2">
        <v>44925</v>
      </c>
      <c r="C405">
        <v>10132</v>
      </c>
      <c r="D405" t="s">
        <v>102</v>
      </c>
      <c r="E405" t="s">
        <v>39</v>
      </c>
      <c r="F405" t="s">
        <v>18</v>
      </c>
      <c r="G405" t="s">
        <v>19</v>
      </c>
      <c r="H405" t="s">
        <v>20</v>
      </c>
      <c r="I405" t="s">
        <v>161</v>
      </c>
      <c r="J405" t="s">
        <v>162</v>
      </c>
      <c r="K405">
        <v>4</v>
      </c>
      <c r="L405">
        <v>0</v>
      </c>
      <c r="M405">
        <v>431</v>
      </c>
      <c r="N405">
        <v>13.06</v>
      </c>
      <c r="O405">
        <v>65.95</v>
      </c>
    </row>
    <row r="406" spans="1:15" x14ac:dyDescent="0.25">
      <c r="A406" t="s">
        <v>816</v>
      </c>
      <c r="B406" s="2">
        <v>44868</v>
      </c>
      <c r="C406">
        <v>10238</v>
      </c>
      <c r="D406" t="s">
        <v>192</v>
      </c>
      <c r="E406" t="s">
        <v>39</v>
      </c>
      <c r="F406" t="s">
        <v>47</v>
      </c>
      <c r="G406" t="s">
        <v>48</v>
      </c>
      <c r="H406" t="s">
        <v>49</v>
      </c>
      <c r="I406" t="s">
        <v>272</v>
      </c>
      <c r="J406" t="s">
        <v>273</v>
      </c>
      <c r="K406">
        <v>2</v>
      </c>
      <c r="L406">
        <v>0.05</v>
      </c>
      <c r="M406">
        <v>1000.64</v>
      </c>
      <c r="N406">
        <v>16.22</v>
      </c>
      <c r="O406">
        <v>201.74</v>
      </c>
    </row>
    <row r="407" spans="1:15" x14ac:dyDescent="0.25">
      <c r="A407" t="s">
        <v>817</v>
      </c>
      <c r="B407" s="2">
        <v>43129</v>
      </c>
      <c r="C407">
        <v>10259</v>
      </c>
      <c r="D407" t="s">
        <v>457</v>
      </c>
      <c r="E407" t="s">
        <v>17</v>
      </c>
      <c r="F407" t="s">
        <v>193</v>
      </c>
      <c r="G407" t="s">
        <v>193</v>
      </c>
      <c r="H407" t="s">
        <v>194</v>
      </c>
      <c r="I407" t="s">
        <v>272</v>
      </c>
      <c r="J407" t="s">
        <v>273</v>
      </c>
      <c r="K407">
        <v>3</v>
      </c>
      <c r="L407">
        <v>0</v>
      </c>
      <c r="M407">
        <v>1500.96</v>
      </c>
      <c r="N407">
        <v>17</v>
      </c>
      <c r="O407">
        <v>301.88</v>
      </c>
    </row>
    <row r="408" spans="1:15" x14ac:dyDescent="0.25">
      <c r="A408" t="s">
        <v>818</v>
      </c>
      <c r="B408" s="2">
        <v>43540</v>
      </c>
      <c r="C408">
        <v>10260</v>
      </c>
      <c r="D408" t="s">
        <v>383</v>
      </c>
      <c r="E408" t="s">
        <v>17</v>
      </c>
      <c r="F408" t="s">
        <v>261</v>
      </c>
      <c r="G408" t="s">
        <v>261</v>
      </c>
      <c r="H408" t="s">
        <v>262</v>
      </c>
      <c r="I408" t="s">
        <v>28</v>
      </c>
      <c r="J408" t="s">
        <v>29</v>
      </c>
      <c r="K408">
        <v>3</v>
      </c>
      <c r="L408">
        <v>0.15</v>
      </c>
      <c r="M408">
        <v>3012.54</v>
      </c>
      <c r="N408">
        <v>308.98</v>
      </c>
      <c r="O408">
        <v>784.02</v>
      </c>
    </row>
    <row r="409" spans="1:15" x14ac:dyDescent="0.25">
      <c r="A409" t="s">
        <v>819</v>
      </c>
      <c r="B409" s="2">
        <v>44812</v>
      </c>
      <c r="C409">
        <v>10072</v>
      </c>
      <c r="D409" t="s">
        <v>820</v>
      </c>
      <c r="E409" t="s">
        <v>39</v>
      </c>
      <c r="F409" t="s">
        <v>72</v>
      </c>
      <c r="G409" t="s">
        <v>73</v>
      </c>
      <c r="H409" t="s">
        <v>56</v>
      </c>
      <c r="I409" t="s">
        <v>246</v>
      </c>
      <c r="J409" t="s">
        <v>247</v>
      </c>
      <c r="K409">
        <v>1</v>
      </c>
      <c r="L409">
        <v>0</v>
      </c>
      <c r="M409">
        <v>1023.46</v>
      </c>
      <c r="N409">
        <v>187.75</v>
      </c>
      <c r="O409">
        <v>243.94</v>
      </c>
    </row>
    <row r="410" spans="1:15" x14ac:dyDescent="0.25">
      <c r="A410" t="s">
        <v>821</v>
      </c>
      <c r="B410" s="2">
        <v>44527</v>
      </c>
      <c r="C410">
        <v>10002</v>
      </c>
      <c r="D410" t="s">
        <v>822</v>
      </c>
      <c r="E410" t="s">
        <v>39</v>
      </c>
      <c r="F410" t="s">
        <v>193</v>
      </c>
      <c r="G410" t="s">
        <v>193</v>
      </c>
      <c r="H410" t="s">
        <v>194</v>
      </c>
      <c r="I410" t="s">
        <v>263</v>
      </c>
      <c r="J410" t="s">
        <v>264</v>
      </c>
      <c r="K410">
        <v>1</v>
      </c>
      <c r="L410">
        <v>0.05</v>
      </c>
      <c r="M410">
        <v>700.78</v>
      </c>
      <c r="N410">
        <v>156.21</v>
      </c>
      <c r="O410">
        <v>190.81</v>
      </c>
    </row>
    <row r="411" spans="1:15" x14ac:dyDescent="0.25">
      <c r="A411" t="s">
        <v>823</v>
      </c>
      <c r="B411" s="2">
        <v>43756</v>
      </c>
      <c r="C411">
        <v>10273</v>
      </c>
      <c r="D411" t="s">
        <v>515</v>
      </c>
      <c r="E411" t="s">
        <v>17</v>
      </c>
      <c r="F411" t="s">
        <v>278</v>
      </c>
      <c r="G411" t="s">
        <v>279</v>
      </c>
      <c r="H411" t="s">
        <v>122</v>
      </c>
      <c r="I411" t="s">
        <v>283</v>
      </c>
      <c r="J411" t="s">
        <v>284</v>
      </c>
      <c r="K411">
        <v>1</v>
      </c>
      <c r="L411">
        <v>0</v>
      </c>
      <c r="M411">
        <v>867.32</v>
      </c>
      <c r="N411">
        <v>157</v>
      </c>
      <c r="O411">
        <v>206.51</v>
      </c>
    </row>
    <row r="412" spans="1:15" x14ac:dyDescent="0.25">
      <c r="A412" t="s">
        <v>824</v>
      </c>
      <c r="B412" s="2">
        <v>44468</v>
      </c>
      <c r="C412">
        <v>10081</v>
      </c>
      <c r="D412" t="s">
        <v>825</v>
      </c>
      <c r="E412" t="s">
        <v>17</v>
      </c>
      <c r="F412" t="s">
        <v>103</v>
      </c>
      <c r="G412" t="s">
        <v>104</v>
      </c>
      <c r="H412" t="s">
        <v>105</v>
      </c>
      <c r="I412" t="s">
        <v>443</v>
      </c>
      <c r="J412" t="s">
        <v>444</v>
      </c>
      <c r="K412">
        <v>3</v>
      </c>
      <c r="L412">
        <v>0</v>
      </c>
      <c r="M412">
        <v>1662.57</v>
      </c>
      <c r="N412">
        <v>32.79</v>
      </c>
      <c r="O412">
        <v>335.8</v>
      </c>
    </row>
    <row r="413" spans="1:15" x14ac:dyDescent="0.25">
      <c r="A413" t="s">
        <v>826</v>
      </c>
      <c r="B413" s="2">
        <v>43599</v>
      </c>
      <c r="C413">
        <v>10052</v>
      </c>
      <c r="D413" t="s">
        <v>653</v>
      </c>
      <c r="E413" t="s">
        <v>39</v>
      </c>
      <c r="F413" t="s">
        <v>121</v>
      </c>
      <c r="G413" t="s">
        <v>121</v>
      </c>
      <c r="H413" t="s">
        <v>122</v>
      </c>
      <c r="I413" t="s">
        <v>21</v>
      </c>
      <c r="J413" t="s">
        <v>22</v>
      </c>
      <c r="K413">
        <v>3</v>
      </c>
      <c r="L413">
        <v>0</v>
      </c>
      <c r="M413">
        <v>1854.03</v>
      </c>
      <c r="N413">
        <v>25.01</v>
      </c>
      <c r="O413">
        <v>373.3</v>
      </c>
    </row>
    <row r="414" spans="1:15" x14ac:dyDescent="0.25">
      <c r="A414" t="s">
        <v>827</v>
      </c>
      <c r="B414" s="2">
        <v>43634</v>
      </c>
      <c r="C414">
        <v>10079</v>
      </c>
      <c r="D414" t="s">
        <v>714</v>
      </c>
      <c r="E414" t="s">
        <v>39</v>
      </c>
      <c r="F414" t="s">
        <v>133</v>
      </c>
      <c r="G414" t="s">
        <v>134</v>
      </c>
      <c r="H414" t="s">
        <v>135</v>
      </c>
      <c r="I414" t="s">
        <v>205</v>
      </c>
      <c r="J414" t="s">
        <v>206</v>
      </c>
      <c r="K414">
        <v>1</v>
      </c>
      <c r="L414">
        <v>0.15</v>
      </c>
      <c r="M414">
        <v>753.3</v>
      </c>
      <c r="N414">
        <v>54.77</v>
      </c>
      <c r="O414">
        <v>156.13999999999999</v>
      </c>
    </row>
    <row r="415" spans="1:15" x14ac:dyDescent="0.25">
      <c r="A415" t="s">
        <v>828</v>
      </c>
      <c r="B415" s="2">
        <v>43504</v>
      </c>
      <c r="C415">
        <v>10380</v>
      </c>
      <c r="D415" t="s">
        <v>829</v>
      </c>
      <c r="E415" t="s">
        <v>39</v>
      </c>
      <c r="F415" t="s">
        <v>121</v>
      </c>
      <c r="G415" t="s">
        <v>121</v>
      </c>
      <c r="H415" t="s">
        <v>122</v>
      </c>
      <c r="I415" t="s">
        <v>195</v>
      </c>
      <c r="J415" t="s">
        <v>196</v>
      </c>
      <c r="K415">
        <v>1</v>
      </c>
      <c r="L415">
        <v>0.15</v>
      </c>
      <c r="M415">
        <v>279.27999999999997</v>
      </c>
      <c r="N415">
        <v>24.29</v>
      </c>
      <c r="O415">
        <v>35.94</v>
      </c>
    </row>
    <row r="416" spans="1:15" x14ac:dyDescent="0.25">
      <c r="A416" t="s">
        <v>830</v>
      </c>
      <c r="B416" s="2">
        <v>43143</v>
      </c>
      <c r="C416">
        <v>10199</v>
      </c>
      <c r="D416" t="s">
        <v>695</v>
      </c>
      <c r="E416" t="s">
        <v>32</v>
      </c>
      <c r="F416" t="s">
        <v>116</v>
      </c>
      <c r="G416" t="s">
        <v>26</v>
      </c>
      <c r="H416" t="s">
        <v>27</v>
      </c>
      <c r="I416" t="s">
        <v>236</v>
      </c>
      <c r="J416" t="s">
        <v>237</v>
      </c>
      <c r="K416">
        <v>1</v>
      </c>
      <c r="L416">
        <v>0</v>
      </c>
      <c r="M416">
        <v>737.82</v>
      </c>
      <c r="N416">
        <v>175.46</v>
      </c>
      <c r="O416">
        <v>202.01</v>
      </c>
    </row>
    <row r="417" spans="1:15" x14ac:dyDescent="0.25">
      <c r="A417" t="s">
        <v>831</v>
      </c>
      <c r="B417" s="2">
        <v>44436</v>
      </c>
      <c r="C417">
        <v>10297</v>
      </c>
      <c r="D417" t="s">
        <v>721</v>
      </c>
      <c r="E417" t="s">
        <v>39</v>
      </c>
      <c r="F417" t="s">
        <v>40</v>
      </c>
      <c r="G417" t="s">
        <v>41</v>
      </c>
      <c r="H417" t="s">
        <v>42</v>
      </c>
      <c r="I417" t="s">
        <v>91</v>
      </c>
      <c r="J417" t="s">
        <v>92</v>
      </c>
      <c r="K417">
        <v>1</v>
      </c>
      <c r="L417">
        <v>0</v>
      </c>
      <c r="M417">
        <v>277.07</v>
      </c>
      <c r="N417">
        <v>34.33</v>
      </c>
      <c r="O417">
        <v>36.68</v>
      </c>
    </row>
    <row r="418" spans="1:15" x14ac:dyDescent="0.25">
      <c r="A418" t="s">
        <v>832</v>
      </c>
      <c r="B418" s="2">
        <v>43880</v>
      </c>
      <c r="C418">
        <v>10214</v>
      </c>
      <c r="D418" t="s">
        <v>705</v>
      </c>
      <c r="E418" t="s">
        <v>17</v>
      </c>
      <c r="F418" t="s">
        <v>25</v>
      </c>
      <c r="G418" t="s">
        <v>26</v>
      </c>
      <c r="H418" t="s">
        <v>27</v>
      </c>
      <c r="I418" t="s">
        <v>283</v>
      </c>
      <c r="J418" t="s">
        <v>284</v>
      </c>
      <c r="K418">
        <v>3</v>
      </c>
      <c r="L418">
        <v>0</v>
      </c>
      <c r="M418">
        <v>2601.96</v>
      </c>
      <c r="N418">
        <v>149.52000000000001</v>
      </c>
      <c r="O418">
        <v>587.38</v>
      </c>
    </row>
    <row r="419" spans="1:15" x14ac:dyDescent="0.25">
      <c r="A419" t="s">
        <v>833</v>
      </c>
      <c r="B419" s="2">
        <v>44555</v>
      </c>
      <c r="C419">
        <v>10384</v>
      </c>
      <c r="D419" t="s">
        <v>562</v>
      </c>
      <c r="E419" t="s">
        <v>32</v>
      </c>
      <c r="F419" t="s">
        <v>25</v>
      </c>
      <c r="G419" t="s">
        <v>26</v>
      </c>
      <c r="H419" t="s">
        <v>27</v>
      </c>
      <c r="I419" t="s">
        <v>246</v>
      </c>
      <c r="J419" t="s">
        <v>247</v>
      </c>
      <c r="K419">
        <v>6</v>
      </c>
      <c r="L419">
        <v>0.3</v>
      </c>
      <c r="M419">
        <v>6140.76</v>
      </c>
      <c r="N419">
        <v>156.46</v>
      </c>
      <c r="O419">
        <v>1366.61</v>
      </c>
    </row>
    <row r="420" spans="1:15" x14ac:dyDescent="0.25">
      <c r="A420" t="s">
        <v>834</v>
      </c>
      <c r="B420" s="2">
        <v>44216</v>
      </c>
      <c r="C420">
        <v>10016</v>
      </c>
      <c r="D420" t="s">
        <v>646</v>
      </c>
      <c r="E420" t="s">
        <v>32</v>
      </c>
      <c r="F420" t="s">
        <v>112</v>
      </c>
      <c r="G420" t="s">
        <v>26</v>
      </c>
      <c r="H420" t="s">
        <v>113</v>
      </c>
      <c r="I420" t="s">
        <v>91</v>
      </c>
      <c r="J420" t="s">
        <v>92</v>
      </c>
      <c r="K420">
        <v>7</v>
      </c>
      <c r="L420">
        <v>0.05</v>
      </c>
      <c r="M420">
        <v>1939.49</v>
      </c>
      <c r="N420">
        <v>31.21</v>
      </c>
      <c r="O420">
        <v>235.87</v>
      </c>
    </row>
    <row r="421" spans="1:15" x14ac:dyDescent="0.25">
      <c r="A421" t="s">
        <v>835</v>
      </c>
      <c r="B421" s="2">
        <v>43937</v>
      </c>
      <c r="C421">
        <v>10230</v>
      </c>
      <c r="D421" t="s">
        <v>836</v>
      </c>
      <c r="E421" t="s">
        <v>32</v>
      </c>
      <c r="F421" t="s">
        <v>61</v>
      </c>
      <c r="G421" t="s">
        <v>62</v>
      </c>
      <c r="H421" t="s">
        <v>63</v>
      </c>
      <c r="I421" t="s">
        <v>68</v>
      </c>
      <c r="J421" t="s">
        <v>69</v>
      </c>
      <c r="K421">
        <v>1</v>
      </c>
      <c r="L421">
        <v>0</v>
      </c>
      <c r="M421">
        <v>226.49</v>
      </c>
      <c r="N421">
        <v>21.72</v>
      </c>
      <c r="O421">
        <v>36.14</v>
      </c>
    </row>
    <row r="422" spans="1:15" x14ac:dyDescent="0.25">
      <c r="A422" t="s">
        <v>837</v>
      </c>
      <c r="B422" s="2">
        <v>43782</v>
      </c>
      <c r="C422">
        <v>10281</v>
      </c>
      <c r="D422" t="s">
        <v>786</v>
      </c>
      <c r="E422" t="s">
        <v>17</v>
      </c>
      <c r="F422" t="s">
        <v>201</v>
      </c>
      <c r="G422" t="s">
        <v>202</v>
      </c>
      <c r="H422" t="s">
        <v>122</v>
      </c>
      <c r="I422" t="s">
        <v>142</v>
      </c>
      <c r="J422" t="s">
        <v>143</v>
      </c>
      <c r="K422">
        <v>1</v>
      </c>
      <c r="L422">
        <v>0.25</v>
      </c>
      <c r="M422">
        <v>193.67</v>
      </c>
      <c r="N422">
        <v>14.7</v>
      </c>
      <c r="O422">
        <v>24.71</v>
      </c>
    </row>
    <row r="423" spans="1:15" x14ac:dyDescent="0.25">
      <c r="A423" t="s">
        <v>838</v>
      </c>
      <c r="B423" s="2">
        <v>43168</v>
      </c>
      <c r="C423">
        <v>10231</v>
      </c>
      <c r="D423" t="s">
        <v>333</v>
      </c>
      <c r="E423" t="s">
        <v>17</v>
      </c>
      <c r="F423" t="s">
        <v>261</v>
      </c>
      <c r="G423" t="s">
        <v>261</v>
      </c>
      <c r="H423" t="s">
        <v>262</v>
      </c>
      <c r="I423" t="s">
        <v>64</v>
      </c>
      <c r="J423" t="s">
        <v>65</v>
      </c>
      <c r="K423">
        <v>1</v>
      </c>
      <c r="L423">
        <v>0.3</v>
      </c>
      <c r="M423">
        <v>881.64</v>
      </c>
      <c r="N423">
        <v>154</v>
      </c>
      <c r="O423">
        <v>209.36</v>
      </c>
    </row>
    <row r="424" spans="1:15" x14ac:dyDescent="0.25">
      <c r="A424" t="s">
        <v>839</v>
      </c>
      <c r="B424" s="2">
        <v>44925</v>
      </c>
      <c r="C424">
        <v>10067</v>
      </c>
      <c r="D424" t="s">
        <v>180</v>
      </c>
      <c r="E424" t="s">
        <v>32</v>
      </c>
      <c r="F424" t="s">
        <v>103</v>
      </c>
      <c r="G424" t="s">
        <v>104</v>
      </c>
      <c r="H424" t="s">
        <v>105</v>
      </c>
      <c r="I424" t="s">
        <v>283</v>
      </c>
      <c r="J424" t="s">
        <v>284</v>
      </c>
      <c r="K424">
        <v>2</v>
      </c>
      <c r="L424">
        <v>0</v>
      </c>
      <c r="M424">
        <v>1734.64</v>
      </c>
      <c r="N424">
        <v>171.95</v>
      </c>
      <c r="O424">
        <v>398.82</v>
      </c>
    </row>
    <row r="425" spans="1:15" x14ac:dyDescent="0.25">
      <c r="A425" t="s">
        <v>840</v>
      </c>
      <c r="B425" s="2">
        <v>44456</v>
      </c>
      <c r="C425">
        <v>10304</v>
      </c>
      <c r="D425" t="s">
        <v>841</v>
      </c>
      <c r="E425" t="s">
        <v>17</v>
      </c>
      <c r="F425" t="s">
        <v>25</v>
      </c>
      <c r="G425" t="s">
        <v>26</v>
      </c>
      <c r="H425" t="s">
        <v>27</v>
      </c>
      <c r="I425" t="s">
        <v>76</v>
      </c>
      <c r="J425" t="s">
        <v>77</v>
      </c>
      <c r="K425">
        <v>1</v>
      </c>
      <c r="L425">
        <v>0</v>
      </c>
      <c r="M425">
        <v>971.5</v>
      </c>
      <c r="N425">
        <v>50.76</v>
      </c>
      <c r="O425">
        <v>199.38</v>
      </c>
    </row>
    <row r="426" spans="1:15" x14ac:dyDescent="0.25">
      <c r="A426" t="s">
        <v>842</v>
      </c>
      <c r="B426" s="2">
        <v>43929</v>
      </c>
      <c r="C426">
        <v>10302</v>
      </c>
      <c r="D426" t="s">
        <v>419</v>
      </c>
      <c r="E426" t="s">
        <v>17</v>
      </c>
      <c r="F426" t="s">
        <v>40</v>
      </c>
      <c r="G426" t="s">
        <v>41</v>
      </c>
      <c r="H426" t="s">
        <v>42</v>
      </c>
      <c r="I426" t="s">
        <v>283</v>
      </c>
      <c r="J426" t="s">
        <v>284</v>
      </c>
      <c r="K426">
        <v>6</v>
      </c>
      <c r="L426">
        <v>0.1</v>
      </c>
      <c r="M426">
        <v>5203.92</v>
      </c>
      <c r="N426">
        <v>164.47</v>
      </c>
      <c r="O426">
        <v>1161.31</v>
      </c>
    </row>
    <row r="427" spans="1:15" x14ac:dyDescent="0.25">
      <c r="A427" t="s">
        <v>843</v>
      </c>
      <c r="B427" s="2">
        <v>44352</v>
      </c>
      <c r="C427">
        <v>10340</v>
      </c>
      <c r="D427" t="s">
        <v>198</v>
      </c>
      <c r="E427" t="s">
        <v>32</v>
      </c>
      <c r="F427" t="s">
        <v>47</v>
      </c>
      <c r="G427" t="s">
        <v>48</v>
      </c>
      <c r="H427" t="s">
        <v>49</v>
      </c>
      <c r="I427" t="s">
        <v>64</v>
      </c>
      <c r="J427" t="s">
        <v>65</v>
      </c>
      <c r="K427">
        <v>1</v>
      </c>
      <c r="L427">
        <v>0.15</v>
      </c>
      <c r="M427">
        <v>881.64</v>
      </c>
      <c r="N427">
        <v>140.61000000000001</v>
      </c>
      <c r="O427">
        <v>208.02</v>
      </c>
    </row>
    <row r="428" spans="1:15" x14ac:dyDescent="0.25">
      <c r="A428" t="s">
        <v>844</v>
      </c>
      <c r="B428" s="2">
        <v>44084</v>
      </c>
      <c r="C428">
        <v>10026</v>
      </c>
      <c r="D428" t="s">
        <v>239</v>
      </c>
      <c r="E428" t="s">
        <v>17</v>
      </c>
      <c r="F428" t="s">
        <v>54</v>
      </c>
      <c r="G428" t="s">
        <v>55</v>
      </c>
      <c r="H428" t="s">
        <v>56</v>
      </c>
      <c r="I428" t="s">
        <v>398</v>
      </c>
      <c r="J428" t="s">
        <v>399</v>
      </c>
      <c r="K428">
        <v>4</v>
      </c>
      <c r="L428">
        <v>0</v>
      </c>
      <c r="M428">
        <v>957.88</v>
      </c>
      <c r="N428">
        <v>27.41</v>
      </c>
      <c r="O428">
        <v>117.7</v>
      </c>
    </row>
    <row r="429" spans="1:15" x14ac:dyDescent="0.25">
      <c r="A429" t="s">
        <v>845</v>
      </c>
      <c r="B429" s="2">
        <v>43715</v>
      </c>
      <c r="C429">
        <v>10221</v>
      </c>
      <c r="D429" t="s">
        <v>401</v>
      </c>
      <c r="E429" t="s">
        <v>32</v>
      </c>
      <c r="F429" t="s">
        <v>88</v>
      </c>
      <c r="G429" t="s">
        <v>89</v>
      </c>
      <c r="H429" t="s">
        <v>90</v>
      </c>
      <c r="I429" t="s">
        <v>57</v>
      </c>
      <c r="J429" t="s">
        <v>58</v>
      </c>
      <c r="K429">
        <v>3</v>
      </c>
      <c r="L429">
        <v>0</v>
      </c>
      <c r="M429">
        <v>452.43</v>
      </c>
      <c r="N429">
        <v>12.71</v>
      </c>
      <c r="O429">
        <v>55.57</v>
      </c>
    </row>
    <row r="430" spans="1:15" x14ac:dyDescent="0.25">
      <c r="A430" t="s">
        <v>846</v>
      </c>
      <c r="B430" s="2">
        <v>44739</v>
      </c>
      <c r="C430">
        <v>10362</v>
      </c>
      <c r="D430" t="s">
        <v>847</v>
      </c>
      <c r="E430" t="s">
        <v>32</v>
      </c>
      <c r="F430" t="s">
        <v>88</v>
      </c>
      <c r="G430" t="s">
        <v>89</v>
      </c>
      <c r="H430" t="s">
        <v>90</v>
      </c>
      <c r="I430" t="s">
        <v>302</v>
      </c>
      <c r="J430" t="s">
        <v>303</v>
      </c>
      <c r="K430">
        <v>1</v>
      </c>
      <c r="L430">
        <v>0</v>
      </c>
      <c r="M430">
        <v>272.87</v>
      </c>
      <c r="N430">
        <v>34.130000000000003</v>
      </c>
      <c r="O430">
        <v>36.15</v>
      </c>
    </row>
    <row r="431" spans="1:15" x14ac:dyDescent="0.25">
      <c r="A431" t="s">
        <v>848</v>
      </c>
      <c r="B431" s="2">
        <v>44378</v>
      </c>
      <c r="C431">
        <v>10234</v>
      </c>
      <c r="D431" t="s">
        <v>407</v>
      </c>
      <c r="E431" t="s">
        <v>39</v>
      </c>
      <c r="F431" t="s">
        <v>201</v>
      </c>
      <c r="G431" t="s">
        <v>202</v>
      </c>
      <c r="H431" t="s">
        <v>122</v>
      </c>
      <c r="I431" t="s">
        <v>57</v>
      </c>
      <c r="J431" t="s">
        <v>58</v>
      </c>
      <c r="K431">
        <v>2</v>
      </c>
      <c r="L431">
        <v>0.3</v>
      </c>
      <c r="M431">
        <v>301.62</v>
      </c>
      <c r="N431">
        <v>12.13</v>
      </c>
      <c r="O431">
        <v>37.409999999999997</v>
      </c>
    </row>
    <row r="432" spans="1:15" x14ac:dyDescent="0.25">
      <c r="A432" t="s">
        <v>849</v>
      </c>
      <c r="B432" s="2">
        <v>43489</v>
      </c>
      <c r="C432">
        <v>10311</v>
      </c>
      <c r="D432" t="s">
        <v>606</v>
      </c>
      <c r="E432" t="s">
        <v>17</v>
      </c>
      <c r="F432" t="s">
        <v>40</v>
      </c>
      <c r="G432" t="s">
        <v>41</v>
      </c>
      <c r="H432" t="s">
        <v>42</v>
      </c>
      <c r="I432" t="s">
        <v>123</v>
      </c>
      <c r="J432" t="s">
        <v>124</v>
      </c>
      <c r="K432">
        <v>3</v>
      </c>
      <c r="L432">
        <v>0</v>
      </c>
      <c r="M432">
        <v>2003.1</v>
      </c>
      <c r="N432">
        <v>26.65</v>
      </c>
      <c r="O432">
        <v>403.28</v>
      </c>
    </row>
    <row r="433" spans="1:15" x14ac:dyDescent="0.25">
      <c r="A433" t="s">
        <v>850</v>
      </c>
      <c r="B433" s="2">
        <v>44763</v>
      </c>
      <c r="C433">
        <v>10373</v>
      </c>
      <c r="D433" t="s">
        <v>446</v>
      </c>
      <c r="E433" t="s">
        <v>32</v>
      </c>
      <c r="F433" t="s">
        <v>25</v>
      </c>
      <c r="G433" t="s">
        <v>26</v>
      </c>
      <c r="H433" t="s">
        <v>27</v>
      </c>
      <c r="I433" t="s">
        <v>379</v>
      </c>
      <c r="J433" t="s">
        <v>380</v>
      </c>
      <c r="K433">
        <v>6</v>
      </c>
      <c r="L433">
        <v>0.1</v>
      </c>
      <c r="M433">
        <v>6129.54</v>
      </c>
      <c r="N433">
        <v>158.19999999999999</v>
      </c>
      <c r="O433">
        <v>1364.32</v>
      </c>
    </row>
    <row r="434" spans="1:15" x14ac:dyDescent="0.25">
      <c r="A434" t="s">
        <v>851</v>
      </c>
      <c r="B434" s="2">
        <v>44719</v>
      </c>
      <c r="C434">
        <v>10306</v>
      </c>
      <c r="D434" t="s">
        <v>186</v>
      </c>
      <c r="E434" t="s">
        <v>39</v>
      </c>
      <c r="F434" t="s">
        <v>116</v>
      </c>
      <c r="G434" t="s">
        <v>26</v>
      </c>
      <c r="H434" t="s">
        <v>27</v>
      </c>
      <c r="I434" t="s">
        <v>21</v>
      </c>
      <c r="J434" t="s">
        <v>22</v>
      </c>
      <c r="K434">
        <v>1</v>
      </c>
      <c r="L434">
        <v>0.2</v>
      </c>
      <c r="M434">
        <v>618.01</v>
      </c>
      <c r="N434">
        <v>23.82</v>
      </c>
      <c r="O434">
        <v>125.98</v>
      </c>
    </row>
    <row r="435" spans="1:15" x14ac:dyDescent="0.25">
      <c r="A435" t="s">
        <v>852</v>
      </c>
      <c r="B435" s="2">
        <v>43669</v>
      </c>
      <c r="C435">
        <v>10389</v>
      </c>
      <c r="D435" t="s">
        <v>592</v>
      </c>
      <c r="E435" t="s">
        <v>39</v>
      </c>
      <c r="F435" t="s">
        <v>116</v>
      </c>
      <c r="G435" t="s">
        <v>26</v>
      </c>
      <c r="H435" t="s">
        <v>27</v>
      </c>
      <c r="I435" t="s">
        <v>480</v>
      </c>
      <c r="J435" t="s">
        <v>481</v>
      </c>
      <c r="K435">
        <v>6</v>
      </c>
      <c r="L435">
        <v>0.15</v>
      </c>
      <c r="M435">
        <v>5310.42</v>
      </c>
      <c r="N435">
        <v>144.58000000000001</v>
      </c>
      <c r="O435">
        <v>1182.78</v>
      </c>
    </row>
    <row r="436" spans="1:15" x14ac:dyDescent="0.25">
      <c r="A436" t="s">
        <v>853</v>
      </c>
      <c r="B436" s="2">
        <v>44317</v>
      </c>
      <c r="C436">
        <v>10228</v>
      </c>
      <c r="D436" t="s">
        <v>474</v>
      </c>
      <c r="E436" t="s">
        <v>39</v>
      </c>
      <c r="F436" t="s">
        <v>33</v>
      </c>
      <c r="G436" t="s">
        <v>34</v>
      </c>
      <c r="H436" t="s">
        <v>27</v>
      </c>
      <c r="I436" t="s">
        <v>241</v>
      </c>
      <c r="J436" t="s">
        <v>242</v>
      </c>
      <c r="K436">
        <v>1</v>
      </c>
      <c r="L436">
        <v>0.05</v>
      </c>
      <c r="M436">
        <v>238.08</v>
      </c>
      <c r="N436">
        <v>27.16</v>
      </c>
      <c r="O436">
        <v>31.29</v>
      </c>
    </row>
    <row r="437" spans="1:15" x14ac:dyDescent="0.25">
      <c r="A437" t="s">
        <v>854</v>
      </c>
      <c r="B437" s="2">
        <v>44019</v>
      </c>
      <c r="C437">
        <v>10065</v>
      </c>
      <c r="D437" t="s">
        <v>711</v>
      </c>
      <c r="E437" t="s">
        <v>39</v>
      </c>
      <c r="F437" t="s">
        <v>193</v>
      </c>
      <c r="G437" t="s">
        <v>193</v>
      </c>
      <c r="H437" t="s">
        <v>194</v>
      </c>
      <c r="I437" t="s">
        <v>123</v>
      </c>
      <c r="J437" t="s">
        <v>124</v>
      </c>
      <c r="K437">
        <v>5</v>
      </c>
      <c r="L437">
        <v>0.05</v>
      </c>
      <c r="M437">
        <v>3338.5</v>
      </c>
      <c r="N437">
        <v>26.65</v>
      </c>
      <c r="O437">
        <v>670.36</v>
      </c>
    </row>
    <row r="438" spans="1:15" x14ac:dyDescent="0.25">
      <c r="A438" t="s">
        <v>855</v>
      </c>
      <c r="B438" s="2">
        <v>44098</v>
      </c>
      <c r="C438">
        <v>10055</v>
      </c>
      <c r="D438" t="s">
        <v>856</v>
      </c>
      <c r="E438" t="s">
        <v>17</v>
      </c>
      <c r="F438" t="s">
        <v>103</v>
      </c>
      <c r="G438" t="s">
        <v>104</v>
      </c>
      <c r="H438" t="s">
        <v>105</v>
      </c>
      <c r="I438" t="s">
        <v>84</v>
      </c>
      <c r="J438" t="s">
        <v>85</v>
      </c>
      <c r="K438">
        <v>1</v>
      </c>
      <c r="L438">
        <v>0.05</v>
      </c>
      <c r="M438">
        <v>289.92</v>
      </c>
      <c r="N438">
        <v>36.32</v>
      </c>
      <c r="O438">
        <v>38.42</v>
      </c>
    </row>
    <row r="439" spans="1:15" x14ac:dyDescent="0.25">
      <c r="A439" t="s">
        <v>857</v>
      </c>
      <c r="B439" s="2">
        <v>43885</v>
      </c>
      <c r="C439">
        <v>10398</v>
      </c>
      <c r="D439" t="s">
        <v>291</v>
      </c>
      <c r="E439" t="s">
        <v>32</v>
      </c>
      <c r="F439" t="s">
        <v>112</v>
      </c>
      <c r="G439" t="s">
        <v>26</v>
      </c>
      <c r="H439" t="s">
        <v>113</v>
      </c>
      <c r="I439" t="s">
        <v>91</v>
      </c>
      <c r="J439" t="s">
        <v>92</v>
      </c>
      <c r="K439">
        <v>1</v>
      </c>
      <c r="L439">
        <v>0.05</v>
      </c>
      <c r="M439">
        <v>277.07</v>
      </c>
      <c r="N439">
        <v>31.21</v>
      </c>
      <c r="O439">
        <v>36.369999999999997</v>
      </c>
    </row>
    <row r="440" spans="1:15" x14ac:dyDescent="0.25">
      <c r="A440" t="s">
        <v>858</v>
      </c>
      <c r="B440" s="2">
        <v>44575</v>
      </c>
      <c r="C440">
        <v>10154</v>
      </c>
      <c r="D440" t="s">
        <v>859</v>
      </c>
      <c r="E440" t="s">
        <v>39</v>
      </c>
      <c r="F440" t="s">
        <v>18</v>
      </c>
      <c r="G440" t="s">
        <v>19</v>
      </c>
      <c r="H440" t="s">
        <v>20</v>
      </c>
      <c r="I440" t="s">
        <v>161</v>
      </c>
      <c r="J440" t="s">
        <v>162</v>
      </c>
      <c r="K440">
        <v>4</v>
      </c>
      <c r="L440">
        <v>0</v>
      </c>
      <c r="M440">
        <v>431</v>
      </c>
      <c r="N440">
        <v>13.06</v>
      </c>
      <c r="O440">
        <v>65.95</v>
      </c>
    </row>
    <row r="441" spans="1:15" x14ac:dyDescent="0.25">
      <c r="A441" t="s">
        <v>860</v>
      </c>
      <c r="B441" s="2">
        <v>43497</v>
      </c>
      <c r="C441">
        <v>10069</v>
      </c>
      <c r="D441" t="s">
        <v>861</v>
      </c>
      <c r="E441" t="s">
        <v>17</v>
      </c>
      <c r="F441" t="s">
        <v>47</v>
      </c>
      <c r="G441" t="s">
        <v>48</v>
      </c>
      <c r="H441" t="s">
        <v>49</v>
      </c>
      <c r="I441" t="s">
        <v>138</v>
      </c>
      <c r="J441" t="s">
        <v>139</v>
      </c>
      <c r="K441">
        <v>1</v>
      </c>
      <c r="L441">
        <v>0.05</v>
      </c>
      <c r="M441">
        <v>180.9</v>
      </c>
      <c r="N441">
        <v>19.5</v>
      </c>
      <c r="O441">
        <v>29.09</v>
      </c>
    </row>
    <row r="442" spans="1:15" x14ac:dyDescent="0.25">
      <c r="A442" t="s">
        <v>862</v>
      </c>
      <c r="B442" s="2">
        <v>43550</v>
      </c>
      <c r="C442">
        <v>10152</v>
      </c>
      <c r="D442" t="s">
        <v>616</v>
      </c>
      <c r="E442" t="s">
        <v>32</v>
      </c>
      <c r="F442" t="s">
        <v>165</v>
      </c>
      <c r="G442" t="s">
        <v>41</v>
      </c>
      <c r="H442" t="s">
        <v>166</v>
      </c>
      <c r="I442" t="s">
        <v>150</v>
      </c>
      <c r="J442" t="s">
        <v>151</v>
      </c>
      <c r="K442">
        <v>1</v>
      </c>
      <c r="L442">
        <v>0</v>
      </c>
      <c r="M442">
        <v>878.08</v>
      </c>
      <c r="N442">
        <v>251.43</v>
      </c>
      <c r="O442">
        <v>244.66</v>
      </c>
    </row>
    <row r="443" spans="1:15" x14ac:dyDescent="0.25">
      <c r="A443" t="s">
        <v>863</v>
      </c>
      <c r="B443" s="2">
        <v>43930</v>
      </c>
      <c r="C443">
        <v>10305</v>
      </c>
      <c r="D443" t="s">
        <v>864</v>
      </c>
      <c r="E443" t="s">
        <v>17</v>
      </c>
      <c r="F443" t="s">
        <v>33</v>
      </c>
      <c r="G443" t="s">
        <v>34</v>
      </c>
      <c r="H443" t="s">
        <v>27</v>
      </c>
      <c r="I443" t="s">
        <v>384</v>
      </c>
      <c r="J443" t="s">
        <v>385</v>
      </c>
      <c r="K443">
        <v>4</v>
      </c>
      <c r="L443">
        <v>0.15</v>
      </c>
      <c r="M443">
        <v>5020.6400000000003</v>
      </c>
      <c r="N443">
        <v>346.22</v>
      </c>
      <c r="O443">
        <v>1289.78</v>
      </c>
    </row>
    <row r="444" spans="1:15" x14ac:dyDescent="0.25">
      <c r="A444" t="s">
        <v>865</v>
      </c>
      <c r="B444" s="2">
        <v>43582</v>
      </c>
      <c r="C444">
        <v>10179</v>
      </c>
      <c r="D444" t="s">
        <v>748</v>
      </c>
      <c r="E444" t="s">
        <v>32</v>
      </c>
      <c r="F444" t="s">
        <v>165</v>
      </c>
      <c r="G444" t="s">
        <v>41</v>
      </c>
      <c r="H444" t="s">
        <v>166</v>
      </c>
      <c r="I444" t="s">
        <v>241</v>
      </c>
      <c r="J444" t="s">
        <v>242</v>
      </c>
      <c r="K444">
        <v>1</v>
      </c>
      <c r="L444">
        <v>0</v>
      </c>
      <c r="M444">
        <v>238.08</v>
      </c>
      <c r="N444">
        <v>29.88</v>
      </c>
      <c r="O444">
        <v>31.56</v>
      </c>
    </row>
    <row r="445" spans="1:15" x14ac:dyDescent="0.25">
      <c r="A445" t="s">
        <v>866</v>
      </c>
      <c r="B445" s="2">
        <v>44287</v>
      </c>
      <c r="C445">
        <v>10071</v>
      </c>
      <c r="D445" t="s">
        <v>707</v>
      </c>
      <c r="E445" t="s">
        <v>17</v>
      </c>
      <c r="F445" t="s">
        <v>88</v>
      </c>
      <c r="G445" t="s">
        <v>89</v>
      </c>
      <c r="H445" t="s">
        <v>90</v>
      </c>
      <c r="I445" t="s">
        <v>99</v>
      </c>
      <c r="J445" t="s">
        <v>100</v>
      </c>
      <c r="K445">
        <v>1</v>
      </c>
      <c r="L445">
        <v>0</v>
      </c>
      <c r="M445">
        <v>1080.3800000000001</v>
      </c>
      <c r="N445">
        <v>266.94</v>
      </c>
      <c r="O445">
        <v>296.79000000000002</v>
      </c>
    </row>
    <row r="446" spans="1:15" x14ac:dyDescent="0.25">
      <c r="A446" t="s">
        <v>867</v>
      </c>
      <c r="B446" s="2">
        <v>44840</v>
      </c>
      <c r="C446">
        <v>10241</v>
      </c>
      <c r="D446" t="s">
        <v>868</v>
      </c>
      <c r="E446" t="s">
        <v>32</v>
      </c>
      <c r="F446" t="s">
        <v>154</v>
      </c>
      <c r="G446" t="s">
        <v>155</v>
      </c>
      <c r="H446" t="s">
        <v>156</v>
      </c>
      <c r="I446" t="s">
        <v>283</v>
      </c>
      <c r="J446" t="s">
        <v>284</v>
      </c>
      <c r="K446">
        <v>1</v>
      </c>
      <c r="L446">
        <v>0.1</v>
      </c>
      <c r="M446">
        <v>867.32</v>
      </c>
      <c r="N446">
        <v>164.47</v>
      </c>
      <c r="O446">
        <v>207.26</v>
      </c>
    </row>
    <row r="447" spans="1:15" x14ac:dyDescent="0.25">
      <c r="A447" t="s">
        <v>869</v>
      </c>
      <c r="B447" s="2">
        <v>44445</v>
      </c>
      <c r="C447">
        <v>10370</v>
      </c>
      <c r="D447" t="s">
        <v>870</v>
      </c>
      <c r="E447" t="s">
        <v>39</v>
      </c>
      <c r="F447" t="s">
        <v>201</v>
      </c>
      <c r="G447" t="s">
        <v>202</v>
      </c>
      <c r="H447" t="s">
        <v>122</v>
      </c>
      <c r="I447" t="s">
        <v>91</v>
      </c>
      <c r="J447" t="s">
        <v>92</v>
      </c>
      <c r="K447">
        <v>2</v>
      </c>
      <c r="L447">
        <v>0</v>
      </c>
      <c r="M447">
        <v>554.14</v>
      </c>
      <c r="N447">
        <v>32.770000000000003</v>
      </c>
      <c r="O447">
        <v>69.78</v>
      </c>
    </row>
    <row r="448" spans="1:15" x14ac:dyDescent="0.25">
      <c r="A448" t="s">
        <v>871</v>
      </c>
      <c r="B448" s="2">
        <v>43241</v>
      </c>
      <c r="C448">
        <v>10374</v>
      </c>
      <c r="D448" t="s">
        <v>164</v>
      </c>
      <c r="E448" t="s">
        <v>32</v>
      </c>
      <c r="F448" t="s">
        <v>61</v>
      </c>
      <c r="G448" t="s">
        <v>62</v>
      </c>
      <c r="H448" t="s">
        <v>63</v>
      </c>
      <c r="I448" t="s">
        <v>161</v>
      </c>
      <c r="J448" t="s">
        <v>162</v>
      </c>
      <c r="K448">
        <v>2</v>
      </c>
      <c r="L448">
        <v>0.05</v>
      </c>
      <c r="M448">
        <v>215.5</v>
      </c>
      <c r="N448">
        <v>13.68</v>
      </c>
      <c r="O448">
        <v>33.69</v>
      </c>
    </row>
    <row r="449" spans="1:15" x14ac:dyDescent="0.25">
      <c r="A449" t="s">
        <v>872</v>
      </c>
      <c r="B449" s="2">
        <v>43514</v>
      </c>
      <c r="C449">
        <v>10294</v>
      </c>
      <c r="D449" t="s">
        <v>572</v>
      </c>
      <c r="E449" t="s">
        <v>32</v>
      </c>
      <c r="F449" t="s">
        <v>112</v>
      </c>
      <c r="G449" t="s">
        <v>26</v>
      </c>
      <c r="H449" t="s">
        <v>113</v>
      </c>
      <c r="I449" t="s">
        <v>138</v>
      </c>
      <c r="J449" t="s">
        <v>139</v>
      </c>
      <c r="K449">
        <v>2</v>
      </c>
      <c r="L449">
        <v>0</v>
      </c>
      <c r="M449">
        <v>361.8</v>
      </c>
      <c r="N449">
        <v>18.57</v>
      </c>
      <c r="O449">
        <v>56.14</v>
      </c>
    </row>
    <row r="450" spans="1:15" x14ac:dyDescent="0.25">
      <c r="A450" t="s">
        <v>873</v>
      </c>
      <c r="B450" s="2">
        <v>44876</v>
      </c>
      <c r="C450">
        <v>10015</v>
      </c>
      <c r="D450" t="s">
        <v>874</v>
      </c>
      <c r="E450" t="s">
        <v>17</v>
      </c>
      <c r="F450" t="s">
        <v>88</v>
      </c>
      <c r="G450" t="s">
        <v>89</v>
      </c>
      <c r="H450" t="s">
        <v>90</v>
      </c>
      <c r="I450" t="s">
        <v>84</v>
      </c>
      <c r="J450" t="s">
        <v>85</v>
      </c>
      <c r="K450">
        <v>1</v>
      </c>
      <c r="L450">
        <v>0.05</v>
      </c>
      <c r="M450">
        <v>289.92</v>
      </c>
      <c r="N450">
        <v>34.74</v>
      </c>
      <c r="O450">
        <v>38.26</v>
      </c>
    </row>
    <row r="451" spans="1:15" x14ac:dyDescent="0.25">
      <c r="A451" t="s">
        <v>655</v>
      </c>
      <c r="B451" s="2">
        <v>43236</v>
      </c>
      <c r="C451">
        <v>10289</v>
      </c>
      <c r="D451" t="s">
        <v>656</v>
      </c>
      <c r="E451" t="s">
        <v>39</v>
      </c>
      <c r="F451" t="s">
        <v>40</v>
      </c>
      <c r="G451" t="s">
        <v>41</v>
      </c>
      <c r="H451" t="s">
        <v>42</v>
      </c>
      <c r="I451" t="s">
        <v>123</v>
      </c>
      <c r="J451" t="s">
        <v>124</v>
      </c>
      <c r="K451">
        <v>7</v>
      </c>
      <c r="L451">
        <v>0.05</v>
      </c>
      <c r="M451">
        <v>4673.8999999999996</v>
      </c>
      <c r="N451">
        <v>26.65</v>
      </c>
      <c r="O451">
        <v>937.44</v>
      </c>
    </row>
    <row r="452" spans="1:15" x14ac:dyDescent="0.25">
      <c r="A452" t="s">
        <v>875</v>
      </c>
      <c r="B452" s="2">
        <v>44254</v>
      </c>
      <c r="C452">
        <v>10299</v>
      </c>
      <c r="D452" t="s">
        <v>256</v>
      </c>
      <c r="E452" t="s">
        <v>39</v>
      </c>
      <c r="F452" t="s">
        <v>47</v>
      </c>
      <c r="G452" t="s">
        <v>48</v>
      </c>
      <c r="H452" t="s">
        <v>49</v>
      </c>
      <c r="I452" t="s">
        <v>294</v>
      </c>
      <c r="J452" t="s">
        <v>295</v>
      </c>
      <c r="K452">
        <v>3</v>
      </c>
      <c r="L452">
        <v>0</v>
      </c>
      <c r="M452">
        <v>2700.72</v>
      </c>
      <c r="N452">
        <v>55.79</v>
      </c>
      <c r="O452">
        <v>545.73</v>
      </c>
    </row>
    <row r="453" spans="1:15" x14ac:dyDescent="0.25">
      <c r="A453" t="s">
        <v>876</v>
      </c>
      <c r="B453" s="2">
        <v>44887</v>
      </c>
      <c r="C453">
        <v>10289</v>
      </c>
      <c r="D453" t="s">
        <v>656</v>
      </c>
      <c r="E453" t="s">
        <v>39</v>
      </c>
      <c r="F453" t="s">
        <v>54</v>
      </c>
      <c r="G453" t="s">
        <v>55</v>
      </c>
      <c r="H453" t="s">
        <v>56</v>
      </c>
      <c r="I453" t="s">
        <v>427</v>
      </c>
      <c r="J453" t="s">
        <v>428</v>
      </c>
      <c r="K453">
        <v>6</v>
      </c>
      <c r="L453">
        <v>0</v>
      </c>
      <c r="M453">
        <v>775.14</v>
      </c>
      <c r="N453">
        <v>14.48</v>
      </c>
      <c r="O453">
        <v>117.73</v>
      </c>
    </row>
    <row r="454" spans="1:15" x14ac:dyDescent="0.25">
      <c r="A454" t="s">
        <v>877</v>
      </c>
      <c r="B454" s="2">
        <v>43811</v>
      </c>
      <c r="C454">
        <v>10384</v>
      </c>
      <c r="D454" t="s">
        <v>562</v>
      </c>
      <c r="E454" t="s">
        <v>32</v>
      </c>
      <c r="F454" t="s">
        <v>121</v>
      </c>
      <c r="G454" t="s">
        <v>121</v>
      </c>
      <c r="H454" t="s">
        <v>122</v>
      </c>
      <c r="I454" t="s">
        <v>91</v>
      </c>
      <c r="J454" t="s">
        <v>92</v>
      </c>
      <c r="K454">
        <v>2</v>
      </c>
      <c r="L454">
        <v>0.05</v>
      </c>
      <c r="M454">
        <v>554.14</v>
      </c>
      <c r="N454">
        <v>32.770000000000003</v>
      </c>
      <c r="O454">
        <v>69.78</v>
      </c>
    </row>
    <row r="455" spans="1:15" x14ac:dyDescent="0.25">
      <c r="A455" t="s">
        <v>878</v>
      </c>
      <c r="B455" s="2">
        <v>44826</v>
      </c>
      <c r="C455">
        <v>10149</v>
      </c>
      <c r="D455" t="s">
        <v>172</v>
      </c>
      <c r="E455" t="s">
        <v>17</v>
      </c>
      <c r="F455" t="s">
        <v>261</v>
      </c>
      <c r="G455" t="s">
        <v>261</v>
      </c>
      <c r="H455" t="s">
        <v>262</v>
      </c>
      <c r="I455" t="s">
        <v>129</v>
      </c>
      <c r="J455" t="s">
        <v>130</v>
      </c>
      <c r="K455">
        <v>2</v>
      </c>
      <c r="L455">
        <v>0.05</v>
      </c>
      <c r="M455">
        <v>1833.38</v>
      </c>
      <c r="N455">
        <v>61.85</v>
      </c>
      <c r="O455">
        <v>372.86</v>
      </c>
    </row>
    <row r="456" spans="1:15" x14ac:dyDescent="0.25">
      <c r="A456" t="s">
        <v>879</v>
      </c>
      <c r="B456" s="2">
        <v>44264</v>
      </c>
      <c r="C456">
        <v>10270</v>
      </c>
      <c r="D456" t="s">
        <v>287</v>
      </c>
      <c r="E456" t="s">
        <v>32</v>
      </c>
      <c r="F456" t="s">
        <v>25</v>
      </c>
      <c r="G456" t="s">
        <v>26</v>
      </c>
      <c r="H456" t="s">
        <v>27</v>
      </c>
      <c r="I456" t="s">
        <v>84</v>
      </c>
      <c r="J456" t="s">
        <v>85</v>
      </c>
      <c r="K456">
        <v>4</v>
      </c>
      <c r="L456">
        <v>0</v>
      </c>
      <c r="M456">
        <v>1159.68</v>
      </c>
      <c r="N456">
        <v>31.58</v>
      </c>
      <c r="O456">
        <v>142.32</v>
      </c>
    </row>
    <row r="457" spans="1:15" x14ac:dyDescent="0.25">
      <c r="A457" t="s">
        <v>880</v>
      </c>
      <c r="B457" s="2">
        <v>43651</v>
      </c>
      <c r="C457">
        <v>10208</v>
      </c>
      <c r="D457" t="s">
        <v>627</v>
      </c>
      <c r="E457" t="s">
        <v>17</v>
      </c>
      <c r="F457" t="s">
        <v>33</v>
      </c>
      <c r="G457" t="s">
        <v>34</v>
      </c>
      <c r="H457" t="s">
        <v>27</v>
      </c>
      <c r="I457" t="s">
        <v>302</v>
      </c>
      <c r="J457" t="s">
        <v>303</v>
      </c>
      <c r="K457">
        <v>1</v>
      </c>
      <c r="L457">
        <v>0</v>
      </c>
      <c r="M457">
        <v>272.87</v>
      </c>
      <c r="N457">
        <v>31.03</v>
      </c>
      <c r="O457">
        <v>35.840000000000003</v>
      </c>
    </row>
    <row r="458" spans="1:15" x14ac:dyDescent="0.25">
      <c r="A458" t="s">
        <v>881</v>
      </c>
      <c r="B458" s="2">
        <v>44493</v>
      </c>
      <c r="C458">
        <v>10154</v>
      </c>
      <c r="D458" t="s">
        <v>859</v>
      </c>
      <c r="E458" t="s">
        <v>39</v>
      </c>
      <c r="F458" t="s">
        <v>133</v>
      </c>
      <c r="G458" t="s">
        <v>134</v>
      </c>
      <c r="H458" t="s">
        <v>135</v>
      </c>
      <c r="I458" t="s">
        <v>551</v>
      </c>
      <c r="J458" t="s">
        <v>552</v>
      </c>
      <c r="K458">
        <v>5</v>
      </c>
      <c r="L458">
        <v>0.15</v>
      </c>
      <c r="M458">
        <v>6688.45</v>
      </c>
      <c r="N458">
        <v>267.77999999999997</v>
      </c>
      <c r="O458">
        <v>1498.23</v>
      </c>
    </row>
    <row r="459" spans="1:15" x14ac:dyDescent="0.25">
      <c r="A459" t="s">
        <v>882</v>
      </c>
      <c r="B459" s="2">
        <v>43941</v>
      </c>
      <c r="C459">
        <v>10380</v>
      </c>
      <c r="D459" t="s">
        <v>829</v>
      </c>
      <c r="E459" t="s">
        <v>39</v>
      </c>
      <c r="F459" t="s">
        <v>103</v>
      </c>
      <c r="G459" t="s">
        <v>104</v>
      </c>
      <c r="H459" t="s">
        <v>105</v>
      </c>
      <c r="I459" t="s">
        <v>181</v>
      </c>
      <c r="J459" t="s">
        <v>182</v>
      </c>
      <c r="K459">
        <v>3</v>
      </c>
      <c r="L459">
        <v>0</v>
      </c>
      <c r="M459">
        <v>690.57</v>
      </c>
      <c r="N459">
        <v>30.15</v>
      </c>
      <c r="O459">
        <v>85.88</v>
      </c>
    </row>
    <row r="460" spans="1:15" x14ac:dyDescent="0.25">
      <c r="A460" t="s">
        <v>883</v>
      </c>
      <c r="B460" s="2">
        <v>44871</v>
      </c>
      <c r="C460">
        <v>10198</v>
      </c>
      <c r="D460" t="s">
        <v>699</v>
      </c>
      <c r="E460" t="s">
        <v>39</v>
      </c>
      <c r="F460" t="s">
        <v>278</v>
      </c>
      <c r="G460" t="s">
        <v>279</v>
      </c>
      <c r="H460" t="s">
        <v>122</v>
      </c>
      <c r="I460" t="s">
        <v>181</v>
      </c>
      <c r="J460" t="s">
        <v>182</v>
      </c>
      <c r="K460">
        <v>2</v>
      </c>
      <c r="L460">
        <v>0.15</v>
      </c>
      <c r="M460">
        <v>460.38</v>
      </c>
      <c r="N460">
        <v>27.53</v>
      </c>
      <c r="O460">
        <v>57.99</v>
      </c>
    </row>
    <row r="461" spans="1:15" x14ac:dyDescent="0.25">
      <c r="A461" t="s">
        <v>884</v>
      </c>
      <c r="B461" s="2">
        <v>43774</v>
      </c>
      <c r="C461">
        <v>10109</v>
      </c>
      <c r="D461" t="s">
        <v>348</v>
      </c>
      <c r="E461" t="s">
        <v>32</v>
      </c>
      <c r="F461" t="s">
        <v>278</v>
      </c>
      <c r="G461" t="s">
        <v>279</v>
      </c>
      <c r="H461" t="s">
        <v>122</v>
      </c>
      <c r="I461" t="s">
        <v>551</v>
      </c>
      <c r="J461" t="s">
        <v>552</v>
      </c>
      <c r="K461">
        <v>6</v>
      </c>
      <c r="L461">
        <v>0</v>
      </c>
      <c r="M461">
        <v>8026.14</v>
      </c>
      <c r="N461">
        <v>244.49</v>
      </c>
      <c r="O461">
        <v>1790.19</v>
      </c>
    </row>
    <row r="462" spans="1:15" x14ac:dyDescent="0.25">
      <c r="A462" t="s">
        <v>885</v>
      </c>
      <c r="B462" s="2">
        <v>43262</v>
      </c>
      <c r="C462">
        <v>10252</v>
      </c>
      <c r="D462" t="s">
        <v>289</v>
      </c>
      <c r="E462" t="s">
        <v>39</v>
      </c>
      <c r="F462" t="s">
        <v>116</v>
      </c>
      <c r="G462" t="s">
        <v>26</v>
      </c>
      <c r="H462" t="s">
        <v>27</v>
      </c>
      <c r="I462" t="s">
        <v>129</v>
      </c>
      <c r="J462" t="s">
        <v>130</v>
      </c>
      <c r="K462">
        <v>3</v>
      </c>
      <c r="L462">
        <v>0</v>
      </c>
      <c r="M462">
        <v>2750.07</v>
      </c>
      <c r="N462">
        <v>53.78</v>
      </c>
      <c r="O462">
        <v>555.4</v>
      </c>
    </row>
    <row r="463" spans="1:15" x14ac:dyDescent="0.25">
      <c r="A463" t="s">
        <v>886</v>
      </c>
      <c r="B463" s="2">
        <v>43456</v>
      </c>
      <c r="C463">
        <v>10020</v>
      </c>
      <c r="D463" t="s">
        <v>887</v>
      </c>
      <c r="E463" t="s">
        <v>17</v>
      </c>
      <c r="F463" t="s">
        <v>165</v>
      </c>
      <c r="G463" t="s">
        <v>41</v>
      </c>
      <c r="H463" t="s">
        <v>166</v>
      </c>
      <c r="I463" t="s">
        <v>302</v>
      </c>
      <c r="J463" t="s">
        <v>303</v>
      </c>
      <c r="K463">
        <v>1</v>
      </c>
      <c r="L463">
        <v>0</v>
      </c>
      <c r="M463">
        <v>272.87</v>
      </c>
      <c r="N463">
        <v>34.130000000000003</v>
      </c>
      <c r="O463">
        <v>36.15</v>
      </c>
    </row>
    <row r="464" spans="1:15" x14ac:dyDescent="0.25">
      <c r="A464" t="s">
        <v>888</v>
      </c>
      <c r="B464" s="2">
        <v>44519</v>
      </c>
      <c r="C464">
        <v>10162</v>
      </c>
      <c r="D464" t="s">
        <v>258</v>
      </c>
      <c r="E464" t="s">
        <v>32</v>
      </c>
      <c r="F464" t="s">
        <v>18</v>
      </c>
      <c r="G464" t="s">
        <v>19</v>
      </c>
      <c r="H464" t="s">
        <v>20</v>
      </c>
      <c r="I464" t="s">
        <v>138</v>
      </c>
      <c r="J464" t="s">
        <v>139</v>
      </c>
      <c r="K464">
        <v>4</v>
      </c>
      <c r="L464">
        <v>0.1</v>
      </c>
      <c r="M464">
        <v>723.6</v>
      </c>
      <c r="N464">
        <v>19.5</v>
      </c>
      <c r="O464">
        <v>110.51</v>
      </c>
    </row>
    <row r="465" spans="1:15" x14ac:dyDescent="0.25">
      <c r="A465" t="s">
        <v>889</v>
      </c>
      <c r="B465" s="2">
        <v>44121</v>
      </c>
      <c r="C465">
        <v>10252</v>
      </c>
      <c r="D465" t="s">
        <v>289</v>
      </c>
      <c r="E465" t="s">
        <v>39</v>
      </c>
      <c r="F465" t="s">
        <v>121</v>
      </c>
      <c r="G465" t="s">
        <v>121</v>
      </c>
      <c r="H465" t="s">
        <v>122</v>
      </c>
      <c r="I465" t="s">
        <v>91</v>
      </c>
      <c r="J465" t="s">
        <v>92</v>
      </c>
      <c r="K465">
        <v>2</v>
      </c>
      <c r="L465">
        <v>0.15</v>
      </c>
      <c r="M465">
        <v>554.14</v>
      </c>
      <c r="N465">
        <v>32.770000000000003</v>
      </c>
      <c r="O465">
        <v>69.78</v>
      </c>
    </row>
    <row r="466" spans="1:15" x14ac:dyDescent="0.25">
      <c r="A466" t="s">
        <v>890</v>
      </c>
      <c r="B466" s="2">
        <v>43830</v>
      </c>
      <c r="C466">
        <v>10066</v>
      </c>
      <c r="D466" t="s">
        <v>228</v>
      </c>
      <c r="E466" t="s">
        <v>39</v>
      </c>
      <c r="F466" t="s">
        <v>61</v>
      </c>
      <c r="G466" t="s">
        <v>62</v>
      </c>
      <c r="H466" t="s">
        <v>63</v>
      </c>
      <c r="I466" t="s">
        <v>123</v>
      </c>
      <c r="J466" t="s">
        <v>124</v>
      </c>
      <c r="K466">
        <v>1</v>
      </c>
      <c r="L466">
        <v>0</v>
      </c>
      <c r="M466">
        <v>667.7</v>
      </c>
      <c r="N466">
        <v>26.65</v>
      </c>
      <c r="O466">
        <v>136.19999999999999</v>
      </c>
    </row>
    <row r="467" spans="1:15" x14ac:dyDescent="0.25">
      <c r="A467" t="s">
        <v>891</v>
      </c>
      <c r="B467" s="2">
        <v>44626</v>
      </c>
      <c r="C467">
        <v>10067</v>
      </c>
      <c r="D467" t="s">
        <v>180</v>
      </c>
      <c r="E467" t="s">
        <v>32</v>
      </c>
      <c r="F467" t="s">
        <v>193</v>
      </c>
      <c r="G467" t="s">
        <v>193</v>
      </c>
      <c r="H467" t="s">
        <v>194</v>
      </c>
      <c r="I467" t="s">
        <v>123</v>
      </c>
      <c r="J467" t="s">
        <v>124</v>
      </c>
      <c r="K467">
        <v>4</v>
      </c>
      <c r="L467">
        <v>0</v>
      </c>
      <c r="M467">
        <v>2670.8</v>
      </c>
      <c r="N467">
        <v>26.65</v>
      </c>
      <c r="O467">
        <v>536.82000000000005</v>
      </c>
    </row>
    <row r="468" spans="1:15" x14ac:dyDescent="0.25">
      <c r="A468" t="s">
        <v>892</v>
      </c>
      <c r="B468" s="2">
        <v>43749</v>
      </c>
      <c r="C468">
        <v>10347</v>
      </c>
      <c r="D468" t="s">
        <v>465</v>
      </c>
      <c r="E468" t="s">
        <v>39</v>
      </c>
      <c r="F468" t="s">
        <v>112</v>
      </c>
      <c r="G468" t="s">
        <v>26</v>
      </c>
      <c r="H468" t="s">
        <v>113</v>
      </c>
      <c r="I468" t="s">
        <v>142</v>
      </c>
      <c r="J468" t="s">
        <v>143</v>
      </c>
      <c r="K468">
        <v>1</v>
      </c>
      <c r="L468">
        <v>0.15</v>
      </c>
      <c r="M468">
        <v>193.67</v>
      </c>
      <c r="N468">
        <v>14</v>
      </c>
      <c r="O468">
        <v>24.64</v>
      </c>
    </row>
    <row r="469" spans="1:15" x14ac:dyDescent="0.25">
      <c r="A469" t="s">
        <v>893</v>
      </c>
      <c r="B469" s="2">
        <v>43347</v>
      </c>
      <c r="C469">
        <v>10160</v>
      </c>
      <c r="D469" t="s">
        <v>641</v>
      </c>
      <c r="E469" t="s">
        <v>17</v>
      </c>
      <c r="F469" t="s">
        <v>103</v>
      </c>
      <c r="G469" t="s">
        <v>104</v>
      </c>
      <c r="H469" t="s">
        <v>105</v>
      </c>
      <c r="I469" t="s">
        <v>106</v>
      </c>
      <c r="J469" t="s">
        <v>107</v>
      </c>
      <c r="K469">
        <v>4</v>
      </c>
      <c r="L469">
        <v>0</v>
      </c>
      <c r="M469">
        <v>4029.28</v>
      </c>
      <c r="N469">
        <v>270.92</v>
      </c>
      <c r="O469">
        <v>1034.4100000000001</v>
      </c>
    </row>
    <row r="470" spans="1:15" x14ac:dyDescent="0.25">
      <c r="A470" t="s">
        <v>894</v>
      </c>
      <c r="B470" s="2">
        <v>44506</v>
      </c>
      <c r="C470">
        <v>10246</v>
      </c>
      <c r="D470" t="s">
        <v>226</v>
      </c>
      <c r="E470" t="s">
        <v>32</v>
      </c>
      <c r="F470" t="s">
        <v>278</v>
      </c>
      <c r="G470" t="s">
        <v>279</v>
      </c>
      <c r="H470" t="s">
        <v>122</v>
      </c>
      <c r="I470" t="s">
        <v>129</v>
      </c>
      <c r="J470" t="s">
        <v>130</v>
      </c>
      <c r="K470">
        <v>1</v>
      </c>
      <c r="L470">
        <v>0</v>
      </c>
      <c r="M470">
        <v>916.69</v>
      </c>
      <c r="N470">
        <v>56.47</v>
      </c>
      <c r="O470">
        <v>188.99</v>
      </c>
    </row>
    <row r="471" spans="1:15" x14ac:dyDescent="0.25">
      <c r="A471" t="s">
        <v>895</v>
      </c>
      <c r="B471" s="2">
        <v>44011</v>
      </c>
      <c r="C471">
        <v>10288</v>
      </c>
      <c r="D471" t="s">
        <v>329</v>
      </c>
      <c r="E471" t="s">
        <v>39</v>
      </c>
      <c r="F471" t="s">
        <v>25</v>
      </c>
      <c r="G471" t="s">
        <v>26</v>
      </c>
      <c r="H471" t="s">
        <v>27</v>
      </c>
      <c r="I471" t="s">
        <v>99</v>
      </c>
      <c r="J471" t="s">
        <v>100</v>
      </c>
      <c r="K471">
        <v>2</v>
      </c>
      <c r="L471">
        <v>0.3</v>
      </c>
      <c r="M471">
        <v>2160.7600000000002</v>
      </c>
      <c r="N471">
        <v>242.67</v>
      </c>
      <c r="O471">
        <v>564.47</v>
      </c>
    </row>
    <row r="472" spans="1:15" x14ac:dyDescent="0.25">
      <c r="A472" t="s">
        <v>896</v>
      </c>
      <c r="B472" s="2">
        <v>43946</v>
      </c>
      <c r="C472">
        <v>10055</v>
      </c>
      <c r="D472" t="s">
        <v>856</v>
      </c>
      <c r="E472" t="s">
        <v>17</v>
      </c>
      <c r="F472" t="s">
        <v>33</v>
      </c>
      <c r="G472" t="s">
        <v>34</v>
      </c>
      <c r="H472" t="s">
        <v>27</v>
      </c>
      <c r="I472" t="s">
        <v>28</v>
      </c>
      <c r="J472" t="s">
        <v>29</v>
      </c>
      <c r="K472">
        <v>2</v>
      </c>
      <c r="L472">
        <v>0</v>
      </c>
      <c r="M472">
        <v>2008.36</v>
      </c>
      <c r="N472">
        <v>268.68</v>
      </c>
      <c r="O472">
        <v>528.95000000000005</v>
      </c>
    </row>
    <row r="473" spans="1:15" x14ac:dyDescent="0.25">
      <c r="A473" t="s">
        <v>897</v>
      </c>
      <c r="B473" s="2">
        <v>43494</v>
      </c>
      <c r="C473">
        <v>10173</v>
      </c>
      <c r="D473" t="s">
        <v>692</v>
      </c>
      <c r="E473" t="s">
        <v>17</v>
      </c>
      <c r="F473" t="s">
        <v>61</v>
      </c>
      <c r="G473" t="s">
        <v>62</v>
      </c>
      <c r="H473" t="s">
        <v>63</v>
      </c>
      <c r="I473" t="s">
        <v>43</v>
      </c>
      <c r="J473" t="s">
        <v>44</v>
      </c>
      <c r="K473">
        <v>2</v>
      </c>
      <c r="L473">
        <v>0</v>
      </c>
      <c r="M473">
        <v>315</v>
      </c>
      <c r="N473">
        <v>19.79</v>
      </c>
      <c r="O473">
        <v>49.22</v>
      </c>
    </row>
    <row r="474" spans="1:15" x14ac:dyDescent="0.25">
      <c r="A474" t="s">
        <v>898</v>
      </c>
      <c r="B474" s="2">
        <v>44585</v>
      </c>
      <c r="C474">
        <v>10397</v>
      </c>
      <c r="D474" t="s">
        <v>435</v>
      </c>
      <c r="E474" t="s">
        <v>17</v>
      </c>
      <c r="F474" t="s">
        <v>193</v>
      </c>
      <c r="G474" t="s">
        <v>193</v>
      </c>
      <c r="H474" t="s">
        <v>194</v>
      </c>
      <c r="I474" t="s">
        <v>21</v>
      </c>
      <c r="J474" t="s">
        <v>22</v>
      </c>
      <c r="K474">
        <v>1</v>
      </c>
      <c r="L474">
        <v>0.05</v>
      </c>
      <c r="M474">
        <v>618.01</v>
      </c>
      <c r="N474">
        <v>26.2</v>
      </c>
      <c r="O474">
        <v>126.22</v>
      </c>
    </row>
    <row r="475" spans="1:15" x14ac:dyDescent="0.25">
      <c r="A475" t="s">
        <v>899</v>
      </c>
      <c r="B475" s="2">
        <v>44844</v>
      </c>
      <c r="C475">
        <v>10128</v>
      </c>
      <c r="D475" t="s">
        <v>470</v>
      </c>
      <c r="E475" t="s">
        <v>32</v>
      </c>
      <c r="F475" t="s">
        <v>54</v>
      </c>
      <c r="G475" t="s">
        <v>55</v>
      </c>
      <c r="H475" t="s">
        <v>56</v>
      </c>
      <c r="I475" t="s">
        <v>175</v>
      </c>
      <c r="J475" t="s">
        <v>176</v>
      </c>
      <c r="K475">
        <v>1</v>
      </c>
      <c r="L475">
        <v>0</v>
      </c>
      <c r="M475">
        <v>1223.1600000000001</v>
      </c>
      <c r="N475">
        <v>348.6</v>
      </c>
      <c r="O475">
        <v>340.65</v>
      </c>
    </row>
    <row r="476" spans="1:15" x14ac:dyDescent="0.25">
      <c r="A476" t="s">
        <v>900</v>
      </c>
      <c r="B476" s="2">
        <v>44125</v>
      </c>
      <c r="C476">
        <v>10020</v>
      </c>
      <c r="D476" t="s">
        <v>887</v>
      </c>
      <c r="E476" t="s">
        <v>17</v>
      </c>
      <c r="F476" t="s">
        <v>88</v>
      </c>
      <c r="G476" t="s">
        <v>89</v>
      </c>
      <c r="H476" t="s">
        <v>90</v>
      </c>
      <c r="I476" t="s">
        <v>241</v>
      </c>
      <c r="J476" t="s">
        <v>242</v>
      </c>
      <c r="K476">
        <v>4</v>
      </c>
      <c r="L476">
        <v>0</v>
      </c>
      <c r="M476">
        <v>952.32</v>
      </c>
      <c r="N476">
        <v>29.88</v>
      </c>
      <c r="O476">
        <v>117.27</v>
      </c>
    </row>
    <row r="477" spans="1:15" x14ac:dyDescent="0.25">
      <c r="A477" t="s">
        <v>901</v>
      </c>
      <c r="B477" s="2">
        <v>43119</v>
      </c>
      <c r="C477">
        <v>10053</v>
      </c>
      <c r="D477" t="s">
        <v>315</v>
      </c>
      <c r="E477" t="s">
        <v>17</v>
      </c>
      <c r="F477" t="s">
        <v>33</v>
      </c>
      <c r="G477" t="s">
        <v>34</v>
      </c>
      <c r="H477" t="s">
        <v>27</v>
      </c>
      <c r="I477" t="s">
        <v>84</v>
      </c>
      <c r="J477" t="s">
        <v>85</v>
      </c>
      <c r="K477">
        <v>5</v>
      </c>
      <c r="L477">
        <v>0.3</v>
      </c>
      <c r="M477">
        <v>1449.6</v>
      </c>
      <c r="N477">
        <v>31.58</v>
      </c>
      <c r="O477">
        <v>177.11</v>
      </c>
    </row>
    <row r="478" spans="1:15" x14ac:dyDescent="0.25">
      <c r="A478" t="s">
        <v>902</v>
      </c>
      <c r="B478" s="2">
        <v>44379</v>
      </c>
      <c r="C478">
        <v>10134</v>
      </c>
      <c r="D478" t="s">
        <v>903</v>
      </c>
      <c r="E478" t="s">
        <v>17</v>
      </c>
      <c r="F478" t="s">
        <v>40</v>
      </c>
      <c r="G478" t="s">
        <v>41</v>
      </c>
      <c r="H478" t="s">
        <v>42</v>
      </c>
      <c r="I478" t="s">
        <v>57</v>
      </c>
      <c r="J478" t="s">
        <v>58</v>
      </c>
      <c r="K478">
        <v>1</v>
      </c>
      <c r="L478">
        <v>0.05</v>
      </c>
      <c r="M478">
        <v>150.81</v>
      </c>
      <c r="N478">
        <v>12.71</v>
      </c>
      <c r="O478">
        <v>19.37</v>
      </c>
    </row>
    <row r="479" spans="1:15" x14ac:dyDescent="0.25">
      <c r="A479" t="s">
        <v>904</v>
      </c>
      <c r="B479" s="2">
        <v>43585</v>
      </c>
      <c r="C479">
        <v>10350</v>
      </c>
      <c r="D479" t="s">
        <v>331</v>
      </c>
      <c r="E479" t="s">
        <v>32</v>
      </c>
      <c r="F479" t="s">
        <v>54</v>
      </c>
      <c r="G479" t="s">
        <v>55</v>
      </c>
      <c r="H479" t="s">
        <v>56</v>
      </c>
      <c r="I479" t="s">
        <v>142</v>
      </c>
      <c r="J479" t="s">
        <v>143</v>
      </c>
      <c r="K479">
        <v>1</v>
      </c>
      <c r="L479">
        <v>0</v>
      </c>
      <c r="M479">
        <v>193.67</v>
      </c>
      <c r="N479">
        <v>16.8</v>
      </c>
      <c r="O479">
        <v>24.92</v>
      </c>
    </row>
    <row r="480" spans="1:15" x14ac:dyDescent="0.25">
      <c r="A480" t="s">
        <v>905</v>
      </c>
      <c r="B480" s="2">
        <v>43715</v>
      </c>
      <c r="C480">
        <v>10280</v>
      </c>
      <c r="D480" t="s">
        <v>906</v>
      </c>
      <c r="E480" t="s">
        <v>17</v>
      </c>
      <c r="F480" t="s">
        <v>47</v>
      </c>
      <c r="G480" t="s">
        <v>48</v>
      </c>
      <c r="H480" t="s">
        <v>49</v>
      </c>
      <c r="I480" t="s">
        <v>175</v>
      </c>
      <c r="J480" t="s">
        <v>176</v>
      </c>
      <c r="K480">
        <v>2</v>
      </c>
      <c r="L480">
        <v>0</v>
      </c>
      <c r="M480">
        <v>2446.3200000000002</v>
      </c>
      <c r="N480">
        <v>305.02999999999997</v>
      </c>
      <c r="O480">
        <v>642.08000000000004</v>
      </c>
    </row>
    <row r="481" spans="1:15" x14ac:dyDescent="0.25">
      <c r="A481" t="s">
        <v>907</v>
      </c>
      <c r="B481" s="2">
        <v>44218</v>
      </c>
      <c r="C481">
        <v>10023</v>
      </c>
      <c r="D481" t="s">
        <v>908</v>
      </c>
      <c r="E481" t="s">
        <v>17</v>
      </c>
      <c r="F481" t="s">
        <v>261</v>
      </c>
      <c r="G481" t="s">
        <v>261</v>
      </c>
      <c r="H481" t="s">
        <v>262</v>
      </c>
      <c r="I481" t="s">
        <v>161</v>
      </c>
      <c r="J481" t="s">
        <v>162</v>
      </c>
      <c r="K481">
        <v>3</v>
      </c>
      <c r="L481">
        <v>0.15</v>
      </c>
      <c r="M481">
        <v>323.25</v>
      </c>
      <c r="N481">
        <v>14.31</v>
      </c>
      <c r="O481">
        <v>49.91</v>
      </c>
    </row>
    <row r="482" spans="1:15" x14ac:dyDescent="0.25">
      <c r="A482" t="s">
        <v>909</v>
      </c>
      <c r="B482" s="2">
        <v>44319</v>
      </c>
      <c r="C482">
        <v>10015</v>
      </c>
      <c r="D482" t="s">
        <v>874</v>
      </c>
      <c r="E482" t="s">
        <v>17</v>
      </c>
      <c r="F482" t="s">
        <v>201</v>
      </c>
      <c r="G482" t="s">
        <v>202</v>
      </c>
      <c r="H482" t="s">
        <v>122</v>
      </c>
      <c r="I482" t="s">
        <v>229</v>
      </c>
      <c r="J482" t="s">
        <v>230</v>
      </c>
      <c r="K482">
        <v>1</v>
      </c>
      <c r="L482">
        <v>0.15</v>
      </c>
      <c r="M482">
        <v>1189.8</v>
      </c>
      <c r="N482">
        <v>228.96</v>
      </c>
      <c r="O482">
        <v>284.66000000000003</v>
      </c>
    </row>
    <row r="483" spans="1:15" x14ac:dyDescent="0.25">
      <c r="A483" t="s">
        <v>910</v>
      </c>
      <c r="B483" s="2">
        <v>43865</v>
      </c>
      <c r="C483">
        <v>10096</v>
      </c>
      <c r="D483" t="s">
        <v>685</v>
      </c>
      <c r="E483" t="s">
        <v>32</v>
      </c>
      <c r="F483" t="s">
        <v>121</v>
      </c>
      <c r="G483" t="s">
        <v>121</v>
      </c>
      <c r="H483" t="s">
        <v>122</v>
      </c>
      <c r="I483" t="s">
        <v>374</v>
      </c>
      <c r="J483" t="s">
        <v>375</v>
      </c>
      <c r="K483">
        <v>1</v>
      </c>
      <c r="L483">
        <v>0.3</v>
      </c>
      <c r="M483">
        <v>1191.01</v>
      </c>
      <c r="N483">
        <v>236.54</v>
      </c>
      <c r="O483">
        <v>285.67</v>
      </c>
    </row>
    <row r="484" spans="1:15" x14ac:dyDescent="0.25">
      <c r="A484" t="s">
        <v>911</v>
      </c>
      <c r="B484" s="2">
        <v>43573</v>
      </c>
      <c r="C484">
        <v>10206</v>
      </c>
      <c r="D484" t="s">
        <v>184</v>
      </c>
      <c r="E484" t="s">
        <v>17</v>
      </c>
      <c r="F484" t="s">
        <v>201</v>
      </c>
      <c r="G484" t="s">
        <v>202</v>
      </c>
      <c r="H484" t="s">
        <v>122</v>
      </c>
      <c r="I484" t="s">
        <v>236</v>
      </c>
      <c r="J484" t="s">
        <v>237</v>
      </c>
      <c r="K484">
        <v>4</v>
      </c>
      <c r="L484">
        <v>0</v>
      </c>
      <c r="M484">
        <v>2951.28</v>
      </c>
      <c r="N484">
        <v>184.23</v>
      </c>
      <c r="O484">
        <v>756.26</v>
      </c>
    </row>
    <row r="485" spans="1:15" x14ac:dyDescent="0.25">
      <c r="A485" t="s">
        <v>912</v>
      </c>
      <c r="B485" s="2">
        <v>43903</v>
      </c>
      <c r="C485">
        <v>10331</v>
      </c>
      <c r="D485" t="s">
        <v>517</v>
      </c>
      <c r="E485" t="s">
        <v>32</v>
      </c>
      <c r="F485" t="s">
        <v>25</v>
      </c>
      <c r="G485" t="s">
        <v>26</v>
      </c>
      <c r="H485" t="s">
        <v>27</v>
      </c>
      <c r="I485" t="s">
        <v>123</v>
      </c>
      <c r="J485" t="s">
        <v>124</v>
      </c>
      <c r="K485">
        <v>4</v>
      </c>
      <c r="L485">
        <v>0</v>
      </c>
      <c r="M485">
        <v>2670.8</v>
      </c>
      <c r="N485">
        <v>24.23</v>
      </c>
      <c r="O485">
        <v>536.58000000000004</v>
      </c>
    </row>
    <row r="486" spans="1:15" x14ac:dyDescent="0.25">
      <c r="A486" t="s">
        <v>913</v>
      </c>
      <c r="B486" s="2">
        <v>44335</v>
      </c>
      <c r="C486">
        <v>10271</v>
      </c>
      <c r="D486" t="s">
        <v>472</v>
      </c>
      <c r="E486" t="s">
        <v>17</v>
      </c>
      <c r="F486" t="s">
        <v>121</v>
      </c>
      <c r="G486" t="s">
        <v>121</v>
      </c>
      <c r="H486" t="s">
        <v>122</v>
      </c>
      <c r="I486" t="s">
        <v>117</v>
      </c>
      <c r="J486" t="s">
        <v>118</v>
      </c>
      <c r="K486">
        <v>6</v>
      </c>
      <c r="L486">
        <v>0.05</v>
      </c>
      <c r="M486">
        <v>1083.3</v>
      </c>
      <c r="N486">
        <v>17.07</v>
      </c>
      <c r="O486">
        <v>164.19</v>
      </c>
    </row>
    <row r="487" spans="1:15" x14ac:dyDescent="0.25">
      <c r="A487" t="s">
        <v>914</v>
      </c>
      <c r="B487" s="2">
        <v>44402</v>
      </c>
      <c r="C487">
        <v>10017</v>
      </c>
      <c r="D487" t="s">
        <v>486</v>
      </c>
      <c r="E487" t="s">
        <v>39</v>
      </c>
      <c r="F487" t="s">
        <v>103</v>
      </c>
      <c r="G487" t="s">
        <v>104</v>
      </c>
      <c r="H487" t="s">
        <v>105</v>
      </c>
      <c r="I487" t="s">
        <v>95</v>
      </c>
      <c r="J487" t="s">
        <v>96</v>
      </c>
      <c r="K487">
        <v>2</v>
      </c>
      <c r="L487">
        <v>0</v>
      </c>
      <c r="M487">
        <v>2048.7399999999998</v>
      </c>
      <c r="N487">
        <v>216.25</v>
      </c>
      <c r="O487">
        <v>472.34</v>
      </c>
    </row>
    <row r="488" spans="1:15" x14ac:dyDescent="0.25">
      <c r="A488" t="s">
        <v>915</v>
      </c>
      <c r="B488" s="2">
        <v>43806</v>
      </c>
      <c r="C488">
        <v>10032</v>
      </c>
      <c r="D488" t="s">
        <v>916</v>
      </c>
      <c r="E488" t="s">
        <v>39</v>
      </c>
      <c r="F488" t="s">
        <v>103</v>
      </c>
      <c r="G488" t="s">
        <v>104</v>
      </c>
      <c r="H488" t="s">
        <v>105</v>
      </c>
      <c r="I488" t="s">
        <v>496</v>
      </c>
      <c r="J488" t="s">
        <v>497</v>
      </c>
      <c r="K488">
        <v>3</v>
      </c>
      <c r="L488">
        <v>0.1</v>
      </c>
      <c r="M488">
        <v>837.9</v>
      </c>
      <c r="N488">
        <v>31</v>
      </c>
      <c r="O488">
        <v>128.80000000000001</v>
      </c>
    </row>
    <row r="489" spans="1:15" x14ac:dyDescent="0.25">
      <c r="A489" t="s">
        <v>917</v>
      </c>
      <c r="B489" s="2">
        <v>44398</v>
      </c>
      <c r="C489">
        <v>10276</v>
      </c>
      <c r="D489" t="s">
        <v>918</v>
      </c>
      <c r="E489" t="s">
        <v>39</v>
      </c>
      <c r="F489" t="s">
        <v>18</v>
      </c>
      <c r="G489" t="s">
        <v>19</v>
      </c>
      <c r="H489" t="s">
        <v>20</v>
      </c>
      <c r="I489" t="s">
        <v>236</v>
      </c>
      <c r="J489" t="s">
        <v>237</v>
      </c>
      <c r="K489">
        <v>5</v>
      </c>
      <c r="L489">
        <v>0.2</v>
      </c>
      <c r="M489">
        <v>3689.1</v>
      </c>
      <c r="N489">
        <v>184.23</v>
      </c>
      <c r="O489">
        <v>940.72</v>
      </c>
    </row>
    <row r="490" spans="1:15" x14ac:dyDescent="0.25">
      <c r="A490" t="s">
        <v>919</v>
      </c>
      <c r="B490" s="2">
        <v>43237</v>
      </c>
      <c r="C490">
        <v>10373</v>
      </c>
      <c r="D490" t="s">
        <v>446</v>
      </c>
      <c r="E490" t="s">
        <v>32</v>
      </c>
      <c r="F490" t="s">
        <v>165</v>
      </c>
      <c r="G490" t="s">
        <v>41</v>
      </c>
      <c r="H490" t="s">
        <v>166</v>
      </c>
      <c r="I490" t="s">
        <v>496</v>
      </c>
      <c r="J490" t="s">
        <v>497</v>
      </c>
      <c r="K490">
        <v>2</v>
      </c>
      <c r="L490">
        <v>0</v>
      </c>
      <c r="M490">
        <v>558.6</v>
      </c>
      <c r="N490">
        <v>29.66</v>
      </c>
      <c r="O490">
        <v>86.77</v>
      </c>
    </row>
    <row r="491" spans="1:15" x14ac:dyDescent="0.25">
      <c r="A491" t="s">
        <v>920</v>
      </c>
      <c r="B491" s="2">
        <v>43989</v>
      </c>
      <c r="C491">
        <v>10191</v>
      </c>
      <c r="D491" t="s">
        <v>397</v>
      </c>
      <c r="E491" t="s">
        <v>39</v>
      </c>
      <c r="F491" t="s">
        <v>33</v>
      </c>
      <c r="G491" t="s">
        <v>34</v>
      </c>
      <c r="H491" t="s">
        <v>27</v>
      </c>
      <c r="I491" t="s">
        <v>175</v>
      </c>
      <c r="J491" t="s">
        <v>176</v>
      </c>
      <c r="K491">
        <v>7</v>
      </c>
      <c r="L491">
        <v>0</v>
      </c>
      <c r="M491">
        <v>8562.1200000000008</v>
      </c>
      <c r="N491">
        <v>290.5</v>
      </c>
      <c r="O491">
        <v>2169.58</v>
      </c>
    </row>
    <row r="492" spans="1:15" x14ac:dyDescent="0.25">
      <c r="A492" t="s">
        <v>921</v>
      </c>
      <c r="B492" s="2">
        <v>44133</v>
      </c>
      <c r="C492">
        <v>10133</v>
      </c>
      <c r="D492" t="s">
        <v>813</v>
      </c>
      <c r="E492" t="s">
        <v>32</v>
      </c>
      <c r="F492" t="s">
        <v>40</v>
      </c>
      <c r="G492" t="s">
        <v>41</v>
      </c>
      <c r="H492" t="s">
        <v>42</v>
      </c>
      <c r="I492" t="s">
        <v>496</v>
      </c>
      <c r="J492" t="s">
        <v>497</v>
      </c>
      <c r="K492">
        <v>4</v>
      </c>
      <c r="L492">
        <v>0</v>
      </c>
      <c r="M492">
        <v>1117.2</v>
      </c>
      <c r="N492">
        <v>29.66</v>
      </c>
      <c r="O492">
        <v>170.57</v>
      </c>
    </row>
    <row r="493" spans="1:15" x14ac:dyDescent="0.25">
      <c r="A493" t="s">
        <v>922</v>
      </c>
      <c r="B493" s="2">
        <v>43271</v>
      </c>
      <c r="C493">
        <v>10104</v>
      </c>
      <c r="D493" t="s">
        <v>923</v>
      </c>
      <c r="E493" t="s">
        <v>17</v>
      </c>
      <c r="F493" t="s">
        <v>33</v>
      </c>
      <c r="G493" t="s">
        <v>34</v>
      </c>
      <c r="H493" t="s">
        <v>27</v>
      </c>
      <c r="I493" t="s">
        <v>146</v>
      </c>
      <c r="J493" t="s">
        <v>147</v>
      </c>
      <c r="K493">
        <v>1</v>
      </c>
      <c r="L493">
        <v>0.1</v>
      </c>
      <c r="M493">
        <v>161.18</v>
      </c>
      <c r="N493">
        <v>13.84</v>
      </c>
      <c r="O493">
        <v>20.72</v>
      </c>
    </row>
    <row r="494" spans="1:15" x14ac:dyDescent="0.25">
      <c r="A494" t="s">
        <v>924</v>
      </c>
      <c r="B494" s="2">
        <v>44461</v>
      </c>
      <c r="C494">
        <v>10068</v>
      </c>
      <c r="D494" t="s">
        <v>784</v>
      </c>
      <c r="E494" t="s">
        <v>32</v>
      </c>
      <c r="F494" t="s">
        <v>278</v>
      </c>
      <c r="G494" t="s">
        <v>279</v>
      </c>
      <c r="H494" t="s">
        <v>122</v>
      </c>
      <c r="I494" t="s">
        <v>80</v>
      </c>
      <c r="J494" t="s">
        <v>81</v>
      </c>
      <c r="K494">
        <v>4</v>
      </c>
      <c r="L494">
        <v>0</v>
      </c>
      <c r="M494">
        <v>910.96</v>
      </c>
      <c r="N494">
        <v>24.73</v>
      </c>
      <c r="O494">
        <v>139.11000000000001</v>
      </c>
    </row>
    <row r="495" spans="1:15" x14ac:dyDescent="0.25">
      <c r="A495" t="s">
        <v>925</v>
      </c>
      <c r="B495" s="2">
        <v>44694</v>
      </c>
      <c r="C495">
        <v>10152</v>
      </c>
      <c r="D495" t="s">
        <v>616</v>
      </c>
      <c r="E495" t="s">
        <v>32</v>
      </c>
      <c r="F495" t="s">
        <v>165</v>
      </c>
      <c r="G495" t="s">
        <v>41</v>
      </c>
      <c r="H495" t="s">
        <v>166</v>
      </c>
      <c r="I495" t="s">
        <v>50</v>
      </c>
      <c r="J495" t="s">
        <v>51</v>
      </c>
      <c r="K495">
        <v>1</v>
      </c>
      <c r="L495">
        <v>0</v>
      </c>
      <c r="M495">
        <v>925.49</v>
      </c>
      <c r="N495">
        <v>49.59</v>
      </c>
      <c r="O495">
        <v>190.06</v>
      </c>
    </row>
    <row r="496" spans="1:15" x14ac:dyDescent="0.25">
      <c r="A496" t="s">
        <v>926</v>
      </c>
      <c r="B496" s="2">
        <v>43759</v>
      </c>
      <c r="C496">
        <v>10279</v>
      </c>
      <c r="D496" t="s">
        <v>560</v>
      </c>
      <c r="E496" t="s">
        <v>32</v>
      </c>
      <c r="F496" t="s">
        <v>40</v>
      </c>
      <c r="G496" t="s">
        <v>41</v>
      </c>
      <c r="H496" t="s">
        <v>42</v>
      </c>
      <c r="I496" t="s">
        <v>50</v>
      </c>
      <c r="J496" t="s">
        <v>51</v>
      </c>
      <c r="K496">
        <v>1</v>
      </c>
      <c r="L496">
        <v>0.1</v>
      </c>
      <c r="M496">
        <v>925.49</v>
      </c>
      <c r="N496">
        <v>49.59</v>
      </c>
      <c r="O496">
        <v>190.06</v>
      </c>
    </row>
    <row r="497" spans="1:15" x14ac:dyDescent="0.25">
      <c r="A497" t="s">
        <v>927</v>
      </c>
      <c r="B497" s="2">
        <v>44043</v>
      </c>
      <c r="C497">
        <v>10125</v>
      </c>
      <c r="D497" t="s">
        <v>928</v>
      </c>
      <c r="E497" t="s">
        <v>39</v>
      </c>
      <c r="F497" t="s">
        <v>47</v>
      </c>
      <c r="G497" t="s">
        <v>48</v>
      </c>
      <c r="H497" t="s">
        <v>49</v>
      </c>
      <c r="I497" t="s">
        <v>215</v>
      </c>
      <c r="J497" t="s">
        <v>216</v>
      </c>
      <c r="K497">
        <v>3</v>
      </c>
      <c r="L497">
        <v>0</v>
      </c>
      <c r="M497">
        <v>2768.31</v>
      </c>
      <c r="N497">
        <v>56.61</v>
      </c>
      <c r="O497">
        <v>559.30999999999995</v>
      </c>
    </row>
    <row r="498" spans="1:15" x14ac:dyDescent="0.25">
      <c r="A498" t="s">
        <v>929</v>
      </c>
      <c r="B498" s="2">
        <v>44017</v>
      </c>
      <c r="C498">
        <v>10259</v>
      </c>
      <c r="D498" t="s">
        <v>457</v>
      </c>
      <c r="E498" t="s">
        <v>17</v>
      </c>
      <c r="F498" t="s">
        <v>154</v>
      </c>
      <c r="G498" t="s">
        <v>155</v>
      </c>
      <c r="H498" t="s">
        <v>156</v>
      </c>
      <c r="I498" t="s">
        <v>146</v>
      </c>
      <c r="J498" t="s">
        <v>147</v>
      </c>
      <c r="K498">
        <v>2</v>
      </c>
      <c r="L498">
        <v>0</v>
      </c>
      <c r="M498">
        <v>322.36</v>
      </c>
      <c r="N498">
        <v>15.22</v>
      </c>
      <c r="O498">
        <v>40.200000000000003</v>
      </c>
    </row>
    <row r="499" spans="1:15" x14ac:dyDescent="0.25">
      <c r="A499" t="s">
        <v>930</v>
      </c>
      <c r="B499" s="2">
        <v>44017</v>
      </c>
      <c r="C499">
        <v>10340</v>
      </c>
      <c r="D499" t="s">
        <v>198</v>
      </c>
      <c r="E499" t="s">
        <v>32</v>
      </c>
      <c r="F499" t="s">
        <v>278</v>
      </c>
      <c r="G499" t="s">
        <v>279</v>
      </c>
      <c r="H499" t="s">
        <v>122</v>
      </c>
      <c r="I499" t="s">
        <v>272</v>
      </c>
      <c r="J499" t="s">
        <v>273</v>
      </c>
      <c r="K499">
        <v>1</v>
      </c>
      <c r="L499">
        <v>0</v>
      </c>
      <c r="M499">
        <v>500.32</v>
      </c>
      <c r="N499">
        <v>16.22</v>
      </c>
      <c r="O499">
        <v>101.68</v>
      </c>
    </row>
    <row r="500" spans="1:15" x14ac:dyDescent="0.25">
      <c r="A500" t="s">
        <v>452</v>
      </c>
      <c r="B500" s="2">
        <v>43242</v>
      </c>
      <c r="C500">
        <v>10339</v>
      </c>
      <c r="D500" t="s">
        <v>453</v>
      </c>
      <c r="E500" t="s">
        <v>32</v>
      </c>
      <c r="F500" t="s">
        <v>154</v>
      </c>
      <c r="G500" t="s">
        <v>155</v>
      </c>
      <c r="H500" t="s">
        <v>156</v>
      </c>
      <c r="I500" t="s">
        <v>138</v>
      </c>
      <c r="J500" t="s">
        <v>139</v>
      </c>
      <c r="K500">
        <v>3</v>
      </c>
      <c r="L500">
        <v>0</v>
      </c>
      <c r="M500">
        <v>542.70000000000005</v>
      </c>
      <c r="N500">
        <v>20.43</v>
      </c>
      <c r="O500">
        <v>83.46</v>
      </c>
    </row>
    <row r="501" spans="1:15" x14ac:dyDescent="0.25">
      <c r="A501" t="s">
        <v>931</v>
      </c>
      <c r="B501" s="2">
        <v>43634</v>
      </c>
      <c r="C501">
        <v>10362</v>
      </c>
      <c r="D501" t="s">
        <v>847</v>
      </c>
      <c r="E501" t="s">
        <v>32</v>
      </c>
      <c r="F501" t="s">
        <v>261</v>
      </c>
      <c r="G501" t="s">
        <v>261</v>
      </c>
      <c r="H501" t="s">
        <v>262</v>
      </c>
      <c r="I501" t="s">
        <v>195</v>
      </c>
      <c r="J501" t="s">
        <v>196</v>
      </c>
      <c r="K501">
        <v>1</v>
      </c>
      <c r="L501">
        <v>0</v>
      </c>
      <c r="M501">
        <v>279.27999999999997</v>
      </c>
      <c r="N501">
        <v>26.6</v>
      </c>
      <c r="O501">
        <v>36.17</v>
      </c>
    </row>
    <row r="502" spans="1:15" x14ac:dyDescent="0.25">
      <c r="A502" t="s">
        <v>932</v>
      </c>
      <c r="B502" s="2">
        <v>43690</v>
      </c>
      <c r="C502">
        <v>10023</v>
      </c>
      <c r="D502" t="s">
        <v>908</v>
      </c>
      <c r="E502" t="s">
        <v>17</v>
      </c>
      <c r="F502" t="s">
        <v>47</v>
      </c>
      <c r="G502" t="s">
        <v>48</v>
      </c>
      <c r="H502" t="s">
        <v>49</v>
      </c>
      <c r="I502" t="s">
        <v>241</v>
      </c>
      <c r="J502" t="s">
        <v>242</v>
      </c>
      <c r="K502">
        <v>1</v>
      </c>
      <c r="L502">
        <v>0</v>
      </c>
      <c r="M502">
        <v>238.08</v>
      </c>
      <c r="N502">
        <v>28.52</v>
      </c>
      <c r="O502">
        <v>31.42</v>
      </c>
    </row>
    <row r="503" spans="1:15" x14ac:dyDescent="0.25">
      <c r="A503" t="s">
        <v>933</v>
      </c>
      <c r="B503" s="2">
        <v>44109</v>
      </c>
      <c r="C503">
        <v>10228</v>
      </c>
      <c r="D503" t="s">
        <v>474</v>
      </c>
      <c r="E503" t="s">
        <v>39</v>
      </c>
      <c r="F503" t="s">
        <v>54</v>
      </c>
      <c r="G503" t="s">
        <v>55</v>
      </c>
      <c r="H503" t="s">
        <v>56</v>
      </c>
      <c r="I503" t="s">
        <v>95</v>
      </c>
      <c r="J503" t="s">
        <v>96</v>
      </c>
      <c r="K503">
        <v>7</v>
      </c>
      <c r="L503">
        <v>0.05</v>
      </c>
      <c r="M503">
        <v>7170.59</v>
      </c>
      <c r="N503">
        <v>225.65</v>
      </c>
      <c r="O503">
        <v>1600.08</v>
      </c>
    </row>
    <row r="504" spans="1:15" x14ac:dyDescent="0.25">
      <c r="A504" t="s">
        <v>934</v>
      </c>
      <c r="B504" s="2">
        <v>44109</v>
      </c>
      <c r="C504">
        <v>10367</v>
      </c>
      <c r="D504" t="s">
        <v>79</v>
      </c>
      <c r="E504" t="s">
        <v>39</v>
      </c>
      <c r="F504" t="s">
        <v>47</v>
      </c>
      <c r="G504" t="s">
        <v>48</v>
      </c>
      <c r="H504" t="s">
        <v>49</v>
      </c>
      <c r="I504" t="s">
        <v>398</v>
      </c>
      <c r="J504" t="s">
        <v>399</v>
      </c>
      <c r="K504">
        <v>1</v>
      </c>
      <c r="L504">
        <v>0</v>
      </c>
      <c r="M504">
        <v>239.47</v>
      </c>
      <c r="N504">
        <v>23.98</v>
      </c>
      <c r="O504">
        <v>31.14</v>
      </c>
    </row>
    <row r="505" spans="1:15" x14ac:dyDescent="0.25">
      <c r="A505" t="s">
        <v>935</v>
      </c>
      <c r="B505" s="2">
        <v>44611</v>
      </c>
      <c r="C505">
        <v>10313</v>
      </c>
      <c r="D505" t="s">
        <v>936</v>
      </c>
      <c r="E505" t="s">
        <v>39</v>
      </c>
      <c r="F505" t="s">
        <v>88</v>
      </c>
      <c r="G505" t="s">
        <v>89</v>
      </c>
      <c r="H505" t="s">
        <v>90</v>
      </c>
      <c r="I505" t="s">
        <v>146</v>
      </c>
      <c r="J505" t="s">
        <v>147</v>
      </c>
      <c r="K505">
        <v>2</v>
      </c>
      <c r="L505">
        <v>0</v>
      </c>
      <c r="M505">
        <v>322.36</v>
      </c>
      <c r="N505">
        <v>15.22</v>
      </c>
      <c r="O505">
        <v>40.200000000000003</v>
      </c>
    </row>
    <row r="506" spans="1:15" x14ac:dyDescent="0.25">
      <c r="A506" t="s">
        <v>937</v>
      </c>
      <c r="B506" s="2">
        <v>43641</v>
      </c>
      <c r="C506">
        <v>10333</v>
      </c>
      <c r="D506" t="s">
        <v>938</v>
      </c>
      <c r="E506" t="s">
        <v>17</v>
      </c>
      <c r="F506" t="s">
        <v>121</v>
      </c>
      <c r="G506" t="s">
        <v>121</v>
      </c>
      <c r="H506" t="s">
        <v>122</v>
      </c>
      <c r="I506" t="s">
        <v>35</v>
      </c>
      <c r="J506" t="s">
        <v>36</v>
      </c>
      <c r="K506">
        <v>1</v>
      </c>
      <c r="L506">
        <v>0.05</v>
      </c>
      <c r="M506">
        <v>851.25</v>
      </c>
      <c r="N506">
        <v>206.77</v>
      </c>
      <c r="O506">
        <v>233.49</v>
      </c>
    </row>
    <row r="507" spans="1:15" x14ac:dyDescent="0.25">
      <c r="A507" t="s">
        <v>939</v>
      </c>
      <c r="B507" s="2">
        <v>43862</v>
      </c>
      <c r="C507">
        <v>10178</v>
      </c>
      <c r="D507" t="s">
        <v>251</v>
      </c>
      <c r="E507" t="s">
        <v>17</v>
      </c>
      <c r="F507" t="s">
        <v>278</v>
      </c>
      <c r="G507" t="s">
        <v>279</v>
      </c>
      <c r="H507" t="s">
        <v>122</v>
      </c>
      <c r="I507" t="s">
        <v>35</v>
      </c>
      <c r="J507" t="s">
        <v>36</v>
      </c>
      <c r="K507">
        <v>1</v>
      </c>
      <c r="L507">
        <v>0</v>
      </c>
      <c r="M507">
        <v>851.25</v>
      </c>
      <c r="N507">
        <v>206.77</v>
      </c>
      <c r="O507">
        <v>233.49</v>
      </c>
    </row>
    <row r="508" spans="1:15" x14ac:dyDescent="0.25">
      <c r="A508" t="s">
        <v>940</v>
      </c>
      <c r="B508" s="2">
        <v>43138</v>
      </c>
      <c r="C508">
        <v>10130</v>
      </c>
      <c r="D508" t="s">
        <v>299</v>
      </c>
      <c r="E508" t="s">
        <v>17</v>
      </c>
      <c r="F508" t="s">
        <v>193</v>
      </c>
      <c r="G508" t="s">
        <v>193</v>
      </c>
      <c r="H508" t="s">
        <v>194</v>
      </c>
      <c r="I508" t="s">
        <v>241</v>
      </c>
      <c r="J508" t="s">
        <v>242</v>
      </c>
      <c r="K508">
        <v>1</v>
      </c>
      <c r="L508">
        <v>0</v>
      </c>
      <c r="M508">
        <v>238.08</v>
      </c>
      <c r="N508">
        <v>29.88</v>
      </c>
      <c r="O508">
        <v>31.56</v>
      </c>
    </row>
    <row r="509" spans="1:15" x14ac:dyDescent="0.25">
      <c r="A509" t="s">
        <v>941</v>
      </c>
      <c r="B509" s="2">
        <v>43154</v>
      </c>
      <c r="C509">
        <v>10189</v>
      </c>
      <c r="D509" t="s">
        <v>567</v>
      </c>
      <c r="E509" t="s">
        <v>39</v>
      </c>
      <c r="F509" t="s">
        <v>165</v>
      </c>
      <c r="G509" t="s">
        <v>41</v>
      </c>
      <c r="H509" t="s">
        <v>166</v>
      </c>
      <c r="I509" t="s">
        <v>129</v>
      </c>
      <c r="J509" t="s">
        <v>130</v>
      </c>
      <c r="K509">
        <v>4</v>
      </c>
      <c r="L509">
        <v>0</v>
      </c>
      <c r="M509">
        <v>3666.76</v>
      </c>
      <c r="N509">
        <v>59.16</v>
      </c>
      <c r="O509">
        <v>739.28</v>
      </c>
    </row>
    <row r="510" spans="1:15" x14ac:dyDescent="0.25">
      <c r="A510" t="s">
        <v>942</v>
      </c>
      <c r="B510" s="2">
        <v>43740</v>
      </c>
      <c r="C510">
        <v>10327</v>
      </c>
      <c r="D510" t="s">
        <v>491</v>
      </c>
      <c r="E510" t="s">
        <v>32</v>
      </c>
      <c r="F510" t="s">
        <v>261</v>
      </c>
      <c r="G510" t="s">
        <v>261</v>
      </c>
      <c r="H510" t="s">
        <v>262</v>
      </c>
      <c r="I510" t="s">
        <v>84</v>
      </c>
      <c r="J510" t="s">
        <v>85</v>
      </c>
      <c r="K510">
        <v>1</v>
      </c>
      <c r="L510">
        <v>0.05</v>
      </c>
      <c r="M510">
        <v>289.92</v>
      </c>
      <c r="N510">
        <v>36.32</v>
      </c>
      <c r="O510">
        <v>38.42</v>
      </c>
    </row>
    <row r="511" spans="1:15" x14ac:dyDescent="0.25">
      <c r="A511" t="s">
        <v>943</v>
      </c>
      <c r="B511" s="2">
        <v>43443</v>
      </c>
      <c r="C511">
        <v>10261</v>
      </c>
      <c r="D511" t="s">
        <v>317</v>
      </c>
      <c r="E511" t="s">
        <v>17</v>
      </c>
      <c r="F511" t="s">
        <v>165</v>
      </c>
      <c r="G511" t="s">
        <v>41</v>
      </c>
      <c r="H511" t="s">
        <v>166</v>
      </c>
      <c r="I511" t="s">
        <v>312</v>
      </c>
      <c r="J511" t="s">
        <v>313</v>
      </c>
      <c r="K511">
        <v>1</v>
      </c>
      <c r="L511">
        <v>0.15</v>
      </c>
      <c r="M511">
        <v>722.69</v>
      </c>
      <c r="N511">
        <v>196.53</v>
      </c>
      <c r="O511">
        <v>200.32</v>
      </c>
    </row>
    <row r="512" spans="1:15" x14ac:dyDescent="0.25">
      <c r="A512" t="s">
        <v>944</v>
      </c>
      <c r="B512" s="2">
        <v>44649</v>
      </c>
      <c r="C512">
        <v>10335</v>
      </c>
      <c r="D512" t="s">
        <v>570</v>
      </c>
      <c r="E512" t="s">
        <v>32</v>
      </c>
      <c r="F512" t="s">
        <v>18</v>
      </c>
      <c r="G512" t="s">
        <v>19</v>
      </c>
      <c r="H512" t="s">
        <v>20</v>
      </c>
      <c r="I512" t="s">
        <v>35</v>
      </c>
      <c r="J512" t="s">
        <v>36</v>
      </c>
      <c r="K512">
        <v>1</v>
      </c>
      <c r="L512">
        <v>0.05</v>
      </c>
      <c r="M512">
        <v>851.25</v>
      </c>
      <c r="N512">
        <v>206.77</v>
      </c>
      <c r="O512">
        <v>233.49</v>
      </c>
    </row>
    <row r="513" spans="1:15" x14ac:dyDescent="0.25">
      <c r="A513" t="s">
        <v>945</v>
      </c>
      <c r="B513" s="2">
        <v>44268</v>
      </c>
      <c r="C513">
        <v>10272</v>
      </c>
      <c r="D513" t="s">
        <v>946</v>
      </c>
      <c r="E513" t="s">
        <v>39</v>
      </c>
      <c r="F513" t="s">
        <v>54</v>
      </c>
      <c r="G513" t="s">
        <v>55</v>
      </c>
      <c r="H513" t="s">
        <v>56</v>
      </c>
      <c r="I513" t="s">
        <v>150</v>
      </c>
      <c r="J513" t="s">
        <v>151</v>
      </c>
      <c r="K513">
        <v>1</v>
      </c>
      <c r="L513">
        <v>0.3</v>
      </c>
      <c r="M513">
        <v>878.08</v>
      </c>
      <c r="N513">
        <v>274.27999999999997</v>
      </c>
      <c r="O513">
        <v>246.95</v>
      </c>
    </row>
    <row r="514" spans="1:15" x14ac:dyDescent="0.25">
      <c r="A514" t="s">
        <v>947</v>
      </c>
      <c r="B514" s="2">
        <v>44239</v>
      </c>
      <c r="C514">
        <v>10394</v>
      </c>
      <c r="D514" t="s">
        <v>525</v>
      </c>
      <c r="E514" t="s">
        <v>39</v>
      </c>
      <c r="F514" t="s">
        <v>261</v>
      </c>
      <c r="G514" t="s">
        <v>261</v>
      </c>
      <c r="H514" t="s">
        <v>262</v>
      </c>
      <c r="I514" t="s">
        <v>80</v>
      </c>
      <c r="J514" t="s">
        <v>81</v>
      </c>
      <c r="K514">
        <v>1</v>
      </c>
      <c r="L514">
        <v>0.1</v>
      </c>
      <c r="M514">
        <v>227.74</v>
      </c>
      <c r="N514">
        <v>27.08</v>
      </c>
      <c r="O514">
        <v>36.869999999999997</v>
      </c>
    </row>
    <row r="515" spans="1:15" x14ac:dyDescent="0.25">
      <c r="A515" t="s">
        <v>948</v>
      </c>
      <c r="B515" s="2">
        <v>43954</v>
      </c>
      <c r="C515">
        <v>10268</v>
      </c>
      <c r="D515" t="s">
        <v>949</v>
      </c>
      <c r="E515" t="s">
        <v>17</v>
      </c>
      <c r="F515" t="s">
        <v>88</v>
      </c>
      <c r="G515" t="s">
        <v>89</v>
      </c>
      <c r="H515" t="s">
        <v>90</v>
      </c>
      <c r="I515" t="s">
        <v>241</v>
      </c>
      <c r="J515" t="s">
        <v>242</v>
      </c>
      <c r="K515">
        <v>1</v>
      </c>
      <c r="L515">
        <v>0.1</v>
      </c>
      <c r="M515">
        <v>238.08</v>
      </c>
      <c r="N515">
        <v>29.88</v>
      </c>
      <c r="O515">
        <v>31.56</v>
      </c>
    </row>
    <row r="516" spans="1:15" x14ac:dyDescent="0.25">
      <c r="A516" t="s">
        <v>950</v>
      </c>
      <c r="B516" s="2">
        <v>44463</v>
      </c>
      <c r="C516">
        <v>10348</v>
      </c>
      <c r="D516" t="s">
        <v>319</v>
      </c>
      <c r="E516" t="s">
        <v>17</v>
      </c>
      <c r="F516" t="s">
        <v>72</v>
      </c>
      <c r="G516" t="s">
        <v>73</v>
      </c>
      <c r="H516" t="s">
        <v>56</v>
      </c>
      <c r="I516" t="s">
        <v>205</v>
      </c>
      <c r="J516" t="s">
        <v>206</v>
      </c>
      <c r="K516">
        <v>1</v>
      </c>
      <c r="L516">
        <v>0.05</v>
      </c>
      <c r="M516">
        <v>753.3</v>
      </c>
      <c r="N516">
        <v>57.16</v>
      </c>
      <c r="O516">
        <v>156.38</v>
      </c>
    </row>
    <row r="517" spans="1:15" x14ac:dyDescent="0.25">
      <c r="A517" t="s">
        <v>951</v>
      </c>
      <c r="B517" s="2">
        <v>44543</v>
      </c>
      <c r="C517">
        <v>10255</v>
      </c>
      <c r="D517" t="s">
        <v>952</v>
      </c>
      <c r="E517" t="s">
        <v>17</v>
      </c>
      <c r="F517" t="s">
        <v>33</v>
      </c>
      <c r="G517" t="s">
        <v>34</v>
      </c>
      <c r="H517" t="s">
        <v>27</v>
      </c>
      <c r="I517" t="s">
        <v>551</v>
      </c>
      <c r="J517" t="s">
        <v>552</v>
      </c>
      <c r="K517">
        <v>2</v>
      </c>
      <c r="L517">
        <v>0.25</v>
      </c>
      <c r="M517">
        <v>2675.38</v>
      </c>
      <c r="N517">
        <v>232.85</v>
      </c>
      <c r="O517">
        <v>611.86</v>
      </c>
    </row>
    <row r="518" spans="1:15" x14ac:dyDescent="0.25">
      <c r="A518" t="s">
        <v>953</v>
      </c>
      <c r="B518" s="2">
        <v>43273</v>
      </c>
      <c r="C518">
        <v>10029</v>
      </c>
      <c r="D518" t="s">
        <v>529</v>
      </c>
      <c r="E518" t="s">
        <v>17</v>
      </c>
      <c r="F518" t="s">
        <v>133</v>
      </c>
      <c r="G518" t="s">
        <v>134</v>
      </c>
      <c r="H518" t="s">
        <v>135</v>
      </c>
      <c r="I518" t="s">
        <v>57</v>
      </c>
      <c r="J518" t="s">
        <v>58</v>
      </c>
      <c r="K518">
        <v>4</v>
      </c>
      <c r="L518">
        <v>0.25</v>
      </c>
      <c r="M518">
        <v>603.24</v>
      </c>
      <c r="N518">
        <v>13.28</v>
      </c>
      <c r="O518">
        <v>73.73</v>
      </c>
    </row>
    <row r="519" spans="1:15" x14ac:dyDescent="0.25">
      <c r="A519" t="s">
        <v>954</v>
      </c>
      <c r="B519" s="2">
        <v>44365</v>
      </c>
      <c r="C519">
        <v>10363</v>
      </c>
      <c r="D519" t="s">
        <v>269</v>
      </c>
      <c r="E519" t="s">
        <v>17</v>
      </c>
      <c r="F519" t="s">
        <v>121</v>
      </c>
      <c r="G519" t="s">
        <v>121</v>
      </c>
      <c r="H519" t="s">
        <v>122</v>
      </c>
      <c r="I519" t="s">
        <v>157</v>
      </c>
      <c r="J519" t="s">
        <v>158</v>
      </c>
      <c r="K519">
        <v>1</v>
      </c>
      <c r="L519">
        <v>0.1</v>
      </c>
      <c r="M519">
        <v>188.87</v>
      </c>
      <c r="N519">
        <v>21.56</v>
      </c>
      <c r="O519">
        <v>30.49</v>
      </c>
    </row>
    <row r="520" spans="1:15" x14ac:dyDescent="0.25">
      <c r="A520" t="s">
        <v>955</v>
      </c>
      <c r="B520" s="2">
        <v>43408</v>
      </c>
      <c r="C520">
        <v>10151</v>
      </c>
      <c r="D520" t="s">
        <v>423</v>
      </c>
      <c r="E520" t="s">
        <v>32</v>
      </c>
      <c r="F520" t="s">
        <v>88</v>
      </c>
      <c r="G520" t="s">
        <v>89</v>
      </c>
      <c r="H520" t="s">
        <v>90</v>
      </c>
      <c r="I520" t="s">
        <v>150</v>
      </c>
      <c r="J520" t="s">
        <v>151</v>
      </c>
      <c r="K520">
        <v>1</v>
      </c>
      <c r="L520">
        <v>0</v>
      </c>
      <c r="M520">
        <v>878.08</v>
      </c>
      <c r="N520">
        <v>251.43</v>
      </c>
      <c r="O520">
        <v>244.66</v>
      </c>
    </row>
    <row r="521" spans="1:15" x14ac:dyDescent="0.25">
      <c r="A521" t="s">
        <v>956</v>
      </c>
      <c r="B521" s="2">
        <v>43416</v>
      </c>
      <c r="C521">
        <v>10180</v>
      </c>
      <c r="D521" t="s">
        <v>521</v>
      </c>
      <c r="E521" t="s">
        <v>17</v>
      </c>
      <c r="F521" t="s">
        <v>133</v>
      </c>
      <c r="G521" t="s">
        <v>134</v>
      </c>
      <c r="H521" t="s">
        <v>135</v>
      </c>
      <c r="I521" t="s">
        <v>443</v>
      </c>
      <c r="J521" t="s">
        <v>444</v>
      </c>
      <c r="K521">
        <v>7</v>
      </c>
      <c r="L521">
        <v>0.05</v>
      </c>
      <c r="M521">
        <v>3879.33</v>
      </c>
      <c r="N521">
        <v>32.79</v>
      </c>
      <c r="O521">
        <v>779.16</v>
      </c>
    </row>
    <row r="522" spans="1:15" x14ac:dyDescent="0.25">
      <c r="A522" t="s">
        <v>957</v>
      </c>
      <c r="B522" s="2">
        <v>43107</v>
      </c>
      <c r="C522">
        <v>10334</v>
      </c>
      <c r="D522" t="s">
        <v>109</v>
      </c>
      <c r="E522" t="s">
        <v>17</v>
      </c>
      <c r="F522" t="s">
        <v>72</v>
      </c>
      <c r="G522" t="s">
        <v>73</v>
      </c>
      <c r="H522" t="s">
        <v>56</v>
      </c>
      <c r="I522" t="s">
        <v>195</v>
      </c>
      <c r="J522" t="s">
        <v>196</v>
      </c>
      <c r="K522">
        <v>1</v>
      </c>
      <c r="L522">
        <v>0</v>
      </c>
      <c r="M522">
        <v>279.27999999999997</v>
      </c>
      <c r="N522">
        <v>27.76</v>
      </c>
      <c r="O522">
        <v>36.29</v>
      </c>
    </row>
    <row r="523" spans="1:15" x14ac:dyDescent="0.25">
      <c r="A523" t="s">
        <v>958</v>
      </c>
      <c r="B523" s="2">
        <v>44035</v>
      </c>
      <c r="C523">
        <v>10162</v>
      </c>
      <c r="D523" t="s">
        <v>258</v>
      </c>
      <c r="E523" t="s">
        <v>32</v>
      </c>
      <c r="F523" t="s">
        <v>154</v>
      </c>
      <c r="G523" t="s">
        <v>155</v>
      </c>
      <c r="H523" t="s">
        <v>156</v>
      </c>
      <c r="I523" t="s">
        <v>427</v>
      </c>
      <c r="J523" t="s">
        <v>428</v>
      </c>
      <c r="K523">
        <v>2</v>
      </c>
      <c r="L523">
        <v>0</v>
      </c>
      <c r="M523">
        <v>258.38</v>
      </c>
      <c r="N523">
        <v>13.28</v>
      </c>
      <c r="O523">
        <v>40.090000000000003</v>
      </c>
    </row>
    <row r="524" spans="1:15" x14ac:dyDescent="0.25">
      <c r="A524" t="s">
        <v>959</v>
      </c>
      <c r="B524" s="2">
        <v>43896</v>
      </c>
      <c r="C524">
        <v>10101</v>
      </c>
      <c r="D524" t="s">
        <v>960</v>
      </c>
      <c r="E524" t="s">
        <v>39</v>
      </c>
      <c r="F524" t="s">
        <v>103</v>
      </c>
      <c r="G524" t="s">
        <v>104</v>
      </c>
      <c r="H524" t="s">
        <v>105</v>
      </c>
      <c r="I524" t="s">
        <v>374</v>
      </c>
      <c r="J524" t="s">
        <v>375</v>
      </c>
      <c r="K524">
        <v>1</v>
      </c>
      <c r="L524">
        <v>0.3</v>
      </c>
      <c r="M524">
        <v>1191.01</v>
      </c>
      <c r="N524">
        <v>259.07</v>
      </c>
      <c r="O524">
        <v>287.93</v>
      </c>
    </row>
    <row r="525" spans="1:15" x14ac:dyDescent="0.25">
      <c r="A525" t="s">
        <v>961</v>
      </c>
      <c r="B525" s="2">
        <v>43617</v>
      </c>
      <c r="C525">
        <v>10143</v>
      </c>
      <c r="D525" t="s">
        <v>962</v>
      </c>
      <c r="E525" t="s">
        <v>32</v>
      </c>
      <c r="F525" t="s">
        <v>88</v>
      </c>
      <c r="G525" t="s">
        <v>89</v>
      </c>
      <c r="H525" t="s">
        <v>90</v>
      </c>
      <c r="I525" t="s">
        <v>43</v>
      </c>
      <c r="J525" t="s">
        <v>44</v>
      </c>
      <c r="K525">
        <v>1</v>
      </c>
      <c r="L525">
        <v>0.25</v>
      </c>
      <c r="M525">
        <v>157.5</v>
      </c>
      <c r="N525">
        <v>19.79</v>
      </c>
      <c r="O525">
        <v>25.6</v>
      </c>
    </row>
    <row r="526" spans="1:15" x14ac:dyDescent="0.25">
      <c r="A526" t="s">
        <v>963</v>
      </c>
      <c r="B526" s="2">
        <v>44399</v>
      </c>
      <c r="C526">
        <v>10261</v>
      </c>
      <c r="D526" t="s">
        <v>317</v>
      </c>
      <c r="E526" t="s">
        <v>17</v>
      </c>
      <c r="F526" t="s">
        <v>88</v>
      </c>
      <c r="G526" t="s">
        <v>89</v>
      </c>
      <c r="H526" t="s">
        <v>90</v>
      </c>
      <c r="I526" t="s">
        <v>35</v>
      </c>
      <c r="J526" t="s">
        <v>36</v>
      </c>
      <c r="K526">
        <v>1</v>
      </c>
      <c r="L526">
        <v>0</v>
      </c>
      <c r="M526">
        <v>851.25</v>
      </c>
      <c r="N526">
        <v>216.61</v>
      </c>
      <c r="O526">
        <v>234.47</v>
      </c>
    </row>
    <row r="527" spans="1:15" x14ac:dyDescent="0.25">
      <c r="A527" t="s">
        <v>964</v>
      </c>
      <c r="B527" s="2">
        <v>43269</v>
      </c>
      <c r="C527">
        <v>10375</v>
      </c>
      <c r="D527" t="s">
        <v>965</v>
      </c>
      <c r="E527" t="s">
        <v>32</v>
      </c>
      <c r="F527" t="s">
        <v>133</v>
      </c>
      <c r="G527" t="s">
        <v>134</v>
      </c>
      <c r="H527" t="s">
        <v>135</v>
      </c>
      <c r="I527" t="s">
        <v>106</v>
      </c>
      <c r="J527" t="s">
        <v>107</v>
      </c>
      <c r="K527">
        <v>1</v>
      </c>
      <c r="L527">
        <v>0</v>
      </c>
      <c r="M527">
        <v>1007.32</v>
      </c>
      <c r="N527">
        <v>270.92</v>
      </c>
      <c r="O527">
        <v>278.92</v>
      </c>
    </row>
    <row r="528" spans="1:15" x14ac:dyDescent="0.25">
      <c r="A528" t="s">
        <v>966</v>
      </c>
      <c r="B528" s="2">
        <v>44455</v>
      </c>
      <c r="C528">
        <v>10374</v>
      </c>
      <c r="D528" t="s">
        <v>164</v>
      </c>
      <c r="E528" t="s">
        <v>32</v>
      </c>
      <c r="F528" t="s">
        <v>133</v>
      </c>
      <c r="G528" t="s">
        <v>134</v>
      </c>
      <c r="H528" t="s">
        <v>135</v>
      </c>
      <c r="I528" t="s">
        <v>64</v>
      </c>
      <c r="J528" t="s">
        <v>65</v>
      </c>
      <c r="K528">
        <v>6</v>
      </c>
      <c r="L528">
        <v>0</v>
      </c>
      <c r="M528">
        <v>5289.84</v>
      </c>
      <c r="N528">
        <v>154</v>
      </c>
      <c r="O528">
        <v>1179.1600000000001</v>
      </c>
    </row>
    <row r="529" spans="1:15" x14ac:dyDescent="0.25">
      <c r="A529" t="s">
        <v>967</v>
      </c>
      <c r="B529" s="2">
        <v>43658</v>
      </c>
      <c r="C529">
        <v>10093</v>
      </c>
      <c r="D529" t="s">
        <v>545</v>
      </c>
      <c r="E529" t="s">
        <v>39</v>
      </c>
      <c r="F529" t="s">
        <v>133</v>
      </c>
      <c r="G529" t="s">
        <v>134</v>
      </c>
      <c r="H529" t="s">
        <v>135</v>
      </c>
      <c r="I529" t="s">
        <v>80</v>
      </c>
      <c r="J529" t="s">
        <v>81</v>
      </c>
      <c r="K529">
        <v>1</v>
      </c>
      <c r="L529">
        <v>0</v>
      </c>
      <c r="M529">
        <v>227.74</v>
      </c>
      <c r="N529">
        <v>27.08</v>
      </c>
      <c r="O529">
        <v>36.869999999999997</v>
      </c>
    </row>
    <row r="530" spans="1:15" x14ac:dyDescent="0.25">
      <c r="A530" t="s">
        <v>968</v>
      </c>
      <c r="B530" s="2">
        <v>44689</v>
      </c>
      <c r="C530">
        <v>10282</v>
      </c>
      <c r="D530" t="s">
        <v>583</v>
      </c>
      <c r="E530" t="s">
        <v>17</v>
      </c>
      <c r="F530" t="s">
        <v>278</v>
      </c>
      <c r="G530" t="s">
        <v>279</v>
      </c>
      <c r="H530" t="s">
        <v>122</v>
      </c>
      <c r="I530" t="s">
        <v>551</v>
      </c>
      <c r="J530" t="s">
        <v>552</v>
      </c>
      <c r="K530">
        <v>2</v>
      </c>
      <c r="L530">
        <v>0.1</v>
      </c>
      <c r="M530">
        <v>2675.38</v>
      </c>
      <c r="N530">
        <v>244.49</v>
      </c>
      <c r="O530">
        <v>613.03</v>
      </c>
    </row>
    <row r="531" spans="1:15" x14ac:dyDescent="0.25">
      <c r="A531" t="s">
        <v>969</v>
      </c>
      <c r="B531" s="2">
        <v>44082</v>
      </c>
      <c r="C531">
        <v>10159</v>
      </c>
      <c r="D531" t="s">
        <v>970</v>
      </c>
      <c r="E531" t="s">
        <v>17</v>
      </c>
      <c r="F531" t="s">
        <v>201</v>
      </c>
      <c r="G531" t="s">
        <v>202</v>
      </c>
      <c r="H531" t="s">
        <v>122</v>
      </c>
      <c r="I531" t="s">
        <v>80</v>
      </c>
      <c r="J531" t="s">
        <v>81</v>
      </c>
      <c r="K531">
        <v>1</v>
      </c>
      <c r="L531">
        <v>0</v>
      </c>
      <c r="M531">
        <v>227.74</v>
      </c>
      <c r="N531">
        <v>24.73</v>
      </c>
      <c r="O531">
        <v>36.630000000000003</v>
      </c>
    </row>
    <row r="532" spans="1:15" x14ac:dyDescent="0.25">
      <c r="A532" t="s">
        <v>971</v>
      </c>
      <c r="B532" s="2">
        <v>43498</v>
      </c>
      <c r="C532">
        <v>10109</v>
      </c>
      <c r="D532" t="s">
        <v>348</v>
      </c>
      <c r="E532" t="s">
        <v>32</v>
      </c>
      <c r="F532" t="s">
        <v>40</v>
      </c>
      <c r="G532" t="s">
        <v>41</v>
      </c>
      <c r="H532" t="s">
        <v>42</v>
      </c>
      <c r="I532" t="s">
        <v>241</v>
      </c>
      <c r="J532" t="s">
        <v>242</v>
      </c>
      <c r="K532">
        <v>3</v>
      </c>
      <c r="L532">
        <v>0.1</v>
      </c>
      <c r="M532">
        <v>714.24</v>
      </c>
      <c r="N532">
        <v>29.88</v>
      </c>
      <c r="O532">
        <v>88.7</v>
      </c>
    </row>
    <row r="533" spans="1:15" x14ac:dyDescent="0.25">
      <c r="A533" t="s">
        <v>972</v>
      </c>
      <c r="B533" s="2">
        <v>43129</v>
      </c>
      <c r="C533">
        <v>10038</v>
      </c>
      <c r="D533" t="s">
        <v>805</v>
      </c>
      <c r="E533" t="s">
        <v>17</v>
      </c>
      <c r="F533" t="s">
        <v>33</v>
      </c>
      <c r="G533" t="s">
        <v>34</v>
      </c>
      <c r="H533" t="s">
        <v>27</v>
      </c>
      <c r="I533" t="s">
        <v>384</v>
      </c>
      <c r="J533" t="s">
        <v>385</v>
      </c>
      <c r="K533">
        <v>1</v>
      </c>
      <c r="L533">
        <v>0</v>
      </c>
      <c r="M533">
        <v>1255.1600000000001</v>
      </c>
      <c r="N533">
        <v>346.22</v>
      </c>
      <c r="O533">
        <v>348.41</v>
      </c>
    </row>
    <row r="534" spans="1:15" x14ac:dyDescent="0.25">
      <c r="A534" t="s">
        <v>973</v>
      </c>
      <c r="B534" s="2">
        <v>44890</v>
      </c>
      <c r="C534">
        <v>10142</v>
      </c>
      <c r="D534" t="s">
        <v>67</v>
      </c>
      <c r="E534" t="s">
        <v>32</v>
      </c>
      <c r="F534" t="s">
        <v>88</v>
      </c>
      <c r="G534" t="s">
        <v>89</v>
      </c>
      <c r="H534" t="s">
        <v>90</v>
      </c>
      <c r="I534" t="s">
        <v>272</v>
      </c>
      <c r="J534" t="s">
        <v>273</v>
      </c>
      <c r="K534">
        <v>2</v>
      </c>
      <c r="L534">
        <v>0.05</v>
      </c>
      <c r="M534">
        <v>1000.64</v>
      </c>
      <c r="N534">
        <v>17</v>
      </c>
      <c r="O534">
        <v>201.82</v>
      </c>
    </row>
    <row r="535" spans="1:15" x14ac:dyDescent="0.25">
      <c r="A535" t="s">
        <v>974</v>
      </c>
      <c r="B535" s="2">
        <v>44784</v>
      </c>
      <c r="C535">
        <v>10139</v>
      </c>
      <c r="D535" t="s">
        <v>975</v>
      </c>
      <c r="E535" t="s">
        <v>32</v>
      </c>
      <c r="F535" t="s">
        <v>72</v>
      </c>
      <c r="G535" t="s">
        <v>73</v>
      </c>
      <c r="H535" t="s">
        <v>56</v>
      </c>
      <c r="I535" t="s">
        <v>427</v>
      </c>
      <c r="J535" t="s">
        <v>428</v>
      </c>
      <c r="K535">
        <v>6</v>
      </c>
      <c r="L535">
        <v>0</v>
      </c>
      <c r="M535">
        <v>775.14</v>
      </c>
      <c r="N535">
        <v>14.48</v>
      </c>
      <c r="O535">
        <v>117.73</v>
      </c>
    </row>
    <row r="536" spans="1:15" x14ac:dyDescent="0.25">
      <c r="A536" t="s">
        <v>976</v>
      </c>
      <c r="B536" s="2">
        <v>43606</v>
      </c>
      <c r="C536">
        <v>10028</v>
      </c>
      <c r="D536" t="s">
        <v>536</v>
      </c>
      <c r="E536" t="s">
        <v>39</v>
      </c>
      <c r="F536" t="s">
        <v>33</v>
      </c>
      <c r="G536" t="s">
        <v>34</v>
      </c>
      <c r="H536" t="s">
        <v>27</v>
      </c>
      <c r="I536" t="s">
        <v>398</v>
      </c>
      <c r="J536" t="s">
        <v>399</v>
      </c>
      <c r="K536">
        <v>2</v>
      </c>
      <c r="L536">
        <v>0</v>
      </c>
      <c r="M536">
        <v>478.94</v>
      </c>
      <c r="N536">
        <v>22.84</v>
      </c>
      <c r="O536">
        <v>59.76</v>
      </c>
    </row>
    <row r="537" spans="1:15" x14ac:dyDescent="0.25">
      <c r="A537" t="s">
        <v>977</v>
      </c>
      <c r="B537" s="2">
        <v>43607</v>
      </c>
      <c r="C537">
        <v>10347</v>
      </c>
      <c r="D537" t="s">
        <v>465</v>
      </c>
      <c r="E537" t="s">
        <v>39</v>
      </c>
      <c r="F537" t="s">
        <v>54</v>
      </c>
      <c r="G537" t="s">
        <v>55</v>
      </c>
      <c r="H537" t="s">
        <v>56</v>
      </c>
      <c r="I537" t="s">
        <v>43</v>
      </c>
      <c r="J537" t="s">
        <v>44</v>
      </c>
      <c r="K537">
        <v>6</v>
      </c>
      <c r="L537">
        <v>0.1</v>
      </c>
      <c r="M537">
        <v>945</v>
      </c>
      <c r="N537">
        <v>21.59</v>
      </c>
      <c r="O537">
        <v>143.88</v>
      </c>
    </row>
    <row r="538" spans="1:15" x14ac:dyDescent="0.25">
      <c r="A538" t="s">
        <v>978</v>
      </c>
      <c r="B538" s="2">
        <v>43431</v>
      </c>
      <c r="C538">
        <v>10115</v>
      </c>
      <c r="D538" t="s">
        <v>357</v>
      </c>
      <c r="E538" t="s">
        <v>32</v>
      </c>
      <c r="F538" t="s">
        <v>278</v>
      </c>
      <c r="G538" t="s">
        <v>279</v>
      </c>
      <c r="H538" t="s">
        <v>122</v>
      </c>
      <c r="I538" t="s">
        <v>480</v>
      </c>
      <c r="J538" t="s">
        <v>481</v>
      </c>
      <c r="K538">
        <v>1</v>
      </c>
      <c r="L538">
        <v>0.2</v>
      </c>
      <c r="M538">
        <v>885.07</v>
      </c>
      <c r="N538">
        <v>151.81</v>
      </c>
      <c r="O538">
        <v>209.9</v>
      </c>
    </row>
    <row r="539" spans="1:15" x14ac:dyDescent="0.25">
      <c r="A539" t="s">
        <v>979</v>
      </c>
      <c r="B539" s="2">
        <v>43793</v>
      </c>
      <c r="C539">
        <v>10049</v>
      </c>
      <c r="D539" t="s">
        <v>980</v>
      </c>
      <c r="E539" t="s">
        <v>39</v>
      </c>
      <c r="F539" t="s">
        <v>33</v>
      </c>
      <c r="G539" t="s">
        <v>34</v>
      </c>
      <c r="H539" t="s">
        <v>27</v>
      </c>
      <c r="I539" t="s">
        <v>95</v>
      </c>
      <c r="J539" t="s">
        <v>96</v>
      </c>
      <c r="K539">
        <v>4</v>
      </c>
      <c r="L539">
        <v>0</v>
      </c>
      <c r="M539">
        <v>4097.4799999999996</v>
      </c>
      <c r="N539">
        <v>188.04</v>
      </c>
      <c r="O539">
        <v>920.24</v>
      </c>
    </row>
    <row r="540" spans="1:15" x14ac:dyDescent="0.25">
      <c r="A540" t="s">
        <v>981</v>
      </c>
      <c r="B540" s="2">
        <v>43110</v>
      </c>
      <c r="C540">
        <v>10260</v>
      </c>
      <c r="D540" t="s">
        <v>383</v>
      </c>
      <c r="E540" t="s">
        <v>17</v>
      </c>
      <c r="F540" t="s">
        <v>261</v>
      </c>
      <c r="G540" t="s">
        <v>261</v>
      </c>
      <c r="H540" t="s">
        <v>262</v>
      </c>
      <c r="I540" t="s">
        <v>302</v>
      </c>
      <c r="J540" t="s">
        <v>303</v>
      </c>
      <c r="K540">
        <v>1</v>
      </c>
      <c r="L540">
        <v>0</v>
      </c>
      <c r="M540">
        <v>272.87</v>
      </c>
      <c r="N540">
        <v>35.68</v>
      </c>
      <c r="O540">
        <v>36.31</v>
      </c>
    </row>
    <row r="541" spans="1:15" x14ac:dyDescent="0.25">
      <c r="A541" t="s">
        <v>982</v>
      </c>
      <c r="B541" s="2">
        <v>43710</v>
      </c>
      <c r="C541">
        <v>10125</v>
      </c>
      <c r="D541" t="s">
        <v>928</v>
      </c>
      <c r="E541" t="s">
        <v>39</v>
      </c>
      <c r="F541" t="s">
        <v>112</v>
      </c>
      <c r="G541" t="s">
        <v>26</v>
      </c>
      <c r="H541" t="s">
        <v>113</v>
      </c>
      <c r="I541" t="s">
        <v>175</v>
      </c>
      <c r="J541" t="s">
        <v>176</v>
      </c>
      <c r="K541">
        <v>5</v>
      </c>
      <c r="L541">
        <v>0.1</v>
      </c>
      <c r="M541">
        <v>6115.8</v>
      </c>
      <c r="N541">
        <v>290.5</v>
      </c>
      <c r="O541">
        <v>1558</v>
      </c>
    </row>
    <row r="542" spans="1:15" x14ac:dyDescent="0.25">
      <c r="A542" t="s">
        <v>983</v>
      </c>
      <c r="B542" s="2">
        <v>43536</v>
      </c>
      <c r="C542">
        <v>10391</v>
      </c>
      <c r="D542" t="s">
        <v>984</v>
      </c>
      <c r="E542" t="s">
        <v>39</v>
      </c>
      <c r="F542" t="s">
        <v>88</v>
      </c>
      <c r="G542" t="s">
        <v>89</v>
      </c>
      <c r="H542" t="s">
        <v>90</v>
      </c>
      <c r="I542" t="s">
        <v>76</v>
      </c>
      <c r="J542" t="s">
        <v>77</v>
      </c>
      <c r="K542">
        <v>3</v>
      </c>
      <c r="L542">
        <v>0</v>
      </c>
      <c r="M542">
        <v>2914.5</v>
      </c>
      <c r="N542">
        <v>55.84</v>
      </c>
      <c r="O542">
        <v>588.48</v>
      </c>
    </row>
    <row r="543" spans="1:15" x14ac:dyDescent="0.25">
      <c r="A543" t="s">
        <v>985</v>
      </c>
      <c r="B543" s="2">
        <v>43788</v>
      </c>
      <c r="C543">
        <v>10035</v>
      </c>
      <c r="D543" t="s">
        <v>986</v>
      </c>
      <c r="E543" t="s">
        <v>39</v>
      </c>
      <c r="F543" t="s">
        <v>116</v>
      </c>
      <c r="G543" t="s">
        <v>26</v>
      </c>
      <c r="H543" t="s">
        <v>27</v>
      </c>
      <c r="I543" t="s">
        <v>379</v>
      </c>
      <c r="J543" t="s">
        <v>380</v>
      </c>
      <c r="K543">
        <v>1</v>
      </c>
      <c r="L543">
        <v>0.15</v>
      </c>
      <c r="M543">
        <v>1021.59</v>
      </c>
      <c r="N543">
        <v>158.19999999999999</v>
      </c>
      <c r="O543">
        <v>240.57</v>
      </c>
    </row>
    <row r="544" spans="1:15" x14ac:dyDescent="0.25">
      <c r="A544" t="s">
        <v>987</v>
      </c>
      <c r="B544" s="2">
        <v>44570</v>
      </c>
      <c r="C544">
        <v>10040</v>
      </c>
      <c r="D544" t="s">
        <v>126</v>
      </c>
      <c r="E544" t="s">
        <v>39</v>
      </c>
      <c r="F544" t="s">
        <v>116</v>
      </c>
      <c r="G544" t="s">
        <v>26</v>
      </c>
      <c r="H544" t="s">
        <v>27</v>
      </c>
      <c r="I544" t="s">
        <v>28</v>
      </c>
      <c r="J544" t="s">
        <v>29</v>
      </c>
      <c r="K544">
        <v>5</v>
      </c>
      <c r="L544">
        <v>0</v>
      </c>
      <c r="M544">
        <v>5020.8999999999996</v>
      </c>
      <c r="N544">
        <v>268.68</v>
      </c>
      <c r="O544">
        <v>1282.07</v>
      </c>
    </row>
    <row r="545" spans="1:15" x14ac:dyDescent="0.25">
      <c r="A545" t="s">
        <v>988</v>
      </c>
      <c r="B545" s="2">
        <v>44349</v>
      </c>
      <c r="C545">
        <v>10091</v>
      </c>
      <c r="D545" t="s">
        <v>989</v>
      </c>
      <c r="E545" t="s">
        <v>32</v>
      </c>
      <c r="F545" t="s">
        <v>165</v>
      </c>
      <c r="G545" t="s">
        <v>41</v>
      </c>
      <c r="H545" t="s">
        <v>166</v>
      </c>
      <c r="I545" t="s">
        <v>57</v>
      </c>
      <c r="J545" t="s">
        <v>58</v>
      </c>
      <c r="K545">
        <v>7</v>
      </c>
      <c r="L545">
        <v>0</v>
      </c>
      <c r="M545">
        <v>1055.67</v>
      </c>
      <c r="N545">
        <v>12.71</v>
      </c>
      <c r="O545">
        <v>127.97</v>
      </c>
    </row>
    <row r="546" spans="1:15" x14ac:dyDescent="0.25">
      <c r="A546" t="s">
        <v>990</v>
      </c>
      <c r="B546" s="2">
        <v>44447</v>
      </c>
      <c r="C546">
        <v>10270</v>
      </c>
      <c r="D546" t="s">
        <v>287</v>
      </c>
      <c r="E546" t="s">
        <v>32</v>
      </c>
      <c r="F546" t="s">
        <v>193</v>
      </c>
      <c r="G546" t="s">
        <v>193</v>
      </c>
      <c r="H546" t="s">
        <v>194</v>
      </c>
      <c r="I546" t="s">
        <v>84</v>
      </c>
      <c r="J546" t="s">
        <v>85</v>
      </c>
      <c r="K546">
        <v>3</v>
      </c>
      <c r="L546">
        <v>0</v>
      </c>
      <c r="M546">
        <v>869.76</v>
      </c>
      <c r="N546">
        <v>34.74</v>
      </c>
      <c r="O546">
        <v>107.84</v>
      </c>
    </row>
    <row r="547" spans="1:15" x14ac:dyDescent="0.25">
      <c r="A547" t="s">
        <v>991</v>
      </c>
      <c r="B547" s="2">
        <v>44701</v>
      </c>
      <c r="C547">
        <v>10197</v>
      </c>
      <c r="D547" t="s">
        <v>523</v>
      </c>
      <c r="E547" t="s">
        <v>32</v>
      </c>
      <c r="F547" t="s">
        <v>88</v>
      </c>
      <c r="G547" t="s">
        <v>89</v>
      </c>
      <c r="H547" t="s">
        <v>90</v>
      </c>
      <c r="I547" t="s">
        <v>241</v>
      </c>
      <c r="J547" t="s">
        <v>242</v>
      </c>
      <c r="K547">
        <v>3</v>
      </c>
      <c r="L547">
        <v>0.05</v>
      </c>
      <c r="M547">
        <v>714.24</v>
      </c>
      <c r="N547">
        <v>29.88</v>
      </c>
      <c r="O547">
        <v>88.7</v>
      </c>
    </row>
    <row r="548" spans="1:15" x14ac:dyDescent="0.25">
      <c r="A548" t="s">
        <v>992</v>
      </c>
      <c r="B548" s="2">
        <v>44538</v>
      </c>
      <c r="C548">
        <v>10026</v>
      </c>
      <c r="D548" t="s">
        <v>239</v>
      </c>
      <c r="E548" t="s">
        <v>17</v>
      </c>
      <c r="F548" t="s">
        <v>112</v>
      </c>
      <c r="G548" t="s">
        <v>26</v>
      </c>
      <c r="H548" t="s">
        <v>113</v>
      </c>
      <c r="I548" t="s">
        <v>312</v>
      </c>
      <c r="J548" t="s">
        <v>313</v>
      </c>
      <c r="K548">
        <v>1</v>
      </c>
      <c r="L548">
        <v>0.1</v>
      </c>
      <c r="M548">
        <v>722.69</v>
      </c>
      <c r="N548">
        <v>178.66</v>
      </c>
      <c r="O548">
        <v>198.54</v>
      </c>
    </row>
    <row r="549" spans="1:15" x14ac:dyDescent="0.25">
      <c r="A549" t="s">
        <v>993</v>
      </c>
      <c r="B549" s="2">
        <v>44566</v>
      </c>
      <c r="C549">
        <v>10237</v>
      </c>
      <c r="D549" t="s">
        <v>411</v>
      </c>
      <c r="E549" t="s">
        <v>39</v>
      </c>
      <c r="F549" t="s">
        <v>72</v>
      </c>
      <c r="G549" t="s">
        <v>73</v>
      </c>
      <c r="H549" t="s">
        <v>56</v>
      </c>
      <c r="I549" t="s">
        <v>138</v>
      </c>
      <c r="J549" t="s">
        <v>139</v>
      </c>
      <c r="K549">
        <v>1</v>
      </c>
      <c r="L549">
        <v>0</v>
      </c>
      <c r="M549">
        <v>180.9</v>
      </c>
      <c r="N549">
        <v>22.28</v>
      </c>
      <c r="O549">
        <v>29.37</v>
      </c>
    </row>
    <row r="550" spans="1:15" x14ac:dyDescent="0.25">
      <c r="A550" t="s">
        <v>994</v>
      </c>
      <c r="B550" s="2">
        <v>43397</v>
      </c>
      <c r="C550">
        <v>10238</v>
      </c>
      <c r="D550" t="s">
        <v>192</v>
      </c>
      <c r="E550" t="s">
        <v>39</v>
      </c>
      <c r="F550" t="s">
        <v>61</v>
      </c>
      <c r="G550" t="s">
        <v>62</v>
      </c>
      <c r="H550" t="s">
        <v>63</v>
      </c>
      <c r="I550" t="s">
        <v>161</v>
      </c>
      <c r="J550" t="s">
        <v>162</v>
      </c>
      <c r="K550">
        <v>1</v>
      </c>
      <c r="L550">
        <v>0</v>
      </c>
      <c r="M550">
        <v>107.75</v>
      </c>
      <c r="N550">
        <v>13.68</v>
      </c>
      <c r="O550">
        <v>17.53</v>
      </c>
    </row>
    <row r="551" spans="1:15" x14ac:dyDescent="0.25">
      <c r="A551" t="s">
        <v>995</v>
      </c>
      <c r="B551" s="2">
        <v>43237</v>
      </c>
      <c r="C551">
        <v>10136</v>
      </c>
      <c r="D551" t="s">
        <v>996</v>
      </c>
      <c r="E551" t="s">
        <v>32</v>
      </c>
      <c r="F551" t="s">
        <v>88</v>
      </c>
      <c r="G551" t="s">
        <v>89</v>
      </c>
      <c r="H551" t="s">
        <v>90</v>
      </c>
      <c r="I551" t="s">
        <v>21</v>
      </c>
      <c r="J551" t="s">
        <v>22</v>
      </c>
      <c r="K551">
        <v>1</v>
      </c>
      <c r="L551">
        <v>0</v>
      </c>
      <c r="M551">
        <v>618.01</v>
      </c>
      <c r="N551">
        <v>26.2</v>
      </c>
      <c r="O551">
        <v>126.22</v>
      </c>
    </row>
    <row r="552" spans="1:15" x14ac:dyDescent="0.25">
      <c r="A552" t="s">
        <v>997</v>
      </c>
      <c r="B552" s="2">
        <v>44126</v>
      </c>
      <c r="C552">
        <v>10127</v>
      </c>
      <c r="D552" t="s">
        <v>534</v>
      </c>
      <c r="E552" t="s">
        <v>32</v>
      </c>
      <c r="F552" t="s">
        <v>33</v>
      </c>
      <c r="G552" t="s">
        <v>34</v>
      </c>
      <c r="H552" t="s">
        <v>27</v>
      </c>
      <c r="I552" t="s">
        <v>263</v>
      </c>
      <c r="J552" t="s">
        <v>264</v>
      </c>
      <c r="K552">
        <v>5</v>
      </c>
      <c r="L552">
        <v>0.1</v>
      </c>
      <c r="M552">
        <v>3503.9</v>
      </c>
      <c r="N552">
        <v>142.01</v>
      </c>
      <c r="O552">
        <v>890.15</v>
      </c>
    </row>
    <row r="553" spans="1:15" x14ac:dyDescent="0.25">
      <c r="A553" t="s">
        <v>998</v>
      </c>
      <c r="B553" s="2">
        <v>44279</v>
      </c>
      <c r="C553">
        <v>10344</v>
      </c>
      <c r="D553" t="s">
        <v>540</v>
      </c>
      <c r="E553" t="s">
        <v>17</v>
      </c>
      <c r="F553" t="s">
        <v>261</v>
      </c>
      <c r="G553" t="s">
        <v>261</v>
      </c>
      <c r="H553" t="s">
        <v>262</v>
      </c>
      <c r="I553" t="s">
        <v>68</v>
      </c>
      <c r="J553" t="s">
        <v>69</v>
      </c>
      <c r="K553">
        <v>1</v>
      </c>
      <c r="L553">
        <v>0</v>
      </c>
      <c r="M553">
        <v>226.49</v>
      </c>
      <c r="N553">
        <v>22.71</v>
      </c>
      <c r="O553">
        <v>36.24</v>
      </c>
    </row>
    <row r="554" spans="1:15" x14ac:dyDescent="0.25">
      <c r="A554" t="s">
        <v>999</v>
      </c>
      <c r="B554" s="2">
        <v>44843</v>
      </c>
      <c r="C554">
        <v>10097</v>
      </c>
      <c r="D554" t="s">
        <v>350</v>
      </c>
      <c r="E554" t="s">
        <v>17</v>
      </c>
      <c r="F554" t="s">
        <v>25</v>
      </c>
      <c r="G554" t="s">
        <v>26</v>
      </c>
      <c r="H554" t="s">
        <v>27</v>
      </c>
      <c r="I554" t="s">
        <v>157</v>
      </c>
      <c r="J554" t="s">
        <v>158</v>
      </c>
      <c r="K554">
        <v>1</v>
      </c>
      <c r="L554">
        <v>0.05</v>
      </c>
      <c r="M554">
        <v>188.87</v>
      </c>
      <c r="N554">
        <v>20.53</v>
      </c>
      <c r="O554">
        <v>30.38</v>
      </c>
    </row>
    <row r="555" spans="1:15" x14ac:dyDescent="0.25">
      <c r="A555" t="s">
        <v>1000</v>
      </c>
      <c r="B555" s="2">
        <v>44620</v>
      </c>
      <c r="C555">
        <v>10358</v>
      </c>
      <c r="D555" t="s">
        <v>494</v>
      </c>
      <c r="E555" t="s">
        <v>17</v>
      </c>
      <c r="F555" t="s">
        <v>33</v>
      </c>
      <c r="G555" t="s">
        <v>34</v>
      </c>
      <c r="H555" t="s">
        <v>27</v>
      </c>
      <c r="I555" t="s">
        <v>150</v>
      </c>
      <c r="J555" t="s">
        <v>151</v>
      </c>
      <c r="K555">
        <v>1</v>
      </c>
      <c r="L555">
        <v>0</v>
      </c>
      <c r="M555">
        <v>878.08</v>
      </c>
      <c r="N555">
        <v>228.57</v>
      </c>
      <c r="O555">
        <v>242.38</v>
      </c>
    </row>
    <row r="556" spans="1:15" x14ac:dyDescent="0.25">
      <c r="A556" t="s">
        <v>1001</v>
      </c>
      <c r="B556" s="2">
        <v>43627</v>
      </c>
      <c r="C556">
        <v>10236</v>
      </c>
      <c r="D556" t="s">
        <v>1002</v>
      </c>
      <c r="E556" t="s">
        <v>32</v>
      </c>
      <c r="F556" t="s">
        <v>133</v>
      </c>
      <c r="G556" t="s">
        <v>134</v>
      </c>
      <c r="H556" t="s">
        <v>135</v>
      </c>
      <c r="I556" t="s">
        <v>215</v>
      </c>
      <c r="J556" t="s">
        <v>216</v>
      </c>
      <c r="K556">
        <v>1</v>
      </c>
      <c r="L556">
        <v>0.15</v>
      </c>
      <c r="M556">
        <v>922.77</v>
      </c>
      <c r="N556">
        <v>62</v>
      </c>
      <c r="O556">
        <v>190.75</v>
      </c>
    </row>
    <row r="557" spans="1:15" x14ac:dyDescent="0.25">
      <c r="A557" t="s">
        <v>1003</v>
      </c>
      <c r="B557" s="2">
        <v>44318</v>
      </c>
      <c r="C557">
        <v>10383</v>
      </c>
      <c r="D557" t="s">
        <v>599</v>
      </c>
      <c r="E557" t="s">
        <v>32</v>
      </c>
      <c r="F557" t="s">
        <v>72</v>
      </c>
      <c r="G557" t="s">
        <v>73</v>
      </c>
      <c r="H557" t="s">
        <v>56</v>
      </c>
      <c r="I557" t="s">
        <v>236</v>
      </c>
      <c r="J557" t="s">
        <v>237</v>
      </c>
      <c r="K557">
        <v>1</v>
      </c>
      <c r="L557">
        <v>0</v>
      </c>
      <c r="M557">
        <v>737.82</v>
      </c>
      <c r="N557">
        <v>210.55</v>
      </c>
      <c r="O557">
        <v>205.52</v>
      </c>
    </row>
    <row r="558" spans="1:15" x14ac:dyDescent="0.25">
      <c r="A558" t="s">
        <v>1004</v>
      </c>
      <c r="B558" s="2">
        <v>43557</v>
      </c>
      <c r="C558">
        <v>10017</v>
      </c>
      <c r="D558" t="s">
        <v>486</v>
      </c>
      <c r="E558" t="s">
        <v>39</v>
      </c>
      <c r="F558" t="s">
        <v>54</v>
      </c>
      <c r="G558" t="s">
        <v>55</v>
      </c>
      <c r="H558" t="s">
        <v>56</v>
      </c>
      <c r="I558" t="s">
        <v>84</v>
      </c>
      <c r="J558" t="s">
        <v>85</v>
      </c>
      <c r="K558">
        <v>1</v>
      </c>
      <c r="L558">
        <v>0</v>
      </c>
      <c r="M558">
        <v>289.92</v>
      </c>
      <c r="N558">
        <v>37.9</v>
      </c>
      <c r="O558">
        <v>38.58</v>
      </c>
    </row>
    <row r="559" spans="1:15" x14ac:dyDescent="0.25">
      <c r="A559" t="s">
        <v>1005</v>
      </c>
      <c r="B559" s="2">
        <v>43970</v>
      </c>
      <c r="C559">
        <v>10086</v>
      </c>
      <c r="D559" t="s">
        <v>1006</v>
      </c>
      <c r="E559" t="s">
        <v>32</v>
      </c>
      <c r="F559" t="s">
        <v>121</v>
      </c>
      <c r="G559" t="s">
        <v>121</v>
      </c>
      <c r="H559" t="s">
        <v>122</v>
      </c>
      <c r="I559" t="s">
        <v>195</v>
      </c>
      <c r="J559" t="s">
        <v>196</v>
      </c>
      <c r="K559">
        <v>3</v>
      </c>
      <c r="L559">
        <v>0.15</v>
      </c>
      <c r="M559">
        <v>837.84</v>
      </c>
      <c r="N559">
        <v>24.29</v>
      </c>
      <c r="O559">
        <v>102.96</v>
      </c>
    </row>
    <row r="560" spans="1:15" x14ac:dyDescent="0.25">
      <c r="A560" t="s">
        <v>1007</v>
      </c>
      <c r="B560" s="2">
        <v>43538</v>
      </c>
      <c r="C560">
        <v>10216</v>
      </c>
      <c r="D560" t="s">
        <v>1008</v>
      </c>
      <c r="E560" t="s">
        <v>39</v>
      </c>
      <c r="F560" t="s">
        <v>18</v>
      </c>
      <c r="G560" t="s">
        <v>19</v>
      </c>
      <c r="H560" t="s">
        <v>20</v>
      </c>
      <c r="I560" t="s">
        <v>95</v>
      </c>
      <c r="J560" t="s">
        <v>96</v>
      </c>
      <c r="K560">
        <v>1</v>
      </c>
      <c r="L560">
        <v>0</v>
      </c>
      <c r="M560">
        <v>1024.3699999999999</v>
      </c>
      <c r="N560">
        <v>197.44</v>
      </c>
      <c r="O560">
        <v>245.1</v>
      </c>
    </row>
    <row r="561" spans="1:15" x14ac:dyDescent="0.25">
      <c r="A561" t="s">
        <v>1009</v>
      </c>
      <c r="B561" s="2">
        <v>44582</v>
      </c>
      <c r="C561">
        <v>10235</v>
      </c>
      <c r="D561" t="s">
        <v>1010</v>
      </c>
      <c r="E561" t="s">
        <v>39</v>
      </c>
      <c r="F561" t="s">
        <v>18</v>
      </c>
      <c r="G561" t="s">
        <v>19</v>
      </c>
      <c r="H561" t="s">
        <v>20</v>
      </c>
      <c r="I561" t="s">
        <v>57</v>
      </c>
      <c r="J561" t="s">
        <v>58</v>
      </c>
      <c r="K561">
        <v>1</v>
      </c>
      <c r="L561">
        <v>0.05</v>
      </c>
      <c r="M561">
        <v>150.81</v>
      </c>
      <c r="N561">
        <v>12.13</v>
      </c>
      <c r="O561">
        <v>19.309999999999999</v>
      </c>
    </row>
    <row r="562" spans="1:15" x14ac:dyDescent="0.25">
      <c r="A562" t="s">
        <v>1011</v>
      </c>
      <c r="B562" s="2">
        <v>43154</v>
      </c>
      <c r="C562">
        <v>10314</v>
      </c>
      <c r="D562" t="s">
        <v>60</v>
      </c>
      <c r="E562" t="s">
        <v>39</v>
      </c>
      <c r="F562" t="s">
        <v>61</v>
      </c>
      <c r="G562" t="s">
        <v>62</v>
      </c>
      <c r="H562" t="s">
        <v>63</v>
      </c>
      <c r="I562" t="s">
        <v>57</v>
      </c>
      <c r="J562" t="s">
        <v>58</v>
      </c>
      <c r="K562">
        <v>4</v>
      </c>
      <c r="L562">
        <v>0</v>
      </c>
      <c r="M562">
        <v>603.24</v>
      </c>
      <c r="N562">
        <v>12.71</v>
      </c>
      <c r="O562">
        <v>73.67</v>
      </c>
    </row>
    <row r="563" spans="1:15" x14ac:dyDescent="0.25">
      <c r="A563" t="s">
        <v>1012</v>
      </c>
      <c r="B563" s="2">
        <v>43921</v>
      </c>
      <c r="C563">
        <v>10092</v>
      </c>
      <c r="D563" t="s">
        <v>1013</v>
      </c>
      <c r="E563" t="s">
        <v>17</v>
      </c>
      <c r="F563" t="s">
        <v>261</v>
      </c>
      <c r="G563" t="s">
        <v>261</v>
      </c>
      <c r="H563" t="s">
        <v>262</v>
      </c>
      <c r="I563" t="s">
        <v>263</v>
      </c>
      <c r="J563" t="s">
        <v>264</v>
      </c>
      <c r="K563">
        <v>1</v>
      </c>
      <c r="L563">
        <v>0</v>
      </c>
      <c r="M563">
        <v>700.78</v>
      </c>
      <c r="N563">
        <v>163.31</v>
      </c>
      <c r="O563">
        <v>191.52</v>
      </c>
    </row>
    <row r="564" spans="1:15" x14ac:dyDescent="0.25">
      <c r="A564" t="s">
        <v>1014</v>
      </c>
      <c r="B564" s="2">
        <v>43291</v>
      </c>
      <c r="C564">
        <v>10114</v>
      </c>
      <c r="D564" t="s">
        <v>425</v>
      </c>
      <c r="E564" t="s">
        <v>32</v>
      </c>
      <c r="F564" t="s">
        <v>25</v>
      </c>
      <c r="G564" t="s">
        <v>26</v>
      </c>
      <c r="H564" t="s">
        <v>27</v>
      </c>
      <c r="I564" t="s">
        <v>57</v>
      </c>
      <c r="J564" t="s">
        <v>58</v>
      </c>
      <c r="K564">
        <v>2</v>
      </c>
      <c r="L564">
        <v>0</v>
      </c>
      <c r="M564">
        <v>301.62</v>
      </c>
      <c r="N564">
        <v>11.55</v>
      </c>
      <c r="O564">
        <v>37.36</v>
      </c>
    </row>
    <row r="565" spans="1:15" x14ac:dyDescent="0.25">
      <c r="A565" t="s">
        <v>1015</v>
      </c>
      <c r="B565" s="2">
        <v>43286</v>
      </c>
      <c r="C565">
        <v>10392</v>
      </c>
      <c r="D565" t="s">
        <v>1016</v>
      </c>
      <c r="E565" t="s">
        <v>17</v>
      </c>
      <c r="F565" t="s">
        <v>261</v>
      </c>
      <c r="G565" t="s">
        <v>261</v>
      </c>
      <c r="H565" t="s">
        <v>262</v>
      </c>
      <c r="I565" t="s">
        <v>175</v>
      </c>
      <c r="J565" t="s">
        <v>176</v>
      </c>
      <c r="K565">
        <v>5</v>
      </c>
      <c r="L565">
        <v>0.1</v>
      </c>
      <c r="M565">
        <v>6115.8</v>
      </c>
      <c r="N565">
        <v>334.08</v>
      </c>
      <c r="O565">
        <v>1562.36</v>
      </c>
    </row>
    <row r="566" spans="1:15" x14ac:dyDescent="0.25">
      <c r="A566" t="s">
        <v>1017</v>
      </c>
      <c r="B566" s="2">
        <v>44346</v>
      </c>
      <c r="C566">
        <v>10337</v>
      </c>
      <c r="D566" t="s">
        <v>83</v>
      </c>
      <c r="E566" t="s">
        <v>17</v>
      </c>
      <c r="F566" t="s">
        <v>201</v>
      </c>
      <c r="G566" t="s">
        <v>202</v>
      </c>
      <c r="H566" t="s">
        <v>122</v>
      </c>
      <c r="I566" t="s">
        <v>283</v>
      </c>
      <c r="J566" t="s">
        <v>284</v>
      </c>
      <c r="K566">
        <v>3</v>
      </c>
      <c r="L566">
        <v>0.1</v>
      </c>
      <c r="M566">
        <v>2601.96</v>
      </c>
      <c r="N566">
        <v>157</v>
      </c>
      <c r="O566">
        <v>588.13</v>
      </c>
    </row>
    <row r="567" spans="1:15" x14ac:dyDescent="0.25">
      <c r="A567" t="s">
        <v>1018</v>
      </c>
      <c r="B567" s="2">
        <v>44787</v>
      </c>
      <c r="C567">
        <v>10036</v>
      </c>
      <c r="D567" t="s">
        <v>371</v>
      </c>
      <c r="E567" t="s">
        <v>17</v>
      </c>
      <c r="F567" t="s">
        <v>201</v>
      </c>
      <c r="G567" t="s">
        <v>202</v>
      </c>
      <c r="H567" t="s">
        <v>122</v>
      </c>
      <c r="I567" t="s">
        <v>283</v>
      </c>
      <c r="J567" t="s">
        <v>284</v>
      </c>
      <c r="K567">
        <v>2</v>
      </c>
      <c r="L567">
        <v>0.15</v>
      </c>
      <c r="M567">
        <v>1734.64</v>
      </c>
      <c r="N567">
        <v>157</v>
      </c>
      <c r="O567">
        <v>397.32</v>
      </c>
    </row>
    <row r="568" spans="1:15" x14ac:dyDescent="0.25">
      <c r="A568" t="s">
        <v>1019</v>
      </c>
      <c r="B568" s="2">
        <v>44086</v>
      </c>
      <c r="C568">
        <v>10111</v>
      </c>
      <c r="D568" t="s">
        <v>589</v>
      </c>
      <c r="E568" t="s">
        <v>17</v>
      </c>
      <c r="F568" t="s">
        <v>103</v>
      </c>
      <c r="G568" t="s">
        <v>104</v>
      </c>
      <c r="H568" t="s">
        <v>105</v>
      </c>
      <c r="I568" t="s">
        <v>398</v>
      </c>
      <c r="J568" t="s">
        <v>399</v>
      </c>
      <c r="K568">
        <v>1</v>
      </c>
      <c r="L568">
        <v>0</v>
      </c>
      <c r="M568">
        <v>239.47</v>
      </c>
      <c r="N568">
        <v>26.27</v>
      </c>
      <c r="O568">
        <v>31.37</v>
      </c>
    </row>
    <row r="569" spans="1:15" x14ac:dyDescent="0.25">
      <c r="A569" t="s">
        <v>1020</v>
      </c>
      <c r="B569" s="2">
        <v>43771</v>
      </c>
      <c r="C569">
        <v>10391</v>
      </c>
      <c r="D569" t="s">
        <v>984</v>
      </c>
      <c r="E569" t="s">
        <v>39</v>
      </c>
      <c r="F569" t="s">
        <v>201</v>
      </c>
      <c r="G569" t="s">
        <v>202</v>
      </c>
      <c r="H569" t="s">
        <v>122</v>
      </c>
      <c r="I569" t="s">
        <v>43</v>
      </c>
      <c r="J569" t="s">
        <v>44</v>
      </c>
      <c r="K569">
        <v>1</v>
      </c>
      <c r="L569">
        <v>0</v>
      </c>
      <c r="M569">
        <v>157.5</v>
      </c>
      <c r="N569">
        <v>18.89</v>
      </c>
      <c r="O569">
        <v>25.51</v>
      </c>
    </row>
    <row r="570" spans="1:15" x14ac:dyDescent="0.25">
      <c r="A570" t="s">
        <v>1021</v>
      </c>
      <c r="B570" s="2">
        <v>43870</v>
      </c>
      <c r="C570">
        <v>10395</v>
      </c>
      <c r="D570" t="s">
        <v>513</v>
      </c>
      <c r="E570" t="s">
        <v>39</v>
      </c>
      <c r="F570" t="s">
        <v>121</v>
      </c>
      <c r="G570" t="s">
        <v>121</v>
      </c>
      <c r="H570" t="s">
        <v>122</v>
      </c>
      <c r="I570" t="s">
        <v>181</v>
      </c>
      <c r="J570" t="s">
        <v>182</v>
      </c>
      <c r="K570">
        <v>2</v>
      </c>
      <c r="L570">
        <v>0</v>
      </c>
      <c r="M570">
        <v>460.38</v>
      </c>
      <c r="N570">
        <v>27.53</v>
      </c>
      <c r="O570">
        <v>57.99</v>
      </c>
    </row>
    <row r="571" spans="1:15" x14ac:dyDescent="0.25">
      <c r="A571" t="s">
        <v>1022</v>
      </c>
      <c r="B571" s="2">
        <v>44544</v>
      </c>
      <c r="C571">
        <v>10220</v>
      </c>
      <c r="D571" t="s">
        <v>1023</v>
      </c>
      <c r="E571" t="s">
        <v>17</v>
      </c>
      <c r="F571" t="s">
        <v>165</v>
      </c>
      <c r="G571" t="s">
        <v>41</v>
      </c>
      <c r="H571" t="s">
        <v>166</v>
      </c>
      <c r="I571" t="s">
        <v>84</v>
      </c>
      <c r="J571" t="s">
        <v>85</v>
      </c>
      <c r="K571">
        <v>6</v>
      </c>
      <c r="L571">
        <v>0</v>
      </c>
      <c r="M571">
        <v>1739.52</v>
      </c>
      <c r="N571">
        <v>34.74</v>
      </c>
      <c r="O571">
        <v>212.21</v>
      </c>
    </row>
    <row r="572" spans="1:15" x14ac:dyDescent="0.25">
      <c r="A572" t="s">
        <v>1024</v>
      </c>
      <c r="B572" s="2">
        <v>43292</v>
      </c>
      <c r="C572">
        <v>10136</v>
      </c>
      <c r="D572" t="s">
        <v>996</v>
      </c>
      <c r="E572" t="s">
        <v>32</v>
      </c>
      <c r="F572" t="s">
        <v>112</v>
      </c>
      <c r="G572" t="s">
        <v>26</v>
      </c>
      <c r="H572" t="s">
        <v>113</v>
      </c>
      <c r="I572" t="s">
        <v>161</v>
      </c>
      <c r="J572" t="s">
        <v>162</v>
      </c>
      <c r="K572">
        <v>1</v>
      </c>
      <c r="L572">
        <v>0</v>
      </c>
      <c r="M572">
        <v>107.75</v>
      </c>
      <c r="N572">
        <v>12.44</v>
      </c>
      <c r="O572">
        <v>17.399999999999999</v>
      </c>
    </row>
    <row r="573" spans="1:15" x14ac:dyDescent="0.25">
      <c r="A573" t="s">
        <v>1025</v>
      </c>
      <c r="B573" s="2">
        <v>43954</v>
      </c>
      <c r="C573">
        <v>10224</v>
      </c>
      <c r="D573" t="s">
        <v>575</v>
      </c>
      <c r="E573" t="s">
        <v>39</v>
      </c>
      <c r="F573" t="s">
        <v>33</v>
      </c>
      <c r="G573" t="s">
        <v>34</v>
      </c>
      <c r="H573" t="s">
        <v>27</v>
      </c>
      <c r="I573" t="s">
        <v>161</v>
      </c>
      <c r="J573" t="s">
        <v>162</v>
      </c>
      <c r="K573">
        <v>1</v>
      </c>
      <c r="L573">
        <v>0.05</v>
      </c>
      <c r="M573">
        <v>107.75</v>
      </c>
      <c r="N573">
        <v>12.44</v>
      </c>
      <c r="O573">
        <v>17.399999999999999</v>
      </c>
    </row>
    <row r="574" spans="1:15" x14ac:dyDescent="0.25">
      <c r="A574" t="s">
        <v>1026</v>
      </c>
      <c r="B574" s="2">
        <v>43417</v>
      </c>
      <c r="C574">
        <v>10266</v>
      </c>
      <c r="D574" t="s">
        <v>808</v>
      </c>
      <c r="E574" t="s">
        <v>17</v>
      </c>
      <c r="F574" t="s">
        <v>133</v>
      </c>
      <c r="G574" t="s">
        <v>134</v>
      </c>
      <c r="H574" t="s">
        <v>135</v>
      </c>
      <c r="I574" t="s">
        <v>195</v>
      </c>
      <c r="J574" t="s">
        <v>196</v>
      </c>
      <c r="K574">
        <v>2</v>
      </c>
      <c r="L574">
        <v>0</v>
      </c>
      <c r="M574">
        <v>558.55999999999995</v>
      </c>
      <c r="N574">
        <v>26.6</v>
      </c>
      <c r="O574">
        <v>69.680000000000007</v>
      </c>
    </row>
    <row r="575" spans="1:15" x14ac:dyDescent="0.25">
      <c r="A575" t="s">
        <v>1027</v>
      </c>
      <c r="B575" s="2">
        <v>43874</v>
      </c>
      <c r="C575">
        <v>10129</v>
      </c>
      <c r="D575" t="s">
        <v>484</v>
      </c>
      <c r="E575" t="s">
        <v>39</v>
      </c>
      <c r="F575" t="s">
        <v>61</v>
      </c>
      <c r="G575" t="s">
        <v>62</v>
      </c>
      <c r="H575" t="s">
        <v>63</v>
      </c>
      <c r="I575" t="s">
        <v>150</v>
      </c>
      <c r="J575" t="s">
        <v>151</v>
      </c>
      <c r="K575">
        <v>1</v>
      </c>
      <c r="L575">
        <v>0</v>
      </c>
      <c r="M575">
        <v>878.08</v>
      </c>
      <c r="N575">
        <v>251.43</v>
      </c>
      <c r="O575">
        <v>244.66</v>
      </c>
    </row>
    <row r="576" spans="1:15" x14ac:dyDescent="0.25">
      <c r="A576" t="s">
        <v>23</v>
      </c>
      <c r="B576" s="2">
        <v>44736</v>
      </c>
      <c r="C576">
        <v>10147</v>
      </c>
      <c r="D576" t="s">
        <v>24</v>
      </c>
      <c r="E576" t="s">
        <v>17</v>
      </c>
      <c r="F576" t="s">
        <v>25</v>
      </c>
      <c r="G576" t="s">
        <v>26</v>
      </c>
      <c r="H576" t="s">
        <v>27</v>
      </c>
      <c r="I576" t="s">
        <v>28</v>
      </c>
      <c r="J576" t="s">
        <v>29</v>
      </c>
      <c r="K576">
        <v>1</v>
      </c>
      <c r="L576">
        <v>0</v>
      </c>
      <c r="M576">
        <v>1004.18</v>
      </c>
      <c r="N576">
        <v>268.68</v>
      </c>
      <c r="O576">
        <v>277.91000000000003</v>
      </c>
    </row>
    <row r="577" spans="1:15" x14ac:dyDescent="0.25">
      <c r="A577" t="s">
        <v>827</v>
      </c>
      <c r="B577" s="2">
        <v>43634</v>
      </c>
      <c r="C577">
        <v>10079</v>
      </c>
      <c r="D577" t="s">
        <v>714</v>
      </c>
      <c r="E577" t="s">
        <v>39</v>
      </c>
      <c r="F577" t="s">
        <v>133</v>
      </c>
      <c r="G577" t="s">
        <v>134</v>
      </c>
      <c r="H577" t="s">
        <v>135</v>
      </c>
      <c r="I577" t="s">
        <v>205</v>
      </c>
      <c r="J577" t="s">
        <v>206</v>
      </c>
      <c r="K577">
        <v>1</v>
      </c>
      <c r="L577">
        <v>0.15</v>
      </c>
      <c r="M577">
        <v>753.3</v>
      </c>
      <c r="N577">
        <v>54.77</v>
      </c>
      <c r="O577">
        <v>156.13999999999999</v>
      </c>
    </row>
    <row r="578" spans="1:15" x14ac:dyDescent="0.25">
      <c r="A578" t="s">
        <v>1028</v>
      </c>
      <c r="B578" s="2">
        <v>43833</v>
      </c>
      <c r="C578">
        <v>10364</v>
      </c>
      <c r="D578" t="s">
        <v>1029</v>
      </c>
      <c r="E578" t="s">
        <v>17</v>
      </c>
      <c r="F578" t="s">
        <v>40</v>
      </c>
      <c r="G578" t="s">
        <v>41</v>
      </c>
      <c r="H578" t="s">
        <v>42</v>
      </c>
      <c r="I578" t="s">
        <v>181</v>
      </c>
      <c r="J578" t="s">
        <v>182</v>
      </c>
      <c r="K578">
        <v>1</v>
      </c>
      <c r="L578">
        <v>0.15</v>
      </c>
      <c r="M578">
        <v>230.19</v>
      </c>
      <c r="N578">
        <v>28.84</v>
      </c>
      <c r="O578">
        <v>30.5</v>
      </c>
    </row>
    <row r="579" spans="1:15" x14ac:dyDescent="0.25">
      <c r="A579" t="s">
        <v>1030</v>
      </c>
      <c r="B579" s="2">
        <v>43403</v>
      </c>
      <c r="C579">
        <v>10057</v>
      </c>
      <c r="D579" t="s">
        <v>644</v>
      </c>
      <c r="E579" t="s">
        <v>39</v>
      </c>
      <c r="F579" t="s">
        <v>112</v>
      </c>
      <c r="G579" t="s">
        <v>26</v>
      </c>
      <c r="H579" t="s">
        <v>113</v>
      </c>
      <c r="I579" t="s">
        <v>236</v>
      </c>
      <c r="J579" t="s">
        <v>237</v>
      </c>
      <c r="K579">
        <v>1</v>
      </c>
      <c r="L579">
        <v>0.05</v>
      </c>
      <c r="M579">
        <v>737.82</v>
      </c>
      <c r="N579">
        <v>175.46</v>
      </c>
      <c r="O579">
        <v>202.01</v>
      </c>
    </row>
    <row r="580" spans="1:15" x14ac:dyDescent="0.25">
      <c r="A580" t="s">
        <v>1031</v>
      </c>
      <c r="B580" s="2">
        <v>43980</v>
      </c>
      <c r="C580">
        <v>10192</v>
      </c>
      <c r="D580" t="s">
        <v>1032</v>
      </c>
      <c r="E580" t="s">
        <v>39</v>
      </c>
      <c r="F580" t="s">
        <v>72</v>
      </c>
      <c r="G580" t="s">
        <v>73</v>
      </c>
      <c r="H580" t="s">
        <v>56</v>
      </c>
      <c r="I580" t="s">
        <v>379</v>
      </c>
      <c r="J580" t="s">
        <v>380</v>
      </c>
      <c r="K580">
        <v>2</v>
      </c>
      <c r="L580">
        <v>0</v>
      </c>
      <c r="M580">
        <v>2043.18</v>
      </c>
      <c r="N580">
        <v>189.84</v>
      </c>
      <c r="O580">
        <v>468.48</v>
      </c>
    </row>
    <row r="581" spans="1:15" x14ac:dyDescent="0.25">
      <c r="A581" t="s">
        <v>1033</v>
      </c>
      <c r="B581" s="2">
        <v>43663</v>
      </c>
      <c r="C581">
        <v>10277</v>
      </c>
      <c r="D581" t="s">
        <v>1034</v>
      </c>
      <c r="E581" t="s">
        <v>32</v>
      </c>
      <c r="F581" t="s">
        <v>47</v>
      </c>
      <c r="G581" t="s">
        <v>48</v>
      </c>
      <c r="H581" t="s">
        <v>49</v>
      </c>
      <c r="I581" t="s">
        <v>129</v>
      </c>
      <c r="J581" t="s">
        <v>130</v>
      </c>
      <c r="K581">
        <v>1</v>
      </c>
      <c r="L581">
        <v>0.05</v>
      </c>
      <c r="M581">
        <v>916.69</v>
      </c>
      <c r="N581">
        <v>56.47</v>
      </c>
      <c r="O581">
        <v>188.99</v>
      </c>
    </row>
    <row r="582" spans="1:15" x14ac:dyDescent="0.25">
      <c r="A582" t="s">
        <v>1035</v>
      </c>
      <c r="B582" s="2">
        <v>43616</v>
      </c>
      <c r="C582">
        <v>10024</v>
      </c>
      <c r="D582" t="s">
        <v>160</v>
      </c>
      <c r="E582" t="s">
        <v>39</v>
      </c>
      <c r="F582" t="s">
        <v>40</v>
      </c>
      <c r="G582" t="s">
        <v>41</v>
      </c>
      <c r="H582" t="s">
        <v>42</v>
      </c>
      <c r="I582" t="s">
        <v>80</v>
      </c>
      <c r="J582" t="s">
        <v>81</v>
      </c>
      <c r="K582">
        <v>3</v>
      </c>
      <c r="L582">
        <v>0.3</v>
      </c>
      <c r="M582">
        <v>683.22</v>
      </c>
      <c r="N582">
        <v>25.9</v>
      </c>
      <c r="O582">
        <v>105.07</v>
      </c>
    </row>
    <row r="583" spans="1:15" x14ac:dyDescent="0.25">
      <c r="A583" t="s">
        <v>1036</v>
      </c>
      <c r="B583" s="2">
        <v>44481</v>
      </c>
      <c r="C583">
        <v>10018</v>
      </c>
      <c r="D583" t="s">
        <v>542</v>
      </c>
      <c r="E583" t="s">
        <v>39</v>
      </c>
      <c r="F583" t="s">
        <v>278</v>
      </c>
      <c r="G583" t="s">
        <v>279</v>
      </c>
      <c r="H583" t="s">
        <v>122</v>
      </c>
      <c r="I583" t="s">
        <v>142</v>
      </c>
      <c r="J583" t="s">
        <v>143</v>
      </c>
      <c r="K583">
        <v>1</v>
      </c>
      <c r="L583">
        <v>0.05</v>
      </c>
      <c r="M583">
        <v>193.67</v>
      </c>
      <c r="N583">
        <v>14.7</v>
      </c>
      <c r="O583">
        <v>24.71</v>
      </c>
    </row>
    <row r="584" spans="1:15" x14ac:dyDescent="0.25">
      <c r="A584" t="s">
        <v>1037</v>
      </c>
      <c r="B584" s="2">
        <v>44864</v>
      </c>
      <c r="C584">
        <v>10239</v>
      </c>
      <c r="D584" t="s">
        <v>277</v>
      </c>
      <c r="E584" t="s">
        <v>32</v>
      </c>
      <c r="F584" t="s">
        <v>88</v>
      </c>
      <c r="G584" t="s">
        <v>89</v>
      </c>
      <c r="H584" t="s">
        <v>90</v>
      </c>
      <c r="I584" t="s">
        <v>236</v>
      </c>
      <c r="J584" t="s">
        <v>237</v>
      </c>
      <c r="K584">
        <v>1</v>
      </c>
      <c r="L584">
        <v>0.15</v>
      </c>
      <c r="M584">
        <v>737.82</v>
      </c>
      <c r="N584">
        <v>193.01</v>
      </c>
      <c r="O584">
        <v>203.76</v>
      </c>
    </row>
    <row r="585" spans="1:15" x14ac:dyDescent="0.25">
      <c r="A585" t="s">
        <v>1038</v>
      </c>
      <c r="B585" s="2">
        <v>44597</v>
      </c>
      <c r="C585">
        <v>10137</v>
      </c>
      <c r="D585" t="s">
        <v>701</v>
      </c>
      <c r="E585" t="s">
        <v>32</v>
      </c>
      <c r="F585" t="s">
        <v>103</v>
      </c>
      <c r="G585" t="s">
        <v>104</v>
      </c>
      <c r="H585" t="s">
        <v>105</v>
      </c>
      <c r="I585" t="s">
        <v>57</v>
      </c>
      <c r="J585" t="s">
        <v>58</v>
      </c>
      <c r="K585">
        <v>4</v>
      </c>
      <c r="L585">
        <v>0</v>
      </c>
      <c r="M585">
        <v>603.24</v>
      </c>
      <c r="N585">
        <v>13.28</v>
      </c>
      <c r="O585">
        <v>73.73</v>
      </c>
    </row>
    <row r="586" spans="1:15" x14ac:dyDescent="0.25">
      <c r="A586" t="s">
        <v>1039</v>
      </c>
      <c r="B586" s="2">
        <v>43836</v>
      </c>
      <c r="C586">
        <v>10303</v>
      </c>
      <c r="D586" t="s">
        <v>345</v>
      </c>
      <c r="E586" t="s">
        <v>17</v>
      </c>
      <c r="F586" t="s">
        <v>54</v>
      </c>
      <c r="G586" t="s">
        <v>55</v>
      </c>
      <c r="H586" t="s">
        <v>56</v>
      </c>
      <c r="I586" t="s">
        <v>138</v>
      </c>
      <c r="J586" t="s">
        <v>139</v>
      </c>
      <c r="K586">
        <v>1</v>
      </c>
      <c r="L586">
        <v>0</v>
      </c>
      <c r="M586">
        <v>180.9</v>
      </c>
      <c r="N586">
        <v>22.28</v>
      </c>
      <c r="O586">
        <v>29.37</v>
      </c>
    </row>
    <row r="587" spans="1:15" x14ac:dyDescent="0.25">
      <c r="A587" t="s">
        <v>1040</v>
      </c>
      <c r="B587" s="2">
        <v>44441</v>
      </c>
      <c r="C587">
        <v>10399</v>
      </c>
      <c r="D587" t="s">
        <v>479</v>
      </c>
      <c r="E587" t="s">
        <v>39</v>
      </c>
      <c r="F587" t="s">
        <v>61</v>
      </c>
      <c r="G587" t="s">
        <v>62</v>
      </c>
      <c r="H587" t="s">
        <v>63</v>
      </c>
      <c r="I587" t="s">
        <v>294</v>
      </c>
      <c r="J587" t="s">
        <v>295</v>
      </c>
      <c r="K587">
        <v>1</v>
      </c>
      <c r="L587">
        <v>0.1</v>
      </c>
      <c r="M587">
        <v>900.24</v>
      </c>
      <c r="N587">
        <v>58.44</v>
      </c>
      <c r="O587">
        <v>185.89</v>
      </c>
    </row>
    <row r="588" spans="1:15" x14ac:dyDescent="0.25">
      <c r="A588" t="s">
        <v>1041</v>
      </c>
      <c r="B588" s="2">
        <v>44026</v>
      </c>
      <c r="C588">
        <v>10360</v>
      </c>
      <c r="D588" t="s">
        <v>75</v>
      </c>
      <c r="E588" t="s">
        <v>17</v>
      </c>
      <c r="F588" t="s">
        <v>112</v>
      </c>
      <c r="G588" t="s">
        <v>26</v>
      </c>
      <c r="H588" t="s">
        <v>113</v>
      </c>
      <c r="I588" t="s">
        <v>246</v>
      </c>
      <c r="J588" t="s">
        <v>247</v>
      </c>
      <c r="K588">
        <v>6</v>
      </c>
      <c r="L588">
        <v>0</v>
      </c>
      <c r="M588">
        <v>6140.76</v>
      </c>
      <c r="N588">
        <v>156.46</v>
      </c>
      <c r="O588">
        <v>1366.61</v>
      </c>
    </row>
    <row r="589" spans="1:15" x14ac:dyDescent="0.25">
      <c r="A589" t="s">
        <v>1042</v>
      </c>
      <c r="B589" s="2">
        <v>43616</v>
      </c>
      <c r="C589">
        <v>10091</v>
      </c>
      <c r="D589" t="s">
        <v>989</v>
      </c>
      <c r="E589" t="s">
        <v>32</v>
      </c>
      <c r="F589" t="s">
        <v>116</v>
      </c>
      <c r="G589" t="s">
        <v>26</v>
      </c>
      <c r="H589" t="s">
        <v>27</v>
      </c>
      <c r="I589" t="s">
        <v>496</v>
      </c>
      <c r="J589" t="s">
        <v>497</v>
      </c>
      <c r="K589">
        <v>6</v>
      </c>
      <c r="L589">
        <v>0</v>
      </c>
      <c r="M589">
        <v>1675.8</v>
      </c>
      <c r="N589">
        <v>26.96</v>
      </c>
      <c r="O589">
        <v>254.1</v>
      </c>
    </row>
    <row r="590" spans="1:15" x14ac:dyDescent="0.25">
      <c r="A590" t="s">
        <v>1043</v>
      </c>
      <c r="B590" s="2">
        <v>44267</v>
      </c>
      <c r="C590">
        <v>10299</v>
      </c>
      <c r="D590" t="s">
        <v>256</v>
      </c>
      <c r="E590" t="s">
        <v>39</v>
      </c>
      <c r="F590" t="s">
        <v>165</v>
      </c>
      <c r="G590" t="s">
        <v>41</v>
      </c>
      <c r="H590" t="s">
        <v>166</v>
      </c>
      <c r="I590" t="s">
        <v>129</v>
      </c>
      <c r="J590" t="s">
        <v>130</v>
      </c>
      <c r="K590">
        <v>2</v>
      </c>
      <c r="L590">
        <v>0</v>
      </c>
      <c r="M590">
        <v>1833.38</v>
      </c>
      <c r="N590">
        <v>59.16</v>
      </c>
      <c r="O590">
        <v>372.6</v>
      </c>
    </row>
    <row r="591" spans="1:15" x14ac:dyDescent="0.25">
      <c r="A591" t="s">
        <v>1044</v>
      </c>
      <c r="B591" s="2">
        <v>44414</v>
      </c>
      <c r="C591">
        <v>10085</v>
      </c>
      <c r="D591" t="s">
        <v>610</v>
      </c>
      <c r="E591" t="s">
        <v>17</v>
      </c>
      <c r="F591" t="s">
        <v>47</v>
      </c>
      <c r="G591" t="s">
        <v>48</v>
      </c>
      <c r="H591" t="s">
        <v>49</v>
      </c>
      <c r="I591" t="s">
        <v>142</v>
      </c>
      <c r="J591" t="s">
        <v>143</v>
      </c>
      <c r="K591">
        <v>2</v>
      </c>
      <c r="L591">
        <v>0.05</v>
      </c>
      <c r="M591">
        <v>387.34</v>
      </c>
      <c r="N591">
        <v>14.7</v>
      </c>
      <c r="O591">
        <v>47.95</v>
      </c>
    </row>
    <row r="592" spans="1:15" x14ac:dyDescent="0.25">
      <c r="A592" t="s">
        <v>1045</v>
      </c>
      <c r="B592" s="2">
        <v>43509</v>
      </c>
      <c r="C592">
        <v>10335</v>
      </c>
      <c r="D592" t="s">
        <v>570</v>
      </c>
      <c r="E592" t="s">
        <v>32</v>
      </c>
      <c r="F592" t="s">
        <v>154</v>
      </c>
      <c r="G592" t="s">
        <v>155</v>
      </c>
      <c r="H592" t="s">
        <v>156</v>
      </c>
      <c r="I592" t="s">
        <v>272</v>
      </c>
      <c r="J592" t="s">
        <v>273</v>
      </c>
      <c r="K592">
        <v>2</v>
      </c>
      <c r="L592">
        <v>0.05</v>
      </c>
      <c r="M592">
        <v>1000.64</v>
      </c>
      <c r="N592">
        <v>17</v>
      </c>
      <c r="O592">
        <v>201.82</v>
      </c>
    </row>
    <row r="593" spans="1:15" x14ac:dyDescent="0.25">
      <c r="A593" t="s">
        <v>1046</v>
      </c>
      <c r="B593" s="2">
        <v>43710</v>
      </c>
      <c r="C593">
        <v>10333</v>
      </c>
      <c r="D593" t="s">
        <v>938</v>
      </c>
      <c r="E593" t="s">
        <v>17</v>
      </c>
      <c r="F593" t="s">
        <v>278</v>
      </c>
      <c r="G593" t="s">
        <v>279</v>
      </c>
      <c r="H593" t="s">
        <v>122</v>
      </c>
      <c r="I593" t="s">
        <v>398</v>
      </c>
      <c r="J593" t="s">
        <v>399</v>
      </c>
      <c r="K593">
        <v>3</v>
      </c>
      <c r="L593">
        <v>0.05</v>
      </c>
      <c r="M593">
        <v>718.41</v>
      </c>
      <c r="N593">
        <v>23.98</v>
      </c>
      <c r="O593">
        <v>88.62</v>
      </c>
    </row>
    <row r="594" spans="1:15" x14ac:dyDescent="0.25">
      <c r="A594" t="s">
        <v>1047</v>
      </c>
      <c r="B594" s="2">
        <v>43665</v>
      </c>
      <c r="C594">
        <v>10080</v>
      </c>
      <c r="D594" t="s">
        <v>1048</v>
      </c>
      <c r="E594" t="s">
        <v>17</v>
      </c>
      <c r="F594" t="s">
        <v>61</v>
      </c>
      <c r="G594" t="s">
        <v>62</v>
      </c>
      <c r="H594" t="s">
        <v>63</v>
      </c>
      <c r="I594" t="s">
        <v>138</v>
      </c>
      <c r="J594" t="s">
        <v>139</v>
      </c>
      <c r="K594">
        <v>1</v>
      </c>
      <c r="L594">
        <v>0.05</v>
      </c>
      <c r="M594">
        <v>180.9</v>
      </c>
      <c r="N594">
        <v>20.43</v>
      </c>
      <c r="O594">
        <v>29.18</v>
      </c>
    </row>
    <row r="595" spans="1:15" x14ac:dyDescent="0.25">
      <c r="A595" t="s">
        <v>1049</v>
      </c>
      <c r="B595" s="2">
        <v>43125</v>
      </c>
      <c r="C595">
        <v>10109</v>
      </c>
      <c r="D595" t="s">
        <v>348</v>
      </c>
      <c r="E595" t="s">
        <v>32</v>
      </c>
      <c r="F595" t="s">
        <v>54</v>
      </c>
      <c r="G595" t="s">
        <v>55</v>
      </c>
      <c r="H595" t="s">
        <v>56</v>
      </c>
      <c r="I595" t="s">
        <v>64</v>
      </c>
      <c r="J595" t="s">
        <v>65</v>
      </c>
      <c r="K595">
        <v>7</v>
      </c>
      <c r="L595">
        <v>0.1</v>
      </c>
      <c r="M595">
        <v>6171.48</v>
      </c>
      <c r="N595">
        <v>160.69</v>
      </c>
      <c r="O595">
        <v>1373.79</v>
      </c>
    </row>
    <row r="596" spans="1:15" x14ac:dyDescent="0.25">
      <c r="A596" t="s">
        <v>1050</v>
      </c>
      <c r="B596" s="2">
        <v>44888</v>
      </c>
      <c r="C596">
        <v>10259</v>
      </c>
      <c r="D596" t="s">
        <v>457</v>
      </c>
      <c r="E596" t="s">
        <v>17</v>
      </c>
      <c r="F596" t="s">
        <v>261</v>
      </c>
      <c r="G596" t="s">
        <v>261</v>
      </c>
      <c r="H596" t="s">
        <v>262</v>
      </c>
      <c r="I596" t="s">
        <v>167</v>
      </c>
      <c r="J596" t="s">
        <v>168</v>
      </c>
      <c r="K596">
        <v>1</v>
      </c>
      <c r="L596">
        <v>0</v>
      </c>
      <c r="M596">
        <v>1215.8</v>
      </c>
      <c r="N596">
        <v>240.64</v>
      </c>
      <c r="O596">
        <v>291.54000000000002</v>
      </c>
    </row>
    <row r="597" spans="1:15" x14ac:dyDescent="0.25">
      <c r="A597" t="s">
        <v>1051</v>
      </c>
      <c r="B597" s="2">
        <v>44469</v>
      </c>
      <c r="C597">
        <v>10190</v>
      </c>
      <c r="D597" t="s">
        <v>1052</v>
      </c>
      <c r="E597" t="s">
        <v>17</v>
      </c>
      <c r="F597" t="s">
        <v>47</v>
      </c>
      <c r="G597" t="s">
        <v>48</v>
      </c>
      <c r="H597" t="s">
        <v>49</v>
      </c>
      <c r="I597" t="s">
        <v>150</v>
      </c>
      <c r="J597" t="s">
        <v>151</v>
      </c>
      <c r="K597">
        <v>7</v>
      </c>
      <c r="L597">
        <v>0.05</v>
      </c>
      <c r="M597">
        <v>6146.56</v>
      </c>
      <c r="N597">
        <v>240</v>
      </c>
      <c r="O597">
        <v>1560.64</v>
      </c>
    </row>
    <row r="598" spans="1:15" x14ac:dyDescent="0.25">
      <c r="A598" t="s">
        <v>1053</v>
      </c>
      <c r="B598" s="2">
        <v>43475</v>
      </c>
      <c r="C598">
        <v>10329</v>
      </c>
      <c r="D598" t="s">
        <v>377</v>
      </c>
      <c r="E598" t="s">
        <v>32</v>
      </c>
      <c r="F598" t="s">
        <v>40</v>
      </c>
      <c r="G598" t="s">
        <v>41</v>
      </c>
      <c r="H598" t="s">
        <v>42</v>
      </c>
      <c r="I598" t="s">
        <v>312</v>
      </c>
      <c r="J598" t="s">
        <v>313</v>
      </c>
      <c r="K598">
        <v>1</v>
      </c>
      <c r="L598">
        <v>0.25</v>
      </c>
      <c r="M598">
        <v>722.69</v>
      </c>
      <c r="N598">
        <v>196.53</v>
      </c>
      <c r="O598">
        <v>200.32</v>
      </c>
    </row>
    <row r="599" spans="1:15" x14ac:dyDescent="0.25">
      <c r="A599" t="s">
        <v>1054</v>
      </c>
      <c r="B599" s="2">
        <v>44138</v>
      </c>
      <c r="C599">
        <v>10158</v>
      </c>
      <c r="D599" t="s">
        <v>1055</v>
      </c>
      <c r="E599" t="s">
        <v>39</v>
      </c>
      <c r="F599" t="s">
        <v>40</v>
      </c>
      <c r="G599" t="s">
        <v>41</v>
      </c>
      <c r="H599" t="s">
        <v>42</v>
      </c>
      <c r="I599" t="s">
        <v>21</v>
      </c>
      <c r="J599" t="s">
        <v>22</v>
      </c>
      <c r="K599">
        <v>1</v>
      </c>
      <c r="L599">
        <v>0</v>
      </c>
      <c r="M599">
        <v>618.01</v>
      </c>
      <c r="N599">
        <v>26.2</v>
      </c>
      <c r="O599">
        <v>126.22</v>
      </c>
    </row>
    <row r="600" spans="1:15" x14ac:dyDescent="0.25">
      <c r="A600" t="s">
        <v>1056</v>
      </c>
      <c r="B600" s="2">
        <v>43354</v>
      </c>
      <c r="C600">
        <v>10010</v>
      </c>
      <c r="D600" t="s">
        <v>1057</v>
      </c>
      <c r="E600" t="s">
        <v>17</v>
      </c>
      <c r="F600" t="s">
        <v>154</v>
      </c>
      <c r="G600" t="s">
        <v>155</v>
      </c>
      <c r="H600" t="s">
        <v>156</v>
      </c>
      <c r="I600" t="s">
        <v>21</v>
      </c>
      <c r="J600" t="s">
        <v>22</v>
      </c>
      <c r="K600">
        <v>2</v>
      </c>
      <c r="L600">
        <v>0</v>
      </c>
      <c r="M600">
        <v>1236.02</v>
      </c>
      <c r="N600">
        <v>26.2</v>
      </c>
      <c r="O600">
        <v>249.82</v>
      </c>
    </row>
    <row r="601" spans="1:15" x14ac:dyDescent="0.25">
      <c r="A601" t="s">
        <v>1058</v>
      </c>
      <c r="B601" s="2">
        <v>44688</v>
      </c>
      <c r="C601">
        <v>10341</v>
      </c>
      <c r="D601" t="s">
        <v>200</v>
      </c>
      <c r="E601" t="s">
        <v>39</v>
      </c>
      <c r="F601" t="s">
        <v>72</v>
      </c>
      <c r="G601" t="s">
        <v>73</v>
      </c>
      <c r="H601" t="s">
        <v>56</v>
      </c>
      <c r="I601" t="s">
        <v>229</v>
      </c>
      <c r="J601" t="s">
        <v>230</v>
      </c>
      <c r="K601">
        <v>1</v>
      </c>
      <c r="L601">
        <v>0.1</v>
      </c>
      <c r="M601">
        <v>1189.8</v>
      </c>
      <c r="N601">
        <v>261.67</v>
      </c>
      <c r="O601">
        <v>287.93</v>
      </c>
    </row>
    <row r="602" spans="1:15" x14ac:dyDescent="0.25">
      <c r="A602" t="s">
        <v>1059</v>
      </c>
      <c r="B602" s="2">
        <v>44591</v>
      </c>
      <c r="C602">
        <v>10164</v>
      </c>
      <c r="D602" t="s">
        <v>564</v>
      </c>
      <c r="E602" t="s">
        <v>32</v>
      </c>
      <c r="F602" t="s">
        <v>33</v>
      </c>
      <c r="G602" t="s">
        <v>34</v>
      </c>
      <c r="H602" t="s">
        <v>27</v>
      </c>
      <c r="I602" t="s">
        <v>50</v>
      </c>
      <c r="J602" t="s">
        <v>51</v>
      </c>
      <c r="K602">
        <v>1</v>
      </c>
      <c r="L602">
        <v>0.1</v>
      </c>
      <c r="M602">
        <v>925.49</v>
      </c>
      <c r="N602">
        <v>45.08</v>
      </c>
      <c r="O602">
        <v>189.61</v>
      </c>
    </row>
    <row r="603" spans="1:15" x14ac:dyDescent="0.25">
      <c r="A603" t="s">
        <v>1060</v>
      </c>
      <c r="B603" s="2">
        <v>44589</v>
      </c>
      <c r="C603">
        <v>10236</v>
      </c>
      <c r="D603" t="s">
        <v>1002</v>
      </c>
      <c r="E603" t="s">
        <v>32</v>
      </c>
      <c r="F603" t="s">
        <v>193</v>
      </c>
      <c r="G603" t="s">
        <v>193</v>
      </c>
      <c r="H603" t="s">
        <v>194</v>
      </c>
      <c r="I603" t="s">
        <v>157</v>
      </c>
      <c r="J603" t="s">
        <v>158</v>
      </c>
      <c r="K603">
        <v>3</v>
      </c>
      <c r="L603">
        <v>0</v>
      </c>
      <c r="M603">
        <v>566.61</v>
      </c>
      <c r="N603">
        <v>22.58</v>
      </c>
      <c r="O603">
        <v>87.25</v>
      </c>
    </row>
    <row r="604" spans="1:15" x14ac:dyDescent="0.25">
      <c r="A604" t="s">
        <v>1061</v>
      </c>
      <c r="B604" s="2">
        <v>43814</v>
      </c>
      <c r="C604">
        <v>10367</v>
      </c>
      <c r="D604" t="s">
        <v>79</v>
      </c>
      <c r="E604" t="s">
        <v>39</v>
      </c>
      <c r="F604" t="s">
        <v>133</v>
      </c>
      <c r="G604" t="s">
        <v>134</v>
      </c>
      <c r="H604" t="s">
        <v>135</v>
      </c>
      <c r="I604" t="s">
        <v>374</v>
      </c>
      <c r="J604" t="s">
        <v>375</v>
      </c>
      <c r="K604">
        <v>4</v>
      </c>
      <c r="L604">
        <v>0.05</v>
      </c>
      <c r="M604">
        <v>4764.04</v>
      </c>
      <c r="N604">
        <v>259.07</v>
      </c>
      <c r="O604">
        <v>1073.99</v>
      </c>
    </row>
    <row r="605" spans="1:15" x14ac:dyDescent="0.25">
      <c r="A605" t="s">
        <v>1062</v>
      </c>
      <c r="B605" s="2">
        <v>43974</v>
      </c>
      <c r="C605">
        <v>10288</v>
      </c>
      <c r="D605" t="s">
        <v>329</v>
      </c>
      <c r="E605" t="s">
        <v>39</v>
      </c>
      <c r="F605" t="s">
        <v>18</v>
      </c>
      <c r="G605" t="s">
        <v>19</v>
      </c>
      <c r="H605" t="s">
        <v>20</v>
      </c>
      <c r="I605" t="s">
        <v>312</v>
      </c>
      <c r="J605" t="s">
        <v>313</v>
      </c>
      <c r="K605">
        <v>7</v>
      </c>
      <c r="L605">
        <v>0.1</v>
      </c>
      <c r="M605">
        <v>5058.83</v>
      </c>
      <c r="N605">
        <v>187.59</v>
      </c>
      <c r="O605">
        <v>1283.45</v>
      </c>
    </row>
    <row r="606" spans="1:15" x14ac:dyDescent="0.25">
      <c r="A606" t="s">
        <v>1063</v>
      </c>
      <c r="B606" s="2">
        <v>44921</v>
      </c>
      <c r="C606">
        <v>10341</v>
      </c>
      <c r="D606" t="s">
        <v>200</v>
      </c>
      <c r="E606" t="s">
        <v>39</v>
      </c>
      <c r="F606" t="s">
        <v>193</v>
      </c>
      <c r="G606" t="s">
        <v>193</v>
      </c>
      <c r="H606" t="s">
        <v>194</v>
      </c>
      <c r="I606" t="s">
        <v>43</v>
      </c>
      <c r="J606" t="s">
        <v>44</v>
      </c>
      <c r="K606">
        <v>4</v>
      </c>
      <c r="L606">
        <v>0.1</v>
      </c>
      <c r="M606">
        <v>630</v>
      </c>
      <c r="N606">
        <v>19.79</v>
      </c>
      <c r="O606">
        <v>96.46</v>
      </c>
    </row>
    <row r="607" spans="1:15" x14ac:dyDescent="0.25">
      <c r="A607" t="s">
        <v>1064</v>
      </c>
      <c r="B607" s="2">
        <v>44083</v>
      </c>
      <c r="C607">
        <v>10089</v>
      </c>
      <c r="D607" t="s">
        <v>323</v>
      </c>
      <c r="E607" t="s">
        <v>17</v>
      </c>
      <c r="F607" t="s">
        <v>193</v>
      </c>
      <c r="G607" t="s">
        <v>193</v>
      </c>
      <c r="H607" t="s">
        <v>194</v>
      </c>
      <c r="I607" t="s">
        <v>76</v>
      </c>
      <c r="J607" t="s">
        <v>77</v>
      </c>
      <c r="K607">
        <v>1</v>
      </c>
      <c r="L607">
        <v>0.05</v>
      </c>
      <c r="M607">
        <v>971.5</v>
      </c>
      <c r="N607">
        <v>55.84</v>
      </c>
      <c r="O607">
        <v>199.88</v>
      </c>
    </row>
    <row r="608" spans="1:15" x14ac:dyDescent="0.25">
      <c r="A608" t="s">
        <v>1065</v>
      </c>
      <c r="B608" s="2">
        <v>43862</v>
      </c>
      <c r="C608">
        <v>10069</v>
      </c>
      <c r="D608" t="s">
        <v>861</v>
      </c>
      <c r="E608" t="s">
        <v>17</v>
      </c>
      <c r="F608" t="s">
        <v>112</v>
      </c>
      <c r="G608" t="s">
        <v>26</v>
      </c>
      <c r="H608" t="s">
        <v>113</v>
      </c>
      <c r="I608" t="s">
        <v>272</v>
      </c>
      <c r="J608" t="s">
        <v>273</v>
      </c>
      <c r="K608">
        <v>3</v>
      </c>
      <c r="L608">
        <v>0</v>
      </c>
      <c r="M608">
        <v>1500.96</v>
      </c>
      <c r="N608">
        <v>15.45</v>
      </c>
      <c r="O608">
        <v>301.73</v>
      </c>
    </row>
    <row r="609" spans="1:15" x14ac:dyDescent="0.25">
      <c r="A609" t="s">
        <v>1066</v>
      </c>
      <c r="B609" s="2">
        <v>43805</v>
      </c>
      <c r="C609">
        <v>10328</v>
      </c>
      <c r="D609" t="s">
        <v>369</v>
      </c>
      <c r="E609" t="s">
        <v>32</v>
      </c>
      <c r="F609" t="s">
        <v>193</v>
      </c>
      <c r="G609" t="s">
        <v>193</v>
      </c>
      <c r="H609" t="s">
        <v>194</v>
      </c>
      <c r="I609" t="s">
        <v>480</v>
      </c>
      <c r="J609" t="s">
        <v>481</v>
      </c>
      <c r="K609">
        <v>7</v>
      </c>
      <c r="L609">
        <v>0</v>
      </c>
      <c r="M609">
        <v>6195.49</v>
      </c>
      <c r="N609">
        <v>159.04</v>
      </c>
      <c r="O609">
        <v>1378.94</v>
      </c>
    </row>
    <row r="610" spans="1:15" x14ac:dyDescent="0.25">
      <c r="A610" t="s">
        <v>1067</v>
      </c>
      <c r="B610" s="2">
        <v>44593</v>
      </c>
      <c r="C610">
        <v>10186</v>
      </c>
      <c r="D610" t="s">
        <v>1068</v>
      </c>
      <c r="E610" t="s">
        <v>39</v>
      </c>
      <c r="F610" t="s">
        <v>278</v>
      </c>
      <c r="G610" t="s">
        <v>279</v>
      </c>
      <c r="H610" t="s">
        <v>122</v>
      </c>
      <c r="I610" t="s">
        <v>80</v>
      </c>
      <c r="J610" t="s">
        <v>81</v>
      </c>
      <c r="K610">
        <v>6</v>
      </c>
      <c r="L610">
        <v>0</v>
      </c>
      <c r="M610">
        <v>1366.44</v>
      </c>
      <c r="N610">
        <v>24.73</v>
      </c>
      <c r="O610">
        <v>207.43</v>
      </c>
    </row>
    <row r="611" spans="1:15" x14ac:dyDescent="0.25">
      <c r="A611" t="s">
        <v>1069</v>
      </c>
      <c r="B611" s="2">
        <v>43987</v>
      </c>
      <c r="C611">
        <v>10240</v>
      </c>
      <c r="D611" t="s">
        <v>1070</v>
      </c>
      <c r="E611" t="s">
        <v>39</v>
      </c>
      <c r="F611" t="s">
        <v>193</v>
      </c>
      <c r="G611" t="s">
        <v>193</v>
      </c>
      <c r="H611" t="s">
        <v>194</v>
      </c>
      <c r="I611" t="s">
        <v>28</v>
      </c>
      <c r="J611" t="s">
        <v>29</v>
      </c>
      <c r="K611">
        <v>1</v>
      </c>
      <c r="L611">
        <v>0.05</v>
      </c>
      <c r="M611">
        <v>1004.18</v>
      </c>
      <c r="N611">
        <v>295.55</v>
      </c>
      <c r="O611">
        <v>280.58999999999997</v>
      </c>
    </row>
    <row r="612" spans="1:15" x14ac:dyDescent="0.25">
      <c r="A612" t="s">
        <v>1071</v>
      </c>
      <c r="B612" s="2">
        <v>43148</v>
      </c>
      <c r="C612">
        <v>10318</v>
      </c>
      <c r="D612" t="s">
        <v>519</v>
      </c>
      <c r="E612" t="s">
        <v>39</v>
      </c>
      <c r="F612" t="s">
        <v>40</v>
      </c>
      <c r="G612" t="s">
        <v>41</v>
      </c>
      <c r="H612" t="s">
        <v>42</v>
      </c>
      <c r="I612" t="s">
        <v>427</v>
      </c>
      <c r="J612" t="s">
        <v>428</v>
      </c>
      <c r="K612">
        <v>4</v>
      </c>
      <c r="L612">
        <v>0.15</v>
      </c>
      <c r="M612">
        <v>516.76</v>
      </c>
      <c r="N612">
        <v>13.28</v>
      </c>
      <c r="O612">
        <v>78.849999999999994</v>
      </c>
    </row>
    <row r="613" spans="1:15" x14ac:dyDescent="0.25">
      <c r="A613" t="s">
        <v>1072</v>
      </c>
      <c r="B613" s="2">
        <v>43247</v>
      </c>
      <c r="C613">
        <v>10388</v>
      </c>
      <c r="D613" t="s">
        <v>311</v>
      </c>
      <c r="E613" t="s">
        <v>39</v>
      </c>
      <c r="F613" t="s">
        <v>121</v>
      </c>
      <c r="G613" t="s">
        <v>121</v>
      </c>
      <c r="H613" t="s">
        <v>122</v>
      </c>
      <c r="I613" t="s">
        <v>398</v>
      </c>
      <c r="J613" t="s">
        <v>399</v>
      </c>
      <c r="K613">
        <v>3</v>
      </c>
      <c r="L613">
        <v>0</v>
      </c>
      <c r="M613">
        <v>718.41</v>
      </c>
      <c r="N613">
        <v>23.98</v>
      </c>
      <c r="O613">
        <v>88.62</v>
      </c>
    </row>
    <row r="614" spans="1:15" x14ac:dyDescent="0.25">
      <c r="A614" t="s">
        <v>1073</v>
      </c>
      <c r="B614" s="2">
        <v>44401</v>
      </c>
      <c r="C614">
        <v>10196</v>
      </c>
      <c r="D614" t="s">
        <v>188</v>
      </c>
      <c r="E614" t="s">
        <v>39</v>
      </c>
      <c r="F614" t="s">
        <v>112</v>
      </c>
      <c r="G614" t="s">
        <v>26</v>
      </c>
      <c r="H614" t="s">
        <v>113</v>
      </c>
      <c r="I614" t="s">
        <v>398</v>
      </c>
      <c r="J614" t="s">
        <v>399</v>
      </c>
      <c r="K614">
        <v>6</v>
      </c>
      <c r="L614">
        <v>0</v>
      </c>
      <c r="M614">
        <v>1436.82</v>
      </c>
      <c r="N614">
        <v>22.84</v>
      </c>
      <c r="O614">
        <v>174.72</v>
      </c>
    </row>
    <row r="615" spans="1:15" x14ac:dyDescent="0.25">
      <c r="A615" t="s">
        <v>1074</v>
      </c>
      <c r="B615" s="2">
        <v>43148</v>
      </c>
      <c r="C615">
        <v>10042</v>
      </c>
      <c r="D615" t="s">
        <v>1075</v>
      </c>
      <c r="E615" t="s">
        <v>32</v>
      </c>
      <c r="F615" t="s">
        <v>47</v>
      </c>
      <c r="G615" t="s">
        <v>48</v>
      </c>
      <c r="H615" t="s">
        <v>49</v>
      </c>
      <c r="I615" t="s">
        <v>272</v>
      </c>
      <c r="J615" t="s">
        <v>273</v>
      </c>
      <c r="K615">
        <v>2</v>
      </c>
      <c r="L615">
        <v>0</v>
      </c>
      <c r="M615">
        <v>1000.64</v>
      </c>
      <c r="N615">
        <v>16.22</v>
      </c>
      <c r="O615">
        <v>201.74</v>
      </c>
    </row>
    <row r="616" spans="1:15" x14ac:dyDescent="0.25">
      <c r="A616" t="s">
        <v>1076</v>
      </c>
      <c r="B616" s="2">
        <v>44617</v>
      </c>
      <c r="C616">
        <v>10319</v>
      </c>
      <c r="D616" t="s">
        <v>621</v>
      </c>
      <c r="E616" t="s">
        <v>32</v>
      </c>
      <c r="F616" t="s">
        <v>88</v>
      </c>
      <c r="G616" t="s">
        <v>89</v>
      </c>
      <c r="H616" t="s">
        <v>90</v>
      </c>
      <c r="I616" t="s">
        <v>374</v>
      </c>
      <c r="J616" t="s">
        <v>375</v>
      </c>
      <c r="K616">
        <v>2</v>
      </c>
      <c r="L616">
        <v>0</v>
      </c>
      <c r="M616">
        <v>2382.02</v>
      </c>
      <c r="N616">
        <v>247.81</v>
      </c>
      <c r="O616">
        <v>548.82000000000005</v>
      </c>
    </row>
    <row r="617" spans="1:15" x14ac:dyDescent="0.25">
      <c r="A617" t="s">
        <v>1077</v>
      </c>
      <c r="B617" s="2">
        <v>43264</v>
      </c>
      <c r="C617">
        <v>10218</v>
      </c>
      <c r="D617" t="s">
        <v>293</v>
      </c>
      <c r="E617" t="s">
        <v>32</v>
      </c>
      <c r="F617" t="s">
        <v>33</v>
      </c>
      <c r="G617" t="s">
        <v>34</v>
      </c>
      <c r="H617" t="s">
        <v>27</v>
      </c>
      <c r="I617" t="s">
        <v>43</v>
      </c>
      <c r="J617" t="s">
        <v>44</v>
      </c>
      <c r="K617">
        <v>4</v>
      </c>
      <c r="L617">
        <v>0</v>
      </c>
      <c r="M617">
        <v>630</v>
      </c>
      <c r="N617">
        <v>17.989999999999998</v>
      </c>
      <c r="O617">
        <v>96.28</v>
      </c>
    </row>
    <row r="618" spans="1:15" x14ac:dyDescent="0.25">
      <c r="A618" t="s">
        <v>1078</v>
      </c>
      <c r="B618" s="2">
        <v>43638</v>
      </c>
      <c r="C618">
        <v>10142</v>
      </c>
      <c r="D618" t="s">
        <v>67</v>
      </c>
      <c r="E618" t="s">
        <v>32</v>
      </c>
      <c r="F618" t="s">
        <v>54</v>
      </c>
      <c r="G618" t="s">
        <v>55</v>
      </c>
      <c r="H618" t="s">
        <v>56</v>
      </c>
      <c r="I618" t="s">
        <v>106</v>
      </c>
      <c r="J618" t="s">
        <v>107</v>
      </c>
      <c r="K618">
        <v>1</v>
      </c>
      <c r="L618">
        <v>0</v>
      </c>
      <c r="M618">
        <v>1007.32</v>
      </c>
      <c r="N618">
        <v>282.7</v>
      </c>
      <c r="O618">
        <v>280.10000000000002</v>
      </c>
    </row>
    <row r="619" spans="1:15" x14ac:dyDescent="0.25">
      <c r="A619" t="s">
        <v>1079</v>
      </c>
      <c r="B619" s="2">
        <v>44011</v>
      </c>
      <c r="C619">
        <v>10280</v>
      </c>
      <c r="D619" t="s">
        <v>906</v>
      </c>
      <c r="E619" t="s">
        <v>17</v>
      </c>
      <c r="F619" t="s">
        <v>33</v>
      </c>
      <c r="G619" t="s">
        <v>34</v>
      </c>
      <c r="H619" t="s">
        <v>27</v>
      </c>
      <c r="I619" t="s">
        <v>241</v>
      </c>
      <c r="J619" t="s">
        <v>242</v>
      </c>
      <c r="K619">
        <v>3</v>
      </c>
      <c r="L619">
        <v>0.05</v>
      </c>
      <c r="M619">
        <v>714.24</v>
      </c>
      <c r="N619">
        <v>27.16</v>
      </c>
      <c r="O619">
        <v>88.43</v>
      </c>
    </row>
    <row r="620" spans="1:15" x14ac:dyDescent="0.25">
      <c r="A620" t="s">
        <v>1080</v>
      </c>
      <c r="B620" s="2">
        <v>44123</v>
      </c>
      <c r="C620">
        <v>10034</v>
      </c>
      <c r="D620" t="s">
        <v>1081</v>
      </c>
      <c r="E620" t="s">
        <v>32</v>
      </c>
      <c r="F620" t="s">
        <v>261</v>
      </c>
      <c r="G620" t="s">
        <v>261</v>
      </c>
      <c r="H620" t="s">
        <v>262</v>
      </c>
      <c r="I620" t="s">
        <v>181</v>
      </c>
      <c r="J620" t="s">
        <v>182</v>
      </c>
      <c r="K620">
        <v>4</v>
      </c>
      <c r="L620">
        <v>0</v>
      </c>
      <c r="M620">
        <v>920.76</v>
      </c>
      <c r="N620">
        <v>30.15</v>
      </c>
      <c r="O620">
        <v>113.5</v>
      </c>
    </row>
    <row r="621" spans="1:15" x14ac:dyDescent="0.25">
      <c r="A621" t="s">
        <v>1082</v>
      </c>
      <c r="B621" s="2">
        <v>44238</v>
      </c>
      <c r="C621">
        <v>10340</v>
      </c>
      <c r="D621" t="s">
        <v>198</v>
      </c>
      <c r="E621" t="s">
        <v>32</v>
      </c>
      <c r="F621" t="s">
        <v>103</v>
      </c>
      <c r="G621" t="s">
        <v>104</v>
      </c>
      <c r="H621" t="s">
        <v>105</v>
      </c>
      <c r="I621" t="s">
        <v>398</v>
      </c>
      <c r="J621" t="s">
        <v>399</v>
      </c>
      <c r="K621">
        <v>1</v>
      </c>
      <c r="L621">
        <v>0</v>
      </c>
      <c r="M621">
        <v>239.47</v>
      </c>
      <c r="N621">
        <v>26.27</v>
      </c>
      <c r="O621">
        <v>31.37</v>
      </c>
    </row>
    <row r="622" spans="1:15" x14ac:dyDescent="0.25">
      <c r="A622" t="s">
        <v>1083</v>
      </c>
      <c r="B622" s="2">
        <v>44358</v>
      </c>
      <c r="C622">
        <v>10061</v>
      </c>
      <c r="D622" t="s">
        <v>132</v>
      </c>
      <c r="E622" t="s">
        <v>32</v>
      </c>
      <c r="F622" t="s">
        <v>278</v>
      </c>
      <c r="G622" t="s">
        <v>279</v>
      </c>
      <c r="H622" t="s">
        <v>122</v>
      </c>
      <c r="I622" t="s">
        <v>443</v>
      </c>
      <c r="J622" t="s">
        <v>444</v>
      </c>
      <c r="K622">
        <v>2</v>
      </c>
      <c r="L622">
        <v>0.05</v>
      </c>
      <c r="M622">
        <v>1108.3800000000001</v>
      </c>
      <c r="N622">
        <v>29.94</v>
      </c>
      <c r="O622">
        <v>224.67</v>
      </c>
    </row>
    <row r="623" spans="1:15" x14ac:dyDescent="0.25">
      <c r="A623" t="s">
        <v>1084</v>
      </c>
      <c r="B623" s="2">
        <v>43318</v>
      </c>
      <c r="C623">
        <v>10337</v>
      </c>
      <c r="D623" t="s">
        <v>83</v>
      </c>
      <c r="E623" t="s">
        <v>17</v>
      </c>
      <c r="F623" t="s">
        <v>54</v>
      </c>
      <c r="G623" t="s">
        <v>55</v>
      </c>
      <c r="H623" t="s">
        <v>56</v>
      </c>
      <c r="I623" t="s">
        <v>283</v>
      </c>
      <c r="J623" t="s">
        <v>284</v>
      </c>
      <c r="K623">
        <v>1</v>
      </c>
      <c r="L623">
        <v>0</v>
      </c>
      <c r="M623">
        <v>867.32</v>
      </c>
      <c r="N623">
        <v>179.42</v>
      </c>
      <c r="O623">
        <v>208.75</v>
      </c>
    </row>
    <row r="624" spans="1:15" x14ac:dyDescent="0.25">
      <c r="A624" t="s">
        <v>1085</v>
      </c>
      <c r="B624" s="2">
        <v>44457</v>
      </c>
      <c r="C624">
        <v>10377</v>
      </c>
      <c r="D624" t="s">
        <v>1086</v>
      </c>
      <c r="E624" t="s">
        <v>39</v>
      </c>
      <c r="F624" t="s">
        <v>47</v>
      </c>
      <c r="G624" t="s">
        <v>48</v>
      </c>
      <c r="H624" t="s">
        <v>49</v>
      </c>
      <c r="I624" t="s">
        <v>146</v>
      </c>
      <c r="J624" t="s">
        <v>147</v>
      </c>
      <c r="K624">
        <v>1</v>
      </c>
      <c r="L624">
        <v>0.05</v>
      </c>
      <c r="M624">
        <v>161.18</v>
      </c>
      <c r="N624">
        <v>14.53</v>
      </c>
      <c r="O624">
        <v>20.79</v>
      </c>
    </row>
    <row r="625" spans="1:15" x14ac:dyDescent="0.25">
      <c r="A625" t="s">
        <v>1087</v>
      </c>
      <c r="B625" s="2">
        <v>44198</v>
      </c>
      <c r="C625">
        <v>10235</v>
      </c>
      <c r="D625" t="s">
        <v>1010</v>
      </c>
      <c r="E625" t="s">
        <v>39</v>
      </c>
      <c r="F625" t="s">
        <v>103</v>
      </c>
      <c r="G625" t="s">
        <v>104</v>
      </c>
      <c r="H625" t="s">
        <v>105</v>
      </c>
      <c r="I625" t="s">
        <v>50</v>
      </c>
      <c r="J625" t="s">
        <v>51</v>
      </c>
      <c r="K625">
        <v>1</v>
      </c>
      <c r="L625">
        <v>0.05</v>
      </c>
      <c r="M625">
        <v>925.49</v>
      </c>
      <c r="N625">
        <v>51.84</v>
      </c>
      <c r="O625">
        <v>190.28</v>
      </c>
    </row>
    <row r="626" spans="1:15" x14ac:dyDescent="0.25">
      <c r="A626" t="s">
        <v>1088</v>
      </c>
      <c r="B626" s="2">
        <v>44335</v>
      </c>
      <c r="C626">
        <v>10372</v>
      </c>
      <c r="D626" t="s">
        <v>1089</v>
      </c>
      <c r="E626" t="s">
        <v>32</v>
      </c>
      <c r="F626" t="s">
        <v>72</v>
      </c>
      <c r="G626" t="s">
        <v>73</v>
      </c>
      <c r="H626" t="s">
        <v>56</v>
      </c>
      <c r="I626" t="s">
        <v>175</v>
      </c>
      <c r="J626" t="s">
        <v>176</v>
      </c>
      <c r="K626">
        <v>1</v>
      </c>
      <c r="L626">
        <v>0</v>
      </c>
      <c r="M626">
        <v>1223.1600000000001</v>
      </c>
      <c r="N626">
        <v>348.6</v>
      </c>
      <c r="O626">
        <v>340.65</v>
      </c>
    </row>
    <row r="627" spans="1:15" x14ac:dyDescent="0.25">
      <c r="A627" t="s">
        <v>1090</v>
      </c>
      <c r="B627" s="2">
        <v>43210</v>
      </c>
      <c r="C627">
        <v>10009</v>
      </c>
      <c r="D627" t="s">
        <v>769</v>
      </c>
      <c r="E627" t="s">
        <v>32</v>
      </c>
      <c r="F627" t="s">
        <v>193</v>
      </c>
      <c r="G627" t="s">
        <v>193</v>
      </c>
      <c r="H627" t="s">
        <v>194</v>
      </c>
      <c r="I627" t="s">
        <v>64</v>
      </c>
      <c r="J627" t="s">
        <v>65</v>
      </c>
      <c r="K627">
        <v>1</v>
      </c>
      <c r="L627">
        <v>0.05</v>
      </c>
      <c r="M627">
        <v>881.64</v>
      </c>
      <c r="N627">
        <v>147.30000000000001</v>
      </c>
      <c r="O627">
        <v>208.69</v>
      </c>
    </row>
    <row r="628" spans="1:15" x14ac:dyDescent="0.25">
      <c r="A628" t="s">
        <v>1091</v>
      </c>
      <c r="B628" s="2">
        <v>43844</v>
      </c>
      <c r="C628">
        <v>10346</v>
      </c>
      <c r="D628" t="s">
        <v>752</v>
      </c>
      <c r="E628" t="s">
        <v>32</v>
      </c>
      <c r="F628" t="s">
        <v>47</v>
      </c>
      <c r="G628" t="s">
        <v>48</v>
      </c>
      <c r="H628" t="s">
        <v>49</v>
      </c>
      <c r="I628" t="s">
        <v>99</v>
      </c>
      <c r="J628" t="s">
        <v>100</v>
      </c>
      <c r="K628">
        <v>1</v>
      </c>
      <c r="L628">
        <v>0.05</v>
      </c>
      <c r="M628">
        <v>1080.3800000000001</v>
      </c>
      <c r="N628">
        <v>254.8</v>
      </c>
      <c r="O628">
        <v>295.58</v>
      </c>
    </row>
    <row r="629" spans="1:15" x14ac:dyDescent="0.25">
      <c r="A629" t="s">
        <v>1092</v>
      </c>
      <c r="B629" s="2">
        <v>44382</v>
      </c>
      <c r="C629">
        <v>10010</v>
      </c>
      <c r="D629" t="s">
        <v>1057</v>
      </c>
      <c r="E629" t="s">
        <v>17</v>
      </c>
      <c r="F629" t="s">
        <v>193</v>
      </c>
      <c r="G629" t="s">
        <v>193</v>
      </c>
      <c r="H629" t="s">
        <v>194</v>
      </c>
      <c r="I629" t="s">
        <v>80</v>
      </c>
      <c r="J629" t="s">
        <v>81</v>
      </c>
      <c r="K629">
        <v>1</v>
      </c>
      <c r="L629">
        <v>0</v>
      </c>
      <c r="M629">
        <v>227.74</v>
      </c>
      <c r="N629">
        <v>25.9</v>
      </c>
      <c r="O629">
        <v>36.75</v>
      </c>
    </row>
    <row r="630" spans="1:15" x14ac:dyDescent="0.25">
      <c r="A630" t="s">
        <v>1093</v>
      </c>
      <c r="B630" s="2">
        <v>43286</v>
      </c>
      <c r="C630">
        <v>10306</v>
      </c>
      <c r="D630" t="s">
        <v>186</v>
      </c>
      <c r="E630" t="s">
        <v>39</v>
      </c>
      <c r="F630" t="s">
        <v>54</v>
      </c>
      <c r="G630" t="s">
        <v>55</v>
      </c>
      <c r="H630" t="s">
        <v>56</v>
      </c>
      <c r="I630" t="s">
        <v>157</v>
      </c>
      <c r="J630" t="s">
        <v>158</v>
      </c>
      <c r="K630">
        <v>1</v>
      </c>
      <c r="L630">
        <v>0.05</v>
      </c>
      <c r="M630">
        <v>188.87</v>
      </c>
      <c r="N630">
        <v>24.64</v>
      </c>
      <c r="O630">
        <v>30.79</v>
      </c>
    </row>
    <row r="631" spans="1:15" x14ac:dyDescent="0.25">
      <c r="A631" t="s">
        <v>1094</v>
      </c>
      <c r="B631" s="2">
        <v>43629</v>
      </c>
      <c r="C631">
        <v>10237</v>
      </c>
      <c r="D631" t="s">
        <v>411</v>
      </c>
      <c r="E631" t="s">
        <v>39</v>
      </c>
      <c r="F631" t="s">
        <v>72</v>
      </c>
      <c r="G631" t="s">
        <v>73</v>
      </c>
      <c r="H631" t="s">
        <v>56</v>
      </c>
      <c r="I631" t="s">
        <v>76</v>
      </c>
      <c r="J631" t="s">
        <v>77</v>
      </c>
      <c r="K631">
        <v>2</v>
      </c>
      <c r="L631">
        <v>0.15</v>
      </c>
      <c r="M631">
        <v>1943</v>
      </c>
      <c r="N631">
        <v>60.91</v>
      </c>
      <c r="O631">
        <v>394.69</v>
      </c>
    </row>
    <row r="632" spans="1:15" x14ac:dyDescent="0.25">
      <c r="A632" t="s">
        <v>1095</v>
      </c>
      <c r="B632" s="2">
        <v>43429</v>
      </c>
      <c r="C632">
        <v>10317</v>
      </c>
      <c r="D632" t="s">
        <v>359</v>
      </c>
      <c r="E632" t="s">
        <v>17</v>
      </c>
      <c r="F632" t="s">
        <v>165</v>
      </c>
      <c r="G632" t="s">
        <v>41</v>
      </c>
      <c r="H632" t="s">
        <v>166</v>
      </c>
      <c r="I632" t="s">
        <v>129</v>
      </c>
      <c r="J632" t="s">
        <v>130</v>
      </c>
      <c r="K632">
        <v>1</v>
      </c>
      <c r="L632">
        <v>0.05</v>
      </c>
      <c r="M632">
        <v>916.69</v>
      </c>
      <c r="N632">
        <v>59.16</v>
      </c>
      <c r="O632">
        <v>189.26</v>
      </c>
    </row>
    <row r="633" spans="1:15" x14ac:dyDescent="0.25">
      <c r="A633" t="s">
        <v>1096</v>
      </c>
      <c r="B633" s="2">
        <v>44082</v>
      </c>
      <c r="C633">
        <v>10217</v>
      </c>
      <c r="D633" t="s">
        <v>461</v>
      </c>
      <c r="E633" t="s">
        <v>39</v>
      </c>
      <c r="F633" t="s">
        <v>88</v>
      </c>
      <c r="G633" t="s">
        <v>89</v>
      </c>
      <c r="H633" t="s">
        <v>90</v>
      </c>
      <c r="I633" t="s">
        <v>272</v>
      </c>
      <c r="J633" t="s">
        <v>273</v>
      </c>
      <c r="K633">
        <v>2</v>
      </c>
      <c r="L633">
        <v>0</v>
      </c>
      <c r="M633">
        <v>1000.64</v>
      </c>
      <c r="N633">
        <v>17</v>
      </c>
      <c r="O633">
        <v>201.82</v>
      </c>
    </row>
    <row r="634" spans="1:15" x14ac:dyDescent="0.25">
      <c r="A634" t="s">
        <v>1097</v>
      </c>
      <c r="B634" s="2">
        <v>44914</v>
      </c>
      <c r="C634">
        <v>10239</v>
      </c>
      <c r="D634" t="s">
        <v>277</v>
      </c>
      <c r="E634" t="s">
        <v>32</v>
      </c>
      <c r="F634" t="s">
        <v>165</v>
      </c>
      <c r="G634" t="s">
        <v>41</v>
      </c>
      <c r="H634" t="s">
        <v>166</v>
      </c>
      <c r="I634" t="s">
        <v>379</v>
      </c>
      <c r="J634" t="s">
        <v>380</v>
      </c>
      <c r="K634">
        <v>4</v>
      </c>
      <c r="L634">
        <v>0.25</v>
      </c>
      <c r="M634">
        <v>4086.36</v>
      </c>
      <c r="N634">
        <v>174.02</v>
      </c>
      <c r="O634">
        <v>916.4</v>
      </c>
    </row>
    <row r="635" spans="1:15" x14ac:dyDescent="0.25">
      <c r="A635" t="s">
        <v>1098</v>
      </c>
      <c r="B635" s="2">
        <v>43780</v>
      </c>
      <c r="C635">
        <v>10282</v>
      </c>
      <c r="D635" t="s">
        <v>583</v>
      </c>
      <c r="E635" t="s">
        <v>17</v>
      </c>
      <c r="F635" t="s">
        <v>261</v>
      </c>
      <c r="G635" t="s">
        <v>261</v>
      </c>
      <c r="H635" t="s">
        <v>262</v>
      </c>
      <c r="I635" t="s">
        <v>123</v>
      </c>
      <c r="J635" t="s">
        <v>124</v>
      </c>
      <c r="K635">
        <v>1</v>
      </c>
      <c r="L635">
        <v>0</v>
      </c>
      <c r="M635">
        <v>667.7</v>
      </c>
      <c r="N635">
        <v>27.86</v>
      </c>
      <c r="O635">
        <v>136.33000000000001</v>
      </c>
    </row>
    <row r="636" spans="1:15" x14ac:dyDescent="0.25">
      <c r="A636" t="s">
        <v>1099</v>
      </c>
      <c r="B636" s="2">
        <v>43313</v>
      </c>
      <c r="C636">
        <v>10010</v>
      </c>
      <c r="D636" t="s">
        <v>1057</v>
      </c>
      <c r="E636" t="s">
        <v>17</v>
      </c>
      <c r="F636" t="s">
        <v>165</v>
      </c>
      <c r="G636" t="s">
        <v>41</v>
      </c>
      <c r="H636" t="s">
        <v>166</v>
      </c>
      <c r="I636" t="s">
        <v>91</v>
      </c>
      <c r="J636" t="s">
        <v>92</v>
      </c>
      <c r="K636">
        <v>3</v>
      </c>
      <c r="L636">
        <v>0.05</v>
      </c>
      <c r="M636">
        <v>831.21</v>
      </c>
      <c r="N636">
        <v>34.33</v>
      </c>
      <c r="O636">
        <v>103.18</v>
      </c>
    </row>
    <row r="637" spans="1:15" x14ac:dyDescent="0.25">
      <c r="A637" t="s">
        <v>1100</v>
      </c>
      <c r="B637" s="2">
        <v>44676</v>
      </c>
      <c r="C637">
        <v>10337</v>
      </c>
      <c r="D637" t="s">
        <v>83</v>
      </c>
      <c r="E637" t="s">
        <v>17</v>
      </c>
      <c r="F637" t="s">
        <v>54</v>
      </c>
      <c r="G637" t="s">
        <v>55</v>
      </c>
      <c r="H637" t="s">
        <v>56</v>
      </c>
      <c r="I637" t="s">
        <v>205</v>
      </c>
      <c r="J637" t="s">
        <v>206</v>
      </c>
      <c r="K637">
        <v>1</v>
      </c>
      <c r="L637">
        <v>0.05</v>
      </c>
      <c r="M637">
        <v>753.3</v>
      </c>
      <c r="N637">
        <v>57.16</v>
      </c>
      <c r="O637">
        <v>156.38</v>
      </c>
    </row>
    <row r="638" spans="1:15" x14ac:dyDescent="0.25">
      <c r="A638" t="s">
        <v>1101</v>
      </c>
      <c r="B638" s="2">
        <v>44278</v>
      </c>
      <c r="C638">
        <v>10181</v>
      </c>
      <c r="D638" t="s">
        <v>214</v>
      </c>
      <c r="E638" t="s">
        <v>17</v>
      </c>
      <c r="F638" t="s">
        <v>47</v>
      </c>
      <c r="G638" t="s">
        <v>48</v>
      </c>
      <c r="H638" t="s">
        <v>49</v>
      </c>
      <c r="I638" t="s">
        <v>384</v>
      </c>
      <c r="J638" t="s">
        <v>385</v>
      </c>
      <c r="K638">
        <v>3</v>
      </c>
      <c r="L638">
        <v>0</v>
      </c>
      <c r="M638">
        <v>3765.48</v>
      </c>
      <c r="N638">
        <v>363.53</v>
      </c>
      <c r="O638">
        <v>977.72</v>
      </c>
    </row>
    <row r="639" spans="1:15" x14ac:dyDescent="0.25">
      <c r="A639" t="s">
        <v>1102</v>
      </c>
      <c r="B639" s="2">
        <v>43947</v>
      </c>
      <c r="C639">
        <v>10056</v>
      </c>
      <c r="D639" t="s">
        <v>1103</v>
      </c>
      <c r="E639" t="s">
        <v>39</v>
      </c>
      <c r="F639" t="s">
        <v>72</v>
      </c>
      <c r="G639" t="s">
        <v>73</v>
      </c>
      <c r="H639" t="s">
        <v>56</v>
      </c>
      <c r="I639" t="s">
        <v>80</v>
      </c>
      <c r="J639" t="s">
        <v>81</v>
      </c>
      <c r="K639">
        <v>1</v>
      </c>
      <c r="L639">
        <v>0.3</v>
      </c>
      <c r="M639">
        <v>227.74</v>
      </c>
      <c r="N639">
        <v>28.26</v>
      </c>
      <c r="O639">
        <v>36.99</v>
      </c>
    </row>
    <row r="640" spans="1:15" x14ac:dyDescent="0.25">
      <c r="A640" t="s">
        <v>1104</v>
      </c>
      <c r="B640" s="2">
        <v>43859</v>
      </c>
      <c r="C640">
        <v>10060</v>
      </c>
      <c r="D640" t="s">
        <v>648</v>
      </c>
      <c r="E640" t="s">
        <v>39</v>
      </c>
      <c r="F640" t="s">
        <v>116</v>
      </c>
      <c r="G640" t="s">
        <v>26</v>
      </c>
      <c r="H640" t="s">
        <v>27</v>
      </c>
      <c r="I640" t="s">
        <v>95</v>
      </c>
      <c r="J640" t="s">
        <v>96</v>
      </c>
      <c r="K640">
        <v>1</v>
      </c>
      <c r="L640">
        <v>0</v>
      </c>
      <c r="M640">
        <v>1024.3699999999999</v>
      </c>
      <c r="N640">
        <v>188.04</v>
      </c>
      <c r="O640">
        <v>244.16</v>
      </c>
    </row>
    <row r="641" spans="1:15" x14ac:dyDescent="0.25">
      <c r="A641" t="s">
        <v>1105</v>
      </c>
      <c r="B641" s="2">
        <v>43350</v>
      </c>
      <c r="C641">
        <v>10062</v>
      </c>
      <c r="D641" t="s">
        <v>1106</v>
      </c>
      <c r="E641" t="s">
        <v>39</v>
      </c>
      <c r="F641" t="s">
        <v>116</v>
      </c>
      <c r="G641" t="s">
        <v>26</v>
      </c>
      <c r="H641" t="s">
        <v>27</v>
      </c>
      <c r="I641" t="s">
        <v>167</v>
      </c>
      <c r="J641" t="s">
        <v>168</v>
      </c>
      <c r="K641">
        <v>2</v>
      </c>
      <c r="L641">
        <v>0</v>
      </c>
      <c r="M641">
        <v>2431.6</v>
      </c>
      <c r="N641">
        <v>209.25</v>
      </c>
      <c r="O641">
        <v>555.88</v>
      </c>
    </row>
    <row r="642" spans="1:15" x14ac:dyDescent="0.25">
      <c r="A642" t="s">
        <v>788</v>
      </c>
      <c r="B642" s="2">
        <v>44028</v>
      </c>
      <c r="C642">
        <v>10124</v>
      </c>
      <c r="D642" t="s">
        <v>327</v>
      </c>
      <c r="E642" t="s">
        <v>32</v>
      </c>
      <c r="F642" t="s">
        <v>54</v>
      </c>
      <c r="G642" t="s">
        <v>55</v>
      </c>
      <c r="H642" t="s">
        <v>56</v>
      </c>
      <c r="I642" t="s">
        <v>175</v>
      </c>
      <c r="J642" t="s">
        <v>176</v>
      </c>
      <c r="K642">
        <v>2</v>
      </c>
      <c r="L642">
        <v>0</v>
      </c>
      <c r="M642">
        <v>2446.3200000000002</v>
      </c>
      <c r="N642">
        <v>348.6</v>
      </c>
      <c r="O642">
        <v>646.44000000000005</v>
      </c>
    </row>
    <row r="643" spans="1:15" x14ac:dyDescent="0.25">
      <c r="A643" t="s">
        <v>1107</v>
      </c>
      <c r="B643" s="2">
        <v>44821</v>
      </c>
      <c r="C643">
        <v>10192</v>
      </c>
      <c r="D643" t="s">
        <v>1032</v>
      </c>
      <c r="E643" t="s">
        <v>39</v>
      </c>
      <c r="F643" t="s">
        <v>112</v>
      </c>
      <c r="G643" t="s">
        <v>26</v>
      </c>
      <c r="H643" t="s">
        <v>113</v>
      </c>
      <c r="I643" t="s">
        <v>443</v>
      </c>
      <c r="J643" t="s">
        <v>444</v>
      </c>
      <c r="K643">
        <v>1</v>
      </c>
      <c r="L643">
        <v>0.05</v>
      </c>
      <c r="M643">
        <v>554.19000000000005</v>
      </c>
      <c r="N643">
        <v>28.51</v>
      </c>
      <c r="O643">
        <v>113.69</v>
      </c>
    </row>
    <row r="644" spans="1:15" x14ac:dyDescent="0.25">
      <c r="A644" t="s">
        <v>1108</v>
      </c>
      <c r="B644" s="2">
        <v>43409</v>
      </c>
      <c r="C644">
        <v>10252</v>
      </c>
      <c r="D644" t="s">
        <v>289</v>
      </c>
      <c r="E644" t="s">
        <v>39</v>
      </c>
      <c r="F644" t="s">
        <v>61</v>
      </c>
      <c r="G644" t="s">
        <v>62</v>
      </c>
      <c r="H644" t="s">
        <v>63</v>
      </c>
      <c r="I644" t="s">
        <v>142</v>
      </c>
      <c r="J644" t="s">
        <v>143</v>
      </c>
      <c r="K644">
        <v>1</v>
      </c>
      <c r="L644">
        <v>0</v>
      </c>
      <c r="M644">
        <v>193.67</v>
      </c>
      <c r="N644">
        <v>15.4</v>
      </c>
      <c r="O644">
        <v>24.78</v>
      </c>
    </row>
    <row r="645" spans="1:15" x14ac:dyDescent="0.25">
      <c r="A645" t="s">
        <v>1109</v>
      </c>
      <c r="B645" s="2">
        <v>43154</v>
      </c>
      <c r="C645">
        <v>10143</v>
      </c>
      <c r="D645" t="s">
        <v>962</v>
      </c>
      <c r="E645" t="s">
        <v>32</v>
      </c>
      <c r="F645" t="s">
        <v>40</v>
      </c>
      <c r="G645" t="s">
        <v>41</v>
      </c>
      <c r="H645" t="s">
        <v>42</v>
      </c>
      <c r="I645" t="s">
        <v>167</v>
      </c>
      <c r="J645" t="s">
        <v>168</v>
      </c>
      <c r="K645">
        <v>1</v>
      </c>
      <c r="L645">
        <v>0</v>
      </c>
      <c r="M645">
        <v>1215.8</v>
      </c>
      <c r="N645">
        <v>230.18</v>
      </c>
      <c r="O645">
        <v>290.5</v>
      </c>
    </row>
    <row r="646" spans="1:15" x14ac:dyDescent="0.25">
      <c r="A646" t="s">
        <v>1110</v>
      </c>
      <c r="B646" s="2">
        <v>43361</v>
      </c>
      <c r="C646">
        <v>10248</v>
      </c>
      <c r="D646" t="s">
        <v>1111</v>
      </c>
      <c r="E646" t="s">
        <v>39</v>
      </c>
      <c r="F646" t="s">
        <v>261</v>
      </c>
      <c r="G646" t="s">
        <v>261</v>
      </c>
      <c r="H646" t="s">
        <v>262</v>
      </c>
      <c r="I646" t="s">
        <v>68</v>
      </c>
      <c r="J646" t="s">
        <v>69</v>
      </c>
      <c r="K646">
        <v>2</v>
      </c>
      <c r="L646">
        <v>0.05</v>
      </c>
      <c r="M646">
        <v>452.98</v>
      </c>
      <c r="N646">
        <v>22.71</v>
      </c>
      <c r="O646">
        <v>70.209999999999994</v>
      </c>
    </row>
    <row r="647" spans="1:15" x14ac:dyDescent="0.25">
      <c r="A647" t="s">
        <v>1112</v>
      </c>
      <c r="B647" s="2">
        <v>44801</v>
      </c>
      <c r="C647">
        <v>10258</v>
      </c>
      <c r="D647" t="s">
        <v>810</v>
      </c>
      <c r="E647" t="s">
        <v>39</v>
      </c>
      <c r="F647" t="s">
        <v>116</v>
      </c>
      <c r="G647" t="s">
        <v>26</v>
      </c>
      <c r="H647" t="s">
        <v>27</v>
      </c>
      <c r="I647" t="s">
        <v>215</v>
      </c>
      <c r="J647" t="s">
        <v>216</v>
      </c>
      <c r="K647">
        <v>3</v>
      </c>
      <c r="L647">
        <v>0</v>
      </c>
      <c r="M647">
        <v>2768.31</v>
      </c>
      <c r="N647">
        <v>53.91</v>
      </c>
      <c r="O647">
        <v>559.04</v>
      </c>
    </row>
    <row r="648" spans="1:15" x14ac:dyDescent="0.25">
      <c r="A648" t="s">
        <v>1113</v>
      </c>
      <c r="B648" s="2">
        <v>44170</v>
      </c>
      <c r="C648">
        <v>10336</v>
      </c>
      <c r="D648" t="s">
        <v>1114</v>
      </c>
      <c r="E648" t="s">
        <v>32</v>
      </c>
      <c r="F648" t="s">
        <v>154</v>
      </c>
      <c r="G648" t="s">
        <v>155</v>
      </c>
      <c r="H648" t="s">
        <v>156</v>
      </c>
      <c r="I648" t="s">
        <v>95</v>
      </c>
      <c r="J648" t="s">
        <v>96</v>
      </c>
      <c r="K648">
        <v>4</v>
      </c>
      <c r="L648">
        <v>0</v>
      </c>
      <c r="M648">
        <v>4097.4799999999996</v>
      </c>
      <c r="N648">
        <v>206.84</v>
      </c>
      <c r="O648">
        <v>922.12</v>
      </c>
    </row>
    <row r="649" spans="1:15" x14ac:dyDescent="0.25">
      <c r="A649" t="s">
        <v>1115</v>
      </c>
      <c r="B649" s="2">
        <v>43188</v>
      </c>
      <c r="C649">
        <v>10132</v>
      </c>
      <c r="D649" t="s">
        <v>102</v>
      </c>
      <c r="E649" t="s">
        <v>39</v>
      </c>
      <c r="F649" t="s">
        <v>201</v>
      </c>
      <c r="G649" t="s">
        <v>202</v>
      </c>
      <c r="H649" t="s">
        <v>122</v>
      </c>
      <c r="I649" t="s">
        <v>246</v>
      </c>
      <c r="J649" t="s">
        <v>247</v>
      </c>
      <c r="K649">
        <v>4</v>
      </c>
      <c r="L649">
        <v>0.3</v>
      </c>
      <c r="M649">
        <v>4093.84</v>
      </c>
      <c r="N649">
        <v>164.28</v>
      </c>
      <c r="O649">
        <v>917.07</v>
      </c>
    </row>
    <row r="650" spans="1:15" x14ac:dyDescent="0.25">
      <c r="A650" t="s">
        <v>1116</v>
      </c>
      <c r="B650" s="2">
        <v>43681</v>
      </c>
      <c r="C650">
        <v>10390</v>
      </c>
      <c r="D650" t="s">
        <v>53</v>
      </c>
      <c r="E650" t="s">
        <v>17</v>
      </c>
      <c r="F650" t="s">
        <v>33</v>
      </c>
      <c r="G650" t="s">
        <v>34</v>
      </c>
      <c r="H650" t="s">
        <v>27</v>
      </c>
      <c r="I650" t="s">
        <v>443</v>
      </c>
      <c r="J650" t="s">
        <v>444</v>
      </c>
      <c r="K650">
        <v>1</v>
      </c>
      <c r="L650">
        <v>0</v>
      </c>
      <c r="M650">
        <v>554.19000000000005</v>
      </c>
      <c r="N650">
        <v>28.51</v>
      </c>
      <c r="O650">
        <v>113.69</v>
      </c>
    </row>
    <row r="651" spans="1:15" x14ac:dyDescent="0.25">
      <c r="A651" t="s">
        <v>1117</v>
      </c>
      <c r="B651" s="2">
        <v>44049</v>
      </c>
      <c r="C651">
        <v>10128</v>
      </c>
      <c r="D651" t="s">
        <v>470</v>
      </c>
      <c r="E651" t="s">
        <v>32</v>
      </c>
      <c r="F651" t="s">
        <v>112</v>
      </c>
      <c r="G651" t="s">
        <v>26</v>
      </c>
      <c r="H651" t="s">
        <v>113</v>
      </c>
      <c r="I651" t="s">
        <v>43</v>
      </c>
      <c r="J651" t="s">
        <v>44</v>
      </c>
      <c r="K651">
        <v>3</v>
      </c>
      <c r="L651">
        <v>0.05</v>
      </c>
      <c r="M651">
        <v>472.5</v>
      </c>
      <c r="N651">
        <v>17.989999999999998</v>
      </c>
      <c r="O651">
        <v>72.66</v>
      </c>
    </row>
    <row r="652" spans="1:15" x14ac:dyDescent="0.25">
      <c r="A652" t="s">
        <v>1118</v>
      </c>
      <c r="B652" s="2">
        <v>43545</v>
      </c>
      <c r="C652">
        <v>10299</v>
      </c>
      <c r="D652" t="s">
        <v>256</v>
      </c>
      <c r="E652" t="s">
        <v>39</v>
      </c>
      <c r="F652" t="s">
        <v>88</v>
      </c>
      <c r="G652" t="s">
        <v>89</v>
      </c>
      <c r="H652" t="s">
        <v>90</v>
      </c>
      <c r="I652" t="s">
        <v>57</v>
      </c>
      <c r="J652" t="s">
        <v>58</v>
      </c>
      <c r="K652">
        <v>1</v>
      </c>
      <c r="L652">
        <v>0.05</v>
      </c>
      <c r="M652">
        <v>150.81</v>
      </c>
      <c r="N652">
        <v>12.71</v>
      </c>
      <c r="O652">
        <v>19.37</v>
      </c>
    </row>
    <row r="653" spans="1:15" x14ac:dyDescent="0.25">
      <c r="A653" t="s">
        <v>1119</v>
      </c>
      <c r="B653" s="2">
        <v>44859</v>
      </c>
      <c r="C653">
        <v>10104</v>
      </c>
      <c r="D653" t="s">
        <v>923</v>
      </c>
      <c r="E653" t="s">
        <v>17</v>
      </c>
      <c r="F653" t="s">
        <v>116</v>
      </c>
      <c r="G653" t="s">
        <v>26</v>
      </c>
      <c r="H653" t="s">
        <v>27</v>
      </c>
      <c r="I653" t="s">
        <v>146</v>
      </c>
      <c r="J653" t="s">
        <v>147</v>
      </c>
      <c r="K653">
        <v>1</v>
      </c>
      <c r="L653">
        <v>0.3</v>
      </c>
      <c r="M653">
        <v>161.18</v>
      </c>
      <c r="N653">
        <v>13.84</v>
      </c>
      <c r="O653">
        <v>20.72</v>
      </c>
    </row>
    <row r="654" spans="1:15" x14ac:dyDescent="0.25">
      <c r="A654" t="s">
        <v>1120</v>
      </c>
      <c r="B654" s="2">
        <v>43410</v>
      </c>
      <c r="C654">
        <v>10027</v>
      </c>
      <c r="D654" t="s">
        <v>307</v>
      </c>
      <c r="E654" t="s">
        <v>39</v>
      </c>
      <c r="F654" t="s">
        <v>33</v>
      </c>
      <c r="G654" t="s">
        <v>34</v>
      </c>
      <c r="H654" t="s">
        <v>27</v>
      </c>
      <c r="I654" t="s">
        <v>99</v>
      </c>
      <c r="J654" t="s">
        <v>100</v>
      </c>
      <c r="K654">
        <v>5</v>
      </c>
      <c r="L654">
        <v>0</v>
      </c>
      <c r="M654">
        <v>5401.9</v>
      </c>
      <c r="N654">
        <v>242.67</v>
      </c>
      <c r="O654">
        <v>1374.77</v>
      </c>
    </row>
    <row r="655" spans="1:15" x14ac:dyDescent="0.25">
      <c r="A655" t="s">
        <v>1121</v>
      </c>
      <c r="B655" s="2">
        <v>43318</v>
      </c>
      <c r="C655">
        <v>10093</v>
      </c>
      <c r="D655" t="s">
        <v>545</v>
      </c>
      <c r="E655" t="s">
        <v>39</v>
      </c>
      <c r="F655" t="s">
        <v>193</v>
      </c>
      <c r="G655" t="s">
        <v>193</v>
      </c>
      <c r="H655" t="s">
        <v>194</v>
      </c>
      <c r="I655" t="s">
        <v>384</v>
      </c>
      <c r="J655" t="s">
        <v>385</v>
      </c>
      <c r="K655">
        <v>1</v>
      </c>
      <c r="L655">
        <v>0.15</v>
      </c>
      <c r="M655">
        <v>1255.1600000000001</v>
      </c>
      <c r="N655">
        <v>380.84</v>
      </c>
      <c r="O655">
        <v>351.87</v>
      </c>
    </row>
    <row r="656" spans="1:15" x14ac:dyDescent="0.25">
      <c r="A656" t="s">
        <v>1122</v>
      </c>
      <c r="B656" s="2">
        <v>43363</v>
      </c>
      <c r="C656">
        <v>10043</v>
      </c>
      <c r="D656" t="s">
        <v>282</v>
      </c>
      <c r="E656" t="s">
        <v>17</v>
      </c>
      <c r="F656" t="s">
        <v>103</v>
      </c>
      <c r="G656" t="s">
        <v>104</v>
      </c>
      <c r="H656" t="s">
        <v>105</v>
      </c>
      <c r="I656" t="s">
        <v>21</v>
      </c>
      <c r="J656" t="s">
        <v>22</v>
      </c>
      <c r="K656">
        <v>3</v>
      </c>
      <c r="L656">
        <v>0</v>
      </c>
      <c r="M656">
        <v>1854.03</v>
      </c>
      <c r="N656">
        <v>27.39</v>
      </c>
      <c r="O656">
        <v>373.54</v>
      </c>
    </row>
    <row r="657" spans="1:15" x14ac:dyDescent="0.25">
      <c r="A657" t="s">
        <v>1123</v>
      </c>
      <c r="B657" s="2">
        <v>43377</v>
      </c>
      <c r="C657">
        <v>10123</v>
      </c>
      <c r="D657" t="s">
        <v>1124</v>
      </c>
      <c r="E657" t="s">
        <v>17</v>
      </c>
      <c r="F657" t="s">
        <v>47</v>
      </c>
      <c r="G657" t="s">
        <v>48</v>
      </c>
      <c r="H657" t="s">
        <v>49</v>
      </c>
      <c r="I657" t="s">
        <v>157</v>
      </c>
      <c r="J657" t="s">
        <v>158</v>
      </c>
      <c r="K657">
        <v>6</v>
      </c>
      <c r="L657">
        <v>0</v>
      </c>
      <c r="M657">
        <v>1133.22</v>
      </c>
      <c r="N657">
        <v>21.56</v>
      </c>
      <c r="O657">
        <v>172.14</v>
      </c>
    </row>
    <row r="658" spans="1:15" x14ac:dyDescent="0.25">
      <c r="A658" t="s">
        <v>1125</v>
      </c>
      <c r="B658" s="2">
        <v>44805</v>
      </c>
      <c r="C658">
        <v>10370</v>
      </c>
      <c r="D658" t="s">
        <v>870</v>
      </c>
      <c r="E658" t="s">
        <v>39</v>
      </c>
      <c r="F658" t="s">
        <v>165</v>
      </c>
      <c r="G658" t="s">
        <v>41</v>
      </c>
      <c r="H658" t="s">
        <v>166</v>
      </c>
      <c r="I658" t="s">
        <v>99</v>
      </c>
      <c r="J658" t="s">
        <v>100</v>
      </c>
      <c r="K658">
        <v>5</v>
      </c>
      <c r="L658">
        <v>0.05</v>
      </c>
      <c r="M658">
        <v>5401.9</v>
      </c>
      <c r="N658">
        <v>266.94</v>
      </c>
      <c r="O658">
        <v>1377.19</v>
      </c>
    </row>
    <row r="659" spans="1:15" x14ac:dyDescent="0.25">
      <c r="A659" t="s">
        <v>1126</v>
      </c>
      <c r="B659" s="2">
        <v>44209</v>
      </c>
      <c r="C659">
        <v>10102</v>
      </c>
      <c r="D659" t="s">
        <v>1127</v>
      </c>
      <c r="E659" t="s">
        <v>17</v>
      </c>
      <c r="F659" t="s">
        <v>112</v>
      </c>
      <c r="G659" t="s">
        <v>26</v>
      </c>
      <c r="H659" t="s">
        <v>113</v>
      </c>
      <c r="I659" t="s">
        <v>117</v>
      </c>
      <c r="J659" t="s">
        <v>118</v>
      </c>
      <c r="K659">
        <v>6</v>
      </c>
      <c r="L659">
        <v>0</v>
      </c>
      <c r="M659">
        <v>1083.3</v>
      </c>
      <c r="N659">
        <v>16.260000000000002</v>
      </c>
      <c r="O659">
        <v>164.11</v>
      </c>
    </row>
    <row r="660" spans="1:15" x14ac:dyDescent="0.25">
      <c r="A660" t="s">
        <v>1128</v>
      </c>
      <c r="B660" s="2">
        <v>43172</v>
      </c>
      <c r="C660">
        <v>10319</v>
      </c>
      <c r="D660" t="s">
        <v>621</v>
      </c>
      <c r="E660" t="s">
        <v>32</v>
      </c>
      <c r="F660" t="s">
        <v>61</v>
      </c>
      <c r="G660" t="s">
        <v>62</v>
      </c>
      <c r="H660" t="s">
        <v>63</v>
      </c>
      <c r="I660" t="s">
        <v>43</v>
      </c>
      <c r="J660" t="s">
        <v>44</v>
      </c>
      <c r="K660">
        <v>3</v>
      </c>
      <c r="L660">
        <v>0.05</v>
      </c>
      <c r="M660">
        <v>472.5</v>
      </c>
      <c r="N660">
        <v>19.79</v>
      </c>
      <c r="O660">
        <v>72.84</v>
      </c>
    </row>
    <row r="661" spans="1:15" x14ac:dyDescent="0.25">
      <c r="A661" t="s">
        <v>1129</v>
      </c>
      <c r="B661" s="2">
        <v>43257</v>
      </c>
      <c r="C661">
        <v>10090</v>
      </c>
      <c r="D661" t="s">
        <v>325</v>
      </c>
      <c r="E661" t="s">
        <v>17</v>
      </c>
      <c r="F661" t="s">
        <v>116</v>
      </c>
      <c r="G661" t="s">
        <v>26</v>
      </c>
      <c r="H661" t="s">
        <v>27</v>
      </c>
      <c r="I661" t="s">
        <v>57</v>
      </c>
      <c r="J661" t="s">
        <v>58</v>
      </c>
      <c r="K661">
        <v>2</v>
      </c>
      <c r="L661">
        <v>0.05</v>
      </c>
      <c r="M661">
        <v>301.62</v>
      </c>
      <c r="N661">
        <v>11.55</v>
      </c>
      <c r="O661">
        <v>37.36</v>
      </c>
    </row>
    <row r="662" spans="1:15" x14ac:dyDescent="0.25">
      <c r="A662" t="s">
        <v>1130</v>
      </c>
      <c r="B662" s="2">
        <v>44326</v>
      </c>
      <c r="C662">
        <v>10217</v>
      </c>
      <c r="D662" t="s">
        <v>461</v>
      </c>
      <c r="E662" t="s">
        <v>39</v>
      </c>
      <c r="F662" t="s">
        <v>40</v>
      </c>
      <c r="G662" t="s">
        <v>41</v>
      </c>
      <c r="H662" t="s">
        <v>42</v>
      </c>
      <c r="I662" t="s">
        <v>398</v>
      </c>
      <c r="J662" t="s">
        <v>399</v>
      </c>
      <c r="K662">
        <v>1</v>
      </c>
      <c r="L662">
        <v>0.15</v>
      </c>
      <c r="M662">
        <v>239.47</v>
      </c>
      <c r="N662">
        <v>25.12</v>
      </c>
      <c r="O662">
        <v>31.25</v>
      </c>
    </row>
    <row r="663" spans="1:15" x14ac:dyDescent="0.25">
      <c r="A663" t="s">
        <v>1131</v>
      </c>
      <c r="B663" s="2">
        <v>43258</v>
      </c>
      <c r="C663">
        <v>10131</v>
      </c>
      <c r="D663" t="s">
        <v>341</v>
      </c>
      <c r="E663" t="s">
        <v>39</v>
      </c>
      <c r="F663" t="s">
        <v>112</v>
      </c>
      <c r="G663" t="s">
        <v>26</v>
      </c>
      <c r="H663" t="s">
        <v>113</v>
      </c>
      <c r="I663" t="s">
        <v>57</v>
      </c>
      <c r="J663" t="s">
        <v>58</v>
      </c>
      <c r="K663">
        <v>1</v>
      </c>
      <c r="L663">
        <v>0.05</v>
      </c>
      <c r="M663">
        <v>150.81</v>
      </c>
      <c r="N663">
        <v>11.55</v>
      </c>
      <c r="O663">
        <v>19.260000000000002</v>
      </c>
    </row>
    <row r="664" spans="1:15" x14ac:dyDescent="0.25">
      <c r="A664" t="s">
        <v>1132</v>
      </c>
      <c r="B664" s="2">
        <v>44588</v>
      </c>
      <c r="C664">
        <v>10202</v>
      </c>
      <c r="D664" t="s">
        <v>1133</v>
      </c>
      <c r="E664" t="s">
        <v>39</v>
      </c>
      <c r="F664" t="s">
        <v>133</v>
      </c>
      <c r="G664" t="s">
        <v>134</v>
      </c>
      <c r="H664" t="s">
        <v>135</v>
      </c>
      <c r="I664" t="s">
        <v>138</v>
      </c>
      <c r="J664" t="s">
        <v>139</v>
      </c>
      <c r="K664">
        <v>1</v>
      </c>
      <c r="L664">
        <v>0.1</v>
      </c>
      <c r="M664">
        <v>180.9</v>
      </c>
      <c r="N664">
        <v>21.36</v>
      </c>
      <c r="O664">
        <v>29.28</v>
      </c>
    </row>
    <row r="665" spans="1:15" x14ac:dyDescent="0.25">
      <c r="A665" t="s">
        <v>177</v>
      </c>
      <c r="B665" s="2">
        <v>43104</v>
      </c>
      <c r="C665">
        <v>10077</v>
      </c>
      <c r="D665" t="s">
        <v>178</v>
      </c>
      <c r="E665" t="s">
        <v>17</v>
      </c>
      <c r="F665" t="s">
        <v>33</v>
      </c>
      <c r="G665" t="s">
        <v>34</v>
      </c>
      <c r="H665" t="s">
        <v>27</v>
      </c>
      <c r="I665" t="s">
        <v>146</v>
      </c>
      <c r="J665" t="s">
        <v>147</v>
      </c>
      <c r="K665">
        <v>1</v>
      </c>
      <c r="L665">
        <v>0.1</v>
      </c>
      <c r="M665">
        <v>161.18</v>
      </c>
      <c r="N665">
        <v>13.84</v>
      </c>
      <c r="O665">
        <v>20.72</v>
      </c>
    </row>
    <row r="666" spans="1:15" x14ac:dyDescent="0.25">
      <c r="A666" t="s">
        <v>1134</v>
      </c>
      <c r="B666" s="2">
        <v>44386</v>
      </c>
      <c r="C666">
        <v>10057</v>
      </c>
      <c r="D666" t="s">
        <v>644</v>
      </c>
      <c r="E666" t="s">
        <v>39</v>
      </c>
      <c r="F666" t="s">
        <v>72</v>
      </c>
      <c r="G666" t="s">
        <v>73</v>
      </c>
      <c r="H666" t="s">
        <v>56</v>
      </c>
      <c r="I666" t="s">
        <v>150</v>
      </c>
      <c r="J666" t="s">
        <v>151</v>
      </c>
      <c r="K666">
        <v>5</v>
      </c>
      <c r="L666">
        <v>0</v>
      </c>
      <c r="M666">
        <v>4390.3999999999996</v>
      </c>
      <c r="N666">
        <v>274.27999999999997</v>
      </c>
      <c r="O666">
        <v>1125.03</v>
      </c>
    </row>
    <row r="667" spans="1:15" x14ac:dyDescent="0.25">
      <c r="A667" t="s">
        <v>1135</v>
      </c>
      <c r="B667" s="2">
        <v>43511</v>
      </c>
      <c r="C667">
        <v>10002</v>
      </c>
      <c r="D667" t="s">
        <v>822</v>
      </c>
      <c r="E667" t="s">
        <v>39</v>
      </c>
      <c r="F667" t="s">
        <v>18</v>
      </c>
      <c r="G667" t="s">
        <v>19</v>
      </c>
      <c r="H667" t="s">
        <v>20</v>
      </c>
      <c r="I667" t="s">
        <v>302</v>
      </c>
      <c r="J667" t="s">
        <v>303</v>
      </c>
      <c r="K667">
        <v>1</v>
      </c>
      <c r="L667">
        <v>0</v>
      </c>
      <c r="M667">
        <v>272.87</v>
      </c>
      <c r="N667">
        <v>32.58</v>
      </c>
      <c r="O667">
        <v>36</v>
      </c>
    </row>
    <row r="668" spans="1:15" x14ac:dyDescent="0.25">
      <c r="A668" t="s">
        <v>1136</v>
      </c>
      <c r="B668" s="2">
        <v>43147</v>
      </c>
      <c r="C668">
        <v>10372</v>
      </c>
      <c r="D668" t="s">
        <v>1089</v>
      </c>
      <c r="E668" t="s">
        <v>32</v>
      </c>
      <c r="F668" t="s">
        <v>25</v>
      </c>
      <c r="G668" t="s">
        <v>26</v>
      </c>
      <c r="H668" t="s">
        <v>27</v>
      </c>
      <c r="I668" t="s">
        <v>480</v>
      </c>
      <c r="J668" t="s">
        <v>481</v>
      </c>
      <c r="K668">
        <v>1</v>
      </c>
      <c r="L668">
        <v>0</v>
      </c>
      <c r="M668">
        <v>885.07</v>
      </c>
      <c r="N668">
        <v>144.58000000000001</v>
      </c>
      <c r="O668">
        <v>209.18</v>
      </c>
    </row>
    <row r="669" spans="1:15" x14ac:dyDescent="0.25">
      <c r="A669" t="s">
        <v>1137</v>
      </c>
      <c r="B669" s="2">
        <v>44302</v>
      </c>
      <c r="C669">
        <v>10106</v>
      </c>
      <c r="D669" t="s">
        <v>739</v>
      </c>
      <c r="E669" t="s">
        <v>39</v>
      </c>
      <c r="F669" t="s">
        <v>112</v>
      </c>
      <c r="G669" t="s">
        <v>26</v>
      </c>
      <c r="H669" t="s">
        <v>113</v>
      </c>
      <c r="I669" t="s">
        <v>28</v>
      </c>
      <c r="J669" t="s">
        <v>29</v>
      </c>
      <c r="K669">
        <v>1</v>
      </c>
      <c r="L669">
        <v>0</v>
      </c>
      <c r="M669">
        <v>1004.18</v>
      </c>
      <c r="N669">
        <v>268.68</v>
      </c>
      <c r="O669">
        <v>277.91000000000003</v>
      </c>
    </row>
    <row r="670" spans="1:15" x14ac:dyDescent="0.25">
      <c r="A670" t="s">
        <v>1138</v>
      </c>
      <c r="B670" s="2">
        <v>43465</v>
      </c>
      <c r="C670">
        <v>10304</v>
      </c>
      <c r="D670" t="s">
        <v>841</v>
      </c>
      <c r="E670" t="s">
        <v>17</v>
      </c>
      <c r="F670" t="s">
        <v>112</v>
      </c>
      <c r="G670" t="s">
        <v>26</v>
      </c>
      <c r="H670" t="s">
        <v>113</v>
      </c>
      <c r="I670" t="s">
        <v>123</v>
      </c>
      <c r="J670" t="s">
        <v>124</v>
      </c>
      <c r="K670">
        <v>3</v>
      </c>
      <c r="L670">
        <v>0.15</v>
      </c>
      <c r="M670">
        <v>2003.1</v>
      </c>
      <c r="N670">
        <v>24.23</v>
      </c>
      <c r="O670">
        <v>403.04</v>
      </c>
    </row>
    <row r="671" spans="1:15" x14ac:dyDescent="0.25">
      <c r="A671" t="s">
        <v>1139</v>
      </c>
      <c r="B671" s="2">
        <v>43547</v>
      </c>
      <c r="C671">
        <v>10103</v>
      </c>
      <c r="D671" t="s">
        <v>339</v>
      </c>
      <c r="E671" t="s">
        <v>17</v>
      </c>
      <c r="F671" t="s">
        <v>61</v>
      </c>
      <c r="G671" t="s">
        <v>62</v>
      </c>
      <c r="H671" t="s">
        <v>63</v>
      </c>
      <c r="I671" t="s">
        <v>205</v>
      </c>
      <c r="J671" t="s">
        <v>206</v>
      </c>
      <c r="K671">
        <v>3</v>
      </c>
      <c r="L671">
        <v>0.05</v>
      </c>
      <c r="M671">
        <v>2259.9</v>
      </c>
      <c r="N671">
        <v>52.39</v>
      </c>
      <c r="O671">
        <v>457.22</v>
      </c>
    </row>
    <row r="672" spans="1:15" x14ac:dyDescent="0.25">
      <c r="A672" t="s">
        <v>1140</v>
      </c>
      <c r="B672" s="2">
        <v>43394</v>
      </c>
      <c r="C672">
        <v>10113</v>
      </c>
      <c r="D672" t="s">
        <v>174</v>
      </c>
      <c r="E672" t="s">
        <v>17</v>
      </c>
      <c r="F672" t="s">
        <v>88</v>
      </c>
      <c r="G672" t="s">
        <v>89</v>
      </c>
      <c r="H672" t="s">
        <v>90</v>
      </c>
      <c r="I672" t="s">
        <v>80</v>
      </c>
      <c r="J672" t="s">
        <v>81</v>
      </c>
      <c r="K672">
        <v>1</v>
      </c>
      <c r="L672">
        <v>0.05</v>
      </c>
      <c r="M672">
        <v>227.74</v>
      </c>
      <c r="N672">
        <v>25.9</v>
      </c>
      <c r="O672">
        <v>36.75</v>
      </c>
    </row>
    <row r="673" spans="1:15" x14ac:dyDescent="0.25">
      <c r="A673" t="s">
        <v>1141</v>
      </c>
      <c r="B673" s="2">
        <v>43603</v>
      </c>
      <c r="C673">
        <v>10173</v>
      </c>
      <c r="D673" t="s">
        <v>692</v>
      </c>
      <c r="E673" t="s">
        <v>17</v>
      </c>
      <c r="F673" t="s">
        <v>261</v>
      </c>
      <c r="G673" t="s">
        <v>261</v>
      </c>
      <c r="H673" t="s">
        <v>262</v>
      </c>
      <c r="I673" t="s">
        <v>43</v>
      </c>
      <c r="J673" t="s">
        <v>44</v>
      </c>
      <c r="K673">
        <v>1</v>
      </c>
      <c r="L673">
        <v>0.1</v>
      </c>
      <c r="M673">
        <v>157.5</v>
      </c>
      <c r="N673">
        <v>20.69</v>
      </c>
      <c r="O673">
        <v>25.69</v>
      </c>
    </row>
    <row r="674" spans="1:15" x14ac:dyDescent="0.25">
      <c r="A674" t="s">
        <v>563</v>
      </c>
      <c r="B674" s="2">
        <v>43979</v>
      </c>
      <c r="C674">
        <v>10164</v>
      </c>
      <c r="D674" t="s">
        <v>564</v>
      </c>
      <c r="E674" t="s">
        <v>32</v>
      </c>
      <c r="F674" t="s">
        <v>61</v>
      </c>
      <c r="G674" t="s">
        <v>62</v>
      </c>
      <c r="H674" t="s">
        <v>63</v>
      </c>
      <c r="I674" t="s">
        <v>427</v>
      </c>
      <c r="J674" t="s">
        <v>428</v>
      </c>
      <c r="K674">
        <v>1</v>
      </c>
      <c r="L674">
        <v>0.3</v>
      </c>
      <c r="M674">
        <v>129.19</v>
      </c>
      <c r="N674">
        <v>13.28</v>
      </c>
      <c r="O674">
        <v>20.71</v>
      </c>
    </row>
    <row r="675" spans="1:15" x14ac:dyDescent="0.25">
      <c r="A675" t="s">
        <v>602</v>
      </c>
      <c r="B675" s="2">
        <v>43296</v>
      </c>
      <c r="C675">
        <v>10225</v>
      </c>
      <c r="D675" t="s">
        <v>603</v>
      </c>
      <c r="E675" t="s">
        <v>17</v>
      </c>
      <c r="F675" t="s">
        <v>40</v>
      </c>
      <c r="G675" t="s">
        <v>41</v>
      </c>
      <c r="H675" t="s">
        <v>42</v>
      </c>
      <c r="I675" t="s">
        <v>76</v>
      </c>
      <c r="J675" t="s">
        <v>77</v>
      </c>
      <c r="K675">
        <v>2</v>
      </c>
      <c r="L675">
        <v>0.05</v>
      </c>
      <c r="M675">
        <v>1943</v>
      </c>
      <c r="N675">
        <v>55.84</v>
      </c>
      <c r="O675">
        <v>394.18</v>
      </c>
    </row>
    <row r="676" spans="1:15" x14ac:dyDescent="0.25">
      <c r="A676" t="s">
        <v>1142</v>
      </c>
      <c r="B676" s="2">
        <v>43297</v>
      </c>
      <c r="C676">
        <v>10033</v>
      </c>
      <c r="D676" t="s">
        <v>1143</v>
      </c>
      <c r="E676" t="s">
        <v>17</v>
      </c>
      <c r="F676" t="s">
        <v>133</v>
      </c>
      <c r="G676" t="s">
        <v>134</v>
      </c>
      <c r="H676" t="s">
        <v>135</v>
      </c>
      <c r="I676" t="s">
        <v>35</v>
      </c>
      <c r="J676" t="s">
        <v>36</v>
      </c>
      <c r="K676">
        <v>4</v>
      </c>
      <c r="L676">
        <v>0.1</v>
      </c>
      <c r="M676">
        <v>3405</v>
      </c>
      <c r="N676">
        <v>226.46</v>
      </c>
      <c r="O676">
        <v>873.89</v>
      </c>
    </row>
    <row r="677" spans="1:15" x14ac:dyDescent="0.25">
      <c r="A677" t="s">
        <v>1144</v>
      </c>
      <c r="B677" s="2">
        <v>44750</v>
      </c>
      <c r="C677">
        <v>10286</v>
      </c>
      <c r="D677" t="s">
        <v>1145</v>
      </c>
      <c r="E677" t="s">
        <v>17</v>
      </c>
      <c r="F677" t="s">
        <v>165</v>
      </c>
      <c r="G677" t="s">
        <v>41</v>
      </c>
      <c r="H677" t="s">
        <v>166</v>
      </c>
      <c r="I677" t="s">
        <v>205</v>
      </c>
      <c r="J677" t="s">
        <v>206</v>
      </c>
      <c r="K677">
        <v>1</v>
      </c>
      <c r="L677">
        <v>0</v>
      </c>
      <c r="M677">
        <v>753.3</v>
      </c>
      <c r="N677">
        <v>52.39</v>
      </c>
      <c r="O677">
        <v>155.9</v>
      </c>
    </row>
    <row r="678" spans="1:15" x14ac:dyDescent="0.25">
      <c r="A678" t="s">
        <v>1146</v>
      </c>
      <c r="B678" s="2">
        <v>44660</v>
      </c>
      <c r="C678">
        <v>10292</v>
      </c>
      <c r="D678" t="s">
        <v>31</v>
      </c>
      <c r="E678" t="s">
        <v>32</v>
      </c>
      <c r="F678" t="s">
        <v>103</v>
      </c>
      <c r="G678" t="s">
        <v>104</v>
      </c>
      <c r="H678" t="s">
        <v>105</v>
      </c>
      <c r="I678" t="s">
        <v>241</v>
      </c>
      <c r="J678" t="s">
        <v>242</v>
      </c>
      <c r="K678">
        <v>7</v>
      </c>
      <c r="L678">
        <v>0.05</v>
      </c>
      <c r="M678">
        <v>1666.56</v>
      </c>
      <c r="N678">
        <v>31.23</v>
      </c>
      <c r="O678">
        <v>203.11</v>
      </c>
    </row>
    <row r="679" spans="1:15" x14ac:dyDescent="0.25">
      <c r="A679" t="s">
        <v>1147</v>
      </c>
      <c r="B679" s="2">
        <v>44915</v>
      </c>
      <c r="C679">
        <v>10224</v>
      </c>
      <c r="D679" t="s">
        <v>575</v>
      </c>
      <c r="E679" t="s">
        <v>39</v>
      </c>
      <c r="F679" t="s">
        <v>116</v>
      </c>
      <c r="G679" t="s">
        <v>26</v>
      </c>
      <c r="H679" t="s">
        <v>27</v>
      </c>
      <c r="I679" t="s">
        <v>117</v>
      </c>
      <c r="J679" t="s">
        <v>118</v>
      </c>
      <c r="K679">
        <v>1</v>
      </c>
      <c r="L679">
        <v>0.3</v>
      </c>
      <c r="M679">
        <v>180.55</v>
      </c>
      <c r="N679">
        <v>16.260000000000002</v>
      </c>
      <c r="O679">
        <v>28.71</v>
      </c>
    </row>
    <row r="680" spans="1:15" x14ac:dyDescent="0.25">
      <c r="A680" t="s">
        <v>1148</v>
      </c>
      <c r="B680" s="2">
        <v>43610</v>
      </c>
      <c r="C680">
        <v>10261</v>
      </c>
      <c r="D680" t="s">
        <v>317</v>
      </c>
      <c r="E680" t="s">
        <v>17</v>
      </c>
      <c r="F680" t="s">
        <v>25</v>
      </c>
      <c r="G680" t="s">
        <v>26</v>
      </c>
      <c r="H680" t="s">
        <v>27</v>
      </c>
      <c r="I680" t="s">
        <v>21</v>
      </c>
      <c r="J680" t="s">
        <v>22</v>
      </c>
      <c r="K680">
        <v>7</v>
      </c>
      <c r="L680">
        <v>0.3</v>
      </c>
      <c r="M680">
        <v>4326.07</v>
      </c>
      <c r="N680">
        <v>23.82</v>
      </c>
      <c r="O680">
        <v>867.58</v>
      </c>
    </row>
    <row r="681" spans="1:15" x14ac:dyDescent="0.25">
      <c r="A681" t="s">
        <v>1149</v>
      </c>
      <c r="B681" s="2">
        <v>44198</v>
      </c>
      <c r="C681">
        <v>10128</v>
      </c>
      <c r="D681" t="s">
        <v>470</v>
      </c>
      <c r="E681" t="s">
        <v>32</v>
      </c>
      <c r="F681" t="s">
        <v>133</v>
      </c>
      <c r="G681" t="s">
        <v>134</v>
      </c>
      <c r="H681" t="s">
        <v>135</v>
      </c>
      <c r="I681" t="s">
        <v>302</v>
      </c>
      <c r="J681" t="s">
        <v>303</v>
      </c>
      <c r="K681">
        <v>2</v>
      </c>
      <c r="L681">
        <v>0.05</v>
      </c>
      <c r="M681">
        <v>545.74</v>
      </c>
      <c r="N681">
        <v>35.68</v>
      </c>
      <c r="O681">
        <v>69.05</v>
      </c>
    </row>
    <row r="682" spans="1:15" x14ac:dyDescent="0.25">
      <c r="A682" t="s">
        <v>1150</v>
      </c>
      <c r="B682" s="2">
        <v>44393</v>
      </c>
      <c r="C682">
        <v>10254</v>
      </c>
      <c r="D682" t="s">
        <v>1151</v>
      </c>
      <c r="E682" t="s">
        <v>32</v>
      </c>
      <c r="F682" t="s">
        <v>33</v>
      </c>
      <c r="G682" t="s">
        <v>34</v>
      </c>
      <c r="H682" t="s">
        <v>27</v>
      </c>
      <c r="I682" t="s">
        <v>443</v>
      </c>
      <c r="J682" t="s">
        <v>444</v>
      </c>
      <c r="K682">
        <v>1</v>
      </c>
      <c r="L682">
        <v>0.2</v>
      </c>
      <c r="M682">
        <v>554.19000000000005</v>
      </c>
      <c r="N682">
        <v>28.51</v>
      </c>
      <c r="O682">
        <v>113.69</v>
      </c>
    </row>
    <row r="683" spans="1:15" x14ac:dyDescent="0.25">
      <c r="A683" t="s">
        <v>1152</v>
      </c>
      <c r="B683" s="2">
        <v>44920</v>
      </c>
      <c r="C683">
        <v>10236</v>
      </c>
      <c r="D683" t="s">
        <v>1002</v>
      </c>
      <c r="E683" t="s">
        <v>32</v>
      </c>
      <c r="F683" t="s">
        <v>112</v>
      </c>
      <c r="G683" t="s">
        <v>26</v>
      </c>
      <c r="H683" t="s">
        <v>113</v>
      </c>
      <c r="I683" t="s">
        <v>150</v>
      </c>
      <c r="J683" t="s">
        <v>151</v>
      </c>
      <c r="K683">
        <v>1</v>
      </c>
      <c r="L683">
        <v>0</v>
      </c>
      <c r="M683">
        <v>878.08</v>
      </c>
      <c r="N683">
        <v>228.57</v>
      </c>
      <c r="O683">
        <v>242.38</v>
      </c>
    </row>
    <row r="684" spans="1:15" x14ac:dyDescent="0.25">
      <c r="A684" t="s">
        <v>410</v>
      </c>
      <c r="B684" s="2">
        <v>44350</v>
      </c>
      <c r="C684">
        <v>10237</v>
      </c>
      <c r="D684" t="s">
        <v>411</v>
      </c>
      <c r="E684" t="s">
        <v>39</v>
      </c>
      <c r="F684" t="s">
        <v>116</v>
      </c>
      <c r="G684" t="s">
        <v>26</v>
      </c>
      <c r="H684" t="s">
        <v>27</v>
      </c>
      <c r="I684" t="s">
        <v>209</v>
      </c>
      <c r="J684" t="s">
        <v>210</v>
      </c>
      <c r="K684">
        <v>1</v>
      </c>
      <c r="L684">
        <v>0.25</v>
      </c>
      <c r="M684">
        <v>136.71</v>
      </c>
      <c r="N684">
        <v>11.21</v>
      </c>
      <c r="O684">
        <v>21.63</v>
      </c>
    </row>
    <row r="685" spans="1:15" x14ac:dyDescent="0.25">
      <c r="A685" t="s">
        <v>1153</v>
      </c>
      <c r="B685" s="2">
        <v>43147</v>
      </c>
      <c r="C685">
        <v>10170</v>
      </c>
      <c r="D685" t="s">
        <v>1154</v>
      </c>
      <c r="E685" t="s">
        <v>39</v>
      </c>
      <c r="F685" t="s">
        <v>193</v>
      </c>
      <c r="G685" t="s">
        <v>193</v>
      </c>
      <c r="H685" t="s">
        <v>194</v>
      </c>
      <c r="I685" t="s">
        <v>398</v>
      </c>
      <c r="J685" t="s">
        <v>399</v>
      </c>
      <c r="K685">
        <v>4</v>
      </c>
      <c r="L685">
        <v>0</v>
      </c>
      <c r="M685">
        <v>957.88</v>
      </c>
      <c r="N685">
        <v>25.12</v>
      </c>
      <c r="O685">
        <v>117.47</v>
      </c>
    </row>
    <row r="686" spans="1:15" x14ac:dyDescent="0.25">
      <c r="A686" t="s">
        <v>1155</v>
      </c>
      <c r="B686" s="2">
        <v>44444</v>
      </c>
      <c r="C686">
        <v>10347</v>
      </c>
      <c r="D686" t="s">
        <v>465</v>
      </c>
      <c r="E686" t="s">
        <v>39</v>
      </c>
      <c r="F686" t="s">
        <v>25</v>
      </c>
      <c r="G686" t="s">
        <v>26</v>
      </c>
      <c r="H686" t="s">
        <v>27</v>
      </c>
      <c r="I686" t="s">
        <v>312</v>
      </c>
      <c r="J686" t="s">
        <v>313</v>
      </c>
      <c r="K686">
        <v>1</v>
      </c>
      <c r="L686">
        <v>0.2</v>
      </c>
      <c r="M686">
        <v>722.69</v>
      </c>
      <c r="N686">
        <v>178.66</v>
      </c>
      <c r="O686">
        <v>198.54</v>
      </c>
    </row>
    <row r="687" spans="1:15" x14ac:dyDescent="0.25">
      <c r="A687" t="s">
        <v>1156</v>
      </c>
      <c r="B687" s="2">
        <v>44147</v>
      </c>
      <c r="C687">
        <v>10247</v>
      </c>
      <c r="D687" t="s">
        <v>737</v>
      </c>
      <c r="E687" t="s">
        <v>17</v>
      </c>
      <c r="F687" t="s">
        <v>61</v>
      </c>
      <c r="G687" t="s">
        <v>62</v>
      </c>
      <c r="H687" t="s">
        <v>63</v>
      </c>
      <c r="I687" t="s">
        <v>209</v>
      </c>
      <c r="J687" t="s">
        <v>210</v>
      </c>
      <c r="K687">
        <v>4</v>
      </c>
      <c r="L687">
        <v>0.1</v>
      </c>
      <c r="M687">
        <v>546.84</v>
      </c>
      <c r="N687">
        <v>12.33</v>
      </c>
      <c r="O687">
        <v>83.27</v>
      </c>
    </row>
    <row r="688" spans="1:15" x14ac:dyDescent="0.25">
      <c r="A688" t="s">
        <v>1157</v>
      </c>
      <c r="B688" s="2">
        <v>43391</v>
      </c>
      <c r="C688">
        <v>10109</v>
      </c>
      <c r="D688" t="s">
        <v>348</v>
      </c>
      <c r="E688" t="s">
        <v>32</v>
      </c>
      <c r="F688" t="s">
        <v>116</v>
      </c>
      <c r="G688" t="s">
        <v>26</v>
      </c>
      <c r="H688" t="s">
        <v>27</v>
      </c>
      <c r="I688" t="s">
        <v>283</v>
      </c>
      <c r="J688" t="s">
        <v>284</v>
      </c>
      <c r="K688">
        <v>2</v>
      </c>
      <c r="L688">
        <v>0</v>
      </c>
      <c r="M688">
        <v>1734.64</v>
      </c>
      <c r="N688">
        <v>149.52000000000001</v>
      </c>
      <c r="O688">
        <v>396.57</v>
      </c>
    </row>
    <row r="689" spans="1:15" x14ac:dyDescent="0.25">
      <c r="A689" t="s">
        <v>1158</v>
      </c>
      <c r="B689" s="2">
        <v>44338</v>
      </c>
      <c r="C689">
        <v>10145</v>
      </c>
      <c r="D689" t="s">
        <v>1159</v>
      </c>
      <c r="E689" t="s">
        <v>39</v>
      </c>
      <c r="F689" t="s">
        <v>261</v>
      </c>
      <c r="G689" t="s">
        <v>261</v>
      </c>
      <c r="H689" t="s">
        <v>262</v>
      </c>
      <c r="I689" t="s">
        <v>283</v>
      </c>
      <c r="J689" t="s">
        <v>284</v>
      </c>
      <c r="K689">
        <v>1</v>
      </c>
      <c r="L689">
        <v>0</v>
      </c>
      <c r="M689">
        <v>867.32</v>
      </c>
      <c r="N689">
        <v>171.95</v>
      </c>
      <c r="O689">
        <v>208</v>
      </c>
    </row>
    <row r="690" spans="1:15" x14ac:dyDescent="0.25">
      <c r="A690" t="s">
        <v>1160</v>
      </c>
      <c r="B690" s="2">
        <v>44866</v>
      </c>
      <c r="C690">
        <v>10264</v>
      </c>
      <c r="D690" t="s">
        <v>232</v>
      </c>
      <c r="E690" t="s">
        <v>17</v>
      </c>
      <c r="F690" t="s">
        <v>103</v>
      </c>
      <c r="G690" t="s">
        <v>104</v>
      </c>
      <c r="H690" t="s">
        <v>105</v>
      </c>
      <c r="I690" t="s">
        <v>175</v>
      </c>
      <c r="J690" t="s">
        <v>176</v>
      </c>
      <c r="K690">
        <v>2</v>
      </c>
      <c r="L690">
        <v>0.1</v>
      </c>
      <c r="M690">
        <v>2446.3200000000002</v>
      </c>
      <c r="N690">
        <v>334.08</v>
      </c>
      <c r="O690">
        <v>644.99</v>
      </c>
    </row>
    <row r="691" spans="1:15" x14ac:dyDescent="0.25">
      <c r="A691" t="s">
        <v>1161</v>
      </c>
      <c r="B691" s="2">
        <v>44339</v>
      </c>
      <c r="C691">
        <v>10226</v>
      </c>
      <c r="D691" t="s">
        <v>208</v>
      </c>
      <c r="E691" t="s">
        <v>17</v>
      </c>
      <c r="F691" t="s">
        <v>165</v>
      </c>
      <c r="G691" t="s">
        <v>41</v>
      </c>
      <c r="H691" t="s">
        <v>166</v>
      </c>
      <c r="I691" t="s">
        <v>21</v>
      </c>
      <c r="J691" t="s">
        <v>22</v>
      </c>
      <c r="K691">
        <v>2</v>
      </c>
      <c r="L691">
        <v>0</v>
      </c>
      <c r="M691">
        <v>1236.02</v>
      </c>
      <c r="N691">
        <v>26.2</v>
      </c>
      <c r="O691">
        <v>249.82</v>
      </c>
    </row>
    <row r="692" spans="1:15" x14ac:dyDescent="0.25">
      <c r="A692" t="s">
        <v>1162</v>
      </c>
      <c r="B692" s="2">
        <v>43212</v>
      </c>
      <c r="C692">
        <v>10109</v>
      </c>
      <c r="D692" t="s">
        <v>348</v>
      </c>
      <c r="E692" t="s">
        <v>32</v>
      </c>
      <c r="F692" t="s">
        <v>18</v>
      </c>
      <c r="G692" t="s">
        <v>19</v>
      </c>
      <c r="H692" t="s">
        <v>20</v>
      </c>
      <c r="I692" t="s">
        <v>117</v>
      </c>
      <c r="J692" t="s">
        <v>118</v>
      </c>
      <c r="K692">
        <v>1</v>
      </c>
      <c r="L692">
        <v>0.3</v>
      </c>
      <c r="M692">
        <v>180.55</v>
      </c>
      <c r="N692">
        <v>17.07</v>
      </c>
      <c r="O692">
        <v>28.79</v>
      </c>
    </row>
    <row r="693" spans="1:15" x14ac:dyDescent="0.25">
      <c r="A693" t="s">
        <v>1163</v>
      </c>
      <c r="B693" s="2">
        <v>44291</v>
      </c>
      <c r="C693">
        <v>10221</v>
      </c>
      <c r="D693" t="s">
        <v>401</v>
      </c>
      <c r="E693" t="s">
        <v>32</v>
      </c>
      <c r="F693" t="s">
        <v>133</v>
      </c>
      <c r="G693" t="s">
        <v>134</v>
      </c>
      <c r="H693" t="s">
        <v>135</v>
      </c>
      <c r="I693" t="s">
        <v>91</v>
      </c>
      <c r="J693" t="s">
        <v>92</v>
      </c>
      <c r="K693">
        <v>3</v>
      </c>
      <c r="L693">
        <v>0</v>
      </c>
      <c r="M693">
        <v>831.21</v>
      </c>
      <c r="N693">
        <v>35.89</v>
      </c>
      <c r="O693">
        <v>103.34</v>
      </c>
    </row>
    <row r="694" spans="1:15" x14ac:dyDescent="0.25">
      <c r="A694" t="s">
        <v>1164</v>
      </c>
      <c r="B694" s="2">
        <v>43172</v>
      </c>
      <c r="C694">
        <v>10252</v>
      </c>
      <c r="D694" t="s">
        <v>289</v>
      </c>
      <c r="E694" t="s">
        <v>39</v>
      </c>
      <c r="F694" t="s">
        <v>25</v>
      </c>
      <c r="G694" t="s">
        <v>26</v>
      </c>
      <c r="H694" t="s">
        <v>27</v>
      </c>
      <c r="I694" t="s">
        <v>236</v>
      </c>
      <c r="J694" t="s">
        <v>237</v>
      </c>
      <c r="K694">
        <v>7</v>
      </c>
      <c r="L694">
        <v>0</v>
      </c>
      <c r="M694">
        <v>5164.74</v>
      </c>
      <c r="N694">
        <v>175.46</v>
      </c>
      <c r="O694">
        <v>1308.77</v>
      </c>
    </row>
    <row r="695" spans="1:15" x14ac:dyDescent="0.25">
      <c r="A695" t="s">
        <v>1165</v>
      </c>
      <c r="B695" s="2">
        <v>43296</v>
      </c>
      <c r="C695">
        <v>10127</v>
      </c>
      <c r="D695" t="s">
        <v>534</v>
      </c>
      <c r="E695" t="s">
        <v>32</v>
      </c>
      <c r="F695" t="s">
        <v>72</v>
      </c>
      <c r="G695" t="s">
        <v>73</v>
      </c>
      <c r="H695" t="s">
        <v>56</v>
      </c>
      <c r="I695" t="s">
        <v>95</v>
      </c>
      <c r="J695" t="s">
        <v>96</v>
      </c>
      <c r="K695">
        <v>3</v>
      </c>
      <c r="L695">
        <v>0.15</v>
      </c>
      <c r="M695">
        <v>3073.11</v>
      </c>
      <c r="N695">
        <v>225.65</v>
      </c>
      <c r="O695">
        <v>698.65</v>
      </c>
    </row>
    <row r="696" spans="1:15" x14ac:dyDescent="0.25">
      <c r="A696" t="s">
        <v>1166</v>
      </c>
      <c r="B696" s="2">
        <v>43602</v>
      </c>
      <c r="C696">
        <v>10057</v>
      </c>
      <c r="D696" t="s">
        <v>644</v>
      </c>
      <c r="E696" t="s">
        <v>39</v>
      </c>
      <c r="F696" t="s">
        <v>261</v>
      </c>
      <c r="G696" t="s">
        <v>261</v>
      </c>
      <c r="H696" t="s">
        <v>262</v>
      </c>
      <c r="I696" t="s">
        <v>181</v>
      </c>
      <c r="J696" t="s">
        <v>182</v>
      </c>
      <c r="K696">
        <v>1</v>
      </c>
      <c r="L696">
        <v>0.25</v>
      </c>
      <c r="M696">
        <v>230.19</v>
      </c>
      <c r="N696">
        <v>30.15</v>
      </c>
      <c r="O696">
        <v>30.64</v>
      </c>
    </row>
    <row r="697" spans="1:15" x14ac:dyDescent="0.25">
      <c r="A697" t="s">
        <v>1167</v>
      </c>
      <c r="B697" s="2">
        <v>43782</v>
      </c>
      <c r="C697">
        <v>10325</v>
      </c>
      <c r="D697" t="s">
        <v>1168</v>
      </c>
      <c r="E697" t="s">
        <v>32</v>
      </c>
      <c r="F697" t="s">
        <v>261</v>
      </c>
      <c r="G697" t="s">
        <v>261</v>
      </c>
      <c r="H697" t="s">
        <v>262</v>
      </c>
      <c r="I697" t="s">
        <v>68</v>
      </c>
      <c r="J697" t="s">
        <v>69</v>
      </c>
      <c r="K697">
        <v>4</v>
      </c>
      <c r="L697">
        <v>0.05</v>
      </c>
      <c r="M697">
        <v>905.96</v>
      </c>
      <c r="N697">
        <v>22.71</v>
      </c>
      <c r="O697">
        <v>138.15</v>
      </c>
    </row>
    <row r="698" spans="1:15" x14ac:dyDescent="0.25">
      <c r="A698" t="s">
        <v>1169</v>
      </c>
      <c r="B698" s="2">
        <v>43473</v>
      </c>
      <c r="C698">
        <v>10244</v>
      </c>
      <c r="D698" t="s">
        <v>244</v>
      </c>
      <c r="E698" t="s">
        <v>39</v>
      </c>
      <c r="F698" t="s">
        <v>193</v>
      </c>
      <c r="G698" t="s">
        <v>193</v>
      </c>
      <c r="H698" t="s">
        <v>194</v>
      </c>
      <c r="I698" t="s">
        <v>263</v>
      </c>
      <c r="J698" t="s">
        <v>264</v>
      </c>
      <c r="K698">
        <v>5</v>
      </c>
      <c r="L698">
        <v>0.15</v>
      </c>
      <c r="M698">
        <v>3503.9</v>
      </c>
      <c r="N698">
        <v>156.21</v>
      </c>
      <c r="O698">
        <v>891.57</v>
      </c>
    </row>
    <row r="699" spans="1:15" x14ac:dyDescent="0.25">
      <c r="A699" t="s">
        <v>1170</v>
      </c>
      <c r="B699" s="2">
        <v>44319</v>
      </c>
      <c r="C699">
        <v>10088</v>
      </c>
      <c r="D699" t="s">
        <v>744</v>
      </c>
      <c r="E699" t="s">
        <v>39</v>
      </c>
      <c r="F699" t="s">
        <v>201</v>
      </c>
      <c r="G699" t="s">
        <v>202</v>
      </c>
      <c r="H699" t="s">
        <v>122</v>
      </c>
      <c r="I699" t="s">
        <v>64</v>
      </c>
      <c r="J699" t="s">
        <v>65</v>
      </c>
      <c r="K699">
        <v>4</v>
      </c>
      <c r="L699">
        <v>0.3</v>
      </c>
      <c r="M699">
        <v>3526.56</v>
      </c>
      <c r="N699">
        <v>140.61000000000001</v>
      </c>
      <c r="O699">
        <v>789.9</v>
      </c>
    </row>
    <row r="700" spans="1:15" x14ac:dyDescent="0.25">
      <c r="A700" t="s">
        <v>1171</v>
      </c>
      <c r="B700" s="2">
        <v>43164</v>
      </c>
      <c r="C700">
        <v>10052</v>
      </c>
      <c r="D700" t="s">
        <v>653</v>
      </c>
      <c r="E700" t="s">
        <v>39</v>
      </c>
      <c r="F700" t="s">
        <v>201</v>
      </c>
      <c r="G700" t="s">
        <v>202</v>
      </c>
      <c r="H700" t="s">
        <v>122</v>
      </c>
      <c r="I700" t="s">
        <v>443</v>
      </c>
      <c r="J700" t="s">
        <v>444</v>
      </c>
      <c r="K700">
        <v>1</v>
      </c>
      <c r="L700">
        <v>0.2</v>
      </c>
      <c r="M700">
        <v>554.19000000000005</v>
      </c>
      <c r="N700">
        <v>29.94</v>
      </c>
      <c r="O700">
        <v>113.83</v>
      </c>
    </row>
    <row r="701" spans="1:15" x14ac:dyDescent="0.25">
      <c r="A701" t="s">
        <v>1172</v>
      </c>
      <c r="B701" s="2">
        <v>44500</v>
      </c>
      <c r="C701">
        <v>10393</v>
      </c>
      <c r="D701" t="s">
        <v>421</v>
      </c>
      <c r="E701" t="s">
        <v>32</v>
      </c>
      <c r="F701" t="s">
        <v>201</v>
      </c>
      <c r="G701" t="s">
        <v>202</v>
      </c>
      <c r="H701" t="s">
        <v>122</v>
      </c>
      <c r="I701" t="s">
        <v>283</v>
      </c>
      <c r="J701" t="s">
        <v>284</v>
      </c>
      <c r="K701">
        <v>6</v>
      </c>
      <c r="L701">
        <v>0</v>
      </c>
      <c r="M701">
        <v>5203.92</v>
      </c>
      <c r="N701">
        <v>157</v>
      </c>
      <c r="O701">
        <v>1160.56</v>
      </c>
    </row>
    <row r="702" spans="1:15" x14ac:dyDescent="0.25">
      <c r="A702" t="s">
        <v>1173</v>
      </c>
      <c r="B702" s="2">
        <v>44291</v>
      </c>
      <c r="C702">
        <v>10359</v>
      </c>
      <c r="D702" t="s">
        <v>1174</v>
      </c>
      <c r="E702" t="s">
        <v>17</v>
      </c>
      <c r="F702" t="s">
        <v>47</v>
      </c>
      <c r="G702" t="s">
        <v>48</v>
      </c>
      <c r="H702" t="s">
        <v>49</v>
      </c>
      <c r="I702" t="s">
        <v>91</v>
      </c>
      <c r="J702" t="s">
        <v>92</v>
      </c>
      <c r="K702">
        <v>1</v>
      </c>
      <c r="L702">
        <v>0.05</v>
      </c>
      <c r="M702">
        <v>277.07</v>
      </c>
      <c r="N702">
        <v>32.770000000000003</v>
      </c>
      <c r="O702">
        <v>36.53</v>
      </c>
    </row>
    <row r="703" spans="1:15" x14ac:dyDescent="0.25">
      <c r="A703" t="s">
        <v>1175</v>
      </c>
      <c r="B703" s="2">
        <v>44159</v>
      </c>
      <c r="C703">
        <v>10242</v>
      </c>
      <c r="D703" t="s">
        <v>111</v>
      </c>
      <c r="E703" t="s">
        <v>39</v>
      </c>
      <c r="F703" t="s">
        <v>72</v>
      </c>
      <c r="G703" t="s">
        <v>73</v>
      </c>
      <c r="H703" t="s">
        <v>56</v>
      </c>
      <c r="I703" t="s">
        <v>138</v>
      </c>
      <c r="J703" t="s">
        <v>139</v>
      </c>
      <c r="K703">
        <v>2</v>
      </c>
      <c r="L703">
        <v>0</v>
      </c>
      <c r="M703">
        <v>361.8</v>
      </c>
      <c r="N703">
        <v>22.28</v>
      </c>
      <c r="O703">
        <v>56.51</v>
      </c>
    </row>
    <row r="704" spans="1:15" x14ac:dyDescent="0.25">
      <c r="A704" t="s">
        <v>1176</v>
      </c>
      <c r="B704" s="2">
        <v>43135</v>
      </c>
      <c r="C704">
        <v>10103</v>
      </c>
      <c r="D704" t="s">
        <v>339</v>
      </c>
      <c r="E704" t="s">
        <v>17</v>
      </c>
      <c r="F704" t="s">
        <v>278</v>
      </c>
      <c r="G704" t="s">
        <v>279</v>
      </c>
      <c r="H704" t="s">
        <v>122</v>
      </c>
      <c r="I704" t="s">
        <v>129</v>
      </c>
      <c r="J704" t="s">
        <v>130</v>
      </c>
      <c r="K704">
        <v>1</v>
      </c>
      <c r="L704">
        <v>0</v>
      </c>
      <c r="M704">
        <v>916.69</v>
      </c>
      <c r="N704">
        <v>56.47</v>
      </c>
      <c r="O704">
        <v>188.99</v>
      </c>
    </row>
    <row r="705" spans="1:15" x14ac:dyDescent="0.25">
      <c r="A705" t="s">
        <v>1177</v>
      </c>
      <c r="B705" s="2">
        <v>44818</v>
      </c>
      <c r="C705">
        <v>10216</v>
      </c>
      <c r="D705" t="s">
        <v>1008</v>
      </c>
      <c r="E705" t="s">
        <v>39</v>
      </c>
      <c r="F705" t="s">
        <v>25</v>
      </c>
      <c r="G705" t="s">
        <v>26</v>
      </c>
      <c r="H705" t="s">
        <v>27</v>
      </c>
      <c r="I705" t="s">
        <v>272</v>
      </c>
      <c r="J705" t="s">
        <v>273</v>
      </c>
      <c r="K705">
        <v>4</v>
      </c>
      <c r="L705">
        <v>0</v>
      </c>
      <c r="M705">
        <v>2001.28</v>
      </c>
      <c r="N705">
        <v>15.45</v>
      </c>
      <c r="O705">
        <v>401.78</v>
      </c>
    </row>
    <row r="706" spans="1:15" x14ac:dyDescent="0.25">
      <c r="A706" t="s">
        <v>1178</v>
      </c>
      <c r="B706" s="2">
        <v>44867</v>
      </c>
      <c r="C706">
        <v>10226</v>
      </c>
      <c r="D706" t="s">
        <v>208</v>
      </c>
      <c r="E706" t="s">
        <v>17</v>
      </c>
      <c r="F706" t="s">
        <v>18</v>
      </c>
      <c r="G706" t="s">
        <v>19</v>
      </c>
      <c r="H706" t="s">
        <v>20</v>
      </c>
      <c r="I706" t="s">
        <v>312</v>
      </c>
      <c r="J706" t="s">
        <v>313</v>
      </c>
      <c r="K706">
        <v>1</v>
      </c>
      <c r="L706">
        <v>0.1</v>
      </c>
      <c r="M706">
        <v>722.69</v>
      </c>
      <c r="N706">
        <v>187.59</v>
      </c>
      <c r="O706">
        <v>199.43</v>
      </c>
    </row>
    <row r="707" spans="1:15" x14ac:dyDescent="0.25">
      <c r="A707" t="s">
        <v>1179</v>
      </c>
      <c r="B707" s="2">
        <v>44284</v>
      </c>
      <c r="C707">
        <v>10364</v>
      </c>
      <c r="D707" t="s">
        <v>1029</v>
      </c>
      <c r="E707" t="s">
        <v>17</v>
      </c>
      <c r="F707" t="s">
        <v>154</v>
      </c>
      <c r="G707" t="s">
        <v>155</v>
      </c>
      <c r="H707" t="s">
        <v>156</v>
      </c>
      <c r="I707" t="s">
        <v>263</v>
      </c>
      <c r="J707" t="s">
        <v>264</v>
      </c>
      <c r="K707">
        <v>1</v>
      </c>
      <c r="L707">
        <v>0</v>
      </c>
      <c r="M707">
        <v>700.78</v>
      </c>
      <c r="N707">
        <v>156.21</v>
      </c>
      <c r="O707">
        <v>190.81</v>
      </c>
    </row>
    <row r="708" spans="1:15" x14ac:dyDescent="0.25">
      <c r="A708" t="s">
        <v>1180</v>
      </c>
      <c r="B708" s="2">
        <v>44619</v>
      </c>
      <c r="C708">
        <v>10030</v>
      </c>
      <c r="D708" t="s">
        <v>1181</v>
      </c>
      <c r="E708" t="s">
        <v>17</v>
      </c>
      <c r="F708" t="s">
        <v>47</v>
      </c>
      <c r="G708" t="s">
        <v>48</v>
      </c>
      <c r="H708" t="s">
        <v>49</v>
      </c>
      <c r="I708" t="s">
        <v>117</v>
      </c>
      <c r="J708" t="s">
        <v>118</v>
      </c>
      <c r="K708">
        <v>7</v>
      </c>
      <c r="L708">
        <v>0</v>
      </c>
      <c r="M708">
        <v>1263.8499999999999</v>
      </c>
      <c r="N708">
        <v>17.07</v>
      </c>
      <c r="O708">
        <v>191.27</v>
      </c>
    </row>
    <row r="709" spans="1:15" x14ac:dyDescent="0.25">
      <c r="A709" t="s">
        <v>1182</v>
      </c>
      <c r="B709" s="2">
        <v>43509</v>
      </c>
      <c r="C709">
        <v>10141</v>
      </c>
      <c r="D709" t="s">
        <v>337</v>
      </c>
      <c r="E709" t="s">
        <v>17</v>
      </c>
      <c r="F709" t="s">
        <v>18</v>
      </c>
      <c r="G709" t="s">
        <v>19</v>
      </c>
      <c r="H709" t="s">
        <v>20</v>
      </c>
      <c r="I709" t="s">
        <v>95</v>
      </c>
      <c r="J709" t="s">
        <v>96</v>
      </c>
      <c r="K709">
        <v>6</v>
      </c>
      <c r="L709">
        <v>0.15</v>
      </c>
      <c r="M709">
        <v>6146.22</v>
      </c>
      <c r="N709">
        <v>197.44</v>
      </c>
      <c r="O709">
        <v>1371.9</v>
      </c>
    </row>
    <row r="710" spans="1:15" x14ac:dyDescent="0.25">
      <c r="A710" t="s">
        <v>1183</v>
      </c>
      <c r="B710" s="2">
        <v>43159</v>
      </c>
      <c r="C710">
        <v>10015</v>
      </c>
      <c r="D710" t="s">
        <v>874</v>
      </c>
      <c r="E710" t="s">
        <v>17</v>
      </c>
      <c r="F710" t="s">
        <v>116</v>
      </c>
      <c r="G710" t="s">
        <v>26</v>
      </c>
      <c r="H710" t="s">
        <v>27</v>
      </c>
      <c r="I710" t="s">
        <v>161</v>
      </c>
      <c r="J710" t="s">
        <v>162</v>
      </c>
      <c r="K710">
        <v>1</v>
      </c>
      <c r="L710">
        <v>0</v>
      </c>
      <c r="M710">
        <v>107.75</v>
      </c>
      <c r="N710">
        <v>12.44</v>
      </c>
      <c r="O710">
        <v>17.399999999999999</v>
      </c>
    </row>
    <row r="711" spans="1:15" x14ac:dyDescent="0.25">
      <c r="A711" t="s">
        <v>1184</v>
      </c>
      <c r="B711" s="2">
        <v>43908</v>
      </c>
      <c r="C711">
        <v>10371</v>
      </c>
      <c r="D711" t="s">
        <v>1185</v>
      </c>
      <c r="E711" t="s">
        <v>17</v>
      </c>
      <c r="F711" t="s">
        <v>18</v>
      </c>
      <c r="G711" t="s">
        <v>19</v>
      </c>
      <c r="H711" t="s">
        <v>20</v>
      </c>
      <c r="I711" t="s">
        <v>28</v>
      </c>
      <c r="J711" t="s">
        <v>29</v>
      </c>
      <c r="K711">
        <v>6</v>
      </c>
      <c r="L711">
        <v>0</v>
      </c>
      <c r="M711">
        <v>6025.08</v>
      </c>
      <c r="N711">
        <v>282.11</v>
      </c>
      <c r="O711">
        <v>1534.45</v>
      </c>
    </row>
    <row r="712" spans="1:15" x14ac:dyDescent="0.25">
      <c r="A712" t="s">
        <v>1186</v>
      </c>
      <c r="B712" s="2">
        <v>43472</v>
      </c>
      <c r="C712">
        <v>10399</v>
      </c>
      <c r="D712" t="s">
        <v>479</v>
      </c>
      <c r="E712" t="s">
        <v>39</v>
      </c>
      <c r="F712" t="s">
        <v>201</v>
      </c>
      <c r="G712" t="s">
        <v>202</v>
      </c>
      <c r="H712" t="s">
        <v>122</v>
      </c>
      <c r="I712" t="s">
        <v>57</v>
      </c>
      <c r="J712" t="s">
        <v>58</v>
      </c>
      <c r="K712">
        <v>2</v>
      </c>
      <c r="L712">
        <v>0.2</v>
      </c>
      <c r="M712">
        <v>301.62</v>
      </c>
      <c r="N712">
        <v>12.13</v>
      </c>
      <c r="O712">
        <v>37.409999999999997</v>
      </c>
    </row>
    <row r="713" spans="1:15" x14ac:dyDescent="0.25">
      <c r="A713" t="s">
        <v>1187</v>
      </c>
      <c r="B713" s="2">
        <v>44063</v>
      </c>
      <c r="C713">
        <v>10323</v>
      </c>
      <c r="D713" t="s">
        <v>1188</v>
      </c>
      <c r="E713" t="s">
        <v>17</v>
      </c>
      <c r="F713" t="s">
        <v>40</v>
      </c>
      <c r="G713" t="s">
        <v>41</v>
      </c>
      <c r="H713" t="s">
        <v>42</v>
      </c>
      <c r="I713" t="s">
        <v>138</v>
      </c>
      <c r="J713" t="s">
        <v>139</v>
      </c>
      <c r="K713">
        <v>4</v>
      </c>
      <c r="L713">
        <v>0.1</v>
      </c>
      <c r="M713">
        <v>723.6</v>
      </c>
      <c r="N713">
        <v>20.43</v>
      </c>
      <c r="O713">
        <v>110.6</v>
      </c>
    </row>
    <row r="714" spans="1:15" x14ac:dyDescent="0.25">
      <c r="A714" t="s">
        <v>1189</v>
      </c>
      <c r="B714" s="2">
        <v>44013</v>
      </c>
      <c r="C714">
        <v>10194</v>
      </c>
      <c r="D714" t="s">
        <v>1190</v>
      </c>
      <c r="E714" t="s">
        <v>32</v>
      </c>
      <c r="F714" t="s">
        <v>165</v>
      </c>
      <c r="G714" t="s">
        <v>41</v>
      </c>
      <c r="H714" t="s">
        <v>166</v>
      </c>
      <c r="I714" t="s">
        <v>384</v>
      </c>
      <c r="J714" t="s">
        <v>385</v>
      </c>
      <c r="K714">
        <v>1</v>
      </c>
      <c r="L714">
        <v>0.1</v>
      </c>
      <c r="M714">
        <v>1255.1600000000001</v>
      </c>
      <c r="N714">
        <v>380.84</v>
      </c>
      <c r="O714">
        <v>351.87</v>
      </c>
    </row>
    <row r="715" spans="1:15" x14ac:dyDescent="0.25">
      <c r="A715" t="s">
        <v>1191</v>
      </c>
      <c r="B715" s="2">
        <v>44782</v>
      </c>
      <c r="C715">
        <v>10260</v>
      </c>
      <c r="D715" t="s">
        <v>383</v>
      </c>
      <c r="E715" t="s">
        <v>17</v>
      </c>
      <c r="F715" t="s">
        <v>61</v>
      </c>
      <c r="G715" t="s">
        <v>62</v>
      </c>
      <c r="H715" t="s">
        <v>63</v>
      </c>
      <c r="I715" t="s">
        <v>374</v>
      </c>
      <c r="J715" t="s">
        <v>375</v>
      </c>
      <c r="K715">
        <v>1</v>
      </c>
      <c r="L715">
        <v>0</v>
      </c>
      <c r="M715">
        <v>1191.01</v>
      </c>
      <c r="N715">
        <v>247.81</v>
      </c>
      <c r="O715">
        <v>286.8</v>
      </c>
    </row>
    <row r="716" spans="1:15" x14ac:dyDescent="0.25">
      <c r="A716" t="s">
        <v>1192</v>
      </c>
      <c r="B716" s="2">
        <v>43557</v>
      </c>
      <c r="C716">
        <v>10186</v>
      </c>
      <c r="D716" t="s">
        <v>1068</v>
      </c>
      <c r="E716" t="s">
        <v>39</v>
      </c>
      <c r="F716" t="s">
        <v>116</v>
      </c>
      <c r="G716" t="s">
        <v>26</v>
      </c>
      <c r="H716" t="s">
        <v>27</v>
      </c>
      <c r="I716" t="s">
        <v>263</v>
      </c>
      <c r="J716" t="s">
        <v>264</v>
      </c>
      <c r="K716">
        <v>2</v>
      </c>
      <c r="L716">
        <v>0</v>
      </c>
      <c r="M716">
        <v>1401.56</v>
      </c>
      <c r="N716">
        <v>142.01</v>
      </c>
      <c r="O716">
        <v>364.58</v>
      </c>
    </row>
    <row r="717" spans="1:15" x14ac:dyDescent="0.25">
      <c r="A717" t="s">
        <v>1193</v>
      </c>
      <c r="B717" s="2">
        <v>44901</v>
      </c>
      <c r="C717">
        <v>10144</v>
      </c>
      <c r="D717" t="s">
        <v>725</v>
      </c>
      <c r="E717" t="s">
        <v>17</v>
      </c>
      <c r="F717" t="s">
        <v>121</v>
      </c>
      <c r="G717" t="s">
        <v>121</v>
      </c>
      <c r="H717" t="s">
        <v>122</v>
      </c>
      <c r="I717" t="s">
        <v>95</v>
      </c>
      <c r="J717" t="s">
        <v>96</v>
      </c>
      <c r="K717">
        <v>2</v>
      </c>
      <c r="L717">
        <v>0</v>
      </c>
      <c r="M717">
        <v>2048.7399999999998</v>
      </c>
      <c r="N717">
        <v>197.44</v>
      </c>
      <c r="O717">
        <v>470.46</v>
      </c>
    </row>
    <row r="718" spans="1:15" x14ac:dyDescent="0.25">
      <c r="A718" t="s">
        <v>1194</v>
      </c>
      <c r="B718" s="2">
        <v>43981</v>
      </c>
      <c r="C718">
        <v>10109</v>
      </c>
      <c r="D718" t="s">
        <v>348</v>
      </c>
      <c r="E718" t="s">
        <v>32</v>
      </c>
      <c r="F718" t="s">
        <v>201</v>
      </c>
      <c r="G718" t="s">
        <v>202</v>
      </c>
      <c r="H718" t="s">
        <v>122</v>
      </c>
      <c r="I718" t="s">
        <v>551</v>
      </c>
      <c r="J718" t="s">
        <v>552</v>
      </c>
      <c r="K718">
        <v>2</v>
      </c>
      <c r="L718">
        <v>0.2</v>
      </c>
      <c r="M718">
        <v>2675.38</v>
      </c>
      <c r="N718">
        <v>244.49</v>
      </c>
      <c r="O718">
        <v>613.03</v>
      </c>
    </row>
    <row r="719" spans="1:15" x14ac:dyDescent="0.25">
      <c r="A719" t="s">
        <v>1195</v>
      </c>
      <c r="B719" s="2">
        <v>44425</v>
      </c>
      <c r="C719">
        <v>10219</v>
      </c>
      <c r="D719" t="s">
        <v>500</v>
      </c>
      <c r="E719" t="s">
        <v>17</v>
      </c>
      <c r="F719" t="s">
        <v>25</v>
      </c>
      <c r="G719" t="s">
        <v>26</v>
      </c>
      <c r="H719" t="s">
        <v>27</v>
      </c>
      <c r="I719" t="s">
        <v>294</v>
      </c>
      <c r="J719" t="s">
        <v>295</v>
      </c>
      <c r="K719">
        <v>4</v>
      </c>
      <c r="L719">
        <v>0</v>
      </c>
      <c r="M719">
        <v>3600.96</v>
      </c>
      <c r="N719">
        <v>53.13</v>
      </c>
      <c r="O719">
        <v>725.51</v>
      </c>
    </row>
    <row r="720" spans="1:15" x14ac:dyDescent="0.25">
      <c r="A720" t="s">
        <v>1196</v>
      </c>
      <c r="B720" s="2">
        <v>44571</v>
      </c>
      <c r="C720">
        <v>10169</v>
      </c>
      <c r="D720" t="s">
        <v>1197</v>
      </c>
      <c r="E720" t="s">
        <v>39</v>
      </c>
      <c r="F720" t="s">
        <v>116</v>
      </c>
      <c r="G720" t="s">
        <v>26</v>
      </c>
      <c r="H720" t="s">
        <v>27</v>
      </c>
      <c r="I720" t="s">
        <v>374</v>
      </c>
      <c r="J720" t="s">
        <v>375</v>
      </c>
      <c r="K720">
        <v>1</v>
      </c>
      <c r="L720">
        <v>0</v>
      </c>
      <c r="M720">
        <v>1191.01</v>
      </c>
      <c r="N720">
        <v>225.28</v>
      </c>
      <c r="O720">
        <v>284.55</v>
      </c>
    </row>
    <row r="721" spans="1:15" x14ac:dyDescent="0.25">
      <c r="A721" t="s">
        <v>1198</v>
      </c>
      <c r="B721" s="2">
        <v>44181</v>
      </c>
      <c r="C721">
        <v>10120</v>
      </c>
      <c r="D721" t="s">
        <v>409</v>
      </c>
      <c r="E721" t="s">
        <v>17</v>
      </c>
      <c r="F721" t="s">
        <v>61</v>
      </c>
      <c r="G721" t="s">
        <v>62</v>
      </c>
      <c r="H721" t="s">
        <v>63</v>
      </c>
      <c r="I721" t="s">
        <v>80</v>
      </c>
      <c r="J721" t="s">
        <v>81</v>
      </c>
      <c r="K721">
        <v>1</v>
      </c>
      <c r="L721">
        <v>0</v>
      </c>
      <c r="M721">
        <v>227.74</v>
      </c>
      <c r="N721">
        <v>25.9</v>
      </c>
      <c r="O721">
        <v>36.75</v>
      </c>
    </row>
    <row r="722" spans="1:15" x14ac:dyDescent="0.25">
      <c r="A722" t="s">
        <v>1199</v>
      </c>
      <c r="B722" s="2">
        <v>43692</v>
      </c>
      <c r="C722">
        <v>10174</v>
      </c>
      <c r="D722" t="s">
        <v>459</v>
      </c>
      <c r="E722" t="s">
        <v>32</v>
      </c>
      <c r="F722" t="s">
        <v>61</v>
      </c>
      <c r="G722" t="s">
        <v>62</v>
      </c>
      <c r="H722" t="s">
        <v>63</v>
      </c>
      <c r="I722" t="s">
        <v>195</v>
      </c>
      <c r="J722" t="s">
        <v>196</v>
      </c>
      <c r="K722">
        <v>4</v>
      </c>
      <c r="L722">
        <v>0</v>
      </c>
      <c r="M722">
        <v>1117.1199999999999</v>
      </c>
      <c r="N722">
        <v>25.44</v>
      </c>
      <c r="O722">
        <v>136.58000000000001</v>
      </c>
    </row>
    <row r="723" spans="1:15" x14ac:dyDescent="0.25">
      <c r="A723" t="s">
        <v>1200</v>
      </c>
      <c r="B723" s="2">
        <v>43307</v>
      </c>
      <c r="C723">
        <v>10310</v>
      </c>
      <c r="D723" t="s">
        <v>1201</v>
      </c>
      <c r="E723" t="s">
        <v>17</v>
      </c>
      <c r="F723" t="s">
        <v>25</v>
      </c>
      <c r="G723" t="s">
        <v>26</v>
      </c>
      <c r="H723" t="s">
        <v>27</v>
      </c>
      <c r="I723" t="s">
        <v>195</v>
      </c>
      <c r="J723" t="s">
        <v>196</v>
      </c>
      <c r="K723">
        <v>6</v>
      </c>
      <c r="L723">
        <v>0.15</v>
      </c>
      <c r="M723">
        <v>1675.68</v>
      </c>
      <c r="N723">
        <v>23.13</v>
      </c>
      <c r="O723">
        <v>203.37</v>
      </c>
    </row>
    <row r="724" spans="1:15" x14ac:dyDescent="0.25">
      <c r="A724" t="s">
        <v>1202</v>
      </c>
      <c r="B724" s="2">
        <v>44426</v>
      </c>
      <c r="C724">
        <v>10226</v>
      </c>
      <c r="D724" t="s">
        <v>208</v>
      </c>
      <c r="E724" t="s">
        <v>17</v>
      </c>
      <c r="F724" t="s">
        <v>201</v>
      </c>
      <c r="G724" t="s">
        <v>202</v>
      </c>
      <c r="H724" t="s">
        <v>122</v>
      </c>
      <c r="I724" t="s">
        <v>272</v>
      </c>
      <c r="J724" t="s">
        <v>273</v>
      </c>
      <c r="K724">
        <v>2</v>
      </c>
      <c r="L724">
        <v>0</v>
      </c>
      <c r="M724">
        <v>1000.64</v>
      </c>
      <c r="N724">
        <v>16.22</v>
      </c>
      <c r="O724">
        <v>201.74</v>
      </c>
    </row>
    <row r="725" spans="1:15" x14ac:dyDescent="0.25">
      <c r="A725" t="s">
        <v>1203</v>
      </c>
      <c r="B725" s="2">
        <v>43974</v>
      </c>
      <c r="C725">
        <v>10381</v>
      </c>
      <c r="D725" t="s">
        <v>87</v>
      </c>
      <c r="E725" t="s">
        <v>39</v>
      </c>
      <c r="F725" t="s">
        <v>278</v>
      </c>
      <c r="G725" t="s">
        <v>279</v>
      </c>
      <c r="H725" t="s">
        <v>122</v>
      </c>
      <c r="I725" t="s">
        <v>106</v>
      </c>
      <c r="J725" t="s">
        <v>107</v>
      </c>
      <c r="K725">
        <v>4</v>
      </c>
      <c r="L725">
        <v>0.15</v>
      </c>
      <c r="M725">
        <v>4029.28</v>
      </c>
      <c r="N725">
        <v>247.36</v>
      </c>
      <c r="O725">
        <v>1032.06</v>
      </c>
    </row>
    <row r="726" spans="1:15" x14ac:dyDescent="0.25">
      <c r="A726" t="s">
        <v>1204</v>
      </c>
      <c r="B726" s="2">
        <v>43566</v>
      </c>
      <c r="C726">
        <v>10342</v>
      </c>
      <c r="D726" t="s">
        <v>1205</v>
      </c>
      <c r="E726" t="s">
        <v>39</v>
      </c>
      <c r="F726" t="s">
        <v>103</v>
      </c>
      <c r="G726" t="s">
        <v>104</v>
      </c>
      <c r="H726" t="s">
        <v>105</v>
      </c>
      <c r="I726" t="s">
        <v>138</v>
      </c>
      <c r="J726" t="s">
        <v>139</v>
      </c>
      <c r="K726">
        <v>1</v>
      </c>
      <c r="L726">
        <v>0.05</v>
      </c>
      <c r="M726">
        <v>180.9</v>
      </c>
      <c r="N726">
        <v>21.36</v>
      </c>
      <c r="O726">
        <v>29.28</v>
      </c>
    </row>
    <row r="727" spans="1:15" x14ac:dyDescent="0.25">
      <c r="A727" t="s">
        <v>318</v>
      </c>
      <c r="B727" s="2">
        <v>43296</v>
      </c>
      <c r="C727">
        <v>10348</v>
      </c>
      <c r="D727" t="s">
        <v>319</v>
      </c>
      <c r="E727" t="s">
        <v>17</v>
      </c>
      <c r="F727" t="s">
        <v>165</v>
      </c>
      <c r="G727" t="s">
        <v>41</v>
      </c>
      <c r="H727" t="s">
        <v>166</v>
      </c>
      <c r="I727" t="s">
        <v>129</v>
      </c>
      <c r="J727" t="s">
        <v>130</v>
      </c>
      <c r="K727">
        <v>2</v>
      </c>
      <c r="L727">
        <v>0</v>
      </c>
      <c r="M727">
        <v>1833.38</v>
      </c>
      <c r="N727">
        <v>59.16</v>
      </c>
      <c r="O727">
        <v>372.6</v>
      </c>
    </row>
    <row r="728" spans="1:15" x14ac:dyDescent="0.25">
      <c r="A728" t="s">
        <v>1206</v>
      </c>
      <c r="B728" s="2">
        <v>44599</v>
      </c>
      <c r="C728">
        <v>10169</v>
      </c>
      <c r="D728" t="s">
        <v>1197</v>
      </c>
      <c r="E728" t="s">
        <v>39</v>
      </c>
      <c r="F728" t="s">
        <v>201</v>
      </c>
      <c r="G728" t="s">
        <v>202</v>
      </c>
      <c r="H728" t="s">
        <v>122</v>
      </c>
      <c r="I728" t="s">
        <v>175</v>
      </c>
      <c r="J728" t="s">
        <v>176</v>
      </c>
      <c r="K728">
        <v>2</v>
      </c>
      <c r="L728">
        <v>0.15</v>
      </c>
      <c r="M728">
        <v>2446.3200000000002</v>
      </c>
      <c r="N728">
        <v>305.02999999999997</v>
      </c>
      <c r="O728">
        <v>642.08000000000004</v>
      </c>
    </row>
    <row r="729" spans="1:15" x14ac:dyDescent="0.25">
      <c r="A729" t="s">
        <v>1207</v>
      </c>
      <c r="B729" s="2">
        <v>44752</v>
      </c>
      <c r="C729">
        <v>10172</v>
      </c>
      <c r="D729" t="s">
        <v>373</v>
      </c>
      <c r="E729" t="s">
        <v>17</v>
      </c>
      <c r="F729" t="s">
        <v>18</v>
      </c>
      <c r="G729" t="s">
        <v>19</v>
      </c>
      <c r="H729" t="s">
        <v>20</v>
      </c>
      <c r="I729" t="s">
        <v>106</v>
      </c>
      <c r="J729" t="s">
        <v>107</v>
      </c>
      <c r="K729">
        <v>1</v>
      </c>
      <c r="L729">
        <v>0</v>
      </c>
      <c r="M729">
        <v>1007.32</v>
      </c>
      <c r="N729">
        <v>247.36</v>
      </c>
      <c r="O729">
        <v>276.57</v>
      </c>
    </row>
    <row r="730" spans="1:15" x14ac:dyDescent="0.25">
      <c r="A730" t="s">
        <v>1208</v>
      </c>
      <c r="B730" s="2">
        <v>44046</v>
      </c>
      <c r="C730">
        <v>10039</v>
      </c>
      <c r="D730" t="s">
        <v>366</v>
      </c>
      <c r="E730" t="s">
        <v>39</v>
      </c>
      <c r="F730" t="s">
        <v>25</v>
      </c>
      <c r="G730" t="s">
        <v>26</v>
      </c>
      <c r="H730" t="s">
        <v>27</v>
      </c>
      <c r="I730" t="s">
        <v>427</v>
      </c>
      <c r="J730" t="s">
        <v>428</v>
      </c>
      <c r="K730">
        <v>1</v>
      </c>
      <c r="L730">
        <v>0.05</v>
      </c>
      <c r="M730">
        <v>129.19</v>
      </c>
      <c r="N730">
        <v>12.07</v>
      </c>
      <c r="O730">
        <v>20.59</v>
      </c>
    </row>
    <row r="731" spans="1:15" x14ac:dyDescent="0.25">
      <c r="A731" t="s">
        <v>1209</v>
      </c>
      <c r="B731" s="2">
        <v>44003</v>
      </c>
      <c r="C731">
        <v>10025</v>
      </c>
      <c r="D731" t="s">
        <v>1210</v>
      </c>
      <c r="E731" t="s">
        <v>32</v>
      </c>
      <c r="F731" t="s">
        <v>47</v>
      </c>
      <c r="G731" t="s">
        <v>48</v>
      </c>
      <c r="H731" t="s">
        <v>49</v>
      </c>
      <c r="I731" t="s">
        <v>427</v>
      </c>
      <c r="J731" t="s">
        <v>428</v>
      </c>
      <c r="K731">
        <v>1</v>
      </c>
      <c r="L731">
        <v>0</v>
      </c>
      <c r="M731">
        <v>129.19</v>
      </c>
      <c r="N731">
        <v>12.67</v>
      </c>
      <c r="O731">
        <v>20.65</v>
      </c>
    </row>
    <row r="732" spans="1:15" x14ac:dyDescent="0.25">
      <c r="A732" t="s">
        <v>1211</v>
      </c>
      <c r="B732" s="2">
        <v>44865</v>
      </c>
      <c r="C732">
        <v>10208</v>
      </c>
      <c r="D732" t="s">
        <v>627</v>
      </c>
      <c r="E732" t="s">
        <v>17</v>
      </c>
      <c r="F732" t="s">
        <v>61</v>
      </c>
      <c r="G732" t="s">
        <v>62</v>
      </c>
      <c r="H732" t="s">
        <v>63</v>
      </c>
      <c r="I732" t="s">
        <v>551</v>
      </c>
      <c r="J732" t="s">
        <v>552</v>
      </c>
      <c r="K732">
        <v>3</v>
      </c>
      <c r="L732">
        <v>0</v>
      </c>
      <c r="M732">
        <v>4013.07</v>
      </c>
      <c r="N732">
        <v>256.14</v>
      </c>
      <c r="O732">
        <v>908.48</v>
      </c>
    </row>
    <row r="733" spans="1:15" x14ac:dyDescent="0.25">
      <c r="A733" t="s">
        <v>1212</v>
      </c>
      <c r="B733" s="2">
        <v>44536</v>
      </c>
      <c r="C733">
        <v>10280</v>
      </c>
      <c r="D733" t="s">
        <v>906</v>
      </c>
      <c r="E733" t="s">
        <v>17</v>
      </c>
      <c r="F733" t="s">
        <v>40</v>
      </c>
      <c r="G733" t="s">
        <v>41</v>
      </c>
      <c r="H733" t="s">
        <v>42</v>
      </c>
      <c r="I733" t="s">
        <v>150</v>
      </c>
      <c r="J733" t="s">
        <v>151</v>
      </c>
      <c r="K733">
        <v>4</v>
      </c>
      <c r="L733">
        <v>0.1</v>
      </c>
      <c r="M733">
        <v>3512.32</v>
      </c>
      <c r="N733">
        <v>251.43</v>
      </c>
      <c r="O733">
        <v>903.22</v>
      </c>
    </row>
    <row r="734" spans="1:15" x14ac:dyDescent="0.25">
      <c r="A734" t="s">
        <v>1213</v>
      </c>
      <c r="B734" s="2">
        <v>44332</v>
      </c>
      <c r="C734">
        <v>10190</v>
      </c>
      <c r="D734" t="s">
        <v>1052</v>
      </c>
      <c r="E734" t="s">
        <v>17</v>
      </c>
      <c r="F734" t="s">
        <v>103</v>
      </c>
      <c r="G734" t="s">
        <v>104</v>
      </c>
      <c r="H734" t="s">
        <v>105</v>
      </c>
      <c r="I734" t="s">
        <v>241</v>
      </c>
      <c r="J734" t="s">
        <v>242</v>
      </c>
      <c r="K734">
        <v>1</v>
      </c>
      <c r="L734">
        <v>0.05</v>
      </c>
      <c r="M734">
        <v>238.08</v>
      </c>
      <c r="N734">
        <v>31.23</v>
      </c>
      <c r="O734">
        <v>31.69</v>
      </c>
    </row>
    <row r="735" spans="1:15" x14ac:dyDescent="0.25">
      <c r="A735" t="s">
        <v>1214</v>
      </c>
      <c r="B735" s="2">
        <v>44336</v>
      </c>
      <c r="C735">
        <v>10157</v>
      </c>
      <c r="D735" t="s">
        <v>742</v>
      </c>
      <c r="E735" t="s">
        <v>17</v>
      </c>
      <c r="F735" t="s">
        <v>47</v>
      </c>
      <c r="G735" t="s">
        <v>48</v>
      </c>
      <c r="H735" t="s">
        <v>49</v>
      </c>
      <c r="I735" t="s">
        <v>129</v>
      </c>
      <c r="J735" t="s">
        <v>130</v>
      </c>
      <c r="K735">
        <v>1</v>
      </c>
      <c r="L735">
        <v>0</v>
      </c>
      <c r="M735">
        <v>916.69</v>
      </c>
      <c r="N735">
        <v>56.47</v>
      </c>
      <c r="O735">
        <v>188.99</v>
      </c>
    </row>
    <row r="736" spans="1:15" x14ac:dyDescent="0.25">
      <c r="A736" t="s">
        <v>1215</v>
      </c>
      <c r="B736" s="2">
        <v>43254</v>
      </c>
      <c r="C736">
        <v>10241</v>
      </c>
      <c r="D736" t="s">
        <v>868</v>
      </c>
      <c r="E736" t="s">
        <v>32</v>
      </c>
      <c r="F736" t="s">
        <v>116</v>
      </c>
      <c r="G736" t="s">
        <v>26</v>
      </c>
      <c r="H736" t="s">
        <v>27</v>
      </c>
      <c r="I736" t="s">
        <v>302</v>
      </c>
      <c r="J736" t="s">
        <v>303</v>
      </c>
      <c r="K736">
        <v>6</v>
      </c>
      <c r="L736">
        <v>0</v>
      </c>
      <c r="M736">
        <v>1637.22</v>
      </c>
      <c r="N736">
        <v>31.03</v>
      </c>
      <c r="O736">
        <v>199.54</v>
      </c>
    </row>
    <row r="737" spans="1:15" x14ac:dyDescent="0.25">
      <c r="A737" t="s">
        <v>1216</v>
      </c>
      <c r="B737" s="2">
        <v>44588</v>
      </c>
      <c r="C737">
        <v>10106</v>
      </c>
      <c r="D737" t="s">
        <v>739</v>
      </c>
      <c r="E737" t="s">
        <v>39</v>
      </c>
      <c r="F737" t="s">
        <v>133</v>
      </c>
      <c r="G737" t="s">
        <v>134</v>
      </c>
      <c r="H737" t="s">
        <v>135</v>
      </c>
      <c r="I737" t="s">
        <v>398</v>
      </c>
      <c r="J737" t="s">
        <v>399</v>
      </c>
      <c r="K737">
        <v>1</v>
      </c>
      <c r="L737">
        <v>0</v>
      </c>
      <c r="M737">
        <v>239.47</v>
      </c>
      <c r="N737">
        <v>26.27</v>
      </c>
      <c r="O737">
        <v>31.37</v>
      </c>
    </row>
    <row r="738" spans="1:15" x14ac:dyDescent="0.25">
      <c r="A738" t="s">
        <v>642</v>
      </c>
      <c r="B738" s="2">
        <v>44303</v>
      </c>
      <c r="C738">
        <v>10041</v>
      </c>
      <c r="D738" t="s">
        <v>417</v>
      </c>
      <c r="E738" t="s">
        <v>32</v>
      </c>
      <c r="F738" t="s">
        <v>121</v>
      </c>
      <c r="G738" t="s">
        <v>121</v>
      </c>
      <c r="H738" t="s">
        <v>122</v>
      </c>
      <c r="I738" t="s">
        <v>161</v>
      </c>
      <c r="J738" t="s">
        <v>162</v>
      </c>
      <c r="K738">
        <v>3</v>
      </c>
      <c r="L738">
        <v>0</v>
      </c>
      <c r="M738">
        <v>323.25</v>
      </c>
      <c r="N738">
        <v>13.06</v>
      </c>
      <c r="O738">
        <v>49.79</v>
      </c>
    </row>
    <row r="739" spans="1:15" x14ac:dyDescent="0.25">
      <c r="A739" t="s">
        <v>1217</v>
      </c>
      <c r="B739" s="2">
        <v>44511</v>
      </c>
      <c r="C739">
        <v>10139</v>
      </c>
      <c r="D739" t="s">
        <v>975</v>
      </c>
      <c r="E739" t="s">
        <v>32</v>
      </c>
      <c r="F739" t="s">
        <v>33</v>
      </c>
      <c r="G739" t="s">
        <v>34</v>
      </c>
      <c r="H739" t="s">
        <v>27</v>
      </c>
      <c r="I739" t="s">
        <v>99</v>
      </c>
      <c r="J739" t="s">
        <v>100</v>
      </c>
      <c r="K739">
        <v>1</v>
      </c>
      <c r="L739">
        <v>0.05</v>
      </c>
      <c r="M739">
        <v>1080.3800000000001</v>
      </c>
      <c r="N739">
        <v>242.67</v>
      </c>
      <c r="O739">
        <v>294.37</v>
      </c>
    </row>
    <row r="740" spans="1:15" x14ac:dyDescent="0.25">
      <c r="A740" t="s">
        <v>1218</v>
      </c>
      <c r="B740" s="2">
        <v>44730</v>
      </c>
      <c r="C740">
        <v>10036</v>
      </c>
      <c r="D740" t="s">
        <v>371</v>
      </c>
      <c r="E740" t="s">
        <v>17</v>
      </c>
      <c r="F740" t="s">
        <v>88</v>
      </c>
      <c r="G740" t="s">
        <v>89</v>
      </c>
      <c r="H740" t="s">
        <v>90</v>
      </c>
      <c r="I740" t="s">
        <v>229</v>
      </c>
      <c r="J740" t="s">
        <v>230</v>
      </c>
      <c r="K740">
        <v>4</v>
      </c>
      <c r="L740">
        <v>0</v>
      </c>
      <c r="M740">
        <v>4759.2</v>
      </c>
      <c r="N740">
        <v>239.87</v>
      </c>
      <c r="O740">
        <v>1071.03</v>
      </c>
    </row>
    <row r="741" spans="1:15" x14ac:dyDescent="0.25">
      <c r="A741" t="s">
        <v>1219</v>
      </c>
      <c r="B741" s="2">
        <v>44580</v>
      </c>
      <c r="C741">
        <v>10156</v>
      </c>
      <c r="D741" t="s">
        <v>1220</v>
      </c>
      <c r="E741" t="s">
        <v>17</v>
      </c>
      <c r="F741" t="s">
        <v>278</v>
      </c>
      <c r="G741" t="s">
        <v>279</v>
      </c>
      <c r="H741" t="s">
        <v>122</v>
      </c>
      <c r="I741" t="s">
        <v>57</v>
      </c>
      <c r="J741" t="s">
        <v>58</v>
      </c>
      <c r="K741">
        <v>1</v>
      </c>
      <c r="L741">
        <v>0.1</v>
      </c>
      <c r="M741">
        <v>150.81</v>
      </c>
      <c r="N741">
        <v>12.13</v>
      </c>
      <c r="O741">
        <v>19.309999999999999</v>
      </c>
    </row>
    <row r="742" spans="1:15" x14ac:dyDescent="0.25">
      <c r="A742" t="s">
        <v>1221</v>
      </c>
      <c r="B742" s="2">
        <v>44194</v>
      </c>
      <c r="C742">
        <v>10285</v>
      </c>
      <c r="D742" t="s">
        <v>1222</v>
      </c>
      <c r="E742" t="s">
        <v>32</v>
      </c>
      <c r="F742" t="s">
        <v>278</v>
      </c>
      <c r="G742" t="s">
        <v>279</v>
      </c>
      <c r="H742" t="s">
        <v>122</v>
      </c>
      <c r="I742" t="s">
        <v>427</v>
      </c>
      <c r="J742" t="s">
        <v>428</v>
      </c>
      <c r="K742">
        <v>1</v>
      </c>
      <c r="L742">
        <v>0.1</v>
      </c>
      <c r="M742">
        <v>129.19</v>
      </c>
      <c r="N742">
        <v>12.67</v>
      </c>
      <c r="O742">
        <v>20.65</v>
      </c>
    </row>
    <row r="743" spans="1:15" x14ac:dyDescent="0.25">
      <c r="A743" t="s">
        <v>1223</v>
      </c>
      <c r="B743" s="2">
        <v>43226</v>
      </c>
      <c r="C743">
        <v>10023</v>
      </c>
      <c r="D743" t="s">
        <v>908</v>
      </c>
      <c r="E743" t="s">
        <v>17</v>
      </c>
      <c r="F743" t="s">
        <v>278</v>
      </c>
      <c r="G743" t="s">
        <v>279</v>
      </c>
      <c r="H743" t="s">
        <v>122</v>
      </c>
      <c r="I743" t="s">
        <v>302</v>
      </c>
      <c r="J743" t="s">
        <v>303</v>
      </c>
      <c r="K743">
        <v>1</v>
      </c>
      <c r="L743">
        <v>0</v>
      </c>
      <c r="M743">
        <v>272.87</v>
      </c>
      <c r="N743">
        <v>32.58</v>
      </c>
      <c r="O743">
        <v>36</v>
      </c>
    </row>
    <row r="744" spans="1:15" x14ac:dyDescent="0.25">
      <c r="A744" t="s">
        <v>1224</v>
      </c>
      <c r="B744" s="2">
        <v>43946</v>
      </c>
      <c r="C744">
        <v>10181</v>
      </c>
      <c r="D744" t="s">
        <v>214</v>
      </c>
      <c r="E744" t="s">
        <v>17</v>
      </c>
      <c r="F744" t="s">
        <v>165</v>
      </c>
      <c r="G744" t="s">
        <v>41</v>
      </c>
      <c r="H744" t="s">
        <v>166</v>
      </c>
      <c r="I744" t="s">
        <v>195</v>
      </c>
      <c r="J744" t="s">
        <v>196</v>
      </c>
      <c r="K744">
        <v>1</v>
      </c>
      <c r="L744">
        <v>0</v>
      </c>
      <c r="M744">
        <v>279.27999999999997</v>
      </c>
      <c r="N744">
        <v>25.44</v>
      </c>
      <c r="O744">
        <v>36.049999999999997</v>
      </c>
    </row>
    <row r="745" spans="1:15" x14ac:dyDescent="0.25">
      <c r="A745" t="s">
        <v>1225</v>
      </c>
      <c r="B745" s="2">
        <v>43148</v>
      </c>
      <c r="C745">
        <v>10071</v>
      </c>
      <c r="D745" t="s">
        <v>707</v>
      </c>
      <c r="E745" t="s">
        <v>17</v>
      </c>
      <c r="F745" t="s">
        <v>88</v>
      </c>
      <c r="G745" t="s">
        <v>89</v>
      </c>
      <c r="H745" t="s">
        <v>90</v>
      </c>
      <c r="I745" t="s">
        <v>146</v>
      </c>
      <c r="J745" t="s">
        <v>147</v>
      </c>
      <c r="K745">
        <v>5</v>
      </c>
      <c r="L745">
        <v>0.25</v>
      </c>
      <c r="M745">
        <v>805.9</v>
      </c>
      <c r="N745">
        <v>15.22</v>
      </c>
      <c r="O745">
        <v>98.22</v>
      </c>
    </row>
    <row r="746" spans="1:15" x14ac:dyDescent="0.25">
      <c r="A746" t="s">
        <v>1226</v>
      </c>
      <c r="B746" s="2">
        <v>43312</v>
      </c>
      <c r="C746">
        <v>10041</v>
      </c>
      <c r="D746" t="s">
        <v>417</v>
      </c>
      <c r="E746" t="s">
        <v>32</v>
      </c>
      <c r="F746" t="s">
        <v>88</v>
      </c>
      <c r="G746" t="s">
        <v>89</v>
      </c>
      <c r="H746" t="s">
        <v>90</v>
      </c>
      <c r="I746" t="s">
        <v>205</v>
      </c>
      <c r="J746" t="s">
        <v>206</v>
      </c>
      <c r="K746">
        <v>4</v>
      </c>
      <c r="L746">
        <v>0.05</v>
      </c>
      <c r="M746">
        <v>3013.2</v>
      </c>
      <c r="N746">
        <v>52.39</v>
      </c>
      <c r="O746">
        <v>607.88</v>
      </c>
    </row>
    <row r="747" spans="1:15" x14ac:dyDescent="0.25">
      <c r="A747" t="s">
        <v>1227</v>
      </c>
      <c r="B747" s="2">
        <v>44175</v>
      </c>
      <c r="C747">
        <v>10387</v>
      </c>
      <c r="D747" t="s">
        <v>1228</v>
      </c>
      <c r="E747" t="s">
        <v>32</v>
      </c>
      <c r="F747" t="s">
        <v>33</v>
      </c>
      <c r="G747" t="s">
        <v>34</v>
      </c>
      <c r="H747" t="s">
        <v>27</v>
      </c>
      <c r="I747" t="s">
        <v>427</v>
      </c>
      <c r="J747" t="s">
        <v>428</v>
      </c>
      <c r="K747">
        <v>6</v>
      </c>
      <c r="L747">
        <v>0.25</v>
      </c>
      <c r="M747">
        <v>775.14</v>
      </c>
      <c r="N747">
        <v>12.07</v>
      </c>
      <c r="O747">
        <v>117.49</v>
      </c>
    </row>
    <row r="748" spans="1:15" x14ac:dyDescent="0.25">
      <c r="A748" t="s">
        <v>1229</v>
      </c>
      <c r="B748" s="2">
        <v>43838</v>
      </c>
      <c r="C748">
        <v>10352</v>
      </c>
      <c r="D748" t="s">
        <v>1230</v>
      </c>
      <c r="E748" t="s">
        <v>39</v>
      </c>
      <c r="F748" t="s">
        <v>40</v>
      </c>
      <c r="G748" t="s">
        <v>41</v>
      </c>
      <c r="H748" t="s">
        <v>42</v>
      </c>
      <c r="I748" t="s">
        <v>80</v>
      </c>
      <c r="J748" t="s">
        <v>81</v>
      </c>
      <c r="K748">
        <v>1</v>
      </c>
      <c r="L748">
        <v>0.1</v>
      </c>
      <c r="M748">
        <v>227.74</v>
      </c>
      <c r="N748">
        <v>25.9</v>
      </c>
      <c r="O748">
        <v>36.75</v>
      </c>
    </row>
    <row r="749" spans="1:15" x14ac:dyDescent="0.25">
      <c r="A749" t="s">
        <v>1231</v>
      </c>
      <c r="B749" s="2">
        <v>43365</v>
      </c>
      <c r="C749">
        <v>10152</v>
      </c>
      <c r="D749" t="s">
        <v>616</v>
      </c>
      <c r="E749" t="s">
        <v>32</v>
      </c>
      <c r="F749" t="s">
        <v>121</v>
      </c>
      <c r="G749" t="s">
        <v>121</v>
      </c>
      <c r="H749" t="s">
        <v>122</v>
      </c>
      <c r="I749" t="s">
        <v>374</v>
      </c>
      <c r="J749" t="s">
        <v>375</v>
      </c>
      <c r="K749">
        <v>1</v>
      </c>
      <c r="L749">
        <v>0</v>
      </c>
      <c r="M749">
        <v>1191.01</v>
      </c>
      <c r="N749">
        <v>236.54</v>
      </c>
      <c r="O749">
        <v>285.67</v>
      </c>
    </row>
    <row r="750" spans="1:15" x14ac:dyDescent="0.25">
      <c r="A750" t="s">
        <v>1232</v>
      </c>
      <c r="B750" s="2">
        <v>44566</v>
      </c>
      <c r="C750">
        <v>10217</v>
      </c>
      <c r="D750" t="s">
        <v>461</v>
      </c>
      <c r="E750" t="s">
        <v>39</v>
      </c>
      <c r="F750" t="s">
        <v>33</v>
      </c>
      <c r="G750" t="s">
        <v>34</v>
      </c>
      <c r="H750" t="s">
        <v>27</v>
      </c>
      <c r="I750" t="s">
        <v>427</v>
      </c>
      <c r="J750" t="s">
        <v>428</v>
      </c>
      <c r="K750">
        <v>4</v>
      </c>
      <c r="L750">
        <v>0</v>
      </c>
      <c r="M750">
        <v>516.76</v>
      </c>
      <c r="N750">
        <v>12.07</v>
      </c>
      <c r="O750">
        <v>78.73</v>
      </c>
    </row>
    <row r="751" spans="1:15" x14ac:dyDescent="0.25">
      <c r="A751" t="s">
        <v>1233</v>
      </c>
      <c r="B751" s="2">
        <v>43931</v>
      </c>
      <c r="C751">
        <v>10370</v>
      </c>
      <c r="D751" t="s">
        <v>870</v>
      </c>
      <c r="E751" t="s">
        <v>39</v>
      </c>
      <c r="F751" t="s">
        <v>88</v>
      </c>
      <c r="G751" t="s">
        <v>89</v>
      </c>
      <c r="H751" t="s">
        <v>90</v>
      </c>
      <c r="I751" t="s">
        <v>91</v>
      </c>
      <c r="J751" t="s">
        <v>92</v>
      </c>
      <c r="K751">
        <v>6</v>
      </c>
      <c r="L751">
        <v>0</v>
      </c>
      <c r="M751">
        <v>1662.42</v>
      </c>
      <c r="N751">
        <v>34.33</v>
      </c>
      <c r="O751">
        <v>202.93</v>
      </c>
    </row>
    <row r="752" spans="1:15" x14ac:dyDescent="0.25">
      <c r="A752" t="s">
        <v>1234</v>
      </c>
      <c r="B752" s="2">
        <v>43902</v>
      </c>
      <c r="C752">
        <v>10397</v>
      </c>
      <c r="D752" t="s">
        <v>435</v>
      </c>
      <c r="E752" t="s">
        <v>17</v>
      </c>
      <c r="F752" t="s">
        <v>112</v>
      </c>
      <c r="G752" t="s">
        <v>26</v>
      </c>
      <c r="H752" t="s">
        <v>113</v>
      </c>
      <c r="I752" t="s">
        <v>384</v>
      </c>
      <c r="J752" t="s">
        <v>385</v>
      </c>
      <c r="K752">
        <v>4</v>
      </c>
      <c r="L752">
        <v>0</v>
      </c>
      <c r="M752">
        <v>5020.6400000000003</v>
      </c>
      <c r="N752">
        <v>346.22</v>
      </c>
      <c r="O752">
        <v>1289.78</v>
      </c>
    </row>
    <row r="753" spans="1:15" x14ac:dyDescent="0.25">
      <c r="A753" t="s">
        <v>1235</v>
      </c>
      <c r="B753" s="2">
        <v>43480</v>
      </c>
      <c r="C753">
        <v>10091</v>
      </c>
      <c r="D753" t="s">
        <v>989</v>
      </c>
      <c r="E753" t="s">
        <v>32</v>
      </c>
      <c r="F753" t="s">
        <v>165</v>
      </c>
      <c r="G753" t="s">
        <v>41</v>
      </c>
      <c r="H753" t="s">
        <v>166</v>
      </c>
      <c r="I753" t="s">
        <v>302</v>
      </c>
      <c r="J753" t="s">
        <v>303</v>
      </c>
      <c r="K753">
        <v>1</v>
      </c>
      <c r="L753">
        <v>0.05</v>
      </c>
      <c r="M753">
        <v>272.87</v>
      </c>
      <c r="N753">
        <v>34.130000000000003</v>
      </c>
      <c r="O753">
        <v>36.15</v>
      </c>
    </row>
    <row r="754" spans="1:15" x14ac:dyDescent="0.25">
      <c r="A754" t="s">
        <v>1236</v>
      </c>
      <c r="B754" s="2">
        <v>43566</v>
      </c>
      <c r="C754">
        <v>10228</v>
      </c>
      <c r="D754" t="s">
        <v>474</v>
      </c>
      <c r="E754" t="s">
        <v>39</v>
      </c>
      <c r="F754" t="s">
        <v>33</v>
      </c>
      <c r="G754" t="s">
        <v>34</v>
      </c>
      <c r="H754" t="s">
        <v>27</v>
      </c>
      <c r="I754" t="s">
        <v>480</v>
      </c>
      <c r="J754" t="s">
        <v>481</v>
      </c>
      <c r="K754">
        <v>1</v>
      </c>
      <c r="L754">
        <v>0.15</v>
      </c>
      <c r="M754">
        <v>885.07</v>
      </c>
      <c r="N754">
        <v>144.58000000000001</v>
      </c>
      <c r="O754">
        <v>209.18</v>
      </c>
    </row>
    <row r="755" spans="1:15" x14ac:dyDescent="0.25">
      <c r="A755" t="s">
        <v>1237</v>
      </c>
      <c r="B755" s="2">
        <v>44337</v>
      </c>
      <c r="C755">
        <v>10325</v>
      </c>
      <c r="D755" t="s">
        <v>1168</v>
      </c>
      <c r="E755" t="s">
        <v>32</v>
      </c>
      <c r="F755" t="s">
        <v>193</v>
      </c>
      <c r="G755" t="s">
        <v>193</v>
      </c>
      <c r="H755" t="s">
        <v>194</v>
      </c>
      <c r="I755" t="s">
        <v>480</v>
      </c>
      <c r="J755" t="s">
        <v>481</v>
      </c>
      <c r="K755">
        <v>1</v>
      </c>
      <c r="L755">
        <v>0</v>
      </c>
      <c r="M755">
        <v>885.07</v>
      </c>
      <c r="N755">
        <v>159.04</v>
      </c>
      <c r="O755">
        <v>210.62</v>
      </c>
    </row>
    <row r="756" spans="1:15" x14ac:dyDescent="0.25">
      <c r="A756" t="s">
        <v>1238</v>
      </c>
      <c r="B756" s="2">
        <v>44609</v>
      </c>
      <c r="C756">
        <v>10098</v>
      </c>
      <c r="D756" t="s">
        <v>1239</v>
      </c>
      <c r="E756" t="s">
        <v>39</v>
      </c>
      <c r="F756" t="s">
        <v>40</v>
      </c>
      <c r="G756" t="s">
        <v>41</v>
      </c>
      <c r="H756" t="s">
        <v>42</v>
      </c>
      <c r="I756" t="s">
        <v>35</v>
      </c>
      <c r="J756" t="s">
        <v>36</v>
      </c>
      <c r="K756">
        <v>7</v>
      </c>
      <c r="L756">
        <v>0</v>
      </c>
      <c r="M756">
        <v>5958.75</v>
      </c>
      <c r="N756">
        <v>216.61</v>
      </c>
      <c r="O756">
        <v>1511.33</v>
      </c>
    </row>
    <row r="757" spans="1:15" x14ac:dyDescent="0.25">
      <c r="A757" t="s">
        <v>1240</v>
      </c>
      <c r="B757" s="2">
        <v>43718</v>
      </c>
      <c r="C757">
        <v>10160</v>
      </c>
      <c r="D757" t="s">
        <v>641</v>
      </c>
      <c r="E757" t="s">
        <v>17</v>
      </c>
      <c r="F757" t="s">
        <v>33</v>
      </c>
      <c r="G757" t="s">
        <v>34</v>
      </c>
      <c r="H757" t="s">
        <v>27</v>
      </c>
      <c r="I757" t="s">
        <v>28</v>
      </c>
      <c r="J757" t="s">
        <v>29</v>
      </c>
      <c r="K757">
        <v>1</v>
      </c>
      <c r="L757">
        <v>0</v>
      </c>
      <c r="M757">
        <v>1004.18</v>
      </c>
      <c r="N757">
        <v>268.68</v>
      </c>
      <c r="O757">
        <v>277.91000000000003</v>
      </c>
    </row>
    <row r="758" spans="1:15" x14ac:dyDescent="0.25">
      <c r="A758" t="s">
        <v>1241</v>
      </c>
      <c r="B758" s="2">
        <v>44551</v>
      </c>
      <c r="C758">
        <v>10050</v>
      </c>
      <c r="D758" t="s">
        <v>1242</v>
      </c>
      <c r="E758" t="s">
        <v>17</v>
      </c>
      <c r="F758" t="s">
        <v>112</v>
      </c>
      <c r="G758" t="s">
        <v>26</v>
      </c>
      <c r="H758" t="s">
        <v>113</v>
      </c>
      <c r="I758" t="s">
        <v>84</v>
      </c>
      <c r="J758" t="s">
        <v>85</v>
      </c>
      <c r="K758">
        <v>4</v>
      </c>
      <c r="L758">
        <v>0</v>
      </c>
      <c r="M758">
        <v>1159.68</v>
      </c>
      <c r="N758">
        <v>31.58</v>
      </c>
      <c r="O758">
        <v>142.32</v>
      </c>
    </row>
    <row r="759" spans="1:15" x14ac:dyDescent="0.25">
      <c r="A759" t="s">
        <v>1243</v>
      </c>
      <c r="B759" s="2">
        <v>43479</v>
      </c>
      <c r="C759">
        <v>10208</v>
      </c>
      <c r="D759" t="s">
        <v>627</v>
      </c>
      <c r="E759" t="s">
        <v>17</v>
      </c>
      <c r="F759" t="s">
        <v>278</v>
      </c>
      <c r="G759" t="s">
        <v>279</v>
      </c>
      <c r="H759" t="s">
        <v>122</v>
      </c>
      <c r="I759" t="s">
        <v>551</v>
      </c>
      <c r="J759" t="s">
        <v>552</v>
      </c>
      <c r="K759">
        <v>2</v>
      </c>
      <c r="L759">
        <v>0</v>
      </c>
      <c r="M759">
        <v>2675.38</v>
      </c>
      <c r="N759">
        <v>244.49</v>
      </c>
      <c r="O759">
        <v>613.03</v>
      </c>
    </row>
    <row r="760" spans="1:15" x14ac:dyDescent="0.25">
      <c r="A760" t="s">
        <v>1244</v>
      </c>
      <c r="B760" s="2">
        <v>43161</v>
      </c>
      <c r="C760">
        <v>10376</v>
      </c>
      <c r="D760" t="s">
        <v>335</v>
      </c>
      <c r="E760" t="s">
        <v>17</v>
      </c>
      <c r="F760" t="s">
        <v>40</v>
      </c>
      <c r="G760" t="s">
        <v>41</v>
      </c>
      <c r="H760" t="s">
        <v>42</v>
      </c>
      <c r="I760" t="s">
        <v>294</v>
      </c>
      <c r="J760" t="s">
        <v>295</v>
      </c>
      <c r="K760">
        <v>5</v>
      </c>
      <c r="L760">
        <v>0</v>
      </c>
      <c r="M760">
        <v>4501.2</v>
      </c>
      <c r="N760">
        <v>58.44</v>
      </c>
      <c r="O760">
        <v>906.09</v>
      </c>
    </row>
    <row r="761" spans="1:15" x14ac:dyDescent="0.25">
      <c r="A761" t="s">
        <v>1245</v>
      </c>
      <c r="B761" s="2">
        <v>43444</v>
      </c>
      <c r="C761">
        <v>10068</v>
      </c>
      <c r="D761" t="s">
        <v>784</v>
      </c>
      <c r="E761" t="s">
        <v>32</v>
      </c>
      <c r="F761" t="s">
        <v>88</v>
      </c>
      <c r="G761" t="s">
        <v>89</v>
      </c>
      <c r="H761" t="s">
        <v>90</v>
      </c>
      <c r="I761" t="s">
        <v>374</v>
      </c>
      <c r="J761" t="s">
        <v>375</v>
      </c>
      <c r="K761">
        <v>4</v>
      </c>
      <c r="L761">
        <v>0</v>
      </c>
      <c r="M761">
        <v>4764.04</v>
      </c>
      <c r="N761">
        <v>247.81</v>
      </c>
      <c r="O761">
        <v>1072.8599999999999</v>
      </c>
    </row>
    <row r="762" spans="1:15" x14ac:dyDescent="0.25">
      <c r="A762" t="s">
        <v>1246</v>
      </c>
      <c r="B762" s="2">
        <v>44298</v>
      </c>
      <c r="C762">
        <v>10034</v>
      </c>
      <c r="D762" t="s">
        <v>1081</v>
      </c>
      <c r="E762" t="s">
        <v>32</v>
      </c>
      <c r="F762" t="s">
        <v>193</v>
      </c>
      <c r="G762" t="s">
        <v>193</v>
      </c>
      <c r="H762" t="s">
        <v>194</v>
      </c>
      <c r="I762" t="s">
        <v>480</v>
      </c>
      <c r="J762" t="s">
        <v>481</v>
      </c>
      <c r="K762">
        <v>1</v>
      </c>
      <c r="L762">
        <v>0.05</v>
      </c>
      <c r="M762">
        <v>885.07</v>
      </c>
      <c r="N762">
        <v>159.04</v>
      </c>
      <c r="O762">
        <v>210.62</v>
      </c>
    </row>
    <row r="763" spans="1:15" x14ac:dyDescent="0.25">
      <c r="A763" t="s">
        <v>1247</v>
      </c>
      <c r="B763" s="2">
        <v>44627</v>
      </c>
      <c r="C763">
        <v>10347</v>
      </c>
      <c r="D763" t="s">
        <v>465</v>
      </c>
      <c r="E763" t="s">
        <v>39</v>
      </c>
      <c r="F763" t="s">
        <v>201</v>
      </c>
      <c r="G763" t="s">
        <v>202</v>
      </c>
      <c r="H763" t="s">
        <v>122</v>
      </c>
      <c r="I763" t="s">
        <v>21</v>
      </c>
      <c r="J763" t="s">
        <v>22</v>
      </c>
      <c r="K763">
        <v>1</v>
      </c>
      <c r="L763">
        <v>0</v>
      </c>
      <c r="M763">
        <v>618.01</v>
      </c>
      <c r="N763">
        <v>25.01</v>
      </c>
      <c r="O763">
        <v>126.1</v>
      </c>
    </row>
    <row r="764" spans="1:15" x14ac:dyDescent="0.25">
      <c r="A764" t="s">
        <v>367</v>
      </c>
      <c r="B764" s="2">
        <v>43149</v>
      </c>
      <c r="C764">
        <v>10131</v>
      </c>
      <c r="D764" t="s">
        <v>341</v>
      </c>
      <c r="E764" t="s">
        <v>39</v>
      </c>
      <c r="F764" t="s">
        <v>72</v>
      </c>
      <c r="G764" t="s">
        <v>73</v>
      </c>
      <c r="H764" t="s">
        <v>56</v>
      </c>
      <c r="I764" t="s">
        <v>195</v>
      </c>
      <c r="J764" t="s">
        <v>196</v>
      </c>
      <c r="K764">
        <v>1</v>
      </c>
      <c r="L764">
        <v>0.05</v>
      </c>
      <c r="M764">
        <v>279.27999999999997</v>
      </c>
      <c r="N764">
        <v>27.76</v>
      </c>
      <c r="O764">
        <v>36.29</v>
      </c>
    </row>
    <row r="765" spans="1:15" x14ac:dyDescent="0.25">
      <c r="A765" t="s">
        <v>1248</v>
      </c>
      <c r="B765" s="2">
        <v>44907</v>
      </c>
      <c r="C765">
        <v>10153</v>
      </c>
      <c r="D765" t="s">
        <v>527</v>
      </c>
      <c r="E765" t="s">
        <v>17</v>
      </c>
      <c r="F765" t="s">
        <v>154</v>
      </c>
      <c r="G765" t="s">
        <v>155</v>
      </c>
      <c r="H765" t="s">
        <v>156</v>
      </c>
      <c r="I765" t="s">
        <v>496</v>
      </c>
      <c r="J765" t="s">
        <v>497</v>
      </c>
      <c r="K765">
        <v>1</v>
      </c>
      <c r="L765">
        <v>0.1</v>
      </c>
      <c r="M765">
        <v>279.3</v>
      </c>
      <c r="N765">
        <v>29.66</v>
      </c>
      <c r="O765">
        <v>44.87</v>
      </c>
    </row>
    <row r="766" spans="1:15" x14ac:dyDescent="0.25">
      <c r="A766" t="s">
        <v>950</v>
      </c>
      <c r="B766" s="2">
        <v>44463</v>
      </c>
      <c r="C766">
        <v>10348</v>
      </c>
      <c r="D766" t="s">
        <v>319</v>
      </c>
      <c r="E766" t="s">
        <v>17</v>
      </c>
      <c r="F766" t="s">
        <v>72</v>
      </c>
      <c r="G766" t="s">
        <v>73</v>
      </c>
      <c r="H766" t="s">
        <v>56</v>
      </c>
      <c r="I766" t="s">
        <v>205</v>
      </c>
      <c r="J766" t="s">
        <v>206</v>
      </c>
      <c r="K766">
        <v>1</v>
      </c>
      <c r="L766">
        <v>0.05</v>
      </c>
      <c r="M766">
        <v>753.3</v>
      </c>
      <c r="N766">
        <v>57.16</v>
      </c>
      <c r="O766">
        <v>156.38</v>
      </c>
    </row>
    <row r="767" spans="1:15" x14ac:dyDescent="0.25">
      <c r="A767" t="s">
        <v>1249</v>
      </c>
      <c r="B767" s="2">
        <v>44902</v>
      </c>
      <c r="C767">
        <v>10279</v>
      </c>
      <c r="D767" t="s">
        <v>560</v>
      </c>
      <c r="E767" t="s">
        <v>32</v>
      </c>
      <c r="F767" t="s">
        <v>18</v>
      </c>
      <c r="G767" t="s">
        <v>19</v>
      </c>
      <c r="H767" t="s">
        <v>20</v>
      </c>
      <c r="I767" t="s">
        <v>161</v>
      </c>
      <c r="J767" t="s">
        <v>162</v>
      </c>
      <c r="K767">
        <v>1</v>
      </c>
      <c r="L767">
        <v>0</v>
      </c>
      <c r="M767">
        <v>107.75</v>
      </c>
      <c r="N767">
        <v>13.06</v>
      </c>
      <c r="O767">
        <v>17.47</v>
      </c>
    </row>
    <row r="768" spans="1:15" x14ac:dyDescent="0.25">
      <c r="A768" t="s">
        <v>1250</v>
      </c>
      <c r="B768" s="2">
        <v>43415</v>
      </c>
      <c r="C768">
        <v>10224</v>
      </c>
      <c r="D768" t="s">
        <v>575</v>
      </c>
      <c r="E768" t="s">
        <v>39</v>
      </c>
      <c r="F768" t="s">
        <v>25</v>
      </c>
      <c r="G768" t="s">
        <v>26</v>
      </c>
      <c r="H768" t="s">
        <v>27</v>
      </c>
      <c r="I768" t="s">
        <v>138</v>
      </c>
      <c r="J768" t="s">
        <v>139</v>
      </c>
      <c r="K768">
        <v>1</v>
      </c>
      <c r="L768">
        <v>0.1</v>
      </c>
      <c r="M768">
        <v>180.9</v>
      </c>
      <c r="N768">
        <v>18.57</v>
      </c>
      <c r="O768">
        <v>29</v>
      </c>
    </row>
    <row r="769" spans="1:15" x14ac:dyDescent="0.25">
      <c r="A769" t="s">
        <v>1251</v>
      </c>
      <c r="B769" s="2">
        <v>43370</v>
      </c>
      <c r="C769">
        <v>10262</v>
      </c>
      <c r="D769" t="s">
        <v>1252</v>
      </c>
      <c r="E769" t="s">
        <v>32</v>
      </c>
      <c r="F769" t="s">
        <v>133</v>
      </c>
      <c r="G769" t="s">
        <v>134</v>
      </c>
      <c r="H769" t="s">
        <v>135</v>
      </c>
      <c r="I769" t="s">
        <v>99</v>
      </c>
      <c r="J769" t="s">
        <v>100</v>
      </c>
      <c r="K769">
        <v>2</v>
      </c>
      <c r="L769">
        <v>0.1</v>
      </c>
      <c r="M769">
        <v>2160.7600000000002</v>
      </c>
      <c r="N769">
        <v>279.07</v>
      </c>
      <c r="O769">
        <v>568.11</v>
      </c>
    </row>
    <row r="770" spans="1:15" x14ac:dyDescent="0.25">
      <c r="A770" t="s">
        <v>1253</v>
      </c>
      <c r="B770" s="2">
        <v>43867</v>
      </c>
      <c r="C770">
        <v>10090</v>
      </c>
      <c r="D770" t="s">
        <v>325</v>
      </c>
      <c r="E770" t="s">
        <v>17</v>
      </c>
      <c r="F770" t="s">
        <v>133</v>
      </c>
      <c r="G770" t="s">
        <v>134</v>
      </c>
      <c r="H770" t="s">
        <v>135</v>
      </c>
      <c r="I770" t="s">
        <v>161</v>
      </c>
      <c r="J770" t="s">
        <v>162</v>
      </c>
      <c r="K770">
        <v>1</v>
      </c>
      <c r="L770">
        <v>0.05</v>
      </c>
      <c r="M770">
        <v>107.75</v>
      </c>
      <c r="N770">
        <v>14.31</v>
      </c>
      <c r="O770">
        <v>17.59</v>
      </c>
    </row>
    <row r="771" spans="1:15" x14ac:dyDescent="0.25">
      <c r="A771" t="s">
        <v>1254</v>
      </c>
      <c r="B771" s="2">
        <v>44696</v>
      </c>
      <c r="C771">
        <v>10177</v>
      </c>
      <c r="D771" t="s">
        <v>1255</v>
      </c>
      <c r="E771" t="s">
        <v>39</v>
      </c>
      <c r="F771" t="s">
        <v>201</v>
      </c>
      <c r="G771" t="s">
        <v>202</v>
      </c>
      <c r="H771" t="s">
        <v>122</v>
      </c>
      <c r="I771" t="s">
        <v>146</v>
      </c>
      <c r="J771" t="s">
        <v>147</v>
      </c>
      <c r="K771">
        <v>6</v>
      </c>
      <c r="L771">
        <v>0</v>
      </c>
      <c r="M771">
        <v>967.08</v>
      </c>
      <c r="N771">
        <v>14.53</v>
      </c>
      <c r="O771">
        <v>117.49</v>
      </c>
    </row>
    <row r="772" spans="1:15" x14ac:dyDescent="0.25">
      <c r="A772" t="s">
        <v>1256</v>
      </c>
      <c r="B772" s="2">
        <v>44805</v>
      </c>
      <c r="C772">
        <v>10388</v>
      </c>
      <c r="D772" t="s">
        <v>311</v>
      </c>
      <c r="E772" t="s">
        <v>39</v>
      </c>
      <c r="F772" t="s">
        <v>121</v>
      </c>
      <c r="G772" t="s">
        <v>121</v>
      </c>
      <c r="H772" t="s">
        <v>122</v>
      </c>
      <c r="I772" t="s">
        <v>302</v>
      </c>
      <c r="J772" t="s">
        <v>303</v>
      </c>
      <c r="K772">
        <v>4</v>
      </c>
      <c r="L772">
        <v>0</v>
      </c>
      <c r="M772">
        <v>1091.48</v>
      </c>
      <c r="N772">
        <v>32.58</v>
      </c>
      <c r="O772">
        <v>134.22</v>
      </c>
    </row>
    <row r="773" spans="1:15" x14ac:dyDescent="0.25">
      <c r="A773" t="s">
        <v>1257</v>
      </c>
      <c r="B773" s="2">
        <v>43533</v>
      </c>
      <c r="C773">
        <v>10082</v>
      </c>
      <c r="D773" t="s">
        <v>1258</v>
      </c>
      <c r="E773" t="s">
        <v>32</v>
      </c>
      <c r="F773" t="s">
        <v>278</v>
      </c>
      <c r="G773" t="s">
        <v>279</v>
      </c>
      <c r="H773" t="s">
        <v>122</v>
      </c>
      <c r="I773" t="s">
        <v>294</v>
      </c>
      <c r="J773" t="s">
        <v>295</v>
      </c>
      <c r="K773">
        <v>4</v>
      </c>
      <c r="L773">
        <v>0.05</v>
      </c>
      <c r="M773">
        <v>3600.96</v>
      </c>
      <c r="N773">
        <v>55.79</v>
      </c>
      <c r="O773">
        <v>725.78</v>
      </c>
    </row>
    <row r="774" spans="1:15" x14ac:dyDescent="0.25">
      <c r="A774" t="s">
        <v>1104</v>
      </c>
      <c r="B774" s="2">
        <v>43859</v>
      </c>
      <c r="C774">
        <v>10060</v>
      </c>
      <c r="D774" t="s">
        <v>648</v>
      </c>
      <c r="E774" t="s">
        <v>39</v>
      </c>
      <c r="F774" t="s">
        <v>116</v>
      </c>
      <c r="G774" t="s">
        <v>26</v>
      </c>
      <c r="H774" t="s">
        <v>27</v>
      </c>
      <c r="I774" t="s">
        <v>95</v>
      </c>
      <c r="J774" t="s">
        <v>96</v>
      </c>
      <c r="K774">
        <v>1</v>
      </c>
      <c r="L774">
        <v>0</v>
      </c>
      <c r="M774">
        <v>1024.3699999999999</v>
      </c>
      <c r="N774">
        <v>188.04</v>
      </c>
      <c r="O774">
        <v>244.16</v>
      </c>
    </row>
    <row r="775" spans="1:15" x14ac:dyDescent="0.25">
      <c r="A775" t="s">
        <v>1259</v>
      </c>
      <c r="B775" s="2">
        <v>44575</v>
      </c>
      <c r="C775">
        <v>10045</v>
      </c>
      <c r="D775" t="s">
        <v>1260</v>
      </c>
      <c r="E775" t="s">
        <v>39</v>
      </c>
      <c r="F775" t="s">
        <v>154</v>
      </c>
      <c r="G775" t="s">
        <v>155</v>
      </c>
      <c r="H775" t="s">
        <v>156</v>
      </c>
      <c r="I775" t="s">
        <v>263</v>
      </c>
      <c r="J775" t="s">
        <v>264</v>
      </c>
      <c r="K775">
        <v>1</v>
      </c>
      <c r="L775">
        <v>0.25</v>
      </c>
      <c r="M775">
        <v>700.78</v>
      </c>
      <c r="N775">
        <v>156.21</v>
      </c>
      <c r="O775">
        <v>190.81</v>
      </c>
    </row>
    <row r="776" spans="1:15" x14ac:dyDescent="0.25">
      <c r="A776" t="s">
        <v>933</v>
      </c>
      <c r="B776" s="2">
        <v>44109</v>
      </c>
      <c r="C776">
        <v>10228</v>
      </c>
      <c r="D776" t="s">
        <v>474</v>
      </c>
      <c r="E776" t="s">
        <v>39</v>
      </c>
      <c r="F776" t="s">
        <v>54</v>
      </c>
      <c r="G776" t="s">
        <v>55</v>
      </c>
      <c r="H776" t="s">
        <v>56</v>
      </c>
      <c r="I776" t="s">
        <v>95</v>
      </c>
      <c r="J776" t="s">
        <v>96</v>
      </c>
      <c r="K776">
        <v>7</v>
      </c>
      <c r="L776">
        <v>0.05</v>
      </c>
      <c r="M776">
        <v>7170.59</v>
      </c>
      <c r="N776">
        <v>225.65</v>
      </c>
      <c r="O776">
        <v>1600.08</v>
      </c>
    </row>
    <row r="777" spans="1:15" x14ac:dyDescent="0.25">
      <c r="A777" t="s">
        <v>1261</v>
      </c>
      <c r="B777" s="2">
        <v>44886</v>
      </c>
      <c r="C777">
        <v>10066</v>
      </c>
      <c r="D777" t="s">
        <v>228</v>
      </c>
      <c r="E777" t="s">
        <v>39</v>
      </c>
      <c r="F777" t="s">
        <v>61</v>
      </c>
      <c r="G777" t="s">
        <v>62</v>
      </c>
      <c r="H777" t="s">
        <v>63</v>
      </c>
      <c r="I777" t="s">
        <v>181</v>
      </c>
      <c r="J777" t="s">
        <v>182</v>
      </c>
      <c r="K777">
        <v>6</v>
      </c>
      <c r="L777">
        <v>0</v>
      </c>
      <c r="M777">
        <v>1381.14</v>
      </c>
      <c r="N777">
        <v>28.84</v>
      </c>
      <c r="O777">
        <v>168.6</v>
      </c>
    </row>
    <row r="778" spans="1:15" x14ac:dyDescent="0.25">
      <c r="A778" t="s">
        <v>1262</v>
      </c>
      <c r="B778" s="2">
        <v>43584</v>
      </c>
      <c r="C778">
        <v>10082</v>
      </c>
      <c r="D778" t="s">
        <v>1258</v>
      </c>
      <c r="E778" t="s">
        <v>32</v>
      </c>
      <c r="F778" t="s">
        <v>278</v>
      </c>
      <c r="G778" t="s">
        <v>279</v>
      </c>
      <c r="H778" t="s">
        <v>122</v>
      </c>
      <c r="I778" t="s">
        <v>302</v>
      </c>
      <c r="J778" t="s">
        <v>303</v>
      </c>
      <c r="K778">
        <v>1</v>
      </c>
      <c r="L778">
        <v>0</v>
      </c>
      <c r="M778">
        <v>272.87</v>
      </c>
      <c r="N778">
        <v>32.58</v>
      </c>
      <c r="O778">
        <v>36</v>
      </c>
    </row>
    <row r="779" spans="1:15" x14ac:dyDescent="0.25">
      <c r="A779" t="s">
        <v>1263</v>
      </c>
      <c r="B779" s="2">
        <v>43445</v>
      </c>
      <c r="C779">
        <v>10290</v>
      </c>
      <c r="D779" t="s">
        <v>1264</v>
      </c>
      <c r="E779" t="s">
        <v>17</v>
      </c>
      <c r="F779" t="s">
        <v>278</v>
      </c>
      <c r="G779" t="s">
        <v>279</v>
      </c>
      <c r="H779" t="s">
        <v>122</v>
      </c>
      <c r="I779" t="s">
        <v>480</v>
      </c>
      <c r="J779" t="s">
        <v>481</v>
      </c>
      <c r="K779">
        <v>7</v>
      </c>
      <c r="L779">
        <v>0.2</v>
      </c>
      <c r="M779">
        <v>6195.49</v>
      </c>
      <c r="N779">
        <v>151.81</v>
      </c>
      <c r="O779">
        <v>1378.22</v>
      </c>
    </row>
    <row r="780" spans="1:15" x14ac:dyDescent="0.25">
      <c r="A780" t="s">
        <v>1265</v>
      </c>
      <c r="B780" s="2">
        <v>43918</v>
      </c>
      <c r="C780">
        <v>10015</v>
      </c>
      <c r="D780" t="s">
        <v>874</v>
      </c>
      <c r="E780" t="s">
        <v>17</v>
      </c>
      <c r="F780" t="s">
        <v>72</v>
      </c>
      <c r="G780" t="s">
        <v>73</v>
      </c>
      <c r="H780" t="s">
        <v>56</v>
      </c>
      <c r="I780" t="s">
        <v>84</v>
      </c>
      <c r="J780" t="s">
        <v>85</v>
      </c>
      <c r="K780">
        <v>1</v>
      </c>
      <c r="L780">
        <v>0</v>
      </c>
      <c r="M780">
        <v>289.92</v>
      </c>
      <c r="N780">
        <v>37.9</v>
      </c>
      <c r="O780">
        <v>38.58</v>
      </c>
    </row>
    <row r="781" spans="1:15" x14ac:dyDescent="0.25">
      <c r="A781" t="s">
        <v>1266</v>
      </c>
      <c r="B781" s="2">
        <v>44440</v>
      </c>
      <c r="C781">
        <v>10221</v>
      </c>
      <c r="D781" t="s">
        <v>401</v>
      </c>
      <c r="E781" t="s">
        <v>32</v>
      </c>
      <c r="F781" t="s">
        <v>116</v>
      </c>
      <c r="G781" t="s">
        <v>26</v>
      </c>
      <c r="H781" t="s">
        <v>27</v>
      </c>
      <c r="I781" t="s">
        <v>64</v>
      </c>
      <c r="J781" t="s">
        <v>65</v>
      </c>
      <c r="K781">
        <v>7</v>
      </c>
      <c r="L781">
        <v>0.1</v>
      </c>
      <c r="M781">
        <v>6171.48</v>
      </c>
      <c r="N781">
        <v>133.91</v>
      </c>
      <c r="O781">
        <v>1371.11</v>
      </c>
    </row>
    <row r="782" spans="1:15" x14ac:dyDescent="0.25">
      <c r="A782" t="s">
        <v>1267</v>
      </c>
      <c r="B782" s="2">
        <v>44484</v>
      </c>
      <c r="C782">
        <v>10095</v>
      </c>
      <c r="D782" t="s">
        <v>224</v>
      </c>
      <c r="E782" t="s">
        <v>17</v>
      </c>
      <c r="F782" t="s">
        <v>121</v>
      </c>
      <c r="G782" t="s">
        <v>121</v>
      </c>
      <c r="H782" t="s">
        <v>122</v>
      </c>
      <c r="I782" t="s">
        <v>146</v>
      </c>
      <c r="J782" t="s">
        <v>147</v>
      </c>
      <c r="K782">
        <v>7</v>
      </c>
      <c r="L782">
        <v>0</v>
      </c>
      <c r="M782">
        <v>1128.26</v>
      </c>
      <c r="N782">
        <v>14.53</v>
      </c>
      <c r="O782">
        <v>136.83000000000001</v>
      </c>
    </row>
    <row r="783" spans="1:15" x14ac:dyDescent="0.25">
      <c r="A783" t="s">
        <v>1268</v>
      </c>
      <c r="B783" s="2">
        <v>44746</v>
      </c>
      <c r="C783">
        <v>10238</v>
      </c>
      <c r="D783" t="s">
        <v>192</v>
      </c>
      <c r="E783" t="s">
        <v>39</v>
      </c>
      <c r="F783" t="s">
        <v>103</v>
      </c>
      <c r="G783" t="s">
        <v>104</v>
      </c>
      <c r="H783" t="s">
        <v>105</v>
      </c>
      <c r="I783" t="s">
        <v>28</v>
      </c>
      <c r="J783" t="s">
        <v>29</v>
      </c>
      <c r="K783">
        <v>7</v>
      </c>
      <c r="L783">
        <v>0.3</v>
      </c>
      <c r="M783">
        <v>7029.26</v>
      </c>
      <c r="N783">
        <v>308.98</v>
      </c>
      <c r="O783">
        <v>1788.18</v>
      </c>
    </row>
    <row r="784" spans="1:15" x14ac:dyDescent="0.25">
      <c r="A784" t="s">
        <v>1269</v>
      </c>
      <c r="B784" s="2">
        <v>43695</v>
      </c>
      <c r="C784">
        <v>10229</v>
      </c>
      <c r="D784" t="s">
        <v>305</v>
      </c>
      <c r="E784" t="s">
        <v>39</v>
      </c>
      <c r="F784" t="s">
        <v>72</v>
      </c>
      <c r="G784" t="s">
        <v>73</v>
      </c>
      <c r="H784" t="s">
        <v>56</v>
      </c>
      <c r="I784" t="s">
        <v>205</v>
      </c>
      <c r="J784" t="s">
        <v>206</v>
      </c>
      <c r="K784">
        <v>7</v>
      </c>
      <c r="L784">
        <v>0.05</v>
      </c>
      <c r="M784">
        <v>5273.1</v>
      </c>
      <c r="N784">
        <v>57.16</v>
      </c>
      <c r="O784">
        <v>1060.3399999999999</v>
      </c>
    </row>
    <row r="785" spans="1:15" x14ac:dyDescent="0.25">
      <c r="A785" t="s">
        <v>764</v>
      </c>
      <c r="B785" s="2">
        <v>44240</v>
      </c>
      <c r="C785">
        <v>10108</v>
      </c>
      <c r="D785" t="s">
        <v>765</v>
      </c>
      <c r="E785" t="s">
        <v>32</v>
      </c>
      <c r="F785" t="s">
        <v>18</v>
      </c>
      <c r="G785" t="s">
        <v>19</v>
      </c>
      <c r="H785" t="s">
        <v>20</v>
      </c>
      <c r="I785" t="s">
        <v>374</v>
      </c>
      <c r="J785" t="s">
        <v>375</v>
      </c>
      <c r="K785">
        <v>3</v>
      </c>
      <c r="L785">
        <v>0</v>
      </c>
      <c r="M785">
        <v>3573.03</v>
      </c>
      <c r="N785">
        <v>236.54</v>
      </c>
      <c r="O785">
        <v>809.71</v>
      </c>
    </row>
    <row r="786" spans="1:15" x14ac:dyDescent="0.25">
      <c r="A786" t="s">
        <v>1042</v>
      </c>
      <c r="B786" s="2">
        <v>43616</v>
      </c>
      <c r="C786">
        <v>10091</v>
      </c>
      <c r="D786" t="s">
        <v>989</v>
      </c>
      <c r="E786" t="s">
        <v>32</v>
      </c>
      <c r="F786" t="s">
        <v>116</v>
      </c>
      <c r="G786" t="s">
        <v>26</v>
      </c>
      <c r="H786" t="s">
        <v>27</v>
      </c>
      <c r="I786" t="s">
        <v>496</v>
      </c>
      <c r="J786" t="s">
        <v>497</v>
      </c>
      <c r="K786">
        <v>6</v>
      </c>
      <c r="L786">
        <v>0</v>
      </c>
      <c r="M786">
        <v>1675.8</v>
      </c>
      <c r="N786">
        <v>26.96</v>
      </c>
      <c r="O786">
        <v>254.1</v>
      </c>
    </row>
    <row r="787" spans="1:15" x14ac:dyDescent="0.25">
      <c r="A787" t="s">
        <v>1270</v>
      </c>
      <c r="B787" s="2">
        <v>43645</v>
      </c>
      <c r="C787">
        <v>10046</v>
      </c>
      <c r="D787" t="s">
        <v>309</v>
      </c>
      <c r="E787" t="s">
        <v>39</v>
      </c>
      <c r="F787" t="s">
        <v>33</v>
      </c>
      <c r="G787" t="s">
        <v>34</v>
      </c>
      <c r="H787" t="s">
        <v>27</v>
      </c>
      <c r="I787" t="s">
        <v>161</v>
      </c>
      <c r="J787" t="s">
        <v>162</v>
      </c>
      <c r="K787">
        <v>2</v>
      </c>
      <c r="L787">
        <v>0.05</v>
      </c>
      <c r="M787">
        <v>215.5</v>
      </c>
      <c r="N787">
        <v>12.44</v>
      </c>
      <c r="O787">
        <v>33.56</v>
      </c>
    </row>
    <row r="788" spans="1:15" x14ac:dyDescent="0.25">
      <c r="A788" t="s">
        <v>1271</v>
      </c>
      <c r="B788" s="2">
        <v>44407</v>
      </c>
      <c r="C788">
        <v>10373</v>
      </c>
      <c r="D788" t="s">
        <v>446</v>
      </c>
      <c r="E788" t="s">
        <v>32</v>
      </c>
      <c r="F788" t="s">
        <v>261</v>
      </c>
      <c r="G788" t="s">
        <v>261</v>
      </c>
      <c r="H788" t="s">
        <v>262</v>
      </c>
      <c r="I788" t="s">
        <v>496</v>
      </c>
      <c r="J788" t="s">
        <v>497</v>
      </c>
      <c r="K788">
        <v>1</v>
      </c>
      <c r="L788">
        <v>0</v>
      </c>
      <c r="M788">
        <v>279.3</v>
      </c>
      <c r="N788">
        <v>31</v>
      </c>
      <c r="O788">
        <v>45</v>
      </c>
    </row>
    <row r="789" spans="1:15" x14ac:dyDescent="0.25">
      <c r="A789" t="s">
        <v>1272</v>
      </c>
      <c r="B789" s="2">
        <v>43949</v>
      </c>
      <c r="C789">
        <v>10367</v>
      </c>
      <c r="D789" t="s">
        <v>79</v>
      </c>
      <c r="E789" t="s">
        <v>39</v>
      </c>
      <c r="F789" t="s">
        <v>18</v>
      </c>
      <c r="G789" t="s">
        <v>19</v>
      </c>
      <c r="H789" t="s">
        <v>20</v>
      </c>
      <c r="I789" t="s">
        <v>161</v>
      </c>
      <c r="J789" t="s">
        <v>162</v>
      </c>
      <c r="K789">
        <v>1</v>
      </c>
      <c r="L789">
        <v>0.05</v>
      </c>
      <c r="M789">
        <v>107.75</v>
      </c>
      <c r="N789">
        <v>13.06</v>
      </c>
      <c r="O789">
        <v>17.47</v>
      </c>
    </row>
    <row r="790" spans="1:15" x14ac:dyDescent="0.25">
      <c r="A790" t="s">
        <v>1273</v>
      </c>
      <c r="B790" s="2">
        <v>44506</v>
      </c>
      <c r="C790">
        <v>10252</v>
      </c>
      <c r="D790" t="s">
        <v>289</v>
      </c>
      <c r="E790" t="s">
        <v>39</v>
      </c>
      <c r="F790" t="s">
        <v>61</v>
      </c>
      <c r="G790" t="s">
        <v>62</v>
      </c>
      <c r="H790" t="s">
        <v>63</v>
      </c>
      <c r="I790" t="s">
        <v>150</v>
      </c>
      <c r="J790" t="s">
        <v>151</v>
      </c>
      <c r="K790">
        <v>2</v>
      </c>
      <c r="L790">
        <v>0</v>
      </c>
      <c r="M790">
        <v>1756.16</v>
      </c>
      <c r="N790">
        <v>251.43</v>
      </c>
      <c r="O790">
        <v>464.18</v>
      </c>
    </row>
    <row r="791" spans="1:15" x14ac:dyDescent="0.25">
      <c r="A791" t="s">
        <v>1274</v>
      </c>
      <c r="B791" s="2">
        <v>44358</v>
      </c>
      <c r="C791">
        <v>10368</v>
      </c>
      <c r="D791" t="s">
        <v>734</v>
      </c>
      <c r="E791" t="s">
        <v>17</v>
      </c>
      <c r="F791" t="s">
        <v>40</v>
      </c>
      <c r="G791" t="s">
        <v>41</v>
      </c>
      <c r="H791" t="s">
        <v>42</v>
      </c>
      <c r="I791" t="s">
        <v>246</v>
      </c>
      <c r="J791" t="s">
        <v>247</v>
      </c>
      <c r="K791">
        <v>1</v>
      </c>
      <c r="L791">
        <v>0.05</v>
      </c>
      <c r="M791">
        <v>1023.46</v>
      </c>
      <c r="N791">
        <v>172.11</v>
      </c>
      <c r="O791">
        <v>242.37</v>
      </c>
    </row>
    <row r="792" spans="1:15" x14ac:dyDescent="0.25">
      <c r="A792" t="s">
        <v>1275</v>
      </c>
      <c r="B792" s="2">
        <v>44534</v>
      </c>
      <c r="C792">
        <v>10348</v>
      </c>
      <c r="D792" t="s">
        <v>319</v>
      </c>
      <c r="E792" t="s">
        <v>17</v>
      </c>
      <c r="F792" t="s">
        <v>165</v>
      </c>
      <c r="G792" t="s">
        <v>41</v>
      </c>
      <c r="H792" t="s">
        <v>166</v>
      </c>
      <c r="I792" t="s">
        <v>263</v>
      </c>
      <c r="J792" t="s">
        <v>264</v>
      </c>
      <c r="K792">
        <v>4</v>
      </c>
      <c r="L792">
        <v>0</v>
      </c>
      <c r="M792">
        <v>2803.12</v>
      </c>
      <c r="N792">
        <v>156.21</v>
      </c>
      <c r="O792">
        <v>716.38</v>
      </c>
    </row>
    <row r="793" spans="1:15" x14ac:dyDescent="0.25">
      <c r="A793" t="s">
        <v>1276</v>
      </c>
      <c r="B793" s="2">
        <v>44084</v>
      </c>
      <c r="C793">
        <v>10224</v>
      </c>
      <c r="D793" t="s">
        <v>575</v>
      </c>
      <c r="E793" t="s">
        <v>39</v>
      </c>
      <c r="F793" t="s">
        <v>18</v>
      </c>
      <c r="G793" t="s">
        <v>19</v>
      </c>
      <c r="H793" t="s">
        <v>20</v>
      </c>
      <c r="I793" t="s">
        <v>76</v>
      </c>
      <c r="J793" t="s">
        <v>77</v>
      </c>
      <c r="K793">
        <v>1</v>
      </c>
      <c r="L793">
        <v>0.2</v>
      </c>
      <c r="M793">
        <v>971.5</v>
      </c>
      <c r="N793">
        <v>53.3</v>
      </c>
      <c r="O793">
        <v>199.63</v>
      </c>
    </row>
    <row r="794" spans="1:15" x14ac:dyDescent="0.25">
      <c r="A794" t="s">
        <v>1277</v>
      </c>
      <c r="B794" s="2">
        <v>43771</v>
      </c>
      <c r="C794">
        <v>10398</v>
      </c>
      <c r="D794" t="s">
        <v>291</v>
      </c>
      <c r="E794" t="s">
        <v>32</v>
      </c>
      <c r="F794" t="s">
        <v>18</v>
      </c>
      <c r="G794" t="s">
        <v>19</v>
      </c>
      <c r="H794" t="s">
        <v>20</v>
      </c>
      <c r="I794" t="s">
        <v>64</v>
      </c>
      <c r="J794" t="s">
        <v>65</v>
      </c>
      <c r="K794">
        <v>4</v>
      </c>
      <c r="L794">
        <v>0</v>
      </c>
      <c r="M794">
        <v>3526.56</v>
      </c>
      <c r="N794">
        <v>140.61000000000001</v>
      </c>
      <c r="O794">
        <v>789.9</v>
      </c>
    </row>
    <row r="795" spans="1:15" x14ac:dyDescent="0.25">
      <c r="A795" t="s">
        <v>422</v>
      </c>
      <c r="B795" s="2">
        <v>44518</v>
      </c>
      <c r="C795">
        <v>10151</v>
      </c>
      <c r="D795" t="s">
        <v>423</v>
      </c>
      <c r="E795" t="s">
        <v>32</v>
      </c>
      <c r="F795" t="s">
        <v>193</v>
      </c>
      <c r="G795" t="s">
        <v>193</v>
      </c>
      <c r="H795" t="s">
        <v>194</v>
      </c>
      <c r="I795" t="s">
        <v>57</v>
      </c>
      <c r="J795" t="s">
        <v>58</v>
      </c>
      <c r="K795">
        <v>1</v>
      </c>
      <c r="L795">
        <v>0</v>
      </c>
      <c r="M795">
        <v>150.81</v>
      </c>
      <c r="N795">
        <v>12.71</v>
      </c>
      <c r="O795">
        <v>19.37</v>
      </c>
    </row>
    <row r="796" spans="1:15" x14ac:dyDescent="0.25">
      <c r="A796" t="s">
        <v>1278</v>
      </c>
      <c r="B796" s="2">
        <v>43151</v>
      </c>
      <c r="C796">
        <v>10196</v>
      </c>
      <c r="D796" t="s">
        <v>188</v>
      </c>
      <c r="E796" t="s">
        <v>39</v>
      </c>
      <c r="F796" t="s">
        <v>165</v>
      </c>
      <c r="G796" t="s">
        <v>41</v>
      </c>
      <c r="H796" t="s">
        <v>166</v>
      </c>
      <c r="I796" t="s">
        <v>21</v>
      </c>
      <c r="J796" t="s">
        <v>22</v>
      </c>
      <c r="K796">
        <v>1</v>
      </c>
      <c r="L796">
        <v>0.25</v>
      </c>
      <c r="M796">
        <v>618.01</v>
      </c>
      <c r="N796">
        <v>26.2</v>
      </c>
      <c r="O796">
        <v>126.22</v>
      </c>
    </row>
    <row r="797" spans="1:15" x14ac:dyDescent="0.25">
      <c r="A797" t="s">
        <v>1279</v>
      </c>
      <c r="B797" s="2">
        <v>43346</v>
      </c>
      <c r="C797">
        <v>10218</v>
      </c>
      <c r="D797" t="s">
        <v>293</v>
      </c>
      <c r="E797" t="s">
        <v>32</v>
      </c>
      <c r="F797" t="s">
        <v>121</v>
      </c>
      <c r="G797" t="s">
        <v>121</v>
      </c>
      <c r="H797" t="s">
        <v>122</v>
      </c>
      <c r="I797" t="s">
        <v>142</v>
      </c>
      <c r="J797" t="s">
        <v>143</v>
      </c>
      <c r="K797">
        <v>4</v>
      </c>
      <c r="L797">
        <v>0</v>
      </c>
      <c r="M797">
        <v>774.68</v>
      </c>
      <c r="N797">
        <v>14.7</v>
      </c>
      <c r="O797">
        <v>94.43</v>
      </c>
    </row>
    <row r="798" spans="1:15" x14ac:dyDescent="0.25">
      <c r="A798" t="s">
        <v>1280</v>
      </c>
      <c r="B798" s="2">
        <v>43962</v>
      </c>
      <c r="C798">
        <v>10336</v>
      </c>
      <c r="D798" t="s">
        <v>1114</v>
      </c>
      <c r="E798" t="s">
        <v>32</v>
      </c>
      <c r="F798" t="s">
        <v>40</v>
      </c>
      <c r="G798" t="s">
        <v>41</v>
      </c>
      <c r="H798" t="s">
        <v>42</v>
      </c>
      <c r="I798" t="s">
        <v>106</v>
      </c>
      <c r="J798" t="s">
        <v>107</v>
      </c>
      <c r="K798">
        <v>6</v>
      </c>
      <c r="L798">
        <v>0.05</v>
      </c>
      <c r="M798">
        <v>6043.92</v>
      </c>
      <c r="N798">
        <v>259.14</v>
      </c>
      <c r="O798">
        <v>1536.89</v>
      </c>
    </row>
    <row r="799" spans="1:15" x14ac:dyDescent="0.25">
      <c r="A799" t="s">
        <v>1281</v>
      </c>
      <c r="B799" s="2">
        <v>43564</v>
      </c>
      <c r="C799">
        <v>10189</v>
      </c>
      <c r="D799" t="s">
        <v>567</v>
      </c>
      <c r="E799" t="s">
        <v>39</v>
      </c>
      <c r="F799" t="s">
        <v>154</v>
      </c>
      <c r="G799" t="s">
        <v>155</v>
      </c>
      <c r="H799" t="s">
        <v>156</v>
      </c>
      <c r="I799" t="s">
        <v>43</v>
      </c>
      <c r="J799" t="s">
        <v>44</v>
      </c>
      <c r="K799">
        <v>1</v>
      </c>
      <c r="L799">
        <v>0</v>
      </c>
      <c r="M799">
        <v>157.5</v>
      </c>
      <c r="N799">
        <v>19.79</v>
      </c>
      <c r="O799">
        <v>25.6</v>
      </c>
    </row>
    <row r="800" spans="1:15" x14ac:dyDescent="0.25">
      <c r="A800" t="s">
        <v>1282</v>
      </c>
      <c r="B800" s="2">
        <v>44277</v>
      </c>
      <c r="C800">
        <v>10309</v>
      </c>
      <c r="D800" t="s">
        <v>355</v>
      </c>
      <c r="E800" t="s">
        <v>32</v>
      </c>
      <c r="F800" t="s">
        <v>88</v>
      </c>
      <c r="G800" t="s">
        <v>89</v>
      </c>
      <c r="H800" t="s">
        <v>90</v>
      </c>
      <c r="I800" t="s">
        <v>427</v>
      </c>
      <c r="J800" t="s">
        <v>428</v>
      </c>
      <c r="K800">
        <v>1</v>
      </c>
      <c r="L800">
        <v>0</v>
      </c>
      <c r="M800">
        <v>129.19</v>
      </c>
      <c r="N800">
        <v>13.28</v>
      </c>
      <c r="O800">
        <v>20.71</v>
      </c>
    </row>
    <row r="801" spans="1:15" x14ac:dyDescent="0.25">
      <c r="A801" t="s">
        <v>1283</v>
      </c>
      <c r="B801" s="2">
        <v>44799</v>
      </c>
      <c r="C801">
        <v>10107</v>
      </c>
      <c r="D801" t="s">
        <v>1284</v>
      </c>
      <c r="E801" t="s">
        <v>32</v>
      </c>
      <c r="F801" t="s">
        <v>33</v>
      </c>
      <c r="G801" t="s">
        <v>34</v>
      </c>
      <c r="H801" t="s">
        <v>27</v>
      </c>
      <c r="I801" t="s">
        <v>80</v>
      </c>
      <c r="J801" t="s">
        <v>81</v>
      </c>
      <c r="K801">
        <v>4</v>
      </c>
      <c r="L801">
        <v>0</v>
      </c>
      <c r="M801">
        <v>910.96</v>
      </c>
      <c r="N801">
        <v>23.55</v>
      </c>
      <c r="O801">
        <v>138.99</v>
      </c>
    </row>
    <row r="802" spans="1:15" x14ac:dyDescent="0.25">
      <c r="A802" t="s">
        <v>1285</v>
      </c>
      <c r="B802" s="2">
        <v>43770</v>
      </c>
      <c r="C802">
        <v>10183</v>
      </c>
      <c r="D802" t="s">
        <v>1286</v>
      </c>
      <c r="E802" t="s">
        <v>39</v>
      </c>
      <c r="F802" t="s">
        <v>165</v>
      </c>
      <c r="G802" t="s">
        <v>41</v>
      </c>
      <c r="H802" t="s">
        <v>166</v>
      </c>
      <c r="I802" t="s">
        <v>229</v>
      </c>
      <c r="J802" t="s">
        <v>230</v>
      </c>
      <c r="K802">
        <v>5</v>
      </c>
      <c r="L802">
        <v>0</v>
      </c>
      <c r="M802">
        <v>5949</v>
      </c>
      <c r="N802">
        <v>239.87</v>
      </c>
      <c r="O802">
        <v>1332.79</v>
      </c>
    </row>
    <row r="803" spans="1:15" x14ac:dyDescent="0.25">
      <c r="A803" t="s">
        <v>1287</v>
      </c>
      <c r="B803" s="2">
        <v>44821</v>
      </c>
      <c r="C803">
        <v>10029</v>
      </c>
      <c r="D803" t="s">
        <v>529</v>
      </c>
      <c r="E803" t="s">
        <v>17</v>
      </c>
      <c r="F803" t="s">
        <v>116</v>
      </c>
      <c r="G803" t="s">
        <v>26</v>
      </c>
      <c r="H803" t="s">
        <v>27</v>
      </c>
      <c r="I803" t="s">
        <v>161</v>
      </c>
      <c r="J803" t="s">
        <v>162</v>
      </c>
      <c r="K803">
        <v>1</v>
      </c>
      <c r="L803">
        <v>0</v>
      </c>
      <c r="M803">
        <v>107.75</v>
      </c>
      <c r="N803">
        <v>12.44</v>
      </c>
      <c r="O803">
        <v>17.399999999999999</v>
      </c>
    </row>
    <row r="804" spans="1:15" x14ac:dyDescent="0.25">
      <c r="A804" t="s">
        <v>1288</v>
      </c>
      <c r="B804" s="2">
        <v>44466</v>
      </c>
      <c r="C804">
        <v>10023</v>
      </c>
      <c r="D804" t="s">
        <v>908</v>
      </c>
      <c r="E804" t="s">
        <v>17</v>
      </c>
      <c r="F804" t="s">
        <v>88</v>
      </c>
      <c r="G804" t="s">
        <v>89</v>
      </c>
      <c r="H804" t="s">
        <v>90</v>
      </c>
      <c r="I804" t="s">
        <v>294</v>
      </c>
      <c r="J804" t="s">
        <v>295</v>
      </c>
      <c r="K804">
        <v>1</v>
      </c>
      <c r="L804">
        <v>0</v>
      </c>
      <c r="M804">
        <v>900.24</v>
      </c>
      <c r="N804">
        <v>58.44</v>
      </c>
      <c r="O804">
        <v>185.89</v>
      </c>
    </row>
    <row r="805" spans="1:15" x14ac:dyDescent="0.25">
      <c r="A805" t="s">
        <v>1289</v>
      </c>
      <c r="B805" s="2">
        <v>44248</v>
      </c>
      <c r="C805">
        <v>10201</v>
      </c>
      <c r="D805" t="s">
        <v>629</v>
      </c>
      <c r="E805" t="s">
        <v>32</v>
      </c>
      <c r="F805" t="s">
        <v>88</v>
      </c>
      <c r="G805" t="s">
        <v>89</v>
      </c>
      <c r="H805" t="s">
        <v>90</v>
      </c>
      <c r="I805" t="s">
        <v>150</v>
      </c>
      <c r="J805" t="s">
        <v>151</v>
      </c>
      <c r="K805">
        <v>2</v>
      </c>
      <c r="L805">
        <v>0.15</v>
      </c>
      <c r="M805">
        <v>1756.16</v>
      </c>
      <c r="N805">
        <v>251.43</v>
      </c>
      <c r="O805">
        <v>464.18</v>
      </c>
    </row>
    <row r="806" spans="1:15" x14ac:dyDescent="0.25">
      <c r="A806" t="s">
        <v>1290</v>
      </c>
      <c r="B806" s="2">
        <v>44206</v>
      </c>
      <c r="C806">
        <v>10358</v>
      </c>
      <c r="D806" t="s">
        <v>494</v>
      </c>
      <c r="E806" t="s">
        <v>17</v>
      </c>
      <c r="F806" t="s">
        <v>61</v>
      </c>
      <c r="G806" t="s">
        <v>62</v>
      </c>
      <c r="H806" t="s">
        <v>63</v>
      </c>
      <c r="I806" t="s">
        <v>236</v>
      </c>
      <c r="J806" t="s">
        <v>237</v>
      </c>
      <c r="K806">
        <v>1</v>
      </c>
      <c r="L806">
        <v>0</v>
      </c>
      <c r="M806">
        <v>737.82</v>
      </c>
      <c r="N806">
        <v>193.01</v>
      </c>
      <c r="O806">
        <v>203.76</v>
      </c>
    </row>
    <row r="807" spans="1:15" x14ac:dyDescent="0.25">
      <c r="A807" t="s">
        <v>1291</v>
      </c>
      <c r="B807" s="2">
        <v>43609</v>
      </c>
      <c r="C807">
        <v>10193</v>
      </c>
      <c r="D807" t="s">
        <v>271</v>
      </c>
      <c r="E807" t="s">
        <v>17</v>
      </c>
      <c r="F807" t="s">
        <v>193</v>
      </c>
      <c r="G807" t="s">
        <v>193</v>
      </c>
      <c r="H807" t="s">
        <v>194</v>
      </c>
      <c r="I807" t="s">
        <v>68</v>
      </c>
      <c r="J807" t="s">
        <v>69</v>
      </c>
      <c r="K807">
        <v>4</v>
      </c>
      <c r="L807">
        <v>0</v>
      </c>
      <c r="M807">
        <v>905.96</v>
      </c>
      <c r="N807">
        <v>21.72</v>
      </c>
      <c r="O807">
        <v>138.05000000000001</v>
      </c>
    </row>
    <row r="808" spans="1:15" x14ac:dyDescent="0.25">
      <c r="A808" t="s">
        <v>1292</v>
      </c>
      <c r="B808" s="2">
        <v>44839</v>
      </c>
      <c r="C808">
        <v>10127</v>
      </c>
      <c r="D808" t="s">
        <v>534</v>
      </c>
      <c r="E808" t="s">
        <v>32</v>
      </c>
      <c r="F808" t="s">
        <v>193</v>
      </c>
      <c r="G808" t="s">
        <v>193</v>
      </c>
      <c r="H808" t="s">
        <v>194</v>
      </c>
      <c r="I808" t="s">
        <v>129</v>
      </c>
      <c r="J808" t="s">
        <v>130</v>
      </c>
      <c r="K808">
        <v>1</v>
      </c>
      <c r="L808">
        <v>0</v>
      </c>
      <c r="M808">
        <v>916.69</v>
      </c>
      <c r="N808">
        <v>59.16</v>
      </c>
      <c r="O808">
        <v>189.26</v>
      </c>
    </row>
    <row r="809" spans="1:15" x14ac:dyDescent="0.25">
      <c r="A809" t="s">
        <v>1293</v>
      </c>
      <c r="B809" s="2">
        <v>43410</v>
      </c>
      <c r="C809">
        <v>10225</v>
      </c>
      <c r="D809" t="s">
        <v>603</v>
      </c>
      <c r="E809" t="s">
        <v>17</v>
      </c>
      <c r="F809" t="s">
        <v>261</v>
      </c>
      <c r="G809" t="s">
        <v>261</v>
      </c>
      <c r="H809" t="s">
        <v>262</v>
      </c>
      <c r="I809" t="s">
        <v>374</v>
      </c>
      <c r="J809" t="s">
        <v>375</v>
      </c>
      <c r="K809">
        <v>1</v>
      </c>
      <c r="L809">
        <v>0</v>
      </c>
      <c r="M809">
        <v>1191.01</v>
      </c>
      <c r="N809">
        <v>259.07</v>
      </c>
      <c r="O809">
        <v>287.93</v>
      </c>
    </row>
    <row r="810" spans="1:15" x14ac:dyDescent="0.25">
      <c r="A810" t="s">
        <v>402</v>
      </c>
      <c r="B810" s="2">
        <v>44033</v>
      </c>
      <c r="C810">
        <v>10378</v>
      </c>
      <c r="D810" t="s">
        <v>403</v>
      </c>
      <c r="E810" t="s">
        <v>39</v>
      </c>
      <c r="F810" t="s">
        <v>18</v>
      </c>
      <c r="G810" t="s">
        <v>19</v>
      </c>
      <c r="H810" t="s">
        <v>20</v>
      </c>
      <c r="I810" t="s">
        <v>138</v>
      </c>
      <c r="J810" t="s">
        <v>139</v>
      </c>
      <c r="K810">
        <v>1</v>
      </c>
      <c r="L810">
        <v>0.1</v>
      </c>
      <c r="M810">
        <v>180.9</v>
      </c>
      <c r="N810">
        <v>19.5</v>
      </c>
      <c r="O810">
        <v>29.09</v>
      </c>
    </row>
    <row r="811" spans="1:15" x14ac:dyDescent="0.25">
      <c r="A811" t="s">
        <v>1294</v>
      </c>
      <c r="B811" s="2">
        <v>43208</v>
      </c>
      <c r="C811">
        <v>10172</v>
      </c>
      <c r="D811" t="s">
        <v>373</v>
      </c>
      <c r="E811" t="s">
        <v>17</v>
      </c>
      <c r="F811" t="s">
        <v>40</v>
      </c>
      <c r="G811" t="s">
        <v>41</v>
      </c>
      <c r="H811" t="s">
        <v>42</v>
      </c>
      <c r="I811" t="s">
        <v>205</v>
      </c>
      <c r="J811" t="s">
        <v>206</v>
      </c>
      <c r="K811">
        <v>1</v>
      </c>
      <c r="L811">
        <v>0</v>
      </c>
      <c r="M811">
        <v>753.3</v>
      </c>
      <c r="N811">
        <v>52.39</v>
      </c>
      <c r="O811">
        <v>155.9</v>
      </c>
    </row>
    <row r="812" spans="1:15" x14ac:dyDescent="0.25">
      <c r="A812" t="s">
        <v>1295</v>
      </c>
      <c r="B812" s="2">
        <v>44186</v>
      </c>
      <c r="C812">
        <v>10085</v>
      </c>
      <c r="D812" t="s">
        <v>610</v>
      </c>
      <c r="E812" t="s">
        <v>17</v>
      </c>
      <c r="F812" t="s">
        <v>154</v>
      </c>
      <c r="G812" t="s">
        <v>155</v>
      </c>
      <c r="H812" t="s">
        <v>156</v>
      </c>
      <c r="I812" t="s">
        <v>123</v>
      </c>
      <c r="J812" t="s">
        <v>124</v>
      </c>
      <c r="K812">
        <v>1</v>
      </c>
      <c r="L812">
        <v>0.1</v>
      </c>
      <c r="M812">
        <v>667.7</v>
      </c>
      <c r="N812">
        <v>26.65</v>
      </c>
      <c r="O812">
        <v>136.19999999999999</v>
      </c>
    </row>
    <row r="813" spans="1:15" x14ac:dyDescent="0.25">
      <c r="A813" t="s">
        <v>1296</v>
      </c>
      <c r="B813" s="2">
        <v>44488</v>
      </c>
      <c r="C813">
        <v>10100</v>
      </c>
      <c r="D813" t="s">
        <v>1297</v>
      </c>
      <c r="E813" t="s">
        <v>17</v>
      </c>
      <c r="F813" t="s">
        <v>72</v>
      </c>
      <c r="G813" t="s">
        <v>73</v>
      </c>
      <c r="H813" t="s">
        <v>56</v>
      </c>
      <c r="I813" t="s">
        <v>443</v>
      </c>
      <c r="J813" t="s">
        <v>444</v>
      </c>
      <c r="K813">
        <v>1</v>
      </c>
      <c r="L813">
        <v>0</v>
      </c>
      <c r="M813">
        <v>554.19000000000005</v>
      </c>
      <c r="N813">
        <v>34.21</v>
      </c>
      <c r="O813">
        <v>114.26</v>
      </c>
    </row>
    <row r="814" spans="1:15" x14ac:dyDescent="0.25">
      <c r="A814" t="s">
        <v>1298</v>
      </c>
      <c r="B814" s="2">
        <v>44542</v>
      </c>
      <c r="C814">
        <v>10105</v>
      </c>
      <c r="D814" t="s">
        <v>141</v>
      </c>
      <c r="E814" t="s">
        <v>39</v>
      </c>
      <c r="F814" t="s">
        <v>103</v>
      </c>
      <c r="G814" t="s">
        <v>104</v>
      </c>
      <c r="H814" t="s">
        <v>105</v>
      </c>
      <c r="I814" t="s">
        <v>95</v>
      </c>
      <c r="J814" t="s">
        <v>96</v>
      </c>
      <c r="K814">
        <v>2</v>
      </c>
      <c r="L814">
        <v>0.3</v>
      </c>
      <c r="M814">
        <v>2048.7399999999998</v>
      </c>
      <c r="N814">
        <v>216.25</v>
      </c>
      <c r="O814">
        <v>472.34</v>
      </c>
    </row>
    <row r="815" spans="1:15" x14ac:dyDescent="0.25">
      <c r="A815" t="s">
        <v>1299</v>
      </c>
      <c r="B815" s="2">
        <v>43730</v>
      </c>
      <c r="C815">
        <v>10223</v>
      </c>
      <c r="D815" t="s">
        <v>667</v>
      </c>
      <c r="E815" t="s">
        <v>39</v>
      </c>
      <c r="F815" t="s">
        <v>61</v>
      </c>
      <c r="G815" t="s">
        <v>62</v>
      </c>
      <c r="H815" t="s">
        <v>63</v>
      </c>
      <c r="I815" t="s">
        <v>302</v>
      </c>
      <c r="J815" t="s">
        <v>303</v>
      </c>
      <c r="K815">
        <v>1</v>
      </c>
      <c r="L815">
        <v>0.05</v>
      </c>
      <c r="M815">
        <v>272.87</v>
      </c>
      <c r="N815">
        <v>34.130000000000003</v>
      </c>
      <c r="O815">
        <v>36.15</v>
      </c>
    </row>
    <row r="816" spans="1:15" x14ac:dyDescent="0.25">
      <c r="A816" t="s">
        <v>731</v>
      </c>
      <c r="B816" s="2">
        <v>44684</v>
      </c>
      <c r="C816">
        <v>10302</v>
      </c>
      <c r="D816" t="s">
        <v>419</v>
      </c>
      <c r="E816" t="s">
        <v>17</v>
      </c>
      <c r="F816" t="s">
        <v>18</v>
      </c>
      <c r="G816" t="s">
        <v>19</v>
      </c>
      <c r="H816" t="s">
        <v>20</v>
      </c>
      <c r="I816" t="s">
        <v>129</v>
      </c>
      <c r="J816" t="s">
        <v>130</v>
      </c>
      <c r="K816">
        <v>4</v>
      </c>
      <c r="L816">
        <v>0.15</v>
      </c>
      <c r="M816">
        <v>3666.76</v>
      </c>
      <c r="N816">
        <v>56.47</v>
      </c>
      <c r="O816">
        <v>739.01</v>
      </c>
    </row>
    <row r="817" spans="1:15" x14ac:dyDescent="0.25">
      <c r="A817" t="s">
        <v>1280</v>
      </c>
      <c r="B817" s="2">
        <v>43962</v>
      </c>
      <c r="C817">
        <v>10336</v>
      </c>
      <c r="D817" t="s">
        <v>1114</v>
      </c>
      <c r="E817" t="s">
        <v>32</v>
      </c>
      <c r="F817" t="s">
        <v>40</v>
      </c>
      <c r="G817" t="s">
        <v>41</v>
      </c>
      <c r="H817" t="s">
        <v>42</v>
      </c>
      <c r="I817" t="s">
        <v>106</v>
      </c>
      <c r="J817" t="s">
        <v>107</v>
      </c>
      <c r="K817">
        <v>6</v>
      </c>
      <c r="L817">
        <v>0.05</v>
      </c>
      <c r="M817">
        <v>6043.92</v>
      </c>
      <c r="N817">
        <v>259.14</v>
      </c>
      <c r="O817">
        <v>1536.89</v>
      </c>
    </row>
    <row r="818" spans="1:15" x14ac:dyDescent="0.25">
      <c r="A818" t="s">
        <v>1300</v>
      </c>
      <c r="B818" s="2">
        <v>44573</v>
      </c>
      <c r="C818">
        <v>10053</v>
      </c>
      <c r="D818" t="s">
        <v>315</v>
      </c>
      <c r="E818" t="s">
        <v>17</v>
      </c>
      <c r="F818" t="s">
        <v>121</v>
      </c>
      <c r="G818" t="s">
        <v>121</v>
      </c>
      <c r="H818" t="s">
        <v>122</v>
      </c>
      <c r="I818" t="s">
        <v>302</v>
      </c>
      <c r="J818" t="s">
        <v>303</v>
      </c>
      <c r="K818">
        <v>3</v>
      </c>
      <c r="L818">
        <v>0</v>
      </c>
      <c r="M818">
        <v>818.61</v>
      </c>
      <c r="N818">
        <v>32.58</v>
      </c>
      <c r="O818">
        <v>101.48</v>
      </c>
    </row>
    <row r="819" spans="1:15" x14ac:dyDescent="0.25">
      <c r="A819" t="s">
        <v>1301</v>
      </c>
      <c r="B819" s="2">
        <v>44656</v>
      </c>
      <c r="C819">
        <v>10104</v>
      </c>
      <c r="D819" t="s">
        <v>923</v>
      </c>
      <c r="E819" t="s">
        <v>17</v>
      </c>
      <c r="F819" t="s">
        <v>61</v>
      </c>
      <c r="G819" t="s">
        <v>62</v>
      </c>
      <c r="H819" t="s">
        <v>63</v>
      </c>
      <c r="I819" t="s">
        <v>263</v>
      </c>
      <c r="J819" t="s">
        <v>264</v>
      </c>
      <c r="K819">
        <v>1</v>
      </c>
      <c r="L819">
        <v>0.3</v>
      </c>
      <c r="M819">
        <v>700.78</v>
      </c>
      <c r="N819">
        <v>156.21</v>
      </c>
      <c r="O819">
        <v>190.81</v>
      </c>
    </row>
    <row r="820" spans="1:15" x14ac:dyDescent="0.25">
      <c r="A820" t="s">
        <v>1302</v>
      </c>
      <c r="B820" s="2">
        <v>44735</v>
      </c>
      <c r="C820">
        <v>10251</v>
      </c>
      <c r="D820" t="s">
        <v>301</v>
      </c>
      <c r="E820" t="s">
        <v>17</v>
      </c>
      <c r="F820" t="s">
        <v>33</v>
      </c>
      <c r="G820" t="s">
        <v>34</v>
      </c>
      <c r="H820" t="s">
        <v>27</v>
      </c>
      <c r="I820" t="s">
        <v>427</v>
      </c>
      <c r="J820" t="s">
        <v>428</v>
      </c>
      <c r="K820">
        <v>1</v>
      </c>
      <c r="L820">
        <v>0.1</v>
      </c>
      <c r="M820">
        <v>129.19</v>
      </c>
      <c r="N820">
        <v>12.07</v>
      </c>
      <c r="O820">
        <v>20.59</v>
      </c>
    </row>
    <row r="821" spans="1:15" x14ac:dyDescent="0.25">
      <c r="A821" t="s">
        <v>1037</v>
      </c>
      <c r="B821" s="2">
        <v>44864</v>
      </c>
      <c r="C821">
        <v>10239</v>
      </c>
      <c r="D821" t="s">
        <v>277</v>
      </c>
      <c r="E821" t="s">
        <v>32</v>
      </c>
      <c r="F821" t="s">
        <v>88</v>
      </c>
      <c r="G821" t="s">
        <v>89</v>
      </c>
      <c r="H821" t="s">
        <v>90</v>
      </c>
      <c r="I821" t="s">
        <v>236</v>
      </c>
      <c r="J821" t="s">
        <v>237</v>
      </c>
      <c r="K821">
        <v>1</v>
      </c>
      <c r="L821">
        <v>0.15</v>
      </c>
      <c r="M821">
        <v>737.82</v>
      </c>
      <c r="N821">
        <v>193.01</v>
      </c>
      <c r="O821">
        <v>203.76</v>
      </c>
    </row>
    <row r="822" spans="1:15" x14ac:dyDescent="0.25">
      <c r="A822" t="s">
        <v>1303</v>
      </c>
      <c r="B822" s="2">
        <v>44473</v>
      </c>
      <c r="C822">
        <v>10084</v>
      </c>
      <c r="D822" t="s">
        <v>1304</v>
      </c>
      <c r="E822" t="s">
        <v>32</v>
      </c>
      <c r="F822" t="s">
        <v>116</v>
      </c>
      <c r="G822" t="s">
        <v>26</v>
      </c>
      <c r="H822" t="s">
        <v>27</v>
      </c>
      <c r="I822" t="s">
        <v>57</v>
      </c>
      <c r="J822" t="s">
        <v>58</v>
      </c>
      <c r="K822">
        <v>1</v>
      </c>
      <c r="L822">
        <v>0.3</v>
      </c>
      <c r="M822">
        <v>150.81</v>
      </c>
      <c r="N822">
        <v>11.55</v>
      </c>
      <c r="O822">
        <v>19.260000000000002</v>
      </c>
    </row>
    <row r="823" spans="1:15" x14ac:dyDescent="0.25">
      <c r="A823" t="s">
        <v>1305</v>
      </c>
      <c r="B823" s="2">
        <v>43251</v>
      </c>
      <c r="C823">
        <v>10204</v>
      </c>
      <c r="D823" t="s">
        <v>212</v>
      </c>
      <c r="E823" t="s">
        <v>17</v>
      </c>
      <c r="F823" t="s">
        <v>165</v>
      </c>
      <c r="G823" t="s">
        <v>41</v>
      </c>
      <c r="H823" t="s">
        <v>166</v>
      </c>
      <c r="I823" t="s">
        <v>209</v>
      </c>
      <c r="J823" t="s">
        <v>210</v>
      </c>
      <c r="K823">
        <v>2</v>
      </c>
      <c r="L823">
        <v>0</v>
      </c>
      <c r="M823">
        <v>273.42</v>
      </c>
      <c r="N823">
        <v>12.33</v>
      </c>
      <c r="O823">
        <v>42.25</v>
      </c>
    </row>
    <row r="824" spans="1:15" x14ac:dyDescent="0.25">
      <c r="A824" t="s">
        <v>1306</v>
      </c>
      <c r="B824" s="2">
        <v>44136</v>
      </c>
      <c r="C824">
        <v>10346</v>
      </c>
      <c r="D824" t="s">
        <v>752</v>
      </c>
      <c r="E824" t="s">
        <v>32</v>
      </c>
      <c r="F824" t="s">
        <v>165</v>
      </c>
      <c r="G824" t="s">
        <v>41</v>
      </c>
      <c r="H824" t="s">
        <v>166</v>
      </c>
      <c r="I824" t="s">
        <v>76</v>
      </c>
      <c r="J824" t="s">
        <v>77</v>
      </c>
      <c r="K824">
        <v>1</v>
      </c>
      <c r="L824">
        <v>0.15</v>
      </c>
      <c r="M824">
        <v>971.5</v>
      </c>
      <c r="N824">
        <v>55.84</v>
      </c>
      <c r="O824">
        <v>199.88</v>
      </c>
    </row>
    <row r="825" spans="1:15" x14ac:dyDescent="0.25">
      <c r="A825" t="s">
        <v>1307</v>
      </c>
      <c r="B825" s="2">
        <v>44501</v>
      </c>
      <c r="C825">
        <v>10220</v>
      </c>
      <c r="D825" t="s">
        <v>1023</v>
      </c>
      <c r="E825" t="s">
        <v>17</v>
      </c>
      <c r="F825" t="s">
        <v>103</v>
      </c>
      <c r="G825" t="s">
        <v>104</v>
      </c>
      <c r="H825" t="s">
        <v>105</v>
      </c>
      <c r="I825" t="s">
        <v>95</v>
      </c>
      <c r="J825" t="s">
        <v>96</v>
      </c>
      <c r="K825">
        <v>5</v>
      </c>
      <c r="L825">
        <v>0</v>
      </c>
      <c r="M825">
        <v>5121.8500000000004</v>
      </c>
      <c r="N825">
        <v>216.25</v>
      </c>
      <c r="O825">
        <v>1148.43</v>
      </c>
    </row>
    <row r="826" spans="1:15" x14ac:dyDescent="0.25">
      <c r="A826" t="s">
        <v>1308</v>
      </c>
      <c r="B826" s="2">
        <v>44840</v>
      </c>
      <c r="C826">
        <v>10339</v>
      </c>
      <c r="D826" t="s">
        <v>453</v>
      </c>
      <c r="E826" t="s">
        <v>32</v>
      </c>
      <c r="F826" t="s">
        <v>33</v>
      </c>
      <c r="G826" t="s">
        <v>34</v>
      </c>
      <c r="H826" t="s">
        <v>27</v>
      </c>
      <c r="I826" t="s">
        <v>68</v>
      </c>
      <c r="J826" t="s">
        <v>69</v>
      </c>
      <c r="K826">
        <v>1</v>
      </c>
      <c r="L826">
        <v>0</v>
      </c>
      <c r="M826">
        <v>226.49</v>
      </c>
      <c r="N826">
        <v>19.75</v>
      </c>
      <c r="O826">
        <v>35.94</v>
      </c>
    </row>
    <row r="827" spans="1:15" x14ac:dyDescent="0.25">
      <c r="A827" t="s">
        <v>1309</v>
      </c>
      <c r="B827" s="2">
        <v>44769</v>
      </c>
      <c r="C827">
        <v>10398</v>
      </c>
      <c r="D827" t="s">
        <v>291</v>
      </c>
      <c r="E827" t="s">
        <v>32</v>
      </c>
      <c r="F827" t="s">
        <v>40</v>
      </c>
      <c r="G827" t="s">
        <v>41</v>
      </c>
      <c r="H827" t="s">
        <v>42</v>
      </c>
      <c r="I827" t="s">
        <v>117</v>
      </c>
      <c r="J827" t="s">
        <v>118</v>
      </c>
      <c r="K827">
        <v>4</v>
      </c>
      <c r="L827">
        <v>0</v>
      </c>
      <c r="M827">
        <v>722.2</v>
      </c>
      <c r="N827">
        <v>17.89</v>
      </c>
      <c r="O827">
        <v>110.11</v>
      </c>
    </row>
    <row r="828" spans="1:15" x14ac:dyDescent="0.25">
      <c r="A828" t="s">
        <v>1310</v>
      </c>
      <c r="B828" s="2">
        <v>43403</v>
      </c>
      <c r="C828">
        <v>10022</v>
      </c>
      <c r="D828" t="s">
        <v>624</v>
      </c>
      <c r="E828" t="s">
        <v>39</v>
      </c>
      <c r="F828" t="s">
        <v>72</v>
      </c>
      <c r="G828" t="s">
        <v>73</v>
      </c>
      <c r="H828" t="s">
        <v>56</v>
      </c>
      <c r="I828" t="s">
        <v>374</v>
      </c>
      <c r="J828" t="s">
        <v>375</v>
      </c>
      <c r="K828">
        <v>3</v>
      </c>
      <c r="L828">
        <v>0.05</v>
      </c>
      <c r="M828">
        <v>3573.03</v>
      </c>
      <c r="N828">
        <v>270.33999999999997</v>
      </c>
      <c r="O828">
        <v>813.09</v>
      </c>
    </row>
    <row r="829" spans="1:15" x14ac:dyDescent="0.25">
      <c r="A829" t="s">
        <v>1311</v>
      </c>
      <c r="B829" s="2">
        <v>43296</v>
      </c>
      <c r="C829">
        <v>10223</v>
      </c>
      <c r="D829" t="s">
        <v>667</v>
      </c>
      <c r="E829" t="s">
        <v>39</v>
      </c>
      <c r="F829" t="s">
        <v>201</v>
      </c>
      <c r="G829" t="s">
        <v>202</v>
      </c>
      <c r="H829" t="s">
        <v>122</v>
      </c>
      <c r="I829" t="s">
        <v>496</v>
      </c>
      <c r="J829" t="s">
        <v>497</v>
      </c>
      <c r="K829">
        <v>1</v>
      </c>
      <c r="L829">
        <v>0</v>
      </c>
      <c r="M829">
        <v>279.3</v>
      </c>
      <c r="N829">
        <v>28.31</v>
      </c>
      <c r="O829">
        <v>44.73</v>
      </c>
    </row>
    <row r="830" spans="1:15" x14ac:dyDescent="0.25">
      <c r="A830" t="s">
        <v>1312</v>
      </c>
      <c r="B830" s="2">
        <v>43601</v>
      </c>
      <c r="C830">
        <v>10261</v>
      </c>
      <c r="D830" t="s">
        <v>317</v>
      </c>
      <c r="E830" t="s">
        <v>17</v>
      </c>
      <c r="F830" t="s">
        <v>40</v>
      </c>
      <c r="G830" t="s">
        <v>41</v>
      </c>
      <c r="H830" t="s">
        <v>42</v>
      </c>
      <c r="I830" t="s">
        <v>106</v>
      </c>
      <c r="J830" t="s">
        <v>107</v>
      </c>
      <c r="K830">
        <v>4</v>
      </c>
      <c r="L830">
        <v>0</v>
      </c>
      <c r="M830">
        <v>4029.28</v>
      </c>
      <c r="N830">
        <v>259.14</v>
      </c>
      <c r="O830">
        <v>1033.23</v>
      </c>
    </row>
    <row r="831" spans="1:15" x14ac:dyDescent="0.25">
      <c r="A831" t="s">
        <v>817</v>
      </c>
      <c r="B831" s="2">
        <v>43129</v>
      </c>
      <c r="C831">
        <v>10259</v>
      </c>
      <c r="D831" t="s">
        <v>457</v>
      </c>
      <c r="E831" t="s">
        <v>17</v>
      </c>
      <c r="F831" t="s">
        <v>193</v>
      </c>
      <c r="G831" t="s">
        <v>193</v>
      </c>
      <c r="H831" t="s">
        <v>194</v>
      </c>
      <c r="I831" t="s">
        <v>272</v>
      </c>
      <c r="J831" t="s">
        <v>273</v>
      </c>
      <c r="K831">
        <v>3</v>
      </c>
      <c r="L831">
        <v>0</v>
      </c>
      <c r="M831">
        <v>1500.96</v>
      </c>
      <c r="N831">
        <v>17</v>
      </c>
      <c r="O831">
        <v>301.88</v>
      </c>
    </row>
    <row r="832" spans="1:15" x14ac:dyDescent="0.25">
      <c r="A832" t="s">
        <v>493</v>
      </c>
      <c r="B832" s="2">
        <v>44767</v>
      </c>
      <c r="C832">
        <v>10358</v>
      </c>
      <c r="D832" t="s">
        <v>494</v>
      </c>
      <c r="E832" t="s">
        <v>17</v>
      </c>
      <c r="F832" t="s">
        <v>154</v>
      </c>
      <c r="G832" t="s">
        <v>155</v>
      </c>
      <c r="H832" t="s">
        <v>156</v>
      </c>
      <c r="I832" t="s">
        <v>398</v>
      </c>
      <c r="J832" t="s">
        <v>399</v>
      </c>
      <c r="K832">
        <v>3</v>
      </c>
      <c r="L832">
        <v>0</v>
      </c>
      <c r="M832">
        <v>718.41</v>
      </c>
      <c r="N832">
        <v>25.12</v>
      </c>
      <c r="O832">
        <v>88.73</v>
      </c>
    </row>
    <row r="833" spans="1:15" x14ac:dyDescent="0.25">
      <c r="A833" t="s">
        <v>1313</v>
      </c>
      <c r="B833" s="2">
        <v>44153</v>
      </c>
      <c r="C833">
        <v>10099</v>
      </c>
      <c r="D833" t="s">
        <v>442</v>
      </c>
      <c r="E833" t="s">
        <v>39</v>
      </c>
      <c r="F833" t="s">
        <v>116</v>
      </c>
      <c r="G833" t="s">
        <v>26</v>
      </c>
      <c r="H833" t="s">
        <v>27</v>
      </c>
      <c r="I833" t="s">
        <v>379</v>
      </c>
      <c r="J833" t="s">
        <v>380</v>
      </c>
      <c r="K833">
        <v>1</v>
      </c>
      <c r="L833">
        <v>0.05</v>
      </c>
      <c r="M833">
        <v>1021.59</v>
      </c>
      <c r="N833">
        <v>158.19999999999999</v>
      </c>
      <c r="O833">
        <v>240.57</v>
      </c>
    </row>
    <row r="834" spans="1:15" x14ac:dyDescent="0.25">
      <c r="A834" t="s">
        <v>1314</v>
      </c>
      <c r="B834" s="2">
        <v>44360</v>
      </c>
      <c r="C834">
        <v>10075</v>
      </c>
      <c r="D834" t="s">
        <v>1315</v>
      </c>
      <c r="E834" t="s">
        <v>39</v>
      </c>
      <c r="F834" t="s">
        <v>72</v>
      </c>
      <c r="G834" t="s">
        <v>73</v>
      </c>
      <c r="H834" t="s">
        <v>56</v>
      </c>
      <c r="I834" t="s">
        <v>129</v>
      </c>
      <c r="J834" t="s">
        <v>130</v>
      </c>
      <c r="K834">
        <v>1</v>
      </c>
      <c r="L834">
        <v>0</v>
      </c>
      <c r="M834">
        <v>916.69</v>
      </c>
      <c r="N834">
        <v>64.540000000000006</v>
      </c>
      <c r="O834">
        <v>189.79</v>
      </c>
    </row>
    <row r="835" spans="1:15" x14ac:dyDescent="0.25">
      <c r="A835" t="s">
        <v>1316</v>
      </c>
      <c r="B835" s="2">
        <v>43337</v>
      </c>
      <c r="C835">
        <v>10230</v>
      </c>
      <c r="D835" t="s">
        <v>836</v>
      </c>
      <c r="E835" t="s">
        <v>32</v>
      </c>
      <c r="F835" t="s">
        <v>47</v>
      </c>
      <c r="G835" t="s">
        <v>48</v>
      </c>
      <c r="H835" t="s">
        <v>49</v>
      </c>
      <c r="I835" t="s">
        <v>241</v>
      </c>
      <c r="J835" t="s">
        <v>242</v>
      </c>
      <c r="K835">
        <v>4</v>
      </c>
      <c r="L835">
        <v>0</v>
      </c>
      <c r="M835">
        <v>952.32</v>
      </c>
      <c r="N835">
        <v>28.52</v>
      </c>
      <c r="O835">
        <v>117.13</v>
      </c>
    </row>
    <row r="836" spans="1:15" x14ac:dyDescent="0.25">
      <c r="A836" t="s">
        <v>1317</v>
      </c>
      <c r="B836" s="2">
        <v>43879</v>
      </c>
      <c r="C836">
        <v>10113</v>
      </c>
      <c r="D836" t="s">
        <v>174</v>
      </c>
      <c r="E836" t="s">
        <v>17</v>
      </c>
      <c r="F836" t="s">
        <v>116</v>
      </c>
      <c r="G836" t="s">
        <v>26</v>
      </c>
      <c r="H836" t="s">
        <v>27</v>
      </c>
      <c r="I836" t="s">
        <v>99</v>
      </c>
      <c r="J836" t="s">
        <v>100</v>
      </c>
      <c r="K836">
        <v>1</v>
      </c>
      <c r="L836">
        <v>0.3</v>
      </c>
      <c r="M836">
        <v>1080.3800000000001</v>
      </c>
      <c r="N836">
        <v>242.67</v>
      </c>
      <c r="O836">
        <v>294.37</v>
      </c>
    </row>
    <row r="837" spans="1:15" x14ac:dyDescent="0.25">
      <c r="A837" t="s">
        <v>1318</v>
      </c>
      <c r="B837" s="2">
        <v>44814</v>
      </c>
      <c r="C837">
        <v>10250</v>
      </c>
      <c r="D837" t="s">
        <v>1319</v>
      </c>
      <c r="E837" t="s">
        <v>39</v>
      </c>
      <c r="F837" t="s">
        <v>116</v>
      </c>
      <c r="G837" t="s">
        <v>26</v>
      </c>
      <c r="H837" t="s">
        <v>27</v>
      </c>
      <c r="I837" t="s">
        <v>205</v>
      </c>
      <c r="J837" t="s">
        <v>206</v>
      </c>
      <c r="K837">
        <v>1</v>
      </c>
      <c r="L837">
        <v>0</v>
      </c>
      <c r="M837">
        <v>753.3</v>
      </c>
      <c r="N837">
        <v>47.63</v>
      </c>
      <c r="O837">
        <v>155.41999999999999</v>
      </c>
    </row>
    <row r="838" spans="1:15" x14ac:dyDescent="0.25">
      <c r="A838" t="s">
        <v>1320</v>
      </c>
      <c r="B838" s="2">
        <v>43182</v>
      </c>
      <c r="C838">
        <v>10137</v>
      </c>
      <c r="D838" t="s">
        <v>701</v>
      </c>
      <c r="E838" t="s">
        <v>32</v>
      </c>
      <c r="F838" t="s">
        <v>121</v>
      </c>
      <c r="G838" t="s">
        <v>121</v>
      </c>
      <c r="H838" t="s">
        <v>122</v>
      </c>
      <c r="I838" t="s">
        <v>384</v>
      </c>
      <c r="J838" t="s">
        <v>385</v>
      </c>
      <c r="K838">
        <v>7</v>
      </c>
      <c r="L838">
        <v>0</v>
      </c>
      <c r="M838">
        <v>8786.1200000000008</v>
      </c>
      <c r="N838">
        <v>363.53</v>
      </c>
      <c r="O838">
        <v>2232.88</v>
      </c>
    </row>
    <row r="839" spans="1:15" x14ac:dyDescent="0.25">
      <c r="A839" t="s">
        <v>1321</v>
      </c>
      <c r="B839" s="2">
        <v>43234</v>
      </c>
      <c r="C839">
        <v>10010</v>
      </c>
      <c r="D839" t="s">
        <v>1057</v>
      </c>
      <c r="E839" t="s">
        <v>17</v>
      </c>
      <c r="F839" t="s">
        <v>116</v>
      </c>
      <c r="G839" t="s">
        <v>26</v>
      </c>
      <c r="H839" t="s">
        <v>27</v>
      </c>
      <c r="I839" t="s">
        <v>181</v>
      </c>
      <c r="J839" t="s">
        <v>182</v>
      </c>
      <c r="K839">
        <v>1</v>
      </c>
      <c r="L839">
        <v>0.25</v>
      </c>
      <c r="M839">
        <v>230.19</v>
      </c>
      <c r="N839">
        <v>26.22</v>
      </c>
      <c r="O839">
        <v>30.24</v>
      </c>
    </row>
    <row r="840" spans="1:15" x14ac:dyDescent="0.25">
      <c r="A840" t="s">
        <v>1322</v>
      </c>
      <c r="B840" s="2">
        <v>44629</v>
      </c>
      <c r="C840">
        <v>10270</v>
      </c>
      <c r="D840" t="s">
        <v>287</v>
      </c>
      <c r="E840" t="s">
        <v>32</v>
      </c>
      <c r="F840" t="s">
        <v>88</v>
      </c>
      <c r="G840" t="s">
        <v>89</v>
      </c>
      <c r="H840" t="s">
        <v>90</v>
      </c>
      <c r="I840" t="s">
        <v>236</v>
      </c>
      <c r="J840" t="s">
        <v>237</v>
      </c>
      <c r="K840">
        <v>2</v>
      </c>
      <c r="L840">
        <v>0</v>
      </c>
      <c r="M840">
        <v>1475.64</v>
      </c>
      <c r="N840">
        <v>193.01</v>
      </c>
      <c r="O840">
        <v>388.22</v>
      </c>
    </row>
    <row r="841" spans="1:15" x14ac:dyDescent="0.25">
      <c r="A841" t="s">
        <v>1323</v>
      </c>
      <c r="B841" s="2">
        <v>43929</v>
      </c>
      <c r="C841">
        <v>10121</v>
      </c>
      <c r="D841" t="s">
        <v>16</v>
      </c>
      <c r="E841" t="s">
        <v>17</v>
      </c>
      <c r="F841" t="s">
        <v>47</v>
      </c>
      <c r="G841" t="s">
        <v>48</v>
      </c>
      <c r="H841" t="s">
        <v>49</v>
      </c>
      <c r="I841" t="s">
        <v>246</v>
      </c>
      <c r="J841" t="s">
        <v>247</v>
      </c>
      <c r="K841">
        <v>1</v>
      </c>
      <c r="L841">
        <v>0.05</v>
      </c>
      <c r="M841">
        <v>1023.46</v>
      </c>
      <c r="N841">
        <v>164.28</v>
      </c>
      <c r="O841">
        <v>241.59</v>
      </c>
    </row>
    <row r="842" spans="1:15" x14ac:dyDescent="0.25">
      <c r="A842" t="s">
        <v>1324</v>
      </c>
      <c r="B842" s="2">
        <v>44417</v>
      </c>
      <c r="C842">
        <v>10341</v>
      </c>
      <c r="D842" t="s">
        <v>200</v>
      </c>
      <c r="E842" t="s">
        <v>39</v>
      </c>
      <c r="F842" t="s">
        <v>201</v>
      </c>
      <c r="G842" t="s">
        <v>202</v>
      </c>
      <c r="H842" t="s">
        <v>122</v>
      </c>
      <c r="I842" t="s">
        <v>496</v>
      </c>
      <c r="J842" t="s">
        <v>497</v>
      </c>
      <c r="K842">
        <v>1</v>
      </c>
      <c r="L842">
        <v>0.05</v>
      </c>
      <c r="M842">
        <v>279.3</v>
      </c>
      <c r="N842">
        <v>28.31</v>
      </c>
      <c r="O842">
        <v>44.73</v>
      </c>
    </row>
    <row r="843" spans="1:15" x14ac:dyDescent="0.25">
      <c r="A843" t="s">
        <v>1325</v>
      </c>
      <c r="B843" s="2">
        <v>44242</v>
      </c>
      <c r="C843">
        <v>10341</v>
      </c>
      <c r="D843" t="s">
        <v>200</v>
      </c>
      <c r="E843" t="s">
        <v>39</v>
      </c>
      <c r="F843" t="s">
        <v>261</v>
      </c>
      <c r="G843" t="s">
        <v>261</v>
      </c>
      <c r="H843" t="s">
        <v>262</v>
      </c>
      <c r="I843" t="s">
        <v>28</v>
      </c>
      <c r="J843" t="s">
        <v>29</v>
      </c>
      <c r="K843">
        <v>4</v>
      </c>
      <c r="L843">
        <v>0</v>
      </c>
      <c r="M843">
        <v>4016.72</v>
      </c>
      <c r="N843">
        <v>308.98</v>
      </c>
      <c r="O843">
        <v>1035.06</v>
      </c>
    </row>
    <row r="844" spans="1:15" x14ac:dyDescent="0.25">
      <c r="A844" t="s">
        <v>1326</v>
      </c>
      <c r="B844" s="2">
        <v>43422</v>
      </c>
      <c r="C844">
        <v>10207</v>
      </c>
      <c r="D844" t="s">
        <v>249</v>
      </c>
      <c r="E844" t="s">
        <v>32</v>
      </c>
      <c r="F844" t="s">
        <v>165</v>
      </c>
      <c r="G844" t="s">
        <v>41</v>
      </c>
      <c r="H844" t="s">
        <v>166</v>
      </c>
      <c r="I844" t="s">
        <v>443</v>
      </c>
      <c r="J844" t="s">
        <v>444</v>
      </c>
      <c r="K844">
        <v>6</v>
      </c>
      <c r="L844">
        <v>0</v>
      </c>
      <c r="M844">
        <v>3325.14</v>
      </c>
      <c r="N844">
        <v>31.36</v>
      </c>
      <c r="O844">
        <v>668.18</v>
      </c>
    </row>
    <row r="845" spans="1:15" x14ac:dyDescent="0.25">
      <c r="A845" t="s">
        <v>1327</v>
      </c>
      <c r="B845" s="2">
        <v>43123</v>
      </c>
      <c r="C845">
        <v>10353</v>
      </c>
      <c r="D845" t="s">
        <v>352</v>
      </c>
      <c r="E845" t="s">
        <v>32</v>
      </c>
      <c r="F845" t="s">
        <v>193</v>
      </c>
      <c r="G845" t="s">
        <v>193</v>
      </c>
      <c r="H845" t="s">
        <v>194</v>
      </c>
      <c r="I845" t="s">
        <v>95</v>
      </c>
      <c r="J845" t="s">
        <v>96</v>
      </c>
      <c r="K845">
        <v>1</v>
      </c>
      <c r="L845">
        <v>0.15</v>
      </c>
      <c r="M845">
        <v>1024.3699999999999</v>
      </c>
      <c r="N845">
        <v>206.84</v>
      </c>
      <c r="O845">
        <v>246.04</v>
      </c>
    </row>
    <row r="846" spans="1:15" x14ac:dyDescent="0.25">
      <c r="A846" t="s">
        <v>1328</v>
      </c>
      <c r="B846" s="2">
        <v>44057</v>
      </c>
      <c r="C846">
        <v>10047</v>
      </c>
      <c r="D846" t="s">
        <v>798</v>
      </c>
      <c r="E846" t="s">
        <v>39</v>
      </c>
      <c r="F846" t="s">
        <v>112</v>
      </c>
      <c r="G846" t="s">
        <v>26</v>
      </c>
      <c r="H846" t="s">
        <v>113</v>
      </c>
      <c r="I846" t="s">
        <v>263</v>
      </c>
      <c r="J846" t="s">
        <v>264</v>
      </c>
      <c r="K846">
        <v>1</v>
      </c>
      <c r="L846">
        <v>0</v>
      </c>
      <c r="M846">
        <v>700.78</v>
      </c>
      <c r="N846">
        <v>142.01</v>
      </c>
      <c r="O846">
        <v>189.39</v>
      </c>
    </row>
    <row r="847" spans="1:15" x14ac:dyDescent="0.25">
      <c r="A847" t="s">
        <v>1329</v>
      </c>
      <c r="B847" s="2">
        <v>44255</v>
      </c>
      <c r="C847">
        <v>10075</v>
      </c>
      <c r="D847" t="s">
        <v>1315</v>
      </c>
      <c r="E847" t="s">
        <v>39</v>
      </c>
      <c r="F847" t="s">
        <v>165</v>
      </c>
      <c r="G847" t="s">
        <v>41</v>
      </c>
      <c r="H847" t="s">
        <v>166</v>
      </c>
      <c r="I847" t="s">
        <v>272</v>
      </c>
      <c r="J847" t="s">
        <v>273</v>
      </c>
      <c r="K847">
        <v>1</v>
      </c>
      <c r="L847">
        <v>0.1</v>
      </c>
      <c r="M847">
        <v>500.32</v>
      </c>
      <c r="N847">
        <v>17</v>
      </c>
      <c r="O847">
        <v>101.76</v>
      </c>
    </row>
    <row r="848" spans="1:15" x14ac:dyDescent="0.25">
      <c r="A848" t="s">
        <v>1330</v>
      </c>
      <c r="B848" s="2">
        <v>44672</v>
      </c>
      <c r="C848">
        <v>10145</v>
      </c>
      <c r="D848" t="s">
        <v>1159</v>
      </c>
      <c r="E848" t="s">
        <v>39</v>
      </c>
      <c r="F848" t="s">
        <v>133</v>
      </c>
      <c r="G848" t="s">
        <v>134</v>
      </c>
      <c r="H848" t="s">
        <v>135</v>
      </c>
      <c r="I848" t="s">
        <v>35</v>
      </c>
      <c r="J848" t="s">
        <v>36</v>
      </c>
      <c r="K848">
        <v>2</v>
      </c>
      <c r="L848">
        <v>0.3</v>
      </c>
      <c r="M848">
        <v>1702.5</v>
      </c>
      <c r="N848">
        <v>226.46</v>
      </c>
      <c r="O848">
        <v>448.27</v>
      </c>
    </row>
    <row r="849" spans="1:15" x14ac:dyDescent="0.25">
      <c r="A849" t="s">
        <v>1331</v>
      </c>
      <c r="B849" s="2">
        <v>44506</v>
      </c>
      <c r="C849">
        <v>10309</v>
      </c>
      <c r="D849" t="s">
        <v>355</v>
      </c>
      <c r="E849" t="s">
        <v>32</v>
      </c>
      <c r="F849" t="s">
        <v>165</v>
      </c>
      <c r="G849" t="s">
        <v>41</v>
      </c>
      <c r="H849" t="s">
        <v>166</v>
      </c>
      <c r="I849" t="s">
        <v>480</v>
      </c>
      <c r="J849" t="s">
        <v>481</v>
      </c>
      <c r="K849">
        <v>1</v>
      </c>
      <c r="L849">
        <v>0</v>
      </c>
      <c r="M849">
        <v>885.07</v>
      </c>
      <c r="N849">
        <v>159.04</v>
      </c>
      <c r="O849">
        <v>210.62</v>
      </c>
    </row>
    <row r="850" spans="1:15" x14ac:dyDescent="0.25">
      <c r="A850" t="s">
        <v>1332</v>
      </c>
      <c r="B850" s="2">
        <v>44149</v>
      </c>
      <c r="C850">
        <v>10235</v>
      </c>
      <c r="D850" t="s">
        <v>1010</v>
      </c>
      <c r="E850" t="s">
        <v>39</v>
      </c>
      <c r="F850" t="s">
        <v>25</v>
      </c>
      <c r="G850" t="s">
        <v>26</v>
      </c>
      <c r="H850" t="s">
        <v>27</v>
      </c>
      <c r="I850" t="s">
        <v>302</v>
      </c>
      <c r="J850" t="s">
        <v>303</v>
      </c>
      <c r="K850">
        <v>1</v>
      </c>
      <c r="L850">
        <v>0.3</v>
      </c>
      <c r="M850">
        <v>272.87</v>
      </c>
      <c r="N850">
        <v>31.03</v>
      </c>
      <c r="O850">
        <v>35.840000000000003</v>
      </c>
    </row>
    <row r="851" spans="1:15" x14ac:dyDescent="0.25">
      <c r="A851" t="s">
        <v>1333</v>
      </c>
      <c r="B851" s="2">
        <v>43628</v>
      </c>
      <c r="C851">
        <v>10224</v>
      </c>
      <c r="D851" t="s">
        <v>575</v>
      </c>
      <c r="E851" t="s">
        <v>39</v>
      </c>
      <c r="F851" t="s">
        <v>154</v>
      </c>
      <c r="G851" t="s">
        <v>155</v>
      </c>
      <c r="H851" t="s">
        <v>156</v>
      </c>
      <c r="I851" t="s">
        <v>21</v>
      </c>
      <c r="J851" t="s">
        <v>22</v>
      </c>
      <c r="K851">
        <v>1</v>
      </c>
      <c r="L851">
        <v>0.15</v>
      </c>
      <c r="M851">
        <v>618.01</v>
      </c>
      <c r="N851">
        <v>26.2</v>
      </c>
      <c r="O851">
        <v>126.22</v>
      </c>
    </row>
    <row r="852" spans="1:15" x14ac:dyDescent="0.25">
      <c r="A852" t="s">
        <v>1334</v>
      </c>
      <c r="B852" s="2">
        <v>43730</v>
      </c>
      <c r="C852">
        <v>10183</v>
      </c>
      <c r="D852" t="s">
        <v>1286</v>
      </c>
      <c r="E852" t="s">
        <v>39</v>
      </c>
      <c r="F852" t="s">
        <v>88</v>
      </c>
      <c r="G852" t="s">
        <v>89</v>
      </c>
      <c r="H852" t="s">
        <v>90</v>
      </c>
      <c r="I852" t="s">
        <v>167</v>
      </c>
      <c r="J852" t="s">
        <v>168</v>
      </c>
      <c r="K852">
        <v>5</v>
      </c>
      <c r="L852">
        <v>0.2</v>
      </c>
      <c r="M852">
        <v>6079</v>
      </c>
      <c r="N852">
        <v>230.18</v>
      </c>
      <c r="O852">
        <v>1360.42</v>
      </c>
    </row>
    <row r="853" spans="1:15" x14ac:dyDescent="0.25">
      <c r="A853" t="s">
        <v>1335</v>
      </c>
      <c r="B853" s="2">
        <v>43378</v>
      </c>
      <c r="C853">
        <v>10077</v>
      </c>
      <c r="D853" t="s">
        <v>178</v>
      </c>
      <c r="E853" t="s">
        <v>17</v>
      </c>
      <c r="F853" t="s">
        <v>61</v>
      </c>
      <c r="G853" t="s">
        <v>62</v>
      </c>
      <c r="H853" t="s">
        <v>63</v>
      </c>
      <c r="I853" t="s">
        <v>312</v>
      </c>
      <c r="J853" t="s">
        <v>313</v>
      </c>
      <c r="K853">
        <v>1</v>
      </c>
      <c r="L853">
        <v>0.05</v>
      </c>
      <c r="M853">
        <v>722.69</v>
      </c>
      <c r="N853">
        <v>196.53</v>
      </c>
      <c r="O853">
        <v>200.32</v>
      </c>
    </row>
    <row r="854" spans="1:15" x14ac:dyDescent="0.25">
      <c r="A854" t="s">
        <v>1336</v>
      </c>
      <c r="B854" s="2">
        <v>44380</v>
      </c>
      <c r="C854">
        <v>10119</v>
      </c>
      <c r="D854" t="s">
        <v>267</v>
      </c>
      <c r="E854" t="s">
        <v>32</v>
      </c>
      <c r="F854" t="s">
        <v>47</v>
      </c>
      <c r="G854" t="s">
        <v>48</v>
      </c>
      <c r="H854" t="s">
        <v>49</v>
      </c>
      <c r="I854" t="s">
        <v>21</v>
      </c>
      <c r="J854" t="s">
        <v>22</v>
      </c>
      <c r="K854">
        <v>2</v>
      </c>
      <c r="L854">
        <v>0.15</v>
      </c>
      <c r="M854">
        <v>1236.02</v>
      </c>
      <c r="N854">
        <v>25.01</v>
      </c>
      <c r="O854">
        <v>249.7</v>
      </c>
    </row>
    <row r="855" spans="1:15" x14ac:dyDescent="0.25">
      <c r="A855" t="s">
        <v>1337</v>
      </c>
      <c r="B855" s="2">
        <v>43971</v>
      </c>
      <c r="C855">
        <v>10125</v>
      </c>
      <c r="D855" t="s">
        <v>928</v>
      </c>
      <c r="E855" t="s">
        <v>39</v>
      </c>
      <c r="F855" t="s">
        <v>193</v>
      </c>
      <c r="G855" t="s">
        <v>193</v>
      </c>
      <c r="H855" t="s">
        <v>194</v>
      </c>
      <c r="I855" t="s">
        <v>76</v>
      </c>
      <c r="J855" t="s">
        <v>77</v>
      </c>
      <c r="K855">
        <v>1</v>
      </c>
      <c r="L855">
        <v>0</v>
      </c>
      <c r="M855">
        <v>971.5</v>
      </c>
      <c r="N855">
        <v>55.84</v>
      </c>
      <c r="O855">
        <v>199.88</v>
      </c>
    </row>
    <row r="856" spans="1:15" x14ac:dyDescent="0.25">
      <c r="A856" t="s">
        <v>1338</v>
      </c>
      <c r="B856" s="2">
        <v>44122</v>
      </c>
      <c r="C856">
        <v>10165</v>
      </c>
      <c r="D856" t="s">
        <v>1339</v>
      </c>
      <c r="E856" t="s">
        <v>32</v>
      </c>
      <c r="F856" t="s">
        <v>193</v>
      </c>
      <c r="G856" t="s">
        <v>193</v>
      </c>
      <c r="H856" t="s">
        <v>194</v>
      </c>
      <c r="I856" t="s">
        <v>379</v>
      </c>
      <c r="J856" t="s">
        <v>380</v>
      </c>
      <c r="K856">
        <v>4</v>
      </c>
      <c r="L856">
        <v>0.1</v>
      </c>
      <c r="M856">
        <v>4086.36</v>
      </c>
      <c r="N856">
        <v>174.02</v>
      </c>
      <c r="O856">
        <v>916.4</v>
      </c>
    </row>
    <row r="857" spans="1:15" x14ac:dyDescent="0.25">
      <c r="A857" t="s">
        <v>1340</v>
      </c>
      <c r="B857" s="2">
        <v>43307</v>
      </c>
      <c r="C857">
        <v>10167</v>
      </c>
      <c r="D857" t="s">
        <v>115</v>
      </c>
      <c r="E857" t="s">
        <v>32</v>
      </c>
      <c r="F857" t="s">
        <v>133</v>
      </c>
      <c r="G857" t="s">
        <v>134</v>
      </c>
      <c r="H857" t="s">
        <v>135</v>
      </c>
      <c r="I857" t="s">
        <v>99</v>
      </c>
      <c r="J857" t="s">
        <v>100</v>
      </c>
      <c r="K857">
        <v>2</v>
      </c>
      <c r="L857">
        <v>0</v>
      </c>
      <c r="M857">
        <v>2160.7600000000002</v>
      </c>
      <c r="N857">
        <v>279.07</v>
      </c>
      <c r="O857">
        <v>568.11</v>
      </c>
    </row>
    <row r="858" spans="1:15" x14ac:dyDescent="0.25">
      <c r="A858" t="s">
        <v>1341</v>
      </c>
      <c r="B858" s="2">
        <v>44011</v>
      </c>
      <c r="C858">
        <v>10340</v>
      </c>
      <c r="D858" t="s">
        <v>198</v>
      </c>
      <c r="E858" t="s">
        <v>32</v>
      </c>
      <c r="F858" t="s">
        <v>61</v>
      </c>
      <c r="G858" t="s">
        <v>62</v>
      </c>
      <c r="H858" t="s">
        <v>63</v>
      </c>
      <c r="I858" t="s">
        <v>57</v>
      </c>
      <c r="J858" t="s">
        <v>58</v>
      </c>
      <c r="K858">
        <v>1</v>
      </c>
      <c r="L858">
        <v>0</v>
      </c>
      <c r="M858">
        <v>150.81</v>
      </c>
      <c r="N858">
        <v>12.71</v>
      </c>
      <c r="O858">
        <v>19.37</v>
      </c>
    </row>
    <row r="859" spans="1:15" x14ac:dyDescent="0.25">
      <c r="A859" t="s">
        <v>1342</v>
      </c>
      <c r="B859" s="2">
        <v>43795</v>
      </c>
      <c r="C859">
        <v>10251</v>
      </c>
      <c r="D859" t="s">
        <v>301</v>
      </c>
      <c r="E859" t="s">
        <v>17</v>
      </c>
      <c r="F859" t="s">
        <v>88</v>
      </c>
      <c r="G859" t="s">
        <v>89</v>
      </c>
      <c r="H859" t="s">
        <v>90</v>
      </c>
      <c r="I859" t="s">
        <v>205</v>
      </c>
      <c r="J859" t="s">
        <v>206</v>
      </c>
      <c r="K859">
        <v>1</v>
      </c>
      <c r="L859">
        <v>0.1</v>
      </c>
      <c r="M859">
        <v>753.3</v>
      </c>
      <c r="N859">
        <v>52.39</v>
      </c>
      <c r="O859">
        <v>155.9</v>
      </c>
    </row>
    <row r="860" spans="1:15" x14ac:dyDescent="0.25">
      <c r="A860" t="s">
        <v>1343</v>
      </c>
      <c r="B860" s="2">
        <v>44804</v>
      </c>
      <c r="C860">
        <v>10288</v>
      </c>
      <c r="D860" t="s">
        <v>329</v>
      </c>
      <c r="E860" t="s">
        <v>39</v>
      </c>
      <c r="F860" t="s">
        <v>72</v>
      </c>
      <c r="G860" t="s">
        <v>73</v>
      </c>
      <c r="H860" t="s">
        <v>56</v>
      </c>
      <c r="I860" t="s">
        <v>76</v>
      </c>
      <c r="J860" t="s">
        <v>77</v>
      </c>
      <c r="K860">
        <v>1</v>
      </c>
      <c r="L860">
        <v>0.1</v>
      </c>
      <c r="M860">
        <v>971.5</v>
      </c>
      <c r="N860">
        <v>60.91</v>
      </c>
      <c r="O860">
        <v>200.39</v>
      </c>
    </row>
    <row r="861" spans="1:15" x14ac:dyDescent="0.25">
      <c r="A861" t="s">
        <v>1344</v>
      </c>
      <c r="B861" s="2">
        <v>43501</v>
      </c>
      <c r="C861">
        <v>10264</v>
      </c>
      <c r="D861" t="s">
        <v>232</v>
      </c>
      <c r="E861" t="s">
        <v>17</v>
      </c>
      <c r="F861" t="s">
        <v>121</v>
      </c>
      <c r="G861" t="s">
        <v>121</v>
      </c>
      <c r="H861" t="s">
        <v>122</v>
      </c>
      <c r="I861" t="s">
        <v>91</v>
      </c>
      <c r="J861" t="s">
        <v>92</v>
      </c>
      <c r="K861">
        <v>3</v>
      </c>
      <c r="L861">
        <v>0.05</v>
      </c>
      <c r="M861">
        <v>831.21</v>
      </c>
      <c r="N861">
        <v>32.770000000000003</v>
      </c>
      <c r="O861">
        <v>103.03</v>
      </c>
    </row>
    <row r="862" spans="1:15" x14ac:dyDescent="0.25">
      <c r="A862" t="s">
        <v>1345</v>
      </c>
      <c r="B862" s="2">
        <v>44878</v>
      </c>
      <c r="C862">
        <v>10124</v>
      </c>
      <c r="D862" t="s">
        <v>327</v>
      </c>
      <c r="E862" t="s">
        <v>32</v>
      </c>
      <c r="F862" t="s">
        <v>278</v>
      </c>
      <c r="G862" t="s">
        <v>279</v>
      </c>
      <c r="H862" t="s">
        <v>122</v>
      </c>
      <c r="I862" t="s">
        <v>443</v>
      </c>
      <c r="J862" t="s">
        <v>444</v>
      </c>
      <c r="K862">
        <v>1</v>
      </c>
      <c r="L862">
        <v>0.15</v>
      </c>
      <c r="M862">
        <v>554.19000000000005</v>
      </c>
      <c r="N862">
        <v>29.94</v>
      </c>
      <c r="O862">
        <v>113.83</v>
      </c>
    </row>
    <row r="863" spans="1:15" x14ac:dyDescent="0.25">
      <c r="A863" t="s">
        <v>1047</v>
      </c>
      <c r="B863" s="2">
        <v>43665</v>
      </c>
      <c r="C863">
        <v>10080</v>
      </c>
      <c r="D863" t="s">
        <v>1048</v>
      </c>
      <c r="E863" t="s">
        <v>17</v>
      </c>
      <c r="F863" t="s">
        <v>61</v>
      </c>
      <c r="G863" t="s">
        <v>62</v>
      </c>
      <c r="H863" t="s">
        <v>63</v>
      </c>
      <c r="I863" t="s">
        <v>138</v>
      </c>
      <c r="J863" t="s">
        <v>139</v>
      </c>
      <c r="K863">
        <v>1</v>
      </c>
      <c r="L863">
        <v>0.05</v>
      </c>
      <c r="M863">
        <v>180.9</v>
      </c>
      <c r="N863">
        <v>20.43</v>
      </c>
      <c r="O863">
        <v>29.18</v>
      </c>
    </row>
    <row r="864" spans="1:15" x14ac:dyDescent="0.25">
      <c r="A864" t="s">
        <v>1346</v>
      </c>
      <c r="B864" s="2">
        <v>43871</v>
      </c>
      <c r="C864">
        <v>10152</v>
      </c>
      <c r="D864" t="s">
        <v>616</v>
      </c>
      <c r="E864" t="s">
        <v>32</v>
      </c>
      <c r="F864" t="s">
        <v>201</v>
      </c>
      <c r="G864" t="s">
        <v>202</v>
      </c>
      <c r="H864" t="s">
        <v>122</v>
      </c>
      <c r="I864" t="s">
        <v>263</v>
      </c>
      <c r="J864" t="s">
        <v>264</v>
      </c>
      <c r="K864">
        <v>7</v>
      </c>
      <c r="L864">
        <v>0.05</v>
      </c>
      <c r="M864">
        <v>4905.46</v>
      </c>
      <c r="N864">
        <v>149.11000000000001</v>
      </c>
      <c r="O864">
        <v>1241.24</v>
      </c>
    </row>
    <row r="865" spans="1:15" x14ac:dyDescent="0.25">
      <c r="A865" t="s">
        <v>1347</v>
      </c>
      <c r="B865" s="2">
        <v>44553</v>
      </c>
      <c r="C865">
        <v>10334</v>
      </c>
      <c r="D865" t="s">
        <v>109</v>
      </c>
      <c r="E865" t="s">
        <v>17</v>
      </c>
      <c r="F865" t="s">
        <v>54</v>
      </c>
      <c r="G865" t="s">
        <v>55</v>
      </c>
      <c r="H865" t="s">
        <v>56</v>
      </c>
      <c r="I865" t="s">
        <v>157</v>
      </c>
      <c r="J865" t="s">
        <v>158</v>
      </c>
      <c r="K865">
        <v>7</v>
      </c>
      <c r="L865">
        <v>0</v>
      </c>
      <c r="M865">
        <v>1322.09</v>
      </c>
      <c r="N865">
        <v>24.64</v>
      </c>
      <c r="O865">
        <v>200.77</v>
      </c>
    </row>
    <row r="866" spans="1:15" x14ac:dyDescent="0.25">
      <c r="A866" t="s">
        <v>1348</v>
      </c>
      <c r="B866" s="2">
        <v>43490</v>
      </c>
      <c r="C866">
        <v>10208</v>
      </c>
      <c r="D866" t="s">
        <v>627</v>
      </c>
      <c r="E866" t="s">
        <v>17</v>
      </c>
      <c r="F866" t="s">
        <v>165</v>
      </c>
      <c r="G866" t="s">
        <v>41</v>
      </c>
      <c r="H866" t="s">
        <v>166</v>
      </c>
      <c r="I866" t="s">
        <v>28</v>
      </c>
      <c r="J866" t="s">
        <v>29</v>
      </c>
      <c r="K866">
        <v>1</v>
      </c>
      <c r="L866">
        <v>0</v>
      </c>
      <c r="M866">
        <v>1004.18</v>
      </c>
      <c r="N866">
        <v>295.55</v>
      </c>
      <c r="O866">
        <v>280.58999999999997</v>
      </c>
    </row>
    <row r="867" spans="1:15" x14ac:dyDescent="0.25">
      <c r="A867" t="s">
        <v>1349</v>
      </c>
      <c r="B867" s="2">
        <v>44914</v>
      </c>
      <c r="C867">
        <v>10090</v>
      </c>
      <c r="D867" t="s">
        <v>325</v>
      </c>
      <c r="E867" t="s">
        <v>17</v>
      </c>
      <c r="F867" t="s">
        <v>112</v>
      </c>
      <c r="G867" t="s">
        <v>26</v>
      </c>
      <c r="H867" t="s">
        <v>113</v>
      </c>
      <c r="I867" t="s">
        <v>129</v>
      </c>
      <c r="J867" t="s">
        <v>130</v>
      </c>
      <c r="K867">
        <v>1</v>
      </c>
      <c r="L867">
        <v>0</v>
      </c>
      <c r="M867">
        <v>916.69</v>
      </c>
      <c r="N867">
        <v>53.78</v>
      </c>
      <c r="O867">
        <v>188.72</v>
      </c>
    </row>
    <row r="868" spans="1:15" x14ac:dyDescent="0.25">
      <c r="A868" t="s">
        <v>1350</v>
      </c>
      <c r="B868" s="2">
        <v>44887</v>
      </c>
      <c r="C868">
        <v>10361</v>
      </c>
      <c r="D868" t="s">
        <v>220</v>
      </c>
      <c r="E868" t="s">
        <v>17</v>
      </c>
      <c r="F868" t="s">
        <v>112</v>
      </c>
      <c r="G868" t="s">
        <v>26</v>
      </c>
      <c r="H868" t="s">
        <v>113</v>
      </c>
      <c r="I868" t="s">
        <v>106</v>
      </c>
      <c r="J868" t="s">
        <v>107</v>
      </c>
      <c r="K868">
        <v>6</v>
      </c>
      <c r="L868">
        <v>0.2</v>
      </c>
      <c r="M868">
        <v>6043.92</v>
      </c>
      <c r="N868">
        <v>235.58</v>
      </c>
      <c r="O868">
        <v>1534.54</v>
      </c>
    </row>
    <row r="869" spans="1:15" x14ac:dyDescent="0.25">
      <c r="A869" t="s">
        <v>1351</v>
      </c>
      <c r="B869" s="2">
        <v>44926</v>
      </c>
      <c r="C869">
        <v>10372</v>
      </c>
      <c r="D869" t="s">
        <v>1089</v>
      </c>
      <c r="E869" t="s">
        <v>32</v>
      </c>
      <c r="F869" t="s">
        <v>47</v>
      </c>
      <c r="G869" t="s">
        <v>48</v>
      </c>
      <c r="H869" t="s">
        <v>49</v>
      </c>
      <c r="I869" t="s">
        <v>384</v>
      </c>
      <c r="J869" t="s">
        <v>385</v>
      </c>
      <c r="K869">
        <v>1</v>
      </c>
      <c r="L869">
        <v>0.15</v>
      </c>
      <c r="M869">
        <v>1255.1600000000001</v>
      </c>
      <c r="N869">
        <v>363.53</v>
      </c>
      <c r="O869">
        <v>350.14</v>
      </c>
    </row>
    <row r="870" spans="1:15" x14ac:dyDescent="0.25">
      <c r="A870" t="s">
        <v>1352</v>
      </c>
      <c r="B870" s="2">
        <v>43204</v>
      </c>
      <c r="C870">
        <v>10177</v>
      </c>
      <c r="D870" t="s">
        <v>1255</v>
      </c>
      <c r="E870" t="s">
        <v>39</v>
      </c>
      <c r="F870" t="s">
        <v>165</v>
      </c>
      <c r="G870" t="s">
        <v>41</v>
      </c>
      <c r="H870" t="s">
        <v>166</v>
      </c>
      <c r="I870" t="s">
        <v>302</v>
      </c>
      <c r="J870" t="s">
        <v>303</v>
      </c>
      <c r="K870">
        <v>5</v>
      </c>
      <c r="L870">
        <v>0</v>
      </c>
      <c r="M870">
        <v>1364.35</v>
      </c>
      <c r="N870">
        <v>34.130000000000003</v>
      </c>
      <c r="O870">
        <v>167.11</v>
      </c>
    </row>
    <row r="871" spans="1:15" x14ac:dyDescent="0.25">
      <c r="A871" t="s">
        <v>1353</v>
      </c>
      <c r="B871" s="2">
        <v>43410</v>
      </c>
      <c r="C871">
        <v>10264</v>
      </c>
      <c r="D871" t="s">
        <v>232</v>
      </c>
      <c r="E871" t="s">
        <v>17</v>
      </c>
      <c r="F871" t="s">
        <v>25</v>
      </c>
      <c r="G871" t="s">
        <v>26</v>
      </c>
      <c r="H871" t="s">
        <v>27</v>
      </c>
      <c r="I871" t="s">
        <v>379</v>
      </c>
      <c r="J871" t="s">
        <v>380</v>
      </c>
      <c r="K871">
        <v>4</v>
      </c>
      <c r="L871">
        <v>0.1</v>
      </c>
      <c r="M871">
        <v>4086.36</v>
      </c>
      <c r="N871">
        <v>158.19999999999999</v>
      </c>
      <c r="O871">
        <v>914.82</v>
      </c>
    </row>
    <row r="872" spans="1:15" x14ac:dyDescent="0.25">
      <c r="A872" t="s">
        <v>1354</v>
      </c>
      <c r="B872" s="2">
        <v>44437</v>
      </c>
      <c r="C872">
        <v>10392</v>
      </c>
      <c r="D872" t="s">
        <v>1016</v>
      </c>
      <c r="E872" t="s">
        <v>17</v>
      </c>
      <c r="F872" t="s">
        <v>47</v>
      </c>
      <c r="G872" t="s">
        <v>48</v>
      </c>
      <c r="H872" t="s">
        <v>49</v>
      </c>
      <c r="I872" t="s">
        <v>480</v>
      </c>
      <c r="J872" t="s">
        <v>481</v>
      </c>
      <c r="K872">
        <v>4</v>
      </c>
      <c r="L872">
        <v>0.05</v>
      </c>
      <c r="M872">
        <v>3540.28</v>
      </c>
      <c r="N872">
        <v>151.81</v>
      </c>
      <c r="O872">
        <v>794.06</v>
      </c>
    </row>
    <row r="873" spans="1:15" x14ac:dyDescent="0.25">
      <c r="A873" t="s">
        <v>1355</v>
      </c>
      <c r="B873" s="2">
        <v>43142</v>
      </c>
      <c r="C873">
        <v>10359</v>
      </c>
      <c r="D873" t="s">
        <v>1174</v>
      </c>
      <c r="E873" t="s">
        <v>17</v>
      </c>
      <c r="F873" t="s">
        <v>18</v>
      </c>
      <c r="G873" t="s">
        <v>19</v>
      </c>
      <c r="H873" t="s">
        <v>20</v>
      </c>
      <c r="I873" t="s">
        <v>283</v>
      </c>
      <c r="J873" t="s">
        <v>284</v>
      </c>
      <c r="K873">
        <v>4</v>
      </c>
      <c r="L873">
        <v>0.05</v>
      </c>
      <c r="M873">
        <v>3469.28</v>
      </c>
      <c r="N873">
        <v>157</v>
      </c>
      <c r="O873">
        <v>778.94</v>
      </c>
    </row>
    <row r="874" spans="1:15" x14ac:dyDescent="0.25">
      <c r="A874" t="s">
        <v>1356</v>
      </c>
      <c r="B874" s="2">
        <v>44003</v>
      </c>
      <c r="C874">
        <v>10373</v>
      </c>
      <c r="D874" t="s">
        <v>446</v>
      </c>
      <c r="E874" t="s">
        <v>32</v>
      </c>
      <c r="F874" t="s">
        <v>54</v>
      </c>
      <c r="G874" t="s">
        <v>55</v>
      </c>
      <c r="H874" t="s">
        <v>56</v>
      </c>
      <c r="I874" t="s">
        <v>379</v>
      </c>
      <c r="J874" t="s">
        <v>380</v>
      </c>
      <c r="K874">
        <v>1</v>
      </c>
      <c r="L874">
        <v>0</v>
      </c>
      <c r="M874">
        <v>1021.59</v>
      </c>
      <c r="N874">
        <v>189.84</v>
      </c>
      <c r="O874">
        <v>243.73</v>
      </c>
    </row>
    <row r="875" spans="1:15" x14ac:dyDescent="0.25">
      <c r="A875" t="s">
        <v>1357</v>
      </c>
      <c r="B875" s="2">
        <v>44062</v>
      </c>
      <c r="C875">
        <v>10372</v>
      </c>
      <c r="D875" t="s">
        <v>1089</v>
      </c>
      <c r="E875" t="s">
        <v>32</v>
      </c>
      <c r="F875" t="s">
        <v>121</v>
      </c>
      <c r="G875" t="s">
        <v>121</v>
      </c>
      <c r="H875" t="s">
        <v>122</v>
      </c>
      <c r="I875" t="s">
        <v>195</v>
      </c>
      <c r="J875" t="s">
        <v>196</v>
      </c>
      <c r="K875">
        <v>5</v>
      </c>
      <c r="L875">
        <v>0.2</v>
      </c>
      <c r="M875">
        <v>1396.4</v>
      </c>
      <c r="N875">
        <v>24.29</v>
      </c>
      <c r="O875">
        <v>169.98</v>
      </c>
    </row>
    <row r="876" spans="1:15" x14ac:dyDescent="0.25">
      <c r="A876" t="s">
        <v>1358</v>
      </c>
      <c r="B876" s="2">
        <v>44319</v>
      </c>
      <c r="C876">
        <v>10009</v>
      </c>
      <c r="D876" t="s">
        <v>769</v>
      </c>
      <c r="E876" t="s">
        <v>32</v>
      </c>
      <c r="F876" t="s">
        <v>121</v>
      </c>
      <c r="G876" t="s">
        <v>121</v>
      </c>
      <c r="H876" t="s">
        <v>122</v>
      </c>
      <c r="I876" t="s">
        <v>157</v>
      </c>
      <c r="J876" t="s">
        <v>158</v>
      </c>
      <c r="K876">
        <v>1</v>
      </c>
      <c r="L876">
        <v>0.05</v>
      </c>
      <c r="M876">
        <v>188.87</v>
      </c>
      <c r="N876">
        <v>21.56</v>
      </c>
      <c r="O876">
        <v>30.49</v>
      </c>
    </row>
    <row r="877" spans="1:15" x14ac:dyDescent="0.25">
      <c r="A877" t="s">
        <v>1359</v>
      </c>
      <c r="B877" s="2">
        <v>43371</v>
      </c>
      <c r="C877">
        <v>10154</v>
      </c>
      <c r="D877" t="s">
        <v>859</v>
      </c>
      <c r="E877" t="s">
        <v>39</v>
      </c>
      <c r="F877" t="s">
        <v>121</v>
      </c>
      <c r="G877" t="s">
        <v>121</v>
      </c>
      <c r="H877" t="s">
        <v>122</v>
      </c>
      <c r="I877" t="s">
        <v>195</v>
      </c>
      <c r="J877" t="s">
        <v>196</v>
      </c>
      <c r="K877">
        <v>1</v>
      </c>
      <c r="L877">
        <v>0</v>
      </c>
      <c r="M877">
        <v>279.27999999999997</v>
      </c>
      <c r="N877">
        <v>24.29</v>
      </c>
      <c r="O877">
        <v>35.94</v>
      </c>
    </row>
    <row r="878" spans="1:15" x14ac:dyDescent="0.25">
      <c r="A878" t="s">
        <v>1360</v>
      </c>
      <c r="B878" s="2">
        <v>43245</v>
      </c>
      <c r="C878">
        <v>10012</v>
      </c>
      <c r="D878" t="s">
        <v>1361</v>
      </c>
      <c r="E878" t="s">
        <v>32</v>
      </c>
      <c r="F878" t="s">
        <v>112</v>
      </c>
      <c r="G878" t="s">
        <v>26</v>
      </c>
      <c r="H878" t="s">
        <v>113</v>
      </c>
      <c r="I878" t="s">
        <v>157</v>
      </c>
      <c r="J878" t="s">
        <v>158</v>
      </c>
      <c r="K878">
        <v>2</v>
      </c>
      <c r="L878">
        <v>0.2</v>
      </c>
      <c r="M878">
        <v>377.74</v>
      </c>
      <c r="N878">
        <v>20.53</v>
      </c>
      <c r="O878">
        <v>58.71</v>
      </c>
    </row>
    <row r="879" spans="1:15" x14ac:dyDescent="0.25">
      <c r="A879" t="s">
        <v>1362</v>
      </c>
      <c r="B879" s="2">
        <v>44143</v>
      </c>
      <c r="C879">
        <v>10017</v>
      </c>
      <c r="D879" t="s">
        <v>486</v>
      </c>
      <c r="E879" t="s">
        <v>39</v>
      </c>
      <c r="F879" t="s">
        <v>165</v>
      </c>
      <c r="G879" t="s">
        <v>41</v>
      </c>
      <c r="H879" t="s">
        <v>166</v>
      </c>
      <c r="I879" t="s">
        <v>157</v>
      </c>
      <c r="J879" t="s">
        <v>158</v>
      </c>
      <c r="K879">
        <v>1</v>
      </c>
      <c r="L879">
        <v>0.25</v>
      </c>
      <c r="M879">
        <v>188.87</v>
      </c>
      <c r="N879">
        <v>22.58</v>
      </c>
      <c r="O879">
        <v>30.59</v>
      </c>
    </row>
    <row r="880" spans="1:15" x14ac:dyDescent="0.25">
      <c r="A880" t="s">
        <v>1363</v>
      </c>
      <c r="B880" s="2">
        <v>43723</v>
      </c>
      <c r="C880">
        <v>10245</v>
      </c>
      <c r="D880" t="s">
        <v>1364</v>
      </c>
      <c r="E880" t="s">
        <v>39</v>
      </c>
      <c r="F880" t="s">
        <v>278</v>
      </c>
      <c r="G880" t="s">
        <v>279</v>
      </c>
      <c r="H880" t="s">
        <v>122</v>
      </c>
      <c r="I880" t="s">
        <v>95</v>
      </c>
      <c r="J880" t="s">
        <v>96</v>
      </c>
      <c r="K880">
        <v>1</v>
      </c>
      <c r="L880">
        <v>0</v>
      </c>
      <c r="M880">
        <v>1024.3699999999999</v>
      </c>
      <c r="N880">
        <v>197.44</v>
      </c>
      <c r="O880">
        <v>245.1</v>
      </c>
    </row>
    <row r="881" spans="1:15" x14ac:dyDescent="0.25">
      <c r="A881" t="s">
        <v>1365</v>
      </c>
      <c r="B881" s="2">
        <v>44405</v>
      </c>
      <c r="C881">
        <v>10239</v>
      </c>
      <c r="D881" t="s">
        <v>277</v>
      </c>
      <c r="E881" t="s">
        <v>32</v>
      </c>
      <c r="F881" t="s">
        <v>88</v>
      </c>
      <c r="G881" t="s">
        <v>89</v>
      </c>
      <c r="H881" t="s">
        <v>90</v>
      </c>
      <c r="I881" t="s">
        <v>496</v>
      </c>
      <c r="J881" t="s">
        <v>497</v>
      </c>
      <c r="K881">
        <v>4</v>
      </c>
      <c r="L881">
        <v>0.3</v>
      </c>
      <c r="M881">
        <v>1117.2</v>
      </c>
      <c r="N881">
        <v>29.66</v>
      </c>
      <c r="O881">
        <v>170.57</v>
      </c>
    </row>
    <row r="882" spans="1:15" x14ac:dyDescent="0.25">
      <c r="A882" t="s">
        <v>1366</v>
      </c>
      <c r="B882" s="2">
        <v>44169</v>
      </c>
      <c r="C882">
        <v>10109</v>
      </c>
      <c r="D882" t="s">
        <v>348</v>
      </c>
      <c r="E882" t="s">
        <v>32</v>
      </c>
      <c r="F882" t="s">
        <v>54</v>
      </c>
      <c r="G882" t="s">
        <v>55</v>
      </c>
      <c r="H882" t="s">
        <v>56</v>
      </c>
      <c r="I882" t="s">
        <v>398</v>
      </c>
      <c r="J882" t="s">
        <v>399</v>
      </c>
      <c r="K882">
        <v>3</v>
      </c>
      <c r="L882">
        <v>0</v>
      </c>
      <c r="M882">
        <v>718.41</v>
      </c>
      <c r="N882">
        <v>27.41</v>
      </c>
      <c r="O882">
        <v>88.96</v>
      </c>
    </row>
    <row r="883" spans="1:15" x14ac:dyDescent="0.25">
      <c r="A883" t="s">
        <v>1367</v>
      </c>
      <c r="B883" s="2">
        <v>44915</v>
      </c>
      <c r="C883">
        <v>10197</v>
      </c>
      <c r="D883" t="s">
        <v>523</v>
      </c>
      <c r="E883" t="s">
        <v>32</v>
      </c>
      <c r="F883" t="s">
        <v>40</v>
      </c>
      <c r="G883" t="s">
        <v>41</v>
      </c>
      <c r="H883" t="s">
        <v>42</v>
      </c>
      <c r="I883" t="s">
        <v>294</v>
      </c>
      <c r="J883" t="s">
        <v>295</v>
      </c>
      <c r="K883">
        <v>2</v>
      </c>
      <c r="L883">
        <v>0.05</v>
      </c>
      <c r="M883">
        <v>1800.48</v>
      </c>
      <c r="N883">
        <v>58.44</v>
      </c>
      <c r="O883">
        <v>365.94</v>
      </c>
    </row>
    <row r="884" spans="1:15" x14ac:dyDescent="0.25">
      <c r="A884" t="s">
        <v>1368</v>
      </c>
      <c r="B884" s="2">
        <v>44149</v>
      </c>
      <c r="C884">
        <v>10108</v>
      </c>
      <c r="D884" t="s">
        <v>765</v>
      </c>
      <c r="E884" t="s">
        <v>32</v>
      </c>
      <c r="F884" t="s">
        <v>154</v>
      </c>
      <c r="G884" t="s">
        <v>155</v>
      </c>
      <c r="H884" t="s">
        <v>156</v>
      </c>
      <c r="I884" t="s">
        <v>150</v>
      </c>
      <c r="J884" t="s">
        <v>151</v>
      </c>
      <c r="K884">
        <v>1</v>
      </c>
      <c r="L884">
        <v>0</v>
      </c>
      <c r="M884">
        <v>878.08</v>
      </c>
      <c r="N884">
        <v>251.43</v>
      </c>
      <c r="O884">
        <v>244.66</v>
      </c>
    </row>
    <row r="885" spans="1:15" x14ac:dyDescent="0.25">
      <c r="A885" t="s">
        <v>1369</v>
      </c>
      <c r="B885" s="2">
        <v>44421</v>
      </c>
      <c r="C885">
        <v>10202</v>
      </c>
      <c r="D885" t="s">
        <v>1133</v>
      </c>
      <c r="E885" t="s">
        <v>39</v>
      </c>
      <c r="F885" t="s">
        <v>133</v>
      </c>
      <c r="G885" t="s">
        <v>134</v>
      </c>
      <c r="H885" t="s">
        <v>135</v>
      </c>
      <c r="I885" t="s">
        <v>427</v>
      </c>
      <c r="J885" t="s">
        <v>428</v>
      </c>
      <c r="K885">
        <v>2</v>
      </c>
      <c r="L885">
        <v>0</v>
      </c>
      <c r="M885">
        <v>258.38</v>
      </c>
      <c r="N885">
        <v>13.88</v>
      </c>
      <c r="O885">
        <v>40.15</v>
      </c>
    </row>
    <row r="886" spans="1:15" x14ac:dyDescent="0.25">
      <c r="A886" t="s">
        <v>785</v>
      </c>
      <c r="B886" s="2">
        <v>44156</v>
      </c>
      <c r="C886">
        <v>10281</v>
      </c>
      <c r="D886" t="s">
        <v>786</v>
      </c>
      <c r="E886" t="s">
        <v>17</v>
      </c>
      <c r="F886" t="s">
        <v>61</v>
      </c>
      <c r="G886" t="s">
        <v>62</v>
      </c>
      <c r="H886" t="s">
        <v>63</v>
      </c>
      <c r="I886" t="s">
        <v>84</v>
      </c>
      <c r="J886" t="s">
        <v>85</v>
      </c>
      <c r="K886">
        <v>3</v>
      </c>
      <c r="L886">
        <v>0</v>
      </c>
      <c r="M886">
        <v>869.76</v>
      </c>
      <c r="N886">
        <v>34.74</v>
      </c>
      <c r="O886">
        <v>107.84</v>
      </c>
    </row>
    <row r="887" spans="1:15" x14ac:dyDescent="0.25">
      <c r="A887" t="s">
        <v>1370</v>
      </c>
      <c r="B887" s="2">
        <v>44276</v>
      </c>
      <c r="C887">
        <v>10269</v>
      </c>
      <c r="D887" t="s">
        <v>463</v>
      </c>
      <c r="E887" t="s">
        <v>17</v>
      </c>
      <c r="F887" t="s">
        <v>88</v>
      </c>
      <c r="G887" t="s">
        <v>89</v>
      </c>
      <c r="H887" t="s">
        <v>90</v>
      </c>
      <c r="I887" t="s">
        <v>84</v>
      </c>
      <c r="J887" t="s">
        <v>85</v>
      </c>
      <c r="K887">
        <v>1</v>
      </c>
      <c r="L887">
        <v>0.1</v>
      </c>
      <c r="M887">
        <v>289.92</v>
      </c>
      <c r="N887">
        <v>34.74</v>
      </c>
      <c r="O887">
        <v>38.26</v>
      </c>
    </row>
    <row r="888" spans="1:15" x14ac:dyDescent="0.25">
      <c r="A888" t="s">
        <v>1371</v>
      </c>
      <c r="B888" s="2">
        <v>43874</v>
      </c>
      <c r="C888">
        <v>10202</v>
      </c>
      <c r="D888" t="s">
        <v>1133</v>
      </c>
      <c r="E888" t="s">
        <v>39</v>
      </c>
      <c r="F888" t="s">
        <v>88</v>
      </c>
      <c r="G888" t="s">
        <v>89</v>
      </c>
      <c r="H888" t="s">
        <v>90</v>
      </c>
      <c r="I888" t="s">
        <v>157</v>
      </c>
      <c r="J888" t="s">
        <v>158</v>
      </c>
      <c r="K888">
        <v>1</v>
      </c>
      <c r="L888">
        <v>0.15</v>
      </c>
      <c r="M888">
        <v>188.87</v>
      </c>
      <c r="N888">
        <v>22.58</v>
      </c>
      <c r="O888">
        <v>30.59</v>
      </c>
    </row>
    <row r="889" spans="1:15" x14ac:dyDescent="0.25">
      <c r="A889" t="s">
        <v>1372</v>
      </c>
      <c r="B889" s="2">
        <v>43926</v>
      </c>
      <c r="C889">
        <v>10018</v>
      </c>
      <c r="D889" t="s">
        <v>542</v>
      </c>
      <c r="E889" t="s">
        <v>39</v>
      </c>
      <c r="F889" t="s">
        <v>261</v>
      </c>
      <c r="G889" t="s">
        <v>261</v>
      </c>
      <c r="H889" t="s">
        <v>262</v>
      </c>
      <c r="I889" t="s">
        <v>209</v>
      </c>
      <c r="J889" t="s">
        <v>210</v>
      </c>
      <c r="K889">
        <v>1</v>
      </c>
      <c r="L889">
        <v>0.05</v>
      </c>
      <c r="M889">
        <v>136.71</v>
      </c>
      <c r="N889">
        <v>12.89</v>
      </c>
      <c r="O889">
        <v>21.8</v>
      </c>
    </row>
    <row r="890" spans="1:15" x14ac:dyDescent="0.25">
      <c r="A890" t="s">
        <v>1373</v>
      </c>
      <c r="B890" s="2">
        <v>43353</v>
      </c>
      <c r="C890">
        <v>10321</v>
      </c>
      <c r="D890" t="s">
        <v>794</v>
      </c>
      <c r="E890" t="s">
        <v>32</v>
      </c>
      <c r="F890" t="s">
        <v>112</v>
      </c>
      <c r="G890" t="s">
        <v>26</v>
      </c>
      <c r="H890" t="s">
        <v>113</v>
      </c>
      <c r="I890" t="s">
        <v>181</v>
      </c>
      <c r="J890" t="s">
        <v>182</v>
      </c>
      <c r="K890">
        <v>1</v>
      </c>
      <c r="L890">
        <v>0</v>
      </c>
      <c r="M890">
        <v>230.19</v>
      </c>
      <c r="N890">
        <v>26.22</v>
      </c>
      <c r="O890">
        <v>30.24</v>
      </c>
    </row>
    <row r="891" spans="1:15" x14ac:dyDescent="0.25">
      <c r="A891" t="s">
        <v>1374</v>
      </c>
      <c r="B891" s="2">
        <v>44391</v>
      </c>
      <c r="C891">
        <v>10074</v>
      </c>
      <c r="D891" t="s">
        <v>389</v>
      </c>
      <c r="E891" t="s">
        <v>32</v>
      </c>
      <c r="F891" t="s">
        <v>112</v>
      </c>
      <c r="G891" t="s">
        <v>26</v>
      </c>
      <c r="H891" t="s">
        <v>113</v>
      </c>
      <c r="I891" t="s">
        <v>28</v>
      </c>
      <c r="J891" t="s">
        <v>29</v>
      </c>
      <c r="K891">
        <v>1</v>
      </c>
      <c r="L891">
        <v>0</v>
      </c>
      <c r="M891">
        <v>1004.18</v>
      </c>
      <c r="N891">
        <v>268.68</v>
      </c>
      <c r="O891">
        <v>277.91000000000003</v>
      </c>
    </row>
    <row r="892" spans="1:15" x14ac:dyDescent="0.25">
      <c r="A892" t="s">
        <v>1375</v>
      </c>
      <c r="B892" s="2">
        <v>43220</v>
      </c>
      <c r="C892">
        <v>10324</v>
      </c>
      <c r="D892" t="s">
        <v>222</v>
      </c>
      <c r="E892" t="s">
        <v>32</v>
      </c>
      <c r="F892" t="s">
        <v>47</v>
      </c>
      <c r="G892" t="s">
        <v>48</v>
      </c>
      <c r="H892" t="s">
        <v>49</v>
      </c>
      <c r="I892" t="s">
        <v>95</v>
      </c>
      <c r="J892" t="s">
        <v>96</v>
      </c>
      <c r="K892">
        <v>5</v>
      </c>
      <c r="L892">
        <v>0</v>
      </c>
      <c r="M892">
        <v>5121.8500000000004</v>
      </c>
      <c r="N892">
        <v>197.44</v>
      </c>
      <c r="O892">
        <v>1146.54</v>
      </c>
    </row>
    <row r="893" spans="1:15" x14ac:dyDescent="0.25">
      <c r="A893" t="s">
        <v>1376</v>
      </c>
      <c r="B893" s="2">
        <v>43131</v>
      </c>
      <c r="C893">
        <v>10122</v>
      </c>
      <c r="D893" t="s">
        <v>1377</v>
      </c>
      <c r="E893" t="s">
        <v>32</v>
      </c>
      <c r="F893" t="s">
        <v>112</v>
      </c>
      <c r="G893" t="s">
        <v>26</v>
      </c>
      <c r="H893" t="s">
        <v>113</v>
      </c>
      <c r="I893" t="s">
        <v>195</v>
      </c>
      <c r="J893" t="s">
        <v>196</v>
      </c>
      <c r="K893">
        <v>2</v>
      </c>
      <c r="L893">
        <v>0.05</v>
      </c>
      <c r="M893">
        <v>558.55999999999995</v>
      </c>
      <c r="N893">
        <v>23.13</v>
      </c>
      <c r="O893">
        <v>69.33</v>
      </c>
    </row>
    <row r="894" spans="1:15" x14ac:dyDescent="0.25">
      <c r="A894" t="s">
        <v>1378</v>
      </c>
      <c r="B894" s="2">
        <v>44285</v>
      </c>
      <c r="C894">
        <v>10259</v>
      </c>
      <c r="D894" t="s">
        <v>457</v>
      </c>
      <c r="E894" t="s">
        <v>17</v>
      </c>
      <c r="F894" t="s">
        <v>116</v>
      </c>
      <c r="G894" t="s">
        <v>26</v>
      </c>
      <c r="H894" t="s">
        <v>27</v>
      </c>
      <c r="I894" t="s">
        <v>236</v>
      </c>
      <c r="J894" t="s">
        <v>237</v>
      </c>
      <c r="K894">
        <v>1</v>
      </c>
      <c r="L894">
        <v>0</v>
      </c>
      <c r="M894">
        <v>737.82</v>
      </c>
      <c r="N894">
        <v>175.46</v>
      </c>
      <c r="O894">
        <v>202.01</v>
      </c>
    </row>
    <row r="895" spans="1:15" x14ac:dyDescent="0.25">
      <c r="A895" t="s">
        <v>1379</v>
      </c>
      <c r="B895" s="2">
        <v>43903</v>
      </c>
      <c r="C895">
        <v>10060</v>
      </c>
      <c r="D895" t="s">
        <v>648</v>
      </c>
      <c r="E895" t="s">
        <v>39</v>
      </c>
      <c r="F895" t="s">
        <v>18</v>
      </c>
      <c r="G895" t="s">
        <v>19</v>
      </c>
      <c r="H895" t="s">
        <v>20</v>
      </c>
      <c r="I895" t="s">
        <v>68</v>
      </c>
      <c r="J895" t="s">
        <v>69</v>
      </c>
      <c r="K895">
        <v>1</v>
      </c>
      <c r="L895">
        <v>0.3</v>
      </c>
      <c r="M895">
        <v>226.49</v>
      </c>
      <c r="N895">
        <v>20.74</v>
      </c>
      <c r="O895">
        <v>36.04</v>
      </c>
    </row>
    <row r="896" spans="1:15" x14ac:dyDescent="0.25">
      <c r="A896" t="s">
        <v>1380</v>
      </c>
      <c r="B896" s="2">
        <v>44096</v>
      </c>
      <c r="C896">
        <v>10359</v>
      </c>
      <c r="D896" t="s">
        <v>1174</v>
      </c>
      <c r="E896" t="s">
        <v>17</v>
      </c>
      <c r="F896" t="s">
        <v>133</v>
      </c>
      <c r="G896" t="s">
        <v>134</v>
      </c>
      <c r="H896" t="s">
        <v>135</v>
      </c>
      <c r="I896" t="s">
        <v>84</v>
      </c>
      <c r="J896" t="s">
        <v>85</v>
      </c>
      <c r="K896">
        <v>4</v>
      </c>
      <c r="L896">
        <v>0.05</v>
      </c>
      <c r="M896">
        <v>1159.68</v>
      </c>
      <c r="N896">
        <v>36.32</v>
      </c>
      <c r="O896">
        <v>142.79</v>
      </c>
    </row>
    <row r="897" spans="1:15" x14ac:dyDescent="0.25">
      <c r="A897" t="s">
        <v>1381</v>
      </c>
      <c r="B897" s="2">
        <v>44226</v>
      </c>
      <c r="C897">
        <v>10395</v>
      </c>
      <c r="D897" t="s">
        <v>513</v>
      </c>
      <c r="E897" t="s">
        <v>39</v>
      </c>
      <c r="F897" t="s">
        <v>193</v>
      </c>
      <c r="G897" t="s">
        <v>193</v>
      </c>
      <c r="H897" t="s">
        <v>194</v>
      </c>
      <c r="I897" t="s">
        <v>480</v>
      </c>
      <c r="J897" t="s">
        <v>481</v>
      </c>
      <c r="K897">
        <v>1</v>
      </c>
      <c r="L897">
        <v>0</v>
      </c>
      <c r="M897">
        <v>885.07</v>
      </c>
      <c r="N897">
        <v>159.04</v>
      </c>
      <c r="O897">
        <v>210.62</v>
      </c>
    </row>
    <row r="898" spans="1:15" x14ac:dyDescent="0.25">
      <c r="A898" t="s">
        <v>1382</v>
      </c>
      <c r="B898" s="2">
        <v>43152</v>
      </c>
      <c r="C898">
        <v>10005</v>
      </c>
      <c r="D898" t="s">
        <v>672</v>
      </c>
      <c r="E898" t="s">
        <v>39</v>
      </c>
      <c r="F898" t="s">
        <v>278</v>
      </c>
      <c r="G898" t="s">
        <v>279</v>
      </c>
      <c r="H898" t="s">
        <v>122</v>
      </c>
      <c r="I898" t="s">
        <v>241</v>
      </c>
      <c r="J898" t="s">
        <v>242</v>
      </c>
      <c r="K898">
        <v>1</v>
      </c>
      <c r="L898">
        <v>0.2</v>
      </c>
      <c r="M898">
        <v>238.08</v>
      </c>
      <c r="N898">
        <v>28.52</v>
      </c>
      <c r="O898">
        <v>31.42</v>
      </c>
    </row>
    <row r="899" spans="1:15" x14ac:dyDescent="0.25">
      <c r="A899" t="s">
        <v>1383</v>
      </c>
      <c r="B899" s="2">
        <v>43660</v>
      </c>
      <c r="C899">
        <v>10171</v>
      </c>
      <c r="D899" t="s">
        <v>682</v>
      </c>
      <c r="E899" t="s">
        <v>32</v>
      </c>
      <c r="F899" t="s">
        <v>25</v>
      </c>
      <c r="G899" t="s">
        <v>26</v>
      </c>
      <c r="H899" t="s">
        <v>27</v>
      </c>
      <c r="I899" t="s">
        <v>241</v>
      </c>
      <c r="J899" t="s">
        <v>242</v>
      </c>
      <c r="K899">
        <v>6</v>
      </c>
      <c r="L899">
        <v>0</v>
      </c>
      <c r="M899">
        <v>1428.48</v>
      </c>
      <c r="N899">
        <v>27.16</v>
      </c>
      <c r="O899">
        <v>174.14</v>
      </c>
    </row>
    <row r="900" spans="1:15" x14ac:dyDescent="0.25">
      <c r="A900" t="s">
        <v>1384</v>
      </c>
      <c r="B900" s="2">
        <v>43275</v>
      </c>
      <c r="C900">
        <v>10139</v>
      </c>
      <c r="D900" t="s">
        <v>975</v>
      </c>
      <c r="E900" t="s">
        <v>32</v>
      </c>
      <c r="F900" t="s">
        <v>116</v>
      </c>
      <c r="G900" t="s">
        <v>26</v>
      </c>
      <c r="H900" t="s">
        <v>27</v>
      </c>
      <c r="I900" t="s">
        <v>427</v>
      </c>
      <c r="J900" t="s">
        <v>428</v>
      </c>
      <c r="K900">
        <v>1</v>
      </c>
      <c r="L900">
        <v>0.05</v>
      </c>
      <c r="M900">
        <v>129.19</v>
      </c>
      <c r="N900">
        <v>12.07</v>
      </c>
      <c r="O900">
        <v>20.59</v>
      </c>
    </row>
    <row r="901" spans="1:15" x14ac:dyDescent="0.25">
      <c r="A901" t="s">
        <v>1385</v>
      </c>
      <c r="B901" s="2">
        <v>43148</v>
      </c>
      <c r="C901">
        <v>10239</v>
      </c>
      <c r="D901" t="s">
        <v>277</v>
      </c>
      <c r="E901" t="s">
        <v>32</v>
      </c>
      <c r="F901" t="s">
        <v>40</v>
      </c>
      <c r="G901" t="s">
        <v>41</v>
      </c>
      <c r="H901" t="s">
        <v>42</v>
      </c>
      <c r="I901" t="s">
        <v>205</v>
      </c>
      <c r="J901" t="s">
        <v>206</v>
      </c>
      <c r="K901">
        <v>1</v>
      </c>
      <c r="L901">
        <v>0.05</v>
      </c>
      <c r="M901">
        <v>753.3</v>
      </c>
      <c r="N901">
        <v>52.39</v>
      </c>
      <c r="O901">
        <v>155.9</v>
      </c>
    </row>
    <row r="902" spans="1:15" x14ac:dyDescent="0.25">
      <c r="A902" t="s">
        <v>1386</v>
      </c>
      <c r="B902" s="2">
        <v>44393</v>
      </c>
      <c r="C902">
        <v>10044</v>
      </c>
      <c r="D902" t="s">
        <v>1387</v>
      </c>
      <c r="E902" t="s">
        <v>17</v>
      </c>
      <c r="F902" t="s">
        <v>112</v>
      </c>
      <c r="G902" t="s">
        <v>26</v>
      </c>
      <c r="H902" t="s">
        <v>113</v>
      </c>
      <c r="I902" t="s">
        <v>35</v>
      </c>
      <c r="J902" t="s">
        <v>36</v>
      </c>
      <c r="K902">
        <v>1</v>
      </c>
      <c r="L902">
        <v>0.1</v>
      </c>
      <c r="M902">
        <v>851.25</v>
      </c>
      <c r="N902">
        <v>196.92</v>
      </c>
      <c r="O902">
        <v>232.5</v>
      </c>
    </row>
    <row r="903" spans="1:15" x14ac:dyDescent="0.25">
      <c r="A903" t="s">
        <v>1388</v>
      </c>
      <c r="B903" s="2">
        <v>43945</v>
      </c>
      <c r="C903">
        <v>10181</v>
      </c>
      <c r="D903" t="s">
        <v>214</v>
      </c>
      <c r="E903" t="s">
        <v>17</v>
      </c>
      <c r="F903" t="s">
        <v>165</v>
      </c>
      <c r="G903" t="s">
        <v>41</v>
      </c>
      <c r="H903" t="s">
        <v>166</v>
      </c>
      <c r="I903" t="s">
        <v>443</v>
      </c>
      <c r="J903" t="s">
        <v>444</v>
      </c>
      <c r="K903">
        <v>7</v>
      </c>
      <c r="L903">
        <v>0.15</v>
      </c>
      <c r="M903">
        <v>3879.33</v>
      </c>
      <c r="N903">
        <v>31.36</v>
      </c>
      <c r="O903">
        <v>779.02</v>
      </c>
    </row>
    <row r="904" spans="1:15" x14ac:dyDescent="0.25">
      <c r="A904" t="s">
        <v>1389</v>
      </c>
      <c r="B904" s="2">
        <v>43810</v>
      </c>
      <c r="C904">
        <v>10132</v>
      </c>
      <c r="D904" t="s">
        <v>102</v>
      </c>
      <c r="E904" t="s">
        <v>39</v>
      </c>
      <c r="F904" t="s">
        <v>261</v>
      </c>
      <c r="G904" t="s">
        <v>261</v>
      </c>
      <c r="H904" t="s">
        <v>262</v>
      </c>
      <c r="I904" t="s">
        <v>283</v>
      </c>
      <c r="J904" t="s">
        <v>284</v>
      </c>
      <c r="K904">
        <v>1</v>
      </c>
      <c r="L904">
        <v>0.05</v>
      </c>
      <c r="M904">
        <v>867.32</v>
      </c>
      <c r="N904">
        <v>171.95</v>
      </c>
      <c r="O904">
        <v>208</v>
      </c>
    </row>
    <row r="905" spans="1:15" x14ac:dyDescent="0.25">
      <c r="A905" t="s">
        <v>1390</v>
      </c>
      <c r="B905" s="2">
        <v>44909</v>
      </c>
      <c r="C905">
        <v>10214</v>
      </c>
      <c r="D905" t="s">
        <v>705</v>
      </c>
      <c r="E905" t="s">
        <v>17</v>
      </c>
      <c r="F905" t="s">
        <v>133</v>
      </c>
      <c r="G905" t="s">
        <v>134</v>
      </c>
      <c r="H905" t="s">
        <v>135</v>
      </c>
      <c r="I905" t="s">
        <v>142</v>
      </c>
      <c r="J905" t="s">
        <v>143</v>
      </c>
      <c r="K905">
        <v>5</v>
      </c>
      <c r="L905">
        <v>0.1</v>
      </c>
      <c r="M905">
        <v>968.35</v>
      </c>
      <c r="N905">
        <v>16.100000000000001</v>
      </c>
      <c r="O905">
        <v>117.81</v>
      </c>
    </row>
    <row r="906" spans="1:15" x14ac:dyDescent="0.25">
      <c r="A906" t="s">
        <v>1391</v>
      </c>
      <c r="B906" s="2">
        <v>43232</v>
      </c>
      <c r="C906">
        <v>10326</v>
      </c>
      <c r="D906" t="s">
        <v>1392</v>
      </c>
      <c r="E906" t="s">
        <v>17</v>
      </c>
      <c r="F906" t="s">
        <v>116</v>
      </c>
      <c r="G906" t="s">
        <v>26</v>
      </c>
      <c r="H906" t="s">
        <v>27</v>
      </c>
      <c r="I906" t="s">
        <v>209</v>
      </c>
      <c r="J906" t="s">
        <v>210</v>
      </c>
      <c r="K906">
        <v>6</v>
      </c>
      <c r="L906">
        <v>0.05</v>
      </c>
      <c r="M906">
        <v>820.26</v>
      </c>
      <c r="N906">
        <v>11.21</v>
      </c>
      <c r="O906">
        <v>124.18</v>
      </c>
    </row>
    <row r="907" spans="1:15" x14ac:dyDescent="0.25">
      <c r="A907" t="s">
        <v>1393</v>
      </c>
      <c r="B907" s="2">
        <v>44573</v>
      </c>
      <c r="C907">
        <v>10022</v>
      </c>
      <c r="D907" t="s">
        <v>624</v>
      </c>
      <c r="E907" t="s">
        <v>39</v>
      </c>
      <c r="F907" t="s">
        <v>54</v>
      </c>
      <c r="G907" t="s">
        <v>55</v>
      </c>
      <c r="H907" t="s">
        <v>56</v>
      </c>
      <c r="I907" t="s">
        <v>167</v>
      </c>
      <c r="J907" t="s">
        <v>168</v>
      </c>
      <c r="K907">
        <v>2</v>
      </c>
      <c r="L907">
        <v>0</v>
      </c>
      <c r="M907">
        <v>2431.6</v>
      </c>
      <c r="N907">
        <v>251.1</v>
      </c>
      <c r="O907">
        <v>560.07000000000005</v>
      </c>
    </row>
    <row r="908" spans="1:15" x14ac:dyDescent="0.25">
      <c r="A908" t="s">
        <v>1394</v>
      </c>
      <c r="B908" s="2">
        <v>43467</v>
      </c>
      <c r="C908">
        <v>10094</v>
      </c>
      <c r="D908" t="s">
        <v>392</v>
      </c>
      <c r="E908" t="s">
        <v>17</v>
      </c>
      <c r="F908" t="s">
        <v>112</v>
      </c>
      <c r="G908" t="s">
        <v>26</v>
      </c>
      <c r="H908" t="s">
        <v>113</v>
      </c>
      <c r="I908" t="s">
        <v>209</v>
      </c>
      <c r="J908" t="s">
        <v>210</v>
      </c>
      <c r="K908">
        <v>1</v>
      </c>
      <c r="L908">
        <v>0.05</v>
      </c>
      <c r="M908">
        <v>136.71</v>
      </c>
      <c r="N908">
        <v>11.21</v>
      </c>
      <c r="O908">
        <v>21.63</v>
      </c>
    </row>
    <row r="909" spans="1:15" x14ac:dyDescent="0.25">
      <c r="A909" t="s">
        <v>1395</v>
      </c>
      <c r="B909" s="2">
        <v>44440</v>
      </c>
      <c r="C909">
        <v>10218</v>
      </c>
      <c r="D909" t="s">
        <v>293</v>
      </c>
      <c r="E909" t="s">
        <v>32</v>
      </c>
      <c r="F909" t="s">
        <v>201</v>
      </c>
      <c r="G909" t="s">
        <v>202</v>
      </c>
      <c r="H909" t="s">
        <v>122</v>
      </c>
      <c r="I909" t="s">
        <v>91</v>
      </c>
      <c r="J909" t="s">
        <v>92</v>
      </c>
      <c r="K909">
        <v>4</v>
      </c>
      <c r="L909">
        <v>0</v>
      </c>
      <c r="M909">
        <v>1108.28</v>
      </c>
      <c r="N909">
        <v>32.770000000000003</v>
      </c>
      <c r="O909">
        <v>136.28</v>
      </c>
    </row>
    <row r="910" spans="1:15" x14ac:dyDescent="0.25">
      <c r="A910" t="s">
        <v>1396</v>
      </c>
      <c r="B910" s="2">
        <v>44796</v>
      </c>
      <c r="C910">
        <v>10238</v>
      </c>
      <c r="D910" t="s">
        <v>192</v>
      </c>
      <c r="E910" t="s">
        <v>39</v>
      </c>
      <c r="F910" t="s">
        <v>165</v>
      </c>
      <c r="G910" t="s">
        <v>41</v>
      </c>
      <c r="H910" t="s">
        <v>166</v>
      </c>
      <c r="I910" t="s">
        <v>229</v>
      </c>
      <c r="J910" t="s">
        <v>230</v>
      </c>
      <c r="K910">
        <v>1</v>
      </c>
      <c r="L910">
        <v>0</v>
      </c>
      <c r="M910">
        <v>1189.8</v>
      </c>
      <c r="N910">
        <v>239.87</v>
      </c>
      <c r="O910">
        <v>285.75</v>
      </c>
    </row>
    <row r="911" spans="1:15" x14ac:dyDescent="0.25">
      <c r="A911" t="s">
        <v>659</v>
      </c>
      <c r="B911" s="2">
        <v>43829</v>
      </c>
      <c r="C911">
        <v>10376</v>
      </c>
      <c r="D911" t="s">
        <v>335</v>
      </c>
      <c r="E911" t="s">
        <v>17</v>
      </c>
      <c r="F911" t="s">
        <v>47</v>
      </c>
      <c r="G911" t="s">
        <v>48</v>
      </c>
      <c r="H911" t="s">
        <v>49</v>
      </c>
      <c r="I911" t="s">
        <v>161</v>
      </c>
      <c r="J911" t="s">
        <v>162</v>
      </c>
      <c r="K911">
        <v>3</v>
      </c>
      <c r="L911">
        <v>0.05</v>
      </c>
      <c r="M911">
        <v>323.25</v>
      </c>
      <c r="N911">
        <v>13.06</v>
      </c>
      <c r="O911">
        <v>49.79</v>
      </c>
    </row>
    <row r="912" spans="1:15" x14ac:dyDescent="0.25">
      <c r="A912" t="s">
        <v>1397</v>
      </c>
      <c r="B912" s="2">
        <v>44030</v>
      </c>
      <c r="C912">
        <v>10326</v>
      </c>
      <c r="D912" t="s">
        <v>1392</v>
      </c>
      <c r="E912" t="s">
        <v>17</v>
      </c>
      <c r="F912" t="s">
        <v>88</v>
      </c>
      <c r="G912" t="s">
        <v>89</v>
      </c>
      <c r="H912" t="s">
        <v>90</v>
      </c>
      <c r="I912" t="s">
        <v>379</v>
      </c>
      <c r="J912" t="s">
        <v>380</v>
      </c>
      <c r="K912">
        <v>4</v>
      </c>
      <c r="L912">
        <v>0</v>
      </c>
      <c r="M912">
        <v>4086.36</v>
      </c>
      <c r="N912">
        <v>174.02</v>
      </c>
      <c r="O912">
        <v>916.4</v>
      </c>
    </row>
    <row r="913" spans="1:15" x14ac:dyDescent="0.25">
      <c r="A913" t="s">
        <v>1398</v>
      </c>
      <c r="B913" s="2">
        <v>44346</v>
      </c>
      <c r="C913">
        <v>10043</v>
      </c>
      <c r="D913" t="s">
        <v>282</v>
      </c>
      <c r="E913" t="s">
        <v>17</v>
      </c>
      <c r="F913" t="s">
        <v>40</v>
      </c>
      <c r="G913" t="s">
        <v>41</v>
      </c>
      <c r="H913" t="s">
        <v>42</v>
      </c>
      <c r="I913" t="s">
        <v>35</v>
      </c>
      <c r="J913" t="s">
        <v>36</v>
      </c>
      <c r="K913">
        <v>2</v>
      </c>
      <c r="L913">
        <v>0.1</v>
      </c>
      <c r="M913">
        <v>1702.5</v>
      </c>
      <c r="N913">
        <v>216.61</v>
      </c>
      <c r="O913">
        <v>447.28</v>
      </c>
    </row>
    <row r="914" spans="1:15" x14ac:dyDescent="0.25">
      <c r="A914" t="s">
        <v>1248</v>
      </c>
      <c r="B914" s="2">
        <v>44907</v>
      </c>
      <c r="C914">
        <v>10153</v>
      </c>
      <c r="D914" t="s">
        <v>527</v>
      </c>
      <c r="E914" t="s">
        <v>17</v>
      </c>
      <c r="F914" t="s">
        <v>154</v>
      </c>
      <c r="G914" t="s">
        <v>155</v>
      </c>
      <c r="H914" t="s">
        <v>156</v>
      </c>
      <c r="I914" t="s">
        <v>496</v>
      </c>
      <c r="J914" t="s">
        <v>497</v>
      </c>
      <c r="K914">
        <v>1</v>
      </c>
      <c r="L914">
        <v>0.1</v>
      </c>
      <c r="M914">
        <v>279.3</v>
      </c>
      <c r="N914">
        <v>29.66</v>
      </c>
      <c r="O914">
        <v>44.87</v>
      </c>
    </row>
    <row r="915" spans="1:15" x14ac:dyDescent="0.25">
      <c r="A915" t="s">
        <v>1399</v>
      </c>
      <c r="B915" s="2">
        <v>43794</v>
      </c>
      <c r="C915">
        <v>10171</v>
      </c>
      <c r="D915" t="s">
        <v>682</v>
      </c>
      <c r="E915" t="s">
        <v>32</v>
      </c>
      <c r="F915" t="s">
        <v>165</v>
      </c>
      <c r="G915" t="s">
        <v>41</v>
      </c>
      <c r="H915" t="s">
        <v>166</v>
      </c>
      <c r="I915" t="s">
        <v>117</v>
      </c>
      <c r="J915" t="s">
        <v>118</v>
      </c>
      <c r="K915">
        <v>2</v>
      </c>
      <c r="L915">
        <v>0</v>
      </c>
      <c r="M915">
        <v>361.1</v>
      </c>
      <c r="N915">
        <v>17.89</v>
      </c>
      <c r="O915">
        <v>55.95</v>
      </c>
    </row>
    <row r="916" spans="1:15" x14ac:dyDescent="0.25">
      <c r="A916" t="s">
        <v>1400</v>
      </c>
      <c r="B916" s="2">
        <v>43128</v>
      </c>
      <c r="C916">
        <v>10393</v>
      </c>
      <c r="D916" t="s">
        <v>421</v>
      </c>
      <c r="E916" t="s">
        <v>32</v>
      </c>
      <c r="F916" t="s">
        <v>121</v>
      </c>
      <c r="G916" t="s">
        <v>121</v>
      </c>
      <c r="H916" t="s">
        <v>122</v>
      </c>
      <c r="I916" t="s">
        <v>283</v>
      </c>
      <c r="J916" t="s">
        <v>284</v>
      </c>
      <c r="K916">
        <v>1</v>
      </c>
      <c r="L916">
        <v>0.05</v>
      </c>
      <c r="M916">
        <v>867.32</v>
      </c>
      <c r="N916">
        <v>157</v>
      </c>
      <c r="O916">
        <v>206.51</v>
      </c>
    </row>
    <row r="917" spans="1:15" x14ac:dyDescent="0.25">
      <c r="A917" t="s">
        <v>1028</v>
      </c>
      <c r="B917" s="2">
        <v>43833</v>
      </c>
      <c r="C917">
        <v>10364</v>
      </c>
      <c r="D917" t="s">
        <v>1029</v>
      </c>
      <c r="E917" t="s">
        <v>17</v>
      </c>
      <c r="F917" t="s">
        <v>40</v>
      </c>
      <c r="G917" t="s">
        <v>41</v>
      </c>
      <c r="H917" t="s">
        <v>42</v>
      </c>
      <c r="I917" t="s">
        <v>181</v>
      </c>
      <c r="J917" t="s">
        <v>182</v>
      </c>
      <c r="K917">
        <v>1</v>
      </c>
      <c r="L917">
        <v>0.15</v>
      </c>
      <c r="M917">
        <v>230.19</v>
      </c>
      <c r="N917">
        <v>28.84</v>
      </c>
      <c r="O917">
        <v>30.5</v>
      </c>
    </row>
    <row r="918" spans="1:15" x14ac:dyDescent="0.25">
      <c r="A918" t="s">
        <v>1401</v>
      </c>
      <c r="B918" s="2">
        <v>43505</v>
      </c>
      <c r="C918">
        <v>10242</v>
      </c>
      <c r="D918" t="s">
        <v>111</v>
      </c>
      <c r="E918" t="s">
        <v>39</v>
      </c>
      <c r="F918" t="s">
        <v>193</v>
      </c>
      <c r="G918" t="s">
        <v>193</v>
      </c>
      <c r="H918" t="s">
        <v>194</v>
      </c>
      <c r="I918" t="s">
        <v>283</v>
      </c>
      <c r="J918" t="s">
        <v>284</v>
      </c>
      <c r="K918">
        <v>1</v>
      </c>
      <c r="L918">
        <v>0</v>
      </c>
      <c r="M918">
        <v>867.32</v>
      </c>
      <c r="N918">
        <v>164.47</v>
      </c>
      <c r="O918">
        <v>207.26</v>
      </c>
    </row>
    <row r="919" spans="1:15" x14ac:dyDescent="0.25">
      <c r="A919" t="s">
        <v>1402</v>
      </c>
      <c r="B919" s="2">
        <v>43868</v>
      </c>
      <c r="C919">
        <v>10159</v>
      </c>
      <c r="D919" t="s">
        <v>970</v>
      </c>
      <c r="E919" t="s">
        <v>17</v>
      </c>
      <c r="F919" t="s">
        <v>72</v>
      </c>
      <c r="G919" t="s">
        <v>73</v>
      </c>
      <c r="H919" t="s">
        <v>56</v>
      </c>
      <c r="I919" t="s">
        <v>427</v>
      </c>
      <c r="J919" t="s">
        <v>428</v>
      </c>
      <c r="K919">
        <v>7</v>
      </c>
      <c r="L919">
        <v>0</v>
      </c>
      <c r="M919">
        <v>904.33</v>
      </c>
      <c r="N919">
        <v>14.48</v>
      </c>
      <c r="O919">
        <v>137.11000000000001</v>
      </c>
    </row>
    <row r="920" spans="1:15" x14ac:dyDescent="0.25">
      <c r="A920" t="s">
        <v>1403</v>
      </c>
      <c r="B920" s="2">
        <v>44321</v>
      </c>
      <c r="C920">
        <v>10273</v>
      </c>
      <c r="D920" t="s">
        <v>515</v>
      </c>
      <c r="E920" t="s">
        <v>17</v>
      </c>
      <c r="F920" t="s">
        <v>61</v>
      </c>
      <c r="G920" t="s">
        <v>62</v>
      </c>
      <c r="H920" t="s">
        <v>63</v>
      </c>
      <c r="I920" t="s">
        <v>35</v>
      </c>
      <c r="J920" t="s">
        <v>36</v>
      </c>
      <c r="K920">
        <v>2</v>
      </c>
      <c r="L920">
        <v>0.05</v>
      </c>
      <c r="M920">
        <v>1702.5</v>
      </c>
      <c r="N920">
        <v>216.61</v>
      </c>
      <c r="O920">
        <v>447.28</v>
      </c>
    </row>
    <row r="921" spans="1:15" x14ac:dyDescent="0.25">
      <c r="A921" t="s">
        <v>1404</v>
      </c>
      <c r="B921" s="2">
        <v>44536</v>
      </c>
      <c r="C921">
        <v>10033</v>
      </c>
      <c r="D921" t="s">
        <v>1143</v>
      </c>
      <c r="E921" t="s">
        <v>17</v>
      </c>
      <c r="F921" t="s">
        <v>201</v>
      </c>
      <c r="G921" t="s">
        <v>202</v>
      </c>
      <c r="H921" t="s">
        <v>122</v>
      </c>
      <c r="I921" t="s">
        <v>123</v>
      </c>
      <c r="J921" t="s">
        <v>124</v>
      </c>
      <c r="K921">
        <v>1</v>
      </c>
      <c r="L921">
        <v>0</v>
      </c>
      <c r="M921">
        <v>667.7</v>
      </c>
      <c r="N921">
        <v>25.44</v>
      </c>
      <c r="O921">
        <v>136.08000000000001</v>
      </c>
    </row>
    <row r="922" spans="1:15" x14ac:dyDescent="0.25">
      <c r="A922" t="s">
        <v>1405</v>
      </c>
      <c r="B922" s="2">
        <v>44606</v>
      </c>
      <c r="C922">
        <v>10191</v>
      </c>
      <c r="D922" t="s">
        <v>397</v>
      </c>
      <c r="E922" t="s">
        <v>39</v>
      </c>
      <c r="F922" t="s">
        <v>47</v>
      </c>
      <c r="G922" t="s">
        <v>48</v>
      </c>
      <c r="H922" t="s">
        <v>49</v>
      </c>
      <c r="I922" t="s">
        <v>35</v>
      </c>
      <c r="J922" t="s">
        <v>36</v>
      </c>
      <c r="K922">
        <v>1</v>
      </c>
      <c r="L922">
        <v>0.25</v>
      </c>
      <c r="M922">
        <v>851.25</v>
      </c>
      <c r="N922">
        <v>206.77</v>
      </c>
      <c r="O922">
        <v>233.49</v>
      </c>
    </row>
    <row r="923" spans="1:15" x14ac:dyDescent="0.25">
      <c r="A923" t="s">
        <v>1406</v>
      </c>
      <c r="B923" s="2">
        <v>44466</v>
      </c>
      <c r="C923">
        <v>10165</v>
      </c>
      <c r="D923" t="s">
        <v>1339</v>
      </c>
      <c r="E923" t="s">
        <v>32</v>
      </c>
      <c r="F923" t="s">
        <v>25</v>
      </c>
      <c r="G923" t="s">
        <v>26</v>
      </c>
      <c r="H923" t="s">
        <v>27</v>
      </c>
      <c r="I923" t="s">
        <v>241</v>
      </c>
      <c r="J923" t="s">
        <v>242</v>
      </c>
      <c r="K923">
        <v>1</v>
      </c>
      <c r="L923">
        <v>0.1</v>
      </c>
      <c r="M923">
        <v>238.08</v>
      </c>
      <c r="N923">
        <v>27.16</v>
      </c>
      <c r="O923">
        <v>31.29</v>
      </c>
    </row>
    <row r="924" spans="1:15" x14ac:dyDescent="0.25">
      <c r="A924" t="s">
        <v>1407</v>
      </c>
      <c r="B924" s="2">
        <v>44016</v>
      </c>
      <c r="C924">
        <v>10097</v>
      </c>
      <c r="D924" t="s">
        <v>350</v>
      </c>
      <c r="E924" t="s">
        <v>17</v>
      </c>
      <c r="F924" t="s">
        <v>121</v>
      </c>
      <c r="G924" t="s">
        <v>121</v>
      </c>
      <c r="H924" t="s">
        <v>122</v>
      </c>
      <c r="I924" t="s">
        <v>551</v>
      </c>
      <c r="J924" t="s">
        <v>552</v>
      </c>
      <c r="K924">
        <v>1</v>
      </c>
      <c r="L924">
        <v>0</v>
      </c>
      <c r="M924">
        <v>1337.69</v>
      </c>
      <c r="N924">
        <v>244.49</v>
      </c>
      <c r="O924">
        <v>318.74</v>
      </c>
    </row>
    <row r="925" spans="1:15" x14ac:dyDescent="0.25">
      <c r="A925" t="s">
        <v>806</v>
      </c>
      <c r="B925" s="2">
        <v>43650</v>
      </c>
      <c r="C925">
        <v>10388</v>
      </c>
      <c r="D925" t="s">
        <v>311</v>
      </c>
      <c r="E925" t="s">
        <v>39</v>
      </c>
      <c r="F925" t="s">
        <v>121</v>
      </c>
      <c r="G925" t="s">
        <v>121</v>
      </c>
      <c r="H925" t="s">
        <v>122</v>
      </c>
      <c r="I925" t="s">
        <v>28</v>
      </c>
      <c r="J925" t="s">
        <v>29</v>
      </c>
      <c r="K925">
        <v>6</v>
      </c>
      <c r="L925">
        <v>0</v>
      </c>
      <c r="M925">
        <v>6025.08</v>
      </c>
      <c r="N925">
        <v>282.11</v>
      </c>
      <c r="O925">
        <v>1534.45</v>
      </c>
    </row>
    <row r="926" spans="1:15" x14ac:dyDescent="0.25">
      <c r="A926" t="s">
        <v>1408</v>
      </c>
      <c r="B926" s="2">
        <v>43582</v>
      </c>
      <c r="C926">
        <v>10346</v>
      </c>
      <c r="D926" t="s">
        <v>752</v>
      </c>
      <c r="E926" t="s">
        <v>32</v>
      </c>
      <c r="F926" t="s">
        <v>278</v>
      </c>
      <c r="G926" t="s">
        <v>279</v>
      </c>
      <c r="H926" t="s">
        <v>122</v>
      </c>
      <c r="I926" t="s">
        <v>68</v>
      </c>
      <c r="J926" t="s">
        <v>69</v>
      </c>
      <c r="K926">
        <v>1</v>
      </c>
      <c r="L926">
        <v>0.05</v>
      </c>
      <c r="M926">
        <v>226.49</v>
      </c>
      <c r="N926">
        <v>20.74</v>
      </c>
      <c r="O926">
        <v>36.04</v>
      </c>
    </row>
    <row r="927" spans="1:15" x14ac:dyDescent="0.25">
      <c r="A927" t="s">
        <v>1409</v>
      </c>
      <c r="B927" s="2">
        <v>44441</v>
      </c>
      <c r="C927">
        <v>10381</v>
      </c>
      <c r="D927" t="s">
        <v>87</v>
      </c>
      <c r="E927" t="s">
        <v>39</v>
      </c>
      <c r="F927" t="s">
        <v>154</v>
      </c>
      <c r="G927" t="s">
        <v>155</v>
      </c>
      <c r="H927" t="s">
        <v>156</v>
      </c>
      <c r="I927" t="s">
        <v>80</v>
      </c>
      <c r="J927" t="s">
        <v>81</v>
      </c>
      <c r="K927">
        <v>1</v>
      </c>
      <c r="L927">
        <v>0</v>
      </c>
      <c r="M927">
        <v>227.74</v>
      </c>
      <c r="N927">
        <v>25.9</v>
      </c>
      <c r="O927">
        <v>36.75</v>
      </c>
    </row>
    <row r="928" spans="1:15" x14ac:dyDescent="0.25">
      <c r="A928" t="s">
        <v>1410</v>
      </c>
      <c r="B928" s="2">
        <v>43979</v>
      </c>
      <c r="C928">
        <v>10250</v>
      </c>
      <c r="D928" t="s">
        <v>1319</v>
      </c>
      <c r="E928" t="s">
        <v>39</v>
      </c>
      <c r="F928" t="s">
        <v>72</v>
      </c>
      <c r="G928" t="s">
        <v>73</v>
      </c>
      <c r="H928" t="s">
        <v>56</v>
      </c>
      <c r="I928" t="s">
        <v>379</v>
      </c>
      <c r="J928" t="s">
        <v>380</v>
      </c>
      <c r="K928">
        <v>4</v>
      </c>
      <c r="L928">
        <v>0.05</v>
      </c>
      <c r="M928">
        <v>4086.36</v>
      </c>
      <c r="N928">
        <v>189.84</v>
      </c>
      <c r="O928">
        <v>917.98</v>
      </c>
    </row>
    <row r="929" spans="1:15" x14ac:dyDescent="0.25">
      <c r="A929" t="s">
        <v>1411</v>
      </c>
      <c r="B929" s="2">
        <v>44783</v>
      </c>
      <c r="C929">
        <v>10356</v>
      </c>
      <c r="D929" t="s">
        <v>153</v>
      </c>
      <c r="E929" t="s">
        <v>32</v>
      </c>
      <c r="F929" t="s">
        <v>88</v>
      </c>
      <c r="G929" t="s">
        <v>89</v>
      </c>
      <c r="H929" t="s">
        <v>90</v>
      </c>
      <c r="I929" t="s">
        <v>181</v>
      </c>
      <c r="J929" t="s">
        <v>182</v>
      </c>
      <c r="K929">
        <v>3</v>
      </c>
      <c r="L929">
        <v>0</v>
      </c>
      <c r="M929">
        <v>690.57</v>
      </c>
      <c r="N929">
        <v>28.84</v>
      </c>
      <c r="O929">
        <v>85.74</v>
      </c>
    </row>
    <row r="930" spans="1:15" x14ac:dyDescent="0.25">
      <c r="A930" t="s">
        <v>1412</v>
      </c>
      <c r="B930" s="2">
        <v>43198</v>
      </c>
      <c r="C930">
        <v>10391</v>
      </c>
      <c r="D930" t="s">
        <v>984</v>
      </c>
      <c r="E930" t="s">
        <v>39</v>
      </c>
      <c r="F930" t="s">
        <v>61</v>
      </c>
      <c r="G930" t="s">
        <v>62</v>
      </c>
      <c r="H930" t="s">
        <v>63</v>
      </c>
      <c r="I930" t="s">
        <v>138</v>
      </c>
      <c r="J930" t="s">
        <v>139</v>
      </c>
      <c r="K930">
        <v>1</v>
      </c>
      <c r="L930">
        <v>0</v>
      </c>
      <c r="M930">
        <v>180.9</v>
      </c>
      <c r="N930">
        <v>20.43</v>
      </c>
      <c r="O930">
        <v>29.18</v>
      </c>
    </row>
    <row r="931" spans="1:15" x14ac:dyDescent="0.25">
      <c r="A931" t="s">
        <v>1413</v>
      </c>
      <c r="B931" s="2">
        <v>43366</v>
      </c>
      <c r="C931">
        <v>10237</v>
      </c>
      <c r="D931" t="s">
        <v>411</v>
      </c>
      <c r="E931" t="s">
        <v>39</v>
      </c>
      <c r="F931" t="s">
        <v>72</v>
      </c>
      <c r="G931" t="s">
        <v>73</v>
      </c>
      <c r="H931" t="s">
        <v>56</v>
      </c>
      <c r="I931" t="s">
        <v>205</v>
      </c>
      <c r="J931" t="s">
        <v>206</v>
      </c>
      <c r="K931">
        <v>1</v>
      </c>
      <c r="L931">
        <v>0</v>
      </c>
      <c r="M931">
        <v>753.3</v>
      </c>
      <c r="N931">
        <v>57.16</v>
      </c>
      <c r="O931">
        <v>156.38</v>
      </c>
    </row>
    <row r="932" spans="1:15" x14ac:dyDescent="0.25">
      <c r="A932" t="s">
        <v>1414</v>
      </c>
      <c r="B932" s="2">
        <v>43182</v>
      </c>
      <c r="C932">
        <v>10328</v>
      </c>
      <c r="D932" t="s">
        <v>369</v>
      </c>
      <c r="E932" t="s">
        <v>32</v>
      </c>
      <c r="F932" t="s">
        <v>278</v>
      </c>
      <c r="G932" t="s">
        <v>279</v>
      </c>
      <c r="H932" t="s">
        <v>122</v>
      </c>
      <c r="I932" t="s">
        <v>294</v>
      </c>
      <c r="J932" t="s">
        <v>295</v>
      </c>
      <c r="K932">
        <v>3</v>
      </c>
      <c r="L932">
        <v>0</v>
      </c>
      <c r="M932">
        <v>2700.72</v>
      </c>
      <c r="N932">
        <v>55.79</v>
      </c>
      <c r="O932">
        <v>545.73</v>
      </c>
    </row>
    <row r="933" spans="1:15" x14ac:dyDescent="0.25">
      <c r="A933" t="s">
        <v>1415</v>
      </c>
      <c r="B933" s="2">
        <v>44187</v>
      </c>
      <c r="C933">
        <v>10083</v>
      </c>
      <c r="D933" t="s">
        <v>387</v>
      </c>
      <c r="E933" t="s">
        <v>39</v>
      </c>
      <c r="F933" t="s">
        <v>121</v>
      </c>
      <c r="G933" t="s">
        <v>121</v>
      </c>
      <c r="H933" t="s">
        <v>122</v>
      </c>
      <c r="I933" t="s">
        <v>123</v>
      </c>
      <c r="J933" t="s">
        <v>124</v>
      </c>
      <c r="K933">
        <v>1</v>
      </c>
      <c r="L933">
        <v>0</v>
      </c>
      <c r="M933">
        <v>667.7</v>
      </c>
      <c r="N933">
        <v>25.44</v>
      </c>
      <c r="O933">
        <v>136.08000000000001</v>
      </c>
    </row>
    <row r="934" spans="1:15" x14ac:dyDescent="0.25">
      <c r="A934" t="s">
        <v>1416</v>
      </c>
      <c r="B934" s="2">
        <v>43689</v>
      </c>
      <c r="C934">
        <v>10269</v>
      </c>
      <c r="D934" t="s">
        <v>463</v>
      </c>
      <c r="E934" t="s">
        <v>17</v>
      </c>
      <c r="F934" t="s">
        <v>18</v>
      </c>
      <c r="G934" t="s">
        <v>19</v>
      </c>
      <c r="H934" t="s">
        <v>20</v>
      </c>
      <c r="I934" t="s">
        <v>91</v>
      </c>
      <c r="J934" t="s">
        <v>92</v>
      </c>
      <c r="K934">
        <v>2</v>
      </c>
      <c r="L934">
        <v>0.1</v>
      </c>
      <c r="M934">
        <v>554.14</v>
      </c>
      <c r="N934">
        <v>32.770000000000003</v>
      </c>
      <c r="O934">
        <v>69.78</v>
      </c>
    </row>
    <row r="935" spans="1:15" x14ac:dyDescent="0.25">
      <c r="A935" t="s">
        <v>1417</v>
      </c>
      <c r="B935" s="2">
        <v>43576</v>
      </c>
      <c r="C935">
        <v>10398</v>
      </c>
      <c r="D935" t="s">
        <v>291</v>
      </c>
      <c r="E935" t="s">
        <v>32</v>
      </c>
      <c r="F935" t="s">
        <v>165</v>
      </c>
      <c r="G935" t="s">
        <v>41</v>
      </c>
      <c r="H935" t="s">
        <v>166</v>
      </c>
      <c r="I935" t="s">
        <v>95</v>
      </c>
      <c r="J935" t="s">
        <v>96</v>
      </c>
      <c r="K935">
        <v>6</v>
      </c>
      <c r="L935">
        <v>0.15</v>
      </c>
      <c r="M935">
        <v>6146.22</v>
      </c>
      <c r="N935">
        <v>206.84</v>
      </c>
      <c r="O935">
        <v>1372.84</v>
      </c>
    </row>
    <row r="936" spans="1:15" x14ac:dyDescent="0.25">
      <c r="A936" t="s">
        <v>830</v>
      </c>
      <c r="B936" s="2">
        <v>43143</v>
      </c>
      <c r="C936">
        <v>10199</v>
      </c>
      <c r="D936" t="s">
        <v>695</v>
      </c>
      <c r="E936" t="s">
        <v>32</v>
      </c>
      <c r="F936" t="s">
        <v>116</v>
      </c>
      <c r="G936" t="s">
        <v>26</v>
      </c>
      <c r="H936" t="s">
        <v>27</v>
      </c>
      <c r="I936" t="s">
        <v>236</v>
      </c>
      <c r="J936" t="s">
        <v>237</v>
      </c>
      <c r="K936">
        <v>1</v>
      </c>
      <c r="L936">
        <v>0</v>
      </c>
      <c r="M936">
        <v>737.82</v>
      </c>
      <c r="N936">
        <v>175.46</v>
      </c>
      <c r="O936">
        <v>202.01</v>
      </c>
    </row>
    <row r="937" spans="1:15" x14ac:dyDescent="0.25">
      <c r="A937" t="s">
        <v>1418</v>
      </c>
      <c r="B937" s="2">
        <v>44076</v>
      </c>
      <c r="C937">
        <v>10097</v>
      </c>
      <c r="D937" t="s">
        <v>350</v>
      </c>
      <c r="E937" t="s">
        <v>17</v>
      </c>
      <c r="F937" t="s">
        <v>112</v>
      </c>
      <c r="G937" t="s">
        <v>26</v>
      </c>
      <c r="H937" t="s">
        <v>113</v>
      </c>
      <c r="I937" t="s">
        <v>312</v>
      </c>
      <c r="J937" t="s">
        <v>313</v>
      </c>
      <c r="K937">
        <v>2</v>
      </c>
      <c r="L937">
        <v>0.15</v>
      </c>
      <c r="M937">
        <v>1445.38</v>
      </c>
      <c r="N937">
        <v>178.66</v>
      </c>
      <c r="O937">
        <v>379.21</v>
      </c>
    </row>
    <row r="938" spans="1:15" x14ac:dyDescent="0.25">
      <c r="A938" t="s">
        <v>1419</v>
      </c>
      <c r="B938" s="2">
        <v>43352</v>
      </c>
      <c r="C938">
        <v>10359</v>
      </c>
      <c r="D938" t="s">
        <v>1174</v>
      </c>
      <c r="E938" t="s">
        <v>17</v>
      </c>
      <c r="F938" t="s">
        <v>121</v>
      </c>
      <c r="G938" t="s">
        <v>121</v>
      </c>
      <c r="H938" t="s">
        <v>122</v>
      </c>
      <c r="I938" t="s">
        <v>91</v>
      </c>
      <c r="J938" t="s">
        <v>92</v>
      </c>
      <c r="K938">
        <v>1</v>
      </c>
      <c r="L938">
        <v>0.3</v>
      </c>
      <c r="M938">
        <v>277.07</v>
      </c>
      <c r="N938">
        <v>32.770000000000003</v>
      </c>
      <c r="O938">
        <v>36.53</v>
      </c>
    </row>
    <row r="939" spans="1:15" x14ac:dyDescent="0.25">
      <c r="A939" t="s">
        <v>1420</v>
      </c>
      <c r="B939" s="2">
        <v>43326</v>
      </c>
      <c r="C939">
        <v>10007</v>
      </c>
      <c r="D939" t="s">
        <v>405</v>
      </c>
      <c r="E939" t="s">
        <v>39</v>
      </c>
      <c r="F939" t="s">
        <v>193</v>
      </c>
      <c r="G939" t="s">
        <v>193</v>
      </c>
      <c r="H939" t="s">
        <v>194</v>
      </c>
      <c r="I939" t="s">
        <v>246</v>
      </c>
      <c r="J939" t="s">
        <v>247</v>
      </c>
      <c r="K939">
        <v>1</v>
      </c>
      <c r="L939">
        <v>0</v>
      </c>
      <c r="M939">
        <v>1023.46</v>
      </c>
      <c r="N939">
        <v>172.11</v>
      </c>
      <c r="O939">
        <v>242.37</v>
      </c>
    </row>
    <row r="940" spans="1:15" x14ac:dyDescent="0.25">
      <c r="A940" t="s">
        <v>1421</v>
      </c>
      <c r="B940" s="2">
        <v>44219</v>
      </c>
      <c r="C940">
        <v>10212</v>
      </c>
      <c r="D940" t="s">
        <v>557</v>
      </c>
      <c r="E940" t="s">
        <v>17</v>
      </c>
      <c r="F940" t="s">
        <v>193</v>
      </c>
      <c r="G940" t="s">
        <v>193</v>
      </c>
      <c r="H940" t="s">
        <v>194</v>
      </c>
      <c r="I940" t="s">
        <v>64</v>
      </c>
      <c r="J940" t="s">
        <v>65</v>
      </c>
      <c r="K940">
        <v>1</v>
      </c>
      <c r="L940">
        <v>0</v>
      </c>
      <c r="M940">
        <v>881.64</v>
      </c>
      <c r="N940">
        <v>147.30000000000001</v>
      </c>
      <c r="O940">
        <v>208.69</v>
      </c>
    </row>
    <row r="941" spans="1:15" x14ac:dyDescent="0.25">
      <c r="A941" t="s">
        <v>1422</v>
      </c>
      <c r="B941" s="2">
        <v>44070</v>
      </c>
      <c r="C941">
        <v>10038</v>
      </c>
      <c r="D941" t="s">
        <v>805</v>
      </c>
      <c r="E941" t="s">
        <v>17</v>
      </c>
      <c r="F941" t="s">
        <v>261</v>
      </c>
      <c r="G941" t="s">
        <v>261</v>
      </c>
      <c r="H941" t="s">
        <v>262</v>
      </c>
      <c r="I941" t="s">
        <v>379</v>
      </c>
      <c r="J941" t="s">
        <v>380</v>
      </c>
      <c r="K941">
        <v>1</v>
      </c>
      <c r="L941">
        <v>0.05</v>
      </c>
      <c r="M941">
        <v>1021.59</v>
      </c>
      <c r="N941">
        <v>181.93</v>
      </c>
      <c r="O941">
        <v>242.94</v>
      </c>
    </row>
    <row r="942" spans="1:15" x14ac:dyDescent="0.25">
      <c r="A942" t="s">
        <v>1423</v>
      </c>
      <c r="B942" s="2">
        <v>44349</v>
      </c>
      <c r="C942">
        <v>10284</v>
      </c>
      <c r="D942" t="s">
        <v>94</v>
      </c>
      <c r="E942" t="s">
        <v>17</v>
      </c>
      <c r="F942" t="s">
        <v>133</v>
      </c>
      <c r="G942" t="s">
        <v>134</v>
      </c>
      <c r="H942" t="s">
        <v>135</v>
      </c>
      <c r="I942" t="s">
        <v>374</v>
      </c>
      <c r="J942" t="s">
        <v>375</v>
      </c>
      <c r="K942">
        <v>6</v>
      </c>
      <c r="L942">
        <v>0</v>
      </c>
      <c r="M942">
        <v>7146.06</v>
      </c>
      <c r="N942">
        <v>259.07</v>
      </c>
      <c r="O942">
        <v>1598.03</v>
      </c>
    </row>
    <row r="943" spans="1:15" x14ac:dyDescent="0.25">
      <c r="A943" t="s">
        <v>1424</v>
      </c>
      <c r="B943" s="2">
        <v>43729</v>
      </c>
      <c r="C943">
        <v>10350</v>
      </c>
      <c r="D943" t="s">
        <v>331</v>
      </c>
      <c r="E943" t="s">
        <v>32</v>
      </c>
      <c r="F943" t="s">
        <v>72</v>
      </c>
      <c r="G943" t="s">
        <v>73</v>
      </c>
      <c r="H943" t="s">
        <v>56</v>
      </c>
      <c r="I943" t="s">
        <v>99</v>
      </c>
      <c r="J943" t="s">
        <v>100</v>
      </c>
      <c r="K943">
        <v>3</v>
      </c>
      <c r="L943">
        <v>0.05</v>
      </c>
      <c r="M943">
        <v>3241.14</v>
      </c>
      <c r="N943">
        <v>291.2</v>
      </c>
      <c r="O943">
        <v>839.42</v>
      </c>
    </row>
    <row r="944" spans="1:15" x14ac:dyDescent="0.25">
      <c r="A944" t="s">
        <v>1425</v>
      </c>
      <c r="B944" s="2">
        <v>44236</v>
      </c>
      <c r="C944">
        <v>10354</v>
      </c>
      <c r="D944" t="s">
        <v>1426</v>
      </c>
      <c r="E944" t="s">
        <v>17</v>
      </c>
      <c r="F944" t="s">
        <v>61</v>
      </c>
      <c r="G944" t="s">
        <v>62</v>
      </c>
      <c r="H944" t="s">
        <v>63</v>
      </c>
      <c r="I944" t="s">
        <v>294</v>
      </c>
      <c r="J944" t="s">
        <v>295</v>
      </c>
      <c r="K944">
        <v>6</v>
      </c>
      <c r="L944">
        <v>0.15</v>
      </c>
      <c r="M944">
        <v>5401.44</v>
      </c>
      <c r="N944">
        <v>58.44</v>
      </c>
      <c r="O944">
        <v>1086.1400000000001</v>
      </c>
    </row>
    <row r="945" spans="1:15" x14ac:dyDescent="0.25">
      <c r="A945" t="s">
        <v>1427</v>
      </c>
      <c r="B945" s="2">
        <v>44463</v>
      </c>
      <c r="C945">
        <v>10154</v>
      </c>
      <c r="D945" t="s">
        <v>859</v>
      </c>
      <c r="E945" t="s">
        <v>39</v>
      </c>
      <c r="F945" t="s">
        <v>33</v>
      </c>
      <c r="G945" t="s">
        <v>34</v>
      </c>
      <c r="H945" t="s">
        <v>27</v>
      </c>
      <c r="I945" t="s">
        <v>138</v>
      </c>
      <c r="J945" t="s">
        <v>139</v>
      </c>
      <c r="K945">
        <v>1</v>
      </c>
      <c r="L945">
        <v>0.2</v>
      </c>
      <c r="M945">
        <v>180.9</v>
      </c>
      <c r="N945">
        <v>18.57</v>
      </c>
      <c r="O945">
        <v>29</v>
      </c>
    </row>
    <row r="946" spans="1:15" x14ac:dyDescent="0.25">
      <c r="A946" t="s">
        <v>1428</v>
      </c>
      <c r="B946" s="2">
        <v>44085</v>
      </c>
      <c r="C946">
        <v>10364</v>
      </c>
      <c r="D946" t="s">
        <v>1029</v>
      </c>
      <c r="E946" t="s">
        <v>17</v>
      </c>
      <c r="F946" t="s">
        <v>33</v>
      </c>
      <c r="G946" t="s">
        <v>34</v>
      </c>
      <c r="H946" t="s">
        <v>27</v>
      </c>
      <c r="I946" t="s">
        <v>21</v>
      </c>
      <c r="J946" t="s">
        <v>22</v>
      </c>
      <c r="K946">
        <v>3</v>
      </c>
      <c r="L946">
        <v>0</v>
      </c>
      <c r="M946">
        <v>1854.03</v>
      </c>
      <c r="N946">
        <v>23.82</v>
      </c>
      <c r="O946">
        <v>373.18</v>
      </c>
    </row>
    <row r="947" spans="1:15" x14ac:dyDescent="0.25">
      <c r="A947" t="s">
        <v>1429</v>
      </c>
      <c r="B947" s="2">
        <v>44577</v>
      </c>
      <c r="C947">
        <v>10275</v>
      </c>
      <c r="D947" t="s">
        <v>1430</v>
      </c>
      <c r="E947" t="s">
        <v>17</v>
      </c>
      <c r="F947" t="s">
        <v>18</v>
      </c>
      <c r="G947" t="s">
        <v>19</v>
      </c>
      <c r="H947" t="s">
        <v>20</v>
      </c>
      <c r="I947" t="s">
        <v>129</v>
      </c>
      <c r="J947" t="s">
        <v>130</v>
      </c>
      <c r="K947">
        <v>4</v>
      </c>
      <c r="L947">
        <v>0.1</v>
      </c>
      <c r="M947">
        <v>3666.76</v>
      </c>
      <c r="N947">
        <v>56.47</v>
      </c>
      <c r="O947">
        <v>739.01</v>
      </c>
    </row>
    <row r="948" spans="1:15" x14ac:dyDescent="0.25">
      <c r="A948" t="s">
        <v>1431</v>
      </c>
      <c r="B948" s="2">
        <v>43572</v>
      </c>
      <c r="C948">
        <v>10346</v>
      </c>
      <c r="D948" t="s">
        <v>752</v>
      </c>
      <c r="E948" t="s">
        <v>32</v>
      </c>
      <c r="F948" t="s">
        <v>165</v>
      </c>
      <c r="G948" t="s">
        <v>41</v>
      </c>
      <c r="H948" t="s">
        <v>166</v>
      </c>
      <c r="I948" t="s">
        <v>496</v>
      </c>
      <c r="J948" t="s">
        <v>497</v>
      </c>
      <c r="K948">
        <v>1</v>
      </c>
      <c r="L948">
        <v>0</v>
      </c>
      <c r="M948">
        <v>279.3</v>
      </c>
      <c r="N948">
        <v>29.66</v>
      </c>
      <c r="O948">
        <v>44.87</v>
      </c>
    </row>
    <row r="949" spans="1:15" x14ac:dyDescent="0.25">
      <c r="A949" t="s">
        <v>1432</v>
      </c>
      <c r="B949" s="2">
        <v>43483</v>
      </c>
      <c r="C949">
        <v>10220</v>
      </c>
      <c r="D949" t="s">
        <v>1023</v>
      </c>
      <c r="E949" t="s">
        <v>17</v>
      </c>
      <c r="F949" t="s">
        <v>201</v>
      </c>
      <c r="G949" t="s">
        <v>202</v>
      </c>
      <c r="H949" t="s">
        <v>122</v>
      </c>
      <c r="I949" t="s">
        <v>28</v>
      </c>
      <c r="J949" t="s">
        <v>29</v>
      </c>
      <c r="K949">
        <v>4</v>
      </c>
      <c r="L949">
        <v>0</v>
      </c>
      <c r="M949">
        <v>4016.72</v>
      </c>
      <c r="N949">
        <v>282.11</v>
      </c>
      <c r="O949">
        <v>1032.3699999999999</v>
      </c>
    </row>
    <row r="950" spans="1:15" x14ac:dyDescent="0.25">
      <c r="A950" t="s">
        <v>1433</v>
      </c>
      <c r="B950" s="2">
        <v>43170</v>
      </c>
      <c r="C950">
        <v>10155</v>
      </c>
      <c r="D950" t="s">
        <v>1434</v>
      </c>
      <c r="E950" t="s">
        <v>17</v>
      </c>
      <c r="F950" t="s">
        <v>54</v>
      </c>
      <c r="G950" t="s">
        <v>55</v>
      </c>
      <c r="H950" t="s">
        <v>56</v>
      </c>
      <c r="I950" t="s">
        <v>80</v>
      </c>
      <c r="J950" t="s">
        <v>81</v>
      </c>
      <c r="K950">
        <v>2</v>
      </c>
      <c r="L950">
        <v>0.05</v>
      </c>
      <c r="M950">
        <v>455.48</v>
      </c>
      <c r="N950">
        <v>28.26</v>
      </c>
      <c r="O950">
        <v>71.150000000000006</v>
      </c>
    </row>
    <row r="951" spans="1:15" x14ac:dyDescent="0.25">
      <c r="A951" t="s">
        <v>1435</v>
      </c>
      <c r="B951" s="2">
        <v>43435</v>
      </c>
      <c r="C951">
        <v>10337</v>
      </c>
      <c r="D951" t="s">
        <v>83</v>
      </c>
      <c r="E951" t="s">
        <v>17</v>
      </c>
      <c r="F951" t="s">
        <v>133</v>
      </c>
      <c r="G951" t="s">
        <v>134</v>
      </c>
      <c r="H951" t="s">
        <v>135</v>
      </c>
      <c r="I951" t="s">
        <v>229</v>
      </c>
      <c r="J951" t="s">
        <v>230</v>
      </c>
      <c r="K951">
        <v>1</v>
      </c>
      <c r="L951">
        <v>0.15</v>
      </c>
      <c r="M951">
        <v>1189.8</v>
      </c>
      <c r="N951">
        <v>250.77</v>
      </c>
      <c r="O951">
        <v>286.83999999999997</v>
      </c>
    </row>
    <row r="952" spans="1:15" x14ac:dyDescent="0.25">
      <c r="A952" t="s">
        <v>1436</v>
      </c>
      <c r="B952" s="2">
        <v>43979</v>
      </c>
      <c r="C952">
        <v>10059</v>
      </c>
      <c r="D952" t="s">
        <v>450</v>
      </c>
      <c r="E952" t="s">
        <v>17</v>
      </c>
      <c r="F952" t="s">
        <v>72</v>
      </c>
      <c r="G952" t="s">
        <v>73</v>
      </c>
      <c r="H952" t="s">
        <v>56</v>
      </c>
      <c r="I952" t="s">
        <v>80</v>
      </c>
      <c r="J952" t="s">
        <v>81</v>
      </c>
      <c r="K952">
        <v>7</v>
      </c>
      <c r="L952">
        <v>0.15</v>
      </c>
      <c r="M952">
        <v>1594.18</v>
      </c>
      <c r="N952">
        <v>28.26</v>
      </c>
      <c r="O952">
        <v>241.95</v>
      </c>
    </row>
    <row r="953" spans="1:15" x14ac:dyDescent="0.25">
      <c r="A953" t="s">
        <v>1437</v>
      </c>
      <c r="B953" s="2">
        <v>44506</v>
      </c>
      <c r="C953">
        <v>10171</v>
      </c>
      <c r="D953" t="s">
        <v>682</v>
      </c>
      <c r="E953" t="s">
        <v>32</v>
      </c>
      <c r="F953" t="s">
        <v>72</v>
      </c>
      <c r="G953" t="s">
        <v>73</v>
      </c>
      <c r="H953" t="s">
        <v>56</v>
      </c>
      <c r="I953" t="s">
        <v>398</v>
      </c>
      <c r="J953" t="s">
        <v>399</v>
      </c>
      <c r="K953">
        <v>2</v>
      </c>
      <c r="L953">
        <v>0</v>
      </c>
      <c r="M953">
        <v>478.94</v>
      </c>
      <c r="N953">
        <v>27.41</v>
      </c>
      <c r="O953">
        <v>60.22</v>
      </c>
    </row>
    <row r="954" spans="1:15" x14ac:dyDescent="0.25">
      <c r="A954" t="s">
        <v>1438</v>
      </c>
      <c r="B954" s="2">
        <v>44553</v>
      </c>
      <c r="C954">
        <v>10197</v>
      </c>
      <c r="D954" t="s">
        <v>523</v>
      </c>
      <c r="E954" t="s">
        <v>32</v>
      </c>
      <c r="F954" t="s">
        <v>201</v>
      </c>
      <c r="G954" t="s">
        <v>202</v>
      </c>
      <c r="H954" t="s">
        <v>122</v>
      </c>
      <c r="I954" t="s">
        <v>263</v>
      </c>
      <c r="J954" t="s">
        <v>264</v>
      </c>
      <c r="K954">
        <v>1</v>
      </c>
      <c r="L954">
        <v>0</v>
      </c>
      <c r="M954">
        <v>700.78</v>
      </c>
      <c r="N954">
        <v>149.11000000000001</v>
      </c>
      <c r="O954">
        <v>190.1</v>
      </c>
    </row>
    <row r="955" spans="1:15" x14ac:dyDescent="0.25">
      <c r="A955" t="s">
        <v>1439</v>
      </c>
      <c r="B955" s="2">
        <v>43928</v>
      </c>
      <c r="C955">
        <v>10057</v>
      </c>
      <c r="D955" t="s">
        <v>644</v>
      </c>
      <c r="E955" t="s">
        <v>39</v>
      </c>
      <c r="F955" t="s">
        <v>25</v>
      </c>
      <c r="G955" t="s">
        <v>26</v>
      </c>
      <c r="H955" t="s">
        <v>27</v>
      </c>
      <c r="I955" t="s">
        <v>146</v>
      </c>
      <c r="J955" t="s">
        <v>147</v>
      </c>
      <c r="K955">
        <v>1</v>
      </c>
      <c r="L955">
        <v>0.25</v>
      </c>
      <c r="M955">
        <v>161.18</v>
      </c>
      <c r="N955">
        <v>13.84</v>
      </c>
      <c r="O955">
        <v>20.72</v>
      </c>
    </row>
    <row r="956" spans="1:15" x14ac:dyDescent="0.25">
      <c r="A956" t="s">
        <v>1440</v>
      </c>
      <c r="B956" s="2">
        <v>43469</v>
      </c>
      <c r="C956">
        <v>10003</v>
      </c>
      <c r="D956" t="s">
        <v>1441</v>
      </c>
      <c r="E956" t="s">
        <v>39</v>
      </c>
      <c r="F956" t="s">
        <v>165</v>
      </c>
      <c r="G956" t="s">
        <v>41</v>
      </c>
      <c r="H956" t="s">
        <v>166</v>
      </c>
      <c r="I956" t="s">
        <v>76</v>
      </c>
      <c r="J956" t="s">
        <v>77</v>
      </c>
      <c r="K956">
        <v>1</v>
      </c>
      <c r="L956">
        <v>0</v>
      </c>
      <c r="M956">
        <v>971.5</v>
      </c>
      <c r="N956">
        <v>55.84</v>
      </c>
      <c r="O956">
        <v>199.88</v>
      </c>
    </row>
    <row r="957" spans="1:15" x14ac:dyDescent="0.25">
      <c r="A957" t="s">
        <v>1442</v>
      </c>
      <c r="B957" s="2">
        <v>44164</v>
      </c>
      <c r="C957">
        <v>10019</v>
      </c>
      <c r="D957" t="s">
        <v>1443</v>
      </c>
      <c r="E957" t="s">
        <v>39</v>
      </c>
      <c r="F957" t="s">
        <v>40</v>
      </c>
      <c r="G957" t="s">
        <v>41</v>
      </c>
      <c r="H957" t="s">
        <v>42</v>
      </c>
      <c r="I957" t="s">
        <v>138</v>
      </c>
      <c r="J957" t="s">
        <v>139</v>
      </c>
      <c r="K957">
        <v>1</v>
      </c>
      <c r="L957">
        <v>0</v>
      </c>
      <c r="M957">
        <v>180.9</v>
      </c>
      <c r="N957">
        <v>20.43</v>
      </c>
      <c r="O957">
        <v>29.18</v>
      </c>
    </row>
    <row r="958" spans="1:15" x14ac:dyDescent="0.25">
      <c r="A958" t="s">
        <v>1444</v>
      </c>
      <c r="B958" s="2">
        <v>44148</v>
      </c>
      <c r="C958">
        <v>10379</v>
      </c>
      <c r="D958" t="s">
        <v>1445</v>
      </c>
      <c r="E958" t="s">
        <v>32</v>
      </c>
      <c r="F958" t="s">
        <v>25</v>
      </c>
      <c r="G958" t="s">
        <v>26</v>
      </c>
      <c r="H958" t="s">
        <v>27</v>
      </c>
      <c r="I958" t="s">
        <v>57</v>
      </c>
      <c r="J958" t="s">
        <v>58</v>
      </c>
      <c r="K958">
        <v>2</v>
      </c>
      <c r="L958">
        <v>0</v>
      </c>
      <c r="M958">
        <v>301.62</v>
      </c>
      <c r="N958">
        <v>11.55</v>
      </c>
      <c r="O958">
        <v>37.36</v>
      </c>
    </row>
    <row r="959" spans="1:15" x14ac:dyDescent="0.25">
      <c r="A959" t="s">
        <v>773</v>
      </c>
      <c r="B959" s="2">
        <v>44317</v>
      </c>
      <c r="C959">
        <v>10314</v>
      </c>
      <c r="D959" t="s">
        <v>60</v>
      </c>
      <c r="E959" t="s">
        <v>39</v>
      </c>
      <c r="F959" t="s">
        <v>40</v>
      </c>
      <c r="G959" t="s">
        <v>41</v>
      </c>
      <c r="H959" t="s">
        <v>42</v>
      </c>
      <c r="I959" t="s">
        <v>312</v>
      </c>
      <c r="J959" t="s">
        <v>313</v>
      </c>
      <c r="K959">
        <v>2</v>
      </c>
      <c r="L959">
        <v>0</v>
      </c>
      <c r="M959">
        <v>1445.38</v>
      </c>
      <c r="N959">
        <v>196.53</v>
      </c>
      <c r="O959">
        <v>380.99</v>
      </c>
    </row>
    <row r="960" spans="1:15" x14ac:dyDescent="0.25">
      <c r="A960" t="s">
        <v>1285</v>
      </c>
      <c r="B960" s="2">
        <v>43770</v>
      </c>
      <c r="C960">
        <v>10183</v>
      </c>
      <c r="D960" t="s">
        <v>1286</v>
      </c>
      <c r="E960" t="s">
        <v>39</v>
      </c>
      <c r="F960" t="s">
        <v>165</v>
      </c>
      <c r="G960" t="s">
        <v>41</v>
      </c>
      <c r="H960" t="s">
        <v>166</v>
      </c>
      <c r="I960" t="s">
        <v>229</v>
      </c>
      <c r="J960" t="s">
        <v>230</v>
      </c>
      <c r="K960">
        <v>5</v>
      </c>
      <c r="L960">
        <v>0</v>
      </c>
      <c r="M960">
        <v>5949</v>
      </c>
      <c r="N960">
        <v>239.87</v>
      </c>
      <c r="O960">
        <v>1332.79</v>
      </c>
    </row>
    <row r="961" spans="1:15" x14ac:dyDescent="0.25">
      <c r="A961" t="s">
        <v>1446</v>
      </c>
      <c r="B961" s="2">
        <v>43220</v>
      </c>
      <c r="C961">
        <v>10330</v>
      </c>
      <c r="D961" t="s">
        <v>1447</v>
      </c>
      <c r="E961" t="s">
        <v>39</v>
      </c>
      <c r="F961" t="s">
        <v>18</v>
      </c>
      <c r="G961" t="s">
        <v>19</v>
      </c>
      <c r="H961" t="s">
        <v>20</v>
      </c>
      <c r="I961" t="s">
        <v>167</v>
      </c>
      <c r="J961" t="s">
        <v>168</v>
      </c>
      <c r="K961">
        <v>4</v>
      </c>
      <c r="L961">
        <v>0.3</v>
      </c>
      <c r="M961">
        <v>4863.2</v>
      </c>
      <c r="N961">
        <v>219.71</v>
      </c>
      <c r="O961">
        <v>1091.8900000000001</v>
      </c>
    </row>
    <row r="962" spans="1:15" x14ac:dyDescent="0.25">
      <c r="A962" t="s">
        <v>1180</v>
      </c>
      <c r="B962" s="2">
        <v>44619</v>
      </c>
      <c r="C962">
        <v>10030</v>
      </c>
      <c r="D962" t="s">
        <v>1181</v>
      </c>
      <c r="E962" t="s">
        <v>17</v>
      </c>
      <c r="F962" t="s">
        <v>47</v>
      </c>
      <c r="G962" t="s">
        <v>48</v>
      </c>
      <c r="H962" t="s">
        <v>49</v>
      </c>
      <c r="I962" t="s">
        <v>117</v>
      </c>
      <c r="J962" t="s">
        <v>118</v>
      </c>
      <c r="K962">
        <v>7</v>
      </c>
      <c r="L962">
        <v>0</v>
      </c>
      <c r="M962">
        <v>1263.8499999999999</v>
      </c>
      <c r="N962">
        <v>17.07</v>
      </c>
      <c r="O962">
        <v>191.27</v>
      </c>
    </row>
    <row r="963" spans="1:15" x14ac:dyDescent="0.25">
      <c r="A963" t="s">
        <v>1448</v>
      </c>
      <c r="B963" s="2">
        <v>44566</v>
      </c>
      <c r="C963">
        <v>10387</v>
      </c>
      <c r="D963" t="s">
        <v>1228</v>
      </c>
      <c r="E963" t="s">
        <v>32</v>
      </c>
      <c r="F963" t="s">
        <v>193</v>
      </c>
      <c r="G963" t="s">
        <v>193</v>
      </c>
      <c r="H963" t="s">
        <v>194</v>
      </c>
      <c r="I963" t="s">
        <v>302</v>
      </c>
      <c r="J963" t="s">
        <v>303</v>
      </c>
      <c r="K963">
        <v>1</v>
      </c>
      <c r="L963">
        <v>0</v>
      </c>
      <c r="M963">
        <v>272.87</v>
      </c>
      <c r="N963">
        <v>34.130000000000003</v>
      </c>
      <c r="O963">
        <v>36.15</v>
      </c>
    </row>
    <row r="964" spans="1:15" x14ac:dyDescent="0.25">
      <c r="A964" t="s">
        <v>1449</v>
      </c>
      <c r="B964" s="2">
        <v>43655</v>
      </c>
      <c r="C964">
        <v>10316</v>
      </c>
      <c r="D964" t="s">
        <v>1450</v>
      </c>
      <c r="E964" t="s">
        <v>17</v>
      </c>
      <c r="F964" t="s">
        <v>72</v>
      </c>
      <c r="G964" t="s">
        <v>73</v>
      </c>
      <c r="H964" t="s">
        <v>56</v>
      </c>
      <c r="I964" t="s">
        <v>236</v>
      </c>
      <c r="J964" t="s">
        <v>237</v>
      </c>
      <c r="K964">
        <v>2</v>
      </c>
      <c r="L964">
        <v>0</v>
      </c>
      <c r="M964">
        <v>1475.64</v>
      </c>
      <c r="N964">
        <v>210.55</v>
      </c>
      <c r="O964">
        <v>389.98</v>
      </c>
    </row>
    <row r="965" spans="1:15" x14ac:dyDescent="0.25">
      <c r="A965" t="s">
        <v>1451</v>
      </c>
      <c r="B965" s="2">
        <v>44826</v>
      </c>
      <c r="C965">
        <v>10101</v>
      </c>
      <c r="D965" t="s">
        <v>960</v>
      </c>
      <c r="E965" t="s">
        <v>39</v>
      </c>
      <c r="F965" t="s">
        <v>133</v>
      </c>
      <c r="G965" t="s">
        <v>134</v>
      </c>
      <c r="H965" t="s">
        <v>135</v>
      </c>
      <c r="I965" t="s">
        <v>195</v>
      </c>
      <c r="J965" t="s">
        <v>196</v>
      </c>
      <c r="K965">
        <v>1</v>
      </c>
      <c r="L965">
        <v>0</v>
      </c>
      <c r="M965">
        <v>279.27999999999997</v>
      </c>
      <c r="N965">
        <v>26.6</v>
      </c>
      <c r="O965">
        <v>36.17</v>
      </c>
    </row>
    <row r="966" spans="1:15" x14ac:dyDescent="0.25">
      <c r="A966" t="s">
        <v>1452</v>
      </c>
      <c r="B966" s="2">
        <v>44603</v>
      </c>
      <c r="C966">
        <v>10399</v>
      </c>
      <c r="D966" t="s">
        <v>479</v>
      </c>
      <c r="E966" t="s">
        <v>39</v>
      </c>
      <c r="F966" t="s">
        <v>165</v>
      </c>
      <c r="G966" t="s">
        <v>41</v>
      </c>
      <c r="H966" t="s">
        <v>166</v>
      </c>
      <c r="I966" t="s">
        <v>99</v>
      </c>
      <c r="J966" t="s">
        <v>100</v>
      </c>
      <c r="K966">
        <v>1</v>
      </c>
      <c r="L966">
        <v>0</v>
      </c>
      <c r="M966">
        <v>1080.3800000000001</v>
      </c>
      <c r="N966">
        <v>266.94</v>
      </c>
      <c r="O966">
        <v>296.79000000000002</v>
      </c>
    </row>
    <row r="967" spans="1:15" x14ac:dyDescent="0.25">
      <c r="A967" t="s">
        <v>1453</v>
      </c>
      <c r="B967" s="2">
        <v>44773</v>
      </c>
      <c r="C967">
        <v>10005</v>
      </c>
      <c r="D967" t="s">
        <v>672</v>
      </c>
      <c r="E967" t="s">
        <v>39</v>
      </c>
      <c r="F967" t="s">
        <v>61</v>
      </c>
      <c r="G967" t="s">
        <v>62</v>
      </c>
      <c r="H967" t="s">
        <v>63</v>
      </c>
      <c r="I967" t="s">
        <v>35</v>
      </c>
      <c r="J967" t="s">
        <v>36</v>
      </c>
      <c r="K967">
        <v>3</v>
      </c>
      <c r="L967">
        <v>0</v>
      </c>
      <c r="M967">
        <v>2553.75</v>
      </c>
      <c r="N967">
        <v>216.61</v>
      </c>
      <c r="O967">
        <v>660.09</v>
      </c>
    </row>
    <row r="968" spans="1:15" x14ac:dyDescent="0.25">
      <c r="A968" t="s">
        <v>1226</v>
      </c>
      <c r="B968" s="2">
        <v>43312</v>
      </c>
      <c r="C968">
        <v>10041</v>
      </c>
      <c r="D968" t="s">
        <v>417</v>
      </c>
      <c r="E968" t="s">
        <v>32</v>
      </c>
      <c r="F968" t="s">
        <v>88</v>
      </c>
      <c r="G968" t="s">
        <v>89</v>
      </c>
      <c r="H968" t="s">
        <v>90</v>
      </c>
      <c r="I968" t="s">
        <v>205</v>
      </c>
      <c r="J968" t="s">
        <v>206</v>
      </c>
      <c r="K968">
        <v>4</v>
      </c>
      <c r="L968">
        <v>0.05</v>
      </c>
      <c r="M968">
        <v>3013.2</v>
      </c>
      <c r="N968">
        <v>52.39</v>
      </c>
      <c r="O968">
        <v>607.88</v>
      </c>
    </row>
    <row r="969" spans="1:15" x14ac:dyDescent="0.25">
      <c r="A969" t="s">
        <v>1454</v>
      </c>
      <c r="B969" s="2">
        <v>43258</v>
      </c>
      <c r="C969">
        <v>10296</v>
      </c>
      <c r="D969" t="s">
        <v>297</v>
      </c>
      <c r="E969" t="s">
        <v>39</v>
      </c>
      <c r="F969" t="s">
        <v>18</v>
      </c>
      <c r="G969" t="s">
        <v>19</v>
      </c>
      <c r="H969" t="s">
        <v>20</v>
      </c>
      <c r="I969" t="s">
        <v>181</v>
      </c>
      <c r="J969" t="s">
        <v>182</v>
      </c>
      <c r="K969">
        <v>6</v>
      </c>
      <c r="L969">
        <v>0.05</v>
      </c>
      <c r="M969">
        <v>1381.14</v>
      </c>
      <c r="N969">
        <v>27.53</v>
      </c>
      <c r="O969">
        <v>168.47</v>
      </c>
    </row>
    <row r="970" spans="1:15" x14ac:dyDescent="0.25">
      <c r="A970" t="s">
        <v>1455</v>
      </c>
      <c r="B970" s="2">
        <v>44314</v>
      </c>
      <c r="C970">
        <v>10335</v>
      </c>
      <c r="D970" t="s">
        <v>570</v>
      </c>
      <c r="E970" t="s">
        <v>32</v>
      </c>
      <c r="F970" t="s">
        <v>72</v>
      </c>
      <c r="G970" t="s">
        <v>73</v>
      </c>
      <c r="H970" t="s">
        <v>56</v>
      </c>
      <c r="I970" t="s">
        <v>28</v>
      </c>
      <c r="J970" t="s">
        <v>29</v>
      </c>
      <c r="K970">
        <v>1</v>
      </c>
      <c r="L970">
        <v>0.15</v>
      </c>
      <c r="M970">
        <v>1004.18</v>
      </c>
      <c r="N970">
        <v>322.42</v>
      </c>
      <c r="O970">
        <v>283.27999999999997</v>
      </c>
    </row>
    <row r="971" spans="1:15" x14ac:dyDescent="0.25">
      <c r="A971" t="s">
        <v>1456</v>
      </c>
      <c r="B971" s="2">
        <v>44311</v>
      </c>
      <c r="C971">
        <v>10157</v>
      </c>
      <c r="D971" t="s">
        <v>742</v>
      </c>
      <c r="E971" t="s">
        <v>17</v>
      </c>
      <c r="F971" t="s">
        <v>25</v>
      </c>
      <c r="G971" t="s">
        <v>26</v>
      </c>
      <c r="H971" t="s">
        <v>27</v>
      </c>
      <c r="I971" t="s">
        <v>312</v>
      </c>
      <c r="J971" t="s">
        <v>313</v>
      </c>
      <c r="K971">
        <v>6</v>
      </c>
      <c r="L971">
        <v>0.05</v>
      </c>
      <c r="M971">
        <v>4336.1400000000003</v>
      </c>
      <c r="N971">
        <v>178.66</v>
      </c>
      <c r="O971">
        <v>1101.8900000000001</v>
      </c>
    </row>
    <row r="972" spans="1:15" x14ac:dyDescent="0.25">
      <c r="A972" t="s">
        <v>1457</v>
      </c>
      <c r="B972" s="2">
        <v>43340</v>
      </c>
      <c r="C972">
        <v>10356</v>
      </c>
      <c r="D972" t="s">
        <v>153</v>
      </c>
      <c r="E972" t="s">
        <v>32</v>
      </c>
      <c r="F972" t="s">
        <v>133</v>
      </c>
      <c r="G972" t="s">
        <v>134</v>
      </c>
      <c r="H972" t="s">
        <v>135</v>
      </c>
      <c r="I972" t="s">
        <v>181</v>
      </c>
      <c r="J972" t="s">
        <v>182</v>
      </c>
      <c r="K972">
        <v>1</v>
      </c>
      <c r="L972">
        <v>0</v>
      </c>
      <c r="M972">
        <v>230.19</v>
      </c>
      <c r="N972">
        <v>30.15</v>
      </c>
      <c r="O972">
        <v>30.64</v>
      </c>
    </row>
    <row r="973" spans="1:15" x14ac:dyDescent="0.25">
      <c r="A973" t="s">
        <v>1458</v>
      </c>
      <c r="B973" s="2">
        <v>43179</v>
      </c>
      <c r="C973">
        <v>10281</v>
      </c>
      <c r="D973" t="s">
        <v>786</v>
      </c>
      <c r="E973" t="s">
        <v>17</v>
      </c>
      <c r="F973" t="s">
        <v>193</v>
      </c>
      <c r="G973" t="s">
        <v>193</v>
      </c>
      <c r="H973" t="s">
        <v>194</v>
      </c>
      <c r="I973" t="s">
        <v>129</v>
      </c>
      <c r="J973" t="s">
        <v>130</v>
      </c>
      <c r="K973">
        <v>5</v>
      </c>
      <c r="L973">
        <v>0</v>
      </c>
      <c r="M973">
        <v>4583.45</v>
      </c>
      <c r="N973">
        <v>59.16</v>
      </c>
      <c r="O973">
        <v>922.62</v>
      </c>
    </row>
    <row r="974" spans="1:15" x14ac:dyDescent="0.25">
      <c r="A974" t="s">
        <v>1459</v>
      </c>
      <c r="B974" s="2">
        <v>44181</v>
      </c>
      <c r="C974">
        <v>10325</v>
      </c>
      <c r="D974" t="s">
        <v>1168</v>
      </c>
      <c r="E974" t="s">
        <v>32</v>
      </c>
      <c r="F974" t="s">
        <v>33</v>
      </c>
      <c r="G974" t="s">
        <v>34</v>
      </c>
      <c r="H974" t="s">
        <v>27</v>
      </c>
      <c r="I974" t="s">
        <v>246</v>
      </c>
      <c r="J974" t="s">
        <v>247</v>
      </c>
      <c r="K974">
        <v>3</v>
      </c>
      <c r="L974">
        <v>0.15</v>
      </c>
      <c r="M974">
        <v>3070.38</v>
      </c>
      <c r="N974">
        <v>156.46</v>
      </c>
      <c r="O974">
        <v>691.13</v>
      </c>
    </row>
    <row r="975" spans="1:15" x14ac:dyDescent="0.25">
      <c r="A975" t="s">
        <v>1007</v>
      </c>
      <c r="B975" s="2">
        <v>43538</v>
      </c>
      <c r="C975">
        <v>10216</v>
      </c>
      <c r="D975" t="s">
        <v>1008</v>
      </c>
      <c r="E975" t="s">
        <v>39</v>
      </c>
      <c r="F975" t="s">
        <v>18</v>
      </c>
      <c r="G975" t="s">
        <v>19</v>
      </c>
      <c r="H975" t="s">
        <v>20</v>
      </c>
      <c r="I975" t="s">
        <v>95</v>
      </c>
      <c r="J975" t="s">
        <v>96</v>
      </c>
      <c r="K975">
        <v>1</v>
      </c>
      <c r="L975">
        <v>0</v>
      </c>
      <c r="M975">
        <v>1024.3699999999999</v>
      </c>
      <c r="N975">
        <v>197.44</v>
      </c>
      <c r="O975">
        <v>245.1</v>
      </c>
    </row>
    <row r="976" spans="1:15" x14ac:dyDescent="0.25">
      <c r="A976" t="s">
        <v>1460</v>
      </c>
      <c r="B976" s="2">
        <v>44877</v>
      </c>
      <c r="C976">
        <v>10089</v>
      </c>
      <c r="D976" t="s">
        <v>323</v>
      </c>
      <c r="E976" t="s">
        <v>17</v>
      </c>
      <c r="F976" t="s">
        <v>278</v>
      </c>
      <c r="G976" t="s">
        <v>279</v>
      </c>
      <c r="H976" t="s">
        <v>122</v>
      </c>
      <c r="I976" t="s">
        <v>150</v>
      </c>
      <c r="J976" t="s">
        <v>151</v>
      </c>
      <c r="K976">
        <v>1</v>
      </c>
      <c r="L976">
        <v>0</v>
      </c>
      <c r="M976">
        <v>878.08</v>
      </c>
      <c r="N976">
        <v>240</v>
      </c>
      <c r="O976">
        <v>243.52</v>
      </c>
    </row>
    <row r="977" spans="1:15" x14ac:dyDescent="0.25">
      <c r="A977" t="s">
        <v>1461</v>
      </c>
      <c r="B977" s="2">
        <v>44758</v>
      </c>
      <c r="C977">
        <v>10253</v>
      </c>
      <c r="D977" t="s">
        <v>149</v>
      </c>
      <c r="E977" t="s">
        <v>17</v>
      </c>
      <c r="F977" t="s">
        <v>165</v>
      </c>
      <c r="G977" t="s">
        <v>41</v>
      </c>
      <c r="H977" t="s">
        <v>166</v>
      </c>
      <c r="I977" t="s">
        <v>312</v>
      </c>
      <c r="J977" t="s">
        <v>313</v>
      </c>
      <c r="K977">
        <v>1</v>
      </c>
      <c r="L977">
        <v>0.05</v>
      </c>
      <c r="M977">
        <v>722.69</v>
      </c>
      <c r="N977">
        <v>196.53</v>
      </c>
      <c r="O977">
        <v>200.32</v>
      </c>
    </row>
    <row r="978" spans="1:15" x14ac:dyDescent="0.25">
      <c r="A978" t="s">
        <v>1462</v>
      </c>
      <c r="B978" s="2">
        <v>44240</v>
      </c>
      <c r="C978">
        <v>10110</v>
      </c>
      <c r="D978" t="s">
        <v>1463</v>
      </c>
      <c r="E978" t="s">
        <v>17</v>
      </c>
      <c r="F978" t="s">
        <v>165</v>
      </c>
      <c r="G978" t="s">
        <v>41</v>
      </c>
      <c r="H978" t="s">
        <v>166</v>
      </c>
      <c r="I978" t="s">
        <v>68</v>
      </c>
      <c r="J978" t="s">
        <v>69</v>
      </c>
      <c r="K978">
        <v>3</v>
      </c>
      <c r="L978">
        <v>0.05</v>
      </c>
      <c r="M978">
        <v>679.47</v>
      </c>
      <c r="N978">
        <v>21.72</v>
      </c>
      <c r="O978">
        <v>104.08</v>
      </c>
    </row>
    <row r="979" spans="1:15" x14ac:dyDescent="0.25">
      <c r="A979" t="s">
        <v>1464</v>
      </c>
      <c r="B979" s="2">
        <v>43528</v>
      </c>
      <c r="C979">
        <v>10348</v>
      </c>
      <c r="D979" t="s">
        <v>319</v>
      </c>
      <c r="E979" t="s">
        <v>17</v>
      </c>
      <c r="F979" t="s">
        <v>193</v>
      </c>
      <c r="G979" t="s">
        <v>193</v>
      </c>
      <c r="H979" t="s">
        <v>194</v>
      </c>
      <c r="I979" t="s">
        <v>76</v>
      </c>
      <c r="J979" t="s">
        <v>77</v>
      </c>
      <c r="K979">
        <v>1</v>
      </c>
      <c r="L979">
        <v>0.1</v>
      </c>
      <c r="M979">
        <v>971.5</v>
      </c>
      <c r="N979">
        <v>55.84</v>
      </c>
      <c r="O979">
        <v>199.88</v>
      </c>
    </row>
    <row r="980" spans="1:15" x14ac:dyDescent="0.25">
      <c r="A980" t="s">
        <v>1465</v>
      </c>
      <c r="B980" s="2">
        <v>43287</v>
      </c>
      <c r="C980">
        <v>10231</v>
      </c>
      <c r="D980" t="s">
        <v>333</v>
      </c>
      <c r="E980" t="s">
        <v>17</v>
      </c>
      <c r="F980" t="s">
        <v>133</v>
      </c>
      <c r="G980" t="s">
        <v>134</v>
      </c>
      <c r="H980" t="s">
        <v>135</v>
      </c>
      <c r="I980" t="s">
        <v>241</v>
      </c>
      <c r="J980" t="s">
        <v>242</v>
      </c>
      <c r="K980">
        <v>7</v>
      </c>
      <c r="L980">
        <v>0.1</v>
      </c>
      <c r="M980">
        <v>1666.56</v>
      </c>
      <c r="N980">
        <v>31.23</v>
      </c>
      <c r="O980">
        <v>203.11</v>
      </c>
    </row>
    <row r="981" spans="1:15" x14ac:dyDescent="0.25">
      <c r="A981" t="s">
        <v>1466</v>
      </c>
      <c r="B981" s="2">
        <v>44019</v>
      </c>
      <c r="C981">
        <v>10226</v>
      </c>
      <c r="D981" t="s">
        <v>208</v>
      </c>
      <c r="E981" t="s">
        <v>17</v>
      </c>
      <c r="F981" t="s">
        <v>193</v>
      </c>
      <c r="G981" t="s">
        <v>193</v>
      </c>
      <c r="H981" t="s">
        <v>194</v>
      </c>
      <c r="I981" t="s">
        <v>312</v>
      </c>
      <c r="J981" t="s">
        <v>313</v>
      </c>
      <c r="K981">
        <v>1</v>
      </c>
      <c r="L981">
        <v>0</v>
      </c>
      <c r="M981">
        <v>722.69</v>
      </c>
      <c r="N981">
        <v>196.53</v>
      </c>
      <c r="O981">
        <v>200.32</v>
      </c>
    </row>
    <row r="982" spans="1:15" x14ac:dyDescent="0.25">
      <c r="A982" t="s">
        <v>1467</v>
      </c>
      <c r="B982" s="2">
        <v>43920</v>
      </c>
      <c r="C982">
        <v>10319</v>
      </c>
      <c r="D982" t="s">
        <v>621</v>
      </c>
      <c r="E982" t="s">
        <v>32</v>
      </c>
      <c r="F982" t="s">
        <v>18</v>
      </c>
      <c r="G982" t="s">
        <v>19</v>
      </c>
      <c r="H982" t="s">
        <v>20</v>
      </c>
      <c r="I982" t="s">
        <v>146</v>
      </c>
      <c r="J982" t="s">
        <v>147</v>
      </c>
      <c r="K982">
        <v>4</v>
      </c>
      <c r="L982">
        <v>0.1</v>
      </c>
      <c r="M982">
        <v>644.72</v>
      </c>
      <c r="N982">
        <v>14.53</v>
      </c>
      <c r="O982">
        <v>78.81</v>
      </c>
    </row>
    <row r="983" spans="1:15" x14ac:dyDescent="0.25">
      <c r="A983" t="s">
        <v>1468</v>
      </c>
      <c r="B983" s="2">
        <v>43409</v>
      </c>
      <c r="C983">
        <v>10258</v>
      </c>
      <c r="D983" t="s">
        <v>810</v>
      </c>
      <c r="E983" t="s">
        <v>39</v>
      </c>
      <c r="F983" t="s">
        <v>47</v>
      </c>
      <c r="G983" t="s">
        <v>48</v>
      </c>
      <c r="H983" t="s">
        <v>49</v>
      </c>
      <c r="I983" t="s">
        <v>272</v>
      </c>
      <c r="J983" t="s">
        <v>273</v>
      </c>
      <c r="K983">
        <v>1</v>
      </c>
      <c r="L983">
        <v>0</v>
      </c>
      <c r="M983">
        <v>500.32</v>
      </c>
      <c r="N983">
        <v>16.22</v>
      </c>
      <c r="O983">
        <v>101.68</v>
      </c>
    </row>
    <row r="984" spans="1:15" x14ac:dyDescent="0.25">
      <c r="A984" t="s">
        <v>544</v>
      </c>
      <c r="B984" s="2">
        <v>44919</v>
      </c>
      <c r="C984">
        <v>10093</v>
      </c>
      <c r="D984" t="s">
        <v>545</v>
      </c>
      <c r="E984" t="s">
        <v>39</v>
      </c>
      <c r="F984" t="s">
        <v>18</v>
      </c>
      <c r="G984" t="s">
        <v>19</v>
      </c>
      <c r="H984" t="s">
        <v>20</v>
      </c>
      <c r="I984" t="s">
        <v>205</v>
      </c>
      <c r="J984" t="s">
        <v>206</v>
      </c>
      <c r="K984">
        <v>2</v>
      </c>
      <c r="L984">
        <v>0.2</v>
      </c>
      <c r="M984">
        <v>1506.6</v>
      </c>
      <c r="N984">
        <v>50.01</v>
      </c>
      <c r="O984">
        <v>306.32</v>
      </c>
    </row>
    <row r="985" spans="1:15" x14ac:dyDescent="0.25">
      <c r="A985" t="s">
        <v>1469</v>
      </c>
      <c r="B985" s="2">
        <v>43285</v>
      </c>
      <c r="C985">
        <v>10378</v>
      </c>
      <c r="D985" t="s">
        <v>403</v>
      </c>
      <c r="E985" t="s">
        <v>39</v>
      </c>
      <c r="F985" t="s">
        <v>61</v>
      </c>
      <c r="G985" t="s">
        <v>62</v>
      </c>
      <c r="H985" t="s">
        <v>63</v>
      </c>
      <c r="I985" t="s">
        <v>181</v>
      </c>
      <c r="J985" t="s">
        <v>182</v>
      </c>
      <c r="K985">
        <v>1</v>
      </c>
      <c r="L985">
        <v>0.05</v>
      </c>
      <c r="M985">
        <v>230.19</v>
      </c>
      <c r="N985">
        <v>28.84</v>
      </c>
      <c r="O985">
        <v>30.5</v>
      </c>
    </row>
    <row r="986" spans="1:15" x14ac:dyDescent="0.25">
      <c r="A986" t="s">
        <v>819</v>
      </c>
      <c r="B986" s="2">
        <v>44812</v>
      </c>
      <c r="C986">
        <v>10072</v>
      </c>
      <c r="D986" t="s">
        <v>820</v>
      </c>
      <c r="E986" t="s">
        <v>39</v>
      </c>
      <c r="F986" t="s">
        <v>72</v>
      </c>
      <c r="G986" t="s">
        <v>73</v>
      </c>
      <c r="H986" t="s">
        <v>56</v>
      </c>
      <c r="I986" t="s">
        <v>246</v>
      </c>
      <c r="J986" t="s">
        <v>247</v>
      </c>
      <c r="K986">
        <v>1</v>
      </c>
      <c r="L986">
        <v>0</v>
      </c>
      <c r="M986">
        <v>1023.46</v>
      </c>
      <c r="N986">
        <v>187.75</v>
      </c>
      <c r="O986">
        <v>243.94</v>
      </c>
    </row>
    <row r="987" spans="1:15" x14ac:dyDescent="0.25">
      <c r="A987" t="s">
        <v>1470</v>
      </c>
      <c r="B987" s="2">
        <v>44895</v>
      </c>
      <c r="C987">
        <v>10366</v>
      </c>
      <c r="D987" t="s">
        <v>763</v>
      </c>
      <c r="E987" t="s">
        <v>32</v>
      </c>
      <c r="F987" t="s">
        <v>112</v>
      </c>
      <c r="G987" t="s">
        <v>26</v>
      </c>
      <c r="H987" t="s">
        <v>113</v>
      </c>
      <c r="I987" t="s">
        <v>95</v>
      </c>
      <c r="J987" t="s">
        <v>96</v>
      </c>
      <c r="K987">
        <v>2</v>
      </c>
      <c r="L987">
        <v>0.3</v>
      </c>
      <c r="M987">
        <v>2048.7399999999998</v>
      </c>
      <c r="N987">
        <v>188.04</v>
      </c>
      <c r="O987">
        <v>469.52</v>
      </c>
    </row>
    <row r="988" spans="1:15" x14ac:dyDescent="0.25">
      <c r="A988" t="s">
        <v>1471</v>
      </c>
      <c r="B988" s="2">
        <v>44195</v>
      </c>
      <c r="C988">
        <v>10345</v>
      </c>
      <c r="D988" t="s">
        <v>729</v>
      </c>
      <c r="E988" t="s">
        <v>32</v>
      </c>
      <c r="F988" t="s">
        <v>72</v>
      </c>
      <c r="G988" t="s">
        <v>73</v>
      </c>
      <c r="H988" t="s">
        <v>56</v>
      </c>
      <c r="I988" t="s">
        <v>129</v>
      </c>
      <c r="J988" t="s">
        <v>130</v>
      </c>
      <c r="K988">
        <v>6</v>
      </c>
      <c r="L988">
        <v>0.15</v>
      </c>
      <c r="M988">
        <v>5500.14</v>
      </c>
      <c r="N988">
        <v>64.540000000000006</v>
      </c>
      <c r="O988">
        <v>1106.49</v>
      </c>
    </row>
    <row r="989" spans="1:15" x14ac:dyDescent="0.25">
      <c r="A989" t="s">
        <v>1472</v>
      </c>
      <c r="B989" s="2">
        <v>44486</v>
      </c>
      <c r="C989">
        <v>10281</v>
      </c>
      <c r="D989" t="s">
        <v>786</v>
      </c>
      <c r="E989" t="s">
        <v>17</v>
      </c>
      <c r="F989" t="s">
        <v>278</v>
      </c>
      <c r="G989" t="s">
        <v>279</v>
      </c>
      <c r="H989" t="s">
        <v>122</v>
      </c>
      <c r="I989" t="s">
        <v>146</v>
      </c>
      <c r="J989" t="s">
        <v>147</v>
      </c>
      <c r="K989">
        <v>3</v>
      </c>
      <c r="L989">
        <v>0.15</v>
      </c>
      <c r="M989">
        <v>483.54</v>
      </c>
      <c r="N989">
        <v>14.53</v>
      </c>
      <c r="O989">
        <v>59.47</v>
      </c>
    </row>
    <row r="990" spans="1:15" x14ac:dyDescent="0.25">
      <c r="A990" t="s">
        <v>1473</v>
      </c>
      <c r="B990" s="2">
        <v>44485</v>
      </c>
      <c r="C990">
        <v>10060</v>
      </c>
      <c r="D990" t="s">
        <v>648</v>
      </c>
      <c r="E990" t="s">
        <v>39</v>
      </c>
      <c r="F990" t="s">
        <v>261</v>
      </c>
      <c r="G990" t="s">
        <v>261</v>
      </c>
      <c r="H990" t="s">
        <v>262</v>
      </c>
      <c r="I990" t="s">
        <v>21</v>
      </c>
      <c r="J990" t="s">
        <v>22</v>
      </c>
      <c r="K990">
        <v>1</v>
      </c>
      <c r="L990">
        <v>0.05</v>
      </c>
      <c r="M990">
        <v>618.01</v>
      </c>
      <c r="N990">
        <v>27.39</v>
      </c>
      <c r="O990">
        <v>126.34</v>
      </c>
    </row>
    <row r="991" spans="1:15" x14ac:dyDescent="0.25">
      <c r="A991" t="s">
        <v>1474</v>
      </c>
      <c r="B991" s="2">
        <v>43852</v>
      </c>
      <c r="C991">
        <v>10293</v>
      </c>
      <c r="D991" t="s">
        <v>1475</v>
      </c>
      <c r="E991" t="s">
        <v>17</v>
      </c>
      <c r="F991" t="s">
        <v>201</v>
      </c>
      <c r="G991" t="s">
        <v>202</v>
      </c>
      <c r="H991" t="s">
        <v>122</v>
      </c>
      <c r="I991" t="s">
        <v>167</v>
      </c>
      <c r="J991" t="s">
        <v>168</v>
      </c>
      <c r="K991">
        <v>1</v>
      </c>
      <c r="L991">
        <v>0.05</v>
      </c>
      <c r="M991">
        <v>1215.8</v>
      </c>
      <c r="N991">
        <v>219.71</v>
      </c>
      <c r="O991">
        <v>289.45</v>
      </c>
    </row>
    <row r="992" spans="1:15" x14ac:dyDescent="0.25">
      <c r="A992" t="s">
        <v>1476</v>
      </c>
      <c r="B992" s="2">
        <v>44802</v>
      </c>
      <c r="C992">
        <v>10233</v>
      </c>
      <c r="D992" t="s">
        <v>477</v>
      </c>
      <c r="E992" t="s">
        <v>39</v>
      </c>
      <c r="F992" t="s">
        <v>103</v>
      </c>
      <c r="G992" t="s">
        <v>104</v>
      </c>
      <c r="H992" t="s">
        <v>105</v>
      </c>
      <c r="I992" t="s">
        <v>50</v>
      </c>
      <c r="J992" t="s">
        <v>51</v>
      </c>
      <c r="K992">
        <v>2</v>
      </c>
      <c r="L992">
        <v>0</v>
      </c>
      <c r="M992">
        <v>1850.98</v>
      </c>
      <c r="N992">
        <v>51.84</v>
      </c>
      <c r="O992">
        <v>375.38</v>
      </c>
    </row>
    <row r="993" spans="1:15" x14ac:dyDescent="0.25">
      <c r="A993" t="s">
        <v>1477</v>
      </c>
      <c r="B993" s="2">
        <v>44545</v>
      </c>
      <c r="C993">
        <v>10317</v>
      </c>
      <c r="D993" t="s">
        <v>359</v>
      </c>
      <c r="E993" t="s">
        <v>17</v>
      </c>
      <c r="F993" t="s">
        <v>116</v>
      </c>
      <c r="G993" t="s">
        <v>26</v>
      </c>
      <c r="H993" t="s">
        <v>27</v>
      </c>
      <c r="I993" t="s">
        <v>241</v>
      </c>
      <c r="J993" t="s">
        <v>242</v>
      </c>
      <c r="K993">
        <v>1</v>
      </c>
      <c r="L993">
        <v>0</v>
      </c>
      <c r="M993">
        <v>238.08</v>
      </c>
      <c r="N993">
        <v>27.16</v>
      </c>
      <c r="O993">
        <v>31.29</v>
      </c>
    </row>
    <row r="994" spans="1:15" x14ac:dyDescent="0.25">
      <c r="A994" t="s">
        <v>1478</v>
      </c>
      <c r="B994" s="2">
        <v>43464</v>
      </c>
      <c r="C994">
        <v>10368</v>
      </c>
      <c r="D994" t="s">
        <v>734</v>
      </c>
      <c r="E994" t="s">
        <v>17</v>
      </c>
      <c r="F994" t="s">
        <v>72</v>
      </c>
      <c r="G994" t="s">
        <v>73</v>
      </c>
      <c r="H994" t="s">
        <v>56</v>
      </c>
      <c r="I994" t="s">
        <v>551</v>
      </c>
      <c r="J994" t="s">
        <v>552</v>
      </c>
      <c r="K994">
        <v>1</v>
      </c>
      <c r="L994">
        <v>0</v>
      </c>
      <c r="M994">
        <v>1337.69</v>
      </c>
      <c r="N994">
        <v>279.42</v>
      </c>
      <c r="O994">
        <v>322.23</v>
      </c>
    </row>
    <row r="995" spans="1:15" x14ac:dyDescent="0.25">
      <c r="A995" t="s">
        <v>1479</v>
      </c>
      <c r="B995" s="2">
        <v>43369</v>
      </c>
      <c r="C995">
        <v>10184</v>
      </c>
      <c r="D995" t="s">
        <v>771</v>
      </c>
      <c r="E995" t="s">
        <v>39</v>
      </c>
      <c r="F995" t="s">
        <v>261</v>
      </c>
      <c r="G995" t="s">
        <v>261</v>
      </c>
      <c r="H995" t="s">
        <v>262</v>
      </c>
      <c r="I995" t="s">
        <v>80</v>
      </c>
      <c r="J995" t="s">
        <v>81</v>
      </c>
      <c r="K995">
        <v>1</v>
      </c>
      <c r="L995">
        <v>0</v>
      </c>
      <c r="M995">
        <v>227.74</v>
      </c>
      <c r="N995">
        <v>27.08</v>
      </c>
      <c r="O995">
        <v>36.869999999999997</v>
      </c>
    </row>
    <row r="996" spans="1:15" x14ac:dyDescent="0.25">
      <c r="A996" t="s">
        <v>1480</v>
      </c>
      <c r="B996" s="2">
        <v>44032</v>
      </c>
      <c r="C996">
        <v>10355</v>
      </c>
      <c r="D996" t="s">
        <v>502</v>
      </c>
      <c r="E996" t="s">
        <v>17</v>
      </c>
      <c r="F996" t="s">
        <v>103</v>
      </c>
      <c r="G996" t="s">
        <v>104</v>
      </c>
      <c r="H996" t="s">
        <v>105</v>
      </c>
      <c r="I996" t="s">
        <v>181</v>
      </c>
      <c r="J996" t="s">
        <v>182</v>
      </c>
      <c r="K996">
        <v>3</v>
      </c>
      <c r="L996">
        <v>0</v>
      </c>
      <c r="M996">
        <v>690.57</v>
      </c>
      <c r="N996">
        <v>30.15</v>
      </c>
      <c r="O996">
        <v>85.88</v>
      </c>
    </row>
    <row r="997" spans="1:15" x14ac:dyDescent="0.25">
      <c r="A997" t="s">
        <v>1481</v>
      </c>
      <c r="B997" s="2">
        <v>44866</v>
      </c>
      <c r="C997">
        <v>10309</v>
      </c>
      <c r="D997" t="s">
        <v>355</v>
      </c>
      <c r="E997" t="s">
        <v>32</v>
      </c>
      <c r="F997" t="s">
        <v>193</v>
      </c>
      <c r="G997" t="s">
        <v>193</v>
      </c>
      <c r="H997" t="s">
        <v>194</v>
      </c>
      <c r="I997" t="s">
        <v>294</v>
      </c>
      <c r="J997" t="s">
        <v>295</v>
      </c>
      <c r="K997">
        <v>1</v>
      </c>
      <c r="L997">
        <v>0.05</v>
      </c>
      <c r="M997">
        <v>900.24</v>
      </c>
      <c r="N997">
        <v>58.44</v>
      </c>
      <c r="O997">
        <v>185.89</v>
      </c>
    </row>
    <row r="998" spans="1:15" x14ac:dyDescent="0.25">
      <c r="A998" t="s">
        <v>1482</v>
      </c>
      <c r="B998" s="2">
        <v>44572</v>
      </c>
      <c r="C998">
        <v>10058</v>
      </c>
      <c r="D998" t="s">
        <v>532</v>
      </c>
      <c r="E998" t="s">
        <v>32</v>
      </c>
      <c r="F998" t="s">
        <v>61</v>
      </c>
      <c r="G998" t="s">
        <v>62</v>
      </c>
      <c r="H998" t="s">
        <v>63</v>
      </c>
      <c r="I998" t="s">
        <v>21</v>
      </c>
      <c r="J998" t="s">
        <v>22</v>
      </c>
      <c r="K998">
        <v>1</v>
      </c>
      <c r="L998">
        <v>0.05</v>
      </c>
      <c r="M998">
        <v>618.01</v>
      </c>
      <c r="N998">
        <v>26.2</v>
      </c>
      <c r="O998">
        <v>126.22</v>
      </c>
    </row>
    <row r="999" spans="1:15" x14ac:dyDescent="0.25">
      <c r="A999" t="s">
        <v>1483</v>
      </c>
      <c r="B999" s="2">
        <v>43460</v>
      </c>
      <c r="C999">
        <v>10023</v>
      </c>
      <c r="D999" t="s">
        <v>908</v>
      </c>
      <c r="E999" t="s">
        <v>17</v>
      </c>
      <c r="F999" t="s">
        <v>25</v>
      </c>
      <c r="G999" t="s">
        <v>26</v>
      </c>
      <c r="H999" t="s">
        <v>27</v>
      </c>
      <c r="I999" t="s">
        <v>80</v>
      </c>
      <c r="J999" t="s">
        <v>81</v>
      </c>
      <c r="K999">
        <v>2</v>
      </c>
      <c r="L999">
        <v>0</v>
      </c>
      <c r="M999">
        <v>455.48</v>
      </c>
      <c r="N999">
        <v>23.55</v>
      </c>
      <c r="O999">
        <v>70.680000000000007</v>
      </c>
    </row>
    <row r="1000" spans="1:15" x14ac:dyDescent="0.25">
      <c r="A1000" t="s">
        <v>1484</v>
      </c>
      <c r="B1000" s="2">
        <v>43954</v>
      </c>
      <c r="C1000">
        <v>10291</v>
      </c>
      <c r="D1000" t="s">
        <v>778</v>
      </c>
      <c r="E1000" t="s">
        <v>39</v>
      </c>
      <c r="F1000" t="s">
        <v>112</v>
      </c>
      <c r="G1000" t="s">
        <v>26</v>
      </c>
      <c r="H1000" t="s">
        <v>113</v>
      </c>
      <c r="I1000" t="s">
        <v>142</v>
      </c>
      <c r="J1000" t="s">
        <v>143</v>
      </c>
      <c r="K1000">
        <v>1</v>
      </c>
      <c r="L1000">
        <v>0</v>
      </c>
      <c r="M1000">
        <v>193.67</v>
      </c>
      <c r="N1000">
        <v>14</v>
      </c>
      <c r="O1000">
        <v>24.64</v>
      </c>
    </row>
    <row r="1001" spans="1:15" x14ac:dyDescent="0.25">
      <c r="A1001" t="s">
        <v>1485</v>
      </c>
      <c r="B1001" s="2">
        <v>43551</v>
      </c>
      <c r="C1001">
        <v>10163</v>
      </c>
      <c r="D1001" t="s">
        <v>46</v>
      </c>
      <c r="E1001" t="s">
        <v>32</v>
      </c>
      <c r="F1001" t="s">
        <v>72</v>
      </c>
      <c r="G1001" t="s">
        <v>73</v>
      </c>
      <c r="H1001" t="s">
        <v>56</v>
      </c>
      <c r="I1001" t="s">
        <v>246</v>
      </c>
      <c r="J1001" t="s">
        <v>247</v>
      </c>
      <c r="K1001">
        <v>2</v>
      </c>
      <c r="L1001">
        <v>0</v>
      </c>
      <c r="M1001">
        <v>2046.92</v>
      </c>
      <c r="N1001">
        <v>187.75</v>
      </c>
      <c r="O1001">
        <v>469.1</v>
      </c>
    </row>
    <row r="1002" spans="1:15" x14ac:dyDescent="0.25">
      <c r="A1002" t="s">
        <v>1486</v>
      </c>
      <c r="B1002" s="2">
        <v>44336</v>
      </c>
      <c r="C1002">
        <v>10208</v>
      </c>
      <c r="D1002" t="s">
        <v>627</v>
      </c>
      <c r="E1002" t="s">
        <v>17</v>
      </c>
      <c r="F1002" t="s">
        <v>278</v>
      </c>
      <c r="G1002" t="s">
        <v>279</v>
      </c>
      <c r="H1002" t="s">
        <v>122</v>
      </c>
      <c r="I1002" t="s">
        <v>106</v>
      </c>
      <c r="J1002" t="s">
        <v>107</v>
      </c>
      <c r="K1002">
        <v>1</v>
      </c>
      <c r="L1002">
        <v>0.1</v>
      </c>
      <c r="M1002">
        <v>1007.32</v>
      </c>
      <c r="N1002">
        <v>247.36</v>
      </c>
      <c r="O1002">
        <v>276.57</v>
      </c>
    </row>
    <row r="1003" spans="1:15" x14ac:dyDescent="0.25">
      <c r="A1003" t="s">
        <v>1487</v>
      </c>
      <c r="B1003" s="2">
        <v>43155</v>
      </c>
      <c r="C1003">
        <v>10360</v>
      </c>
      <c r="D1003" t="s">
        <v>75</v>
      </c>
      <c r="E1003" t="s">
        <v>17</v>
      </c>
      <c r="F1003" t="s">
        <v>261</v>
      </c>
      <c r="G1003" t="s">
        <v>261</v>
      </c>
      <c r="H1003" t="s">
        <v>262</v>
      </c>
      <c r="I1003" t="s">
        <v>50</v>
      </c>
      <c r="J1003" t="s">
        <v>51</v>
      </c>
      <c r="K1003">
        <v>1</v>
      </c>
      <c r="L1003">
        <v>0.05</v>
      </c>
      <c r="M1003">
        <v>925.49</v>
      </c>
      <c r="N1003">
        <v>51.84</v>
      </c>
      <c r="O1003">
        <v>190.28</v>
      </c>
    </row>
    <row r="1004" spans="1:15" x14ac:dyDescent="0.25">
      <c r="A1004" t="s">
        <v>1488</v>
      </c>
      <c r="B1004" s="2">
        <v>44318</v>
      </c>
      <c r="C1004">
        <v>10071</v>
      </c>
      <c r="D1004" t="s">
        <v>707</v>
      </c>
      <c r="E1004" t="s">
        <v>17</v>
      </c>
      <c r="F1004" t="s">
        <v>61</v>
      </c>
      <c r="G1004" t="s">
        <v>62</v>
      </c>
      <c r="H1004" t="s">
        <v>63</v>
      </c>
      <c r="I1004" t="s">
        <v>142</v>
      </c>
      <c r="J1004" t="s">
        <v>143</v>
      </c>
      <c r="K1004">
        <v>1</v>
      </c>
      <c r="L1004">
        <v>0.1</v>
      </c>
      <c r="M1004">
        <v>193.67</v>
      </c>
      <c r="N1004">
        <v>15.4</v>
      </c>
      <c r="O1004">
        <v>24.78</v>
      </c>
    </row>
    <row r="1005" spans="1:15" x14ac:dyDescent="0.25">
      <c r="A1005" t="s">
        <v>1489</v>
      </c>
      <c r="B1005" s="2">
        <v>43723</v>
      </c>
      <c r="C1005">
        <v>10132</v>
      </c>
      <c r="D1005" t="s">
        <v>102</v>
      </c>
      <c r="E1005" t="s">
        <v>39</v>
      </c>
      <c r="F1005" t="s">
        <v>133</v>
      </c>
      <c r="G1005" t="s">
        <v>134</v>
      </c>
      <c r="H1005" t="s">
        <v>135</v>
      </c>
      <c r="I1005" t="s">
        <v>398</v>
      </c>
      <c r="J1005" t="s">
        <v>399</v>
      </c>
      <c r="K1005">
        <v>4</v>
      </c>
      <c r="L1005">
        <v>0.1</v>
      </c>
      <c r="M1005">
        <v>957.88</v>
      </c>
      <c r="N1005">
        <v>26.27</v>
      </c>
      <c r="O1005">
        <v>117.59</v>
      </c>
    </row>
    <row r="1006" spans="1:15" x14ac:dyDescent="0.25">
      <c r="A1006" t="s">
        <v>1490</v>
      </c>
      <c r="B1006" s="2">
        <v>43585</v>
      </c>
      <c r="C1006">
        <v>10366</v>
      </c>
      <c r="D1006" t="s">
        <v>763</v>
      </c>
      <c r="E1006" t="s">
        <v>32</v>
      </c>
      <c r="F1006" t="s">
        <v>33</v>
      </c>
      <c r="G1006" t="s">
        <v>34</v>
      </c>
      <c r="H1006" t="s">
        <v>27</v>
      </c>
      <c r="I1006" t="s">
        <v>205</v>
      </c>
      <c r="J1006" t="s">
        <v>206</v>
      </c>
      <c r="K1006">
        <v>1</v>
      </c>
      <c r="L1006">
        <v>0.1</v>
      </c>
      <c r="M1006">
        <v>753.3</v>
      </c>
      <c r="N1006">
        <v>47.63</v>
      </c>
      <c r="O1006">
        <v>155.41999999999999</v>
      </c>
    </row>
    <row r="1007" spans="1:15" x14ac:dyDescent="0.25">
      <c r="A1007" t="s">
        <v>1491</v>
      </c>
      <c r="B1007" s="2">
        <v>44424</v>
      </c>
      <c r="C1007">
        <v>10144</v>
      </c>
      <c r="D1007" t="s">
        <v>725</v>
      </c>
      <c r="E1007" t="s">
        <v>17</v>
      </c>
      <c r="F1007" t="s">
        <v>88</v>
      </c>
      <c r="G1007" t="s">
        <v>89</v>
      </c>
      <c r="H1007" t="s">
        <v>90</v>
      </c>
      <c r="I1007" t="s">
        <v>157</v>
      </c>
      <c r="J1007" t="s">
        <v>158</v>
      </c>
      <c r="K1007">
        <v>6</v>
      </c>
      <c r="L1007">
        <v>0.05</v>
      </c>
      <c r="M1007">
        <v>1133.22</v>
      </c>
      <c r="N1007">
        <v>22.58</v>
      </c>
      <c r="O1007">
        <v>172.24</v>
      </c>
    </row>
    <row r="1008" spans="1:15" x14ac:dyDescent="0.25">
      <c r="A1008" t="s">
        <v>1492</v>
      </c>
      <c r="B1008" s="2">
        <v>44281</v>
      </c>
      <c r="C1008">
        <v>10193</v>
      </c>
      <c r="D1008" t="s">
        <v>271</v>
      </c>
      <c r="E1008" t="s">
        <v>17</v>
      </c>
      <c r="F1008" t="s">
        <v>133</v>
      </c>
      <c r="G1008" t="s">
        <v>134</v>
      </c>
      <c r="H1008" t="s">
        <v>135</v>
      </c>
      <c r="I1008" t="s">
        <v>272</v>
      </c>
      <c r="J1008" t="s">
        <v>273</v>
      </c>
      <c r="K1008">
        <v>3</v>
      </c>
      <c r="L1008">
        <v>0</v>
      </c>
      <c r="M1008">
        <v>1500.96</v>
      </c>
      <c r="N1008">
        <v>17.77</v>
      </c>
      <c r="O1008">
        <v>301.95999999999998</v>
      </c>
    </row>
    <row r="1009" spans="1:15" x14ac:dyDescent="0.25">
      <c r="A1009" t="s">
        <v>1493</v>
      </c>
      <c r="B1009" s="2">
        <v>43869</v>
      </c>
      <c r="C1009">
        <v>10175</v>
      </c>
      <c r="D1009" t="s">
        <v>634</v>
      </c>
      <c r="E1009" t="s">
        <v>17</v>
      </c>
      <c r="F1009" t="s">
        <v>40</v>
      </c>
      <c r="G1009" t="s">
        <v>41</v>
      </c>
      <c r="H1009" t="s">
        <v>42</v>
      </c>
      <c r="I1009" t="s">
        <v>161</v>
      </c>
      <c r="J1009" t="s">
        <v>162</v>
      </c>
      <c r="K1009">
        <v>1</v>
      </c>
      <c r="L1009">
        <v>0.15</v>
      </c>
      <c r="M1009">
        <v>107.75</v>
      </c>
      <c r="N1009">
        <v>13.68</v>
      </c>
      <c r="O1009">
        <v>17.53</v>
      </c>
    </row>
    <row r="1010" spans="1:15" x14ac:dyDescent="0.25">
      <c r="A1010" t="s">
        <v>1494</v>
      </c>
      <c r="B1010" s="2">
        <v>44206</v>
      </c>
      <c r="C1010">
        <v>10024</v>
      </c>
      <c r="D1010" t="s">
        <v>160</v>
      </c>
      <c r="E1010" t="s">
        <v>39</v>
      </c>
      <c r="F1010" t="s">
        <v>88</v>
      </c>
      <c r="G1010" t="s">
        <v>89</v>
      </c>
      <c r="H1010" t="s">
        <v>90</v>
      </c>
      <c r="I1010" t="s">
        <v>294</v>
      </c>
      <c r="J1010" t="s">
        <v>295</v>
      </c>
      <c r="K1010">
        <v>1</v>
      </c>
      <c r="L1010">
        <v>0.15</v>
      </c>
      <c r="M1010">
        <v>900.24</v>
      </c>
      <c r="N1010">
        <v>58.44</v>
      </c>
      <c r="O1010">
        <v>185.89</v>
      </c>
    </row>
    <row r="1011" spans="1:15" x14ac:dyDescent="0.25">
      <c r="A1011" t="s">
        <v>1495</v>
      </c>
      <c r="B1011" s="2">
        <v>44535</v>
      </c>
      <c r="C1011">
        <v>10167</v>
      </c>
      <c r="D1011" t="s">
        <v>115</v>
      </c>
      <c r="E1011" t="s">
        <v>32</v>
      </c>
      <c r="F1011" t="s">
        <v>61</v>
      </c>
      <c r="G1011" t="s">
        <v>62</v>
      </c>
      <c r="H1011" t="s">
        <v>63</v>
      </c>
      <c r="I1011" t="s">
        <v>480</v>
      </c>
      <c r="J1011" t="s">
        <v>481</v>
      </c>
      <c r="K1011">
        <v>5</v>
      </c>
      <c r="L1011">
        <v>0</v>
      </c>
      <c r="M1011">
        <v>4425.3500000000004</v>
      </c>
      <c r="N1011">
        <v>159.04</v>
      </c>
      <c r="O1011">
        <v>989.5</v>
      </c>
    </row>
    <row r="1012" spans="1:15" x14ac:dyDescent="0.25">
      <c r="A1012" t="s">
        <v>1496</v>
      </c>
      <c r="B1012" s="2">
        <v>44903</v>
      </c>
      <c r="C1012">
        <v>10079</v>
      </c>
      <c r="D1012" t="s">
        <v>714</v>
      </c>
      <c r="E1012" t="s">
        <v>39</v>
      </c>
      <c r="F1012" t="s">
        <v>103</v>
      </c>
      <c r="G1012" t="s">
        <v>104</v>
      </c>
      <c r="H1012" t="s">
        <v>105</v>
      </c>
      <c r="I1012" t="s">
        <v>64</v>
      </c>
      <c r="J1012" t="s">
        <v>65</v>
      </c>
      <c r="K1012">
        <v>3</v>
      </c>
      <c r="L1012">
        <v>0</v>
      </c>
      <c r="M1012">
        <v>2644.92</v>
      </c>
      <c r="N1012">
        <v>154</v>
      </c>
      <c r="O1012">
        <v>597.28</v>
      </c>
    </row>
    <row r="1013" spans="1:15" x14ac:dyDescent="0.25">
      <c r="A1013" t="s">
        <v>217</v>
      </c>
      <c r="B1013" s="2">
        <v>43186</v>
      </c>
      <c r="C1013">
        <v>10312</v>
      </c>
      <c r="D1013" t="s">
        <v>218</v>
      </c>
      <c r="E1013" t="s">
        <v>32</v>
      </c>
      <c r="F1013" t="s">
        <v>47</v>
      </c>
      <c r="G1013" t="s">
        <v>48</v>
      </c>
      <c r="H1013" t="s">
        <v>49</v>
      </c>
      <c r="I1013" t="s">
        <v>99</v>
      </c>
      <c r="J1013" t="s">
        <v>100</v>
      </c>
      <c r="K1013">
        <v>3</v>
      </c>
      <c r="L1013">
        <v>0</v>
      </c>
      <c r="M1013">
        <v>3241.14</v>
      </c>
      <c r="N1013">
        <v>254.8</v>
      </c>
      <c r="O1013">
        <v>835.78</v>
      </c>
    </row>
    <row r="1014" spans="1:15" x14ac:dyDescent="0.25">
      <c r="A1014" t="s">
        <v>1497</v>
      </c>
      <c r="B1014" s="2">
        <v>43853</v>
      </c>
      <c r="C1014">
        <v>10007</v>
      </c>
      <c r="D1014" t="s">
        <v>405</v>
      </c>
      <c r="E1014" t="s">
        <v>39</v>
      </c>
      <c r="F1014" t="s">
        <v>193</v>
      </c>
      <c r="G1014" t="s">
        <v>193</v>
      </c>
      <c r="H1014" t="s">
        <v>194</v>
      </c>
      <c r="I1014" t="s">
        <v>229</v>
      </c>
      <c r="J1014" t="s">
        <v>230</v>
      </c>
      <c r="K1014">
        <v>1</v>
      </c>
      <c r="L1014">
        <v>0</v>
      </c>
      <c r="M1014">
        <v>1189.8</v>
      </c>
      <c r="N1014">
        <v>239.87</v>
      </c>
      <c r="O1014">
        <v>285.75</v>
      </c>
    </row>
    <row r="1015" spans="1:15" x14ac:dyDescent="0.25">
      <c r="A1015" t="s">
        <v>1498</v>
      </c>
      <c r="B1015" s="2">
        <v>44034</v>
      </c>
      <c r="C1015">
        <v>10066</v>
      </c>
      <c r="D1015" t="s">
        <v>228</v>
      </c>
      <c r="E1015" t="s">
        <v>39</v>
      </c>
      <c r="F1015" t="s">
        <v>201</v>
      </c>
      <c r="G1015" t="s">
        <v>202</v>
      </c>
      <c r="H1015" t="s">
        <v>122</v>
      </c>
      <c r="I1015" t="s">
        <v>95</v>
      </c>
      <c r="J1015" t="s">
        <v>96</v>
      </c>
      <c r="K1015">
        <v>4</v>
      </c>
      <c r="L1015">
        <v>0.05</v>
      </c>
      <c r="M1015">
        <v>4097.4799999999996</v>
      </c>
      <c r="N1015">
        <v>197.44</v>
      </c>
      <c r="O1015">
        <v>921.18</v>
      </c>
    </row>
    <row r="1016" spans="1:15" x14ac:dyDescent="0.25">
      <c r="A1016" t="s">
        <v>1499</v>
      </c>
      <c r="B1016" s="2">
        <v>44330</v>
      </c>
      <c r="C1016">
        <v>10040</v>
      </c>
      <c r="D1016" t="s">
        <v>126</v>
      </c>
      <c r="E1016" t="s">
        <v>39</v>
      </c>
      <c r="F1016" t="s">
        <v>25</v>
      </c>
      <c r="G1016" t="s">
        <v>26</v>
      </c>
      <c r="H1016" t="s">
        <v>27</v>
      </c>
      <c r="I1016" t="s">
        <v>175</v>
      </c>
      <c r="J1016" t="s">
        <v>176</v>
      </c>
      <c r="K1016">
        <v>1</v>
      </c>
      <c r="L1016">
        <v>0.3</v>
      </c>
      <c r="M1016">
        <v>1223.1600000000001</v>
      </c>
      <c r="N1016">
        <v>290.5</v>
      </c>
      <c r="O1016">
        <v>334.84</v>
      </c>
    </row>
    <row r="1017" spans="1:15" x14ac:dyDescent="0.25">
      <c r="A1017" t="s">
        <v>1500</v>
      </c>
      <c r="B1017" s="2">
        <v>43541</v>
      </c>
      <c r="C1017">
        <v>10118</v>
      </c>
      <c r="D1017" t="s">
        <v>697</v>
      </c>
      <c r="E1017" t="s">
        <v>39</v>
      </c>
      <c r="F1017" t="s">
        <v>193</v>
      </c>
      <c r="G1017" t="s">
        <v>193</v>
      </c>
      <c r="H1017" t="s">
        <v>194</v>
      </c>
      <c r="I1017" t="s">
        <v>43</v>
      </c>
      <c r="J1017" t="s">
        <v>44</v>
      </c>
      <c r="K1017">
        <v>4</v>
      </c>
      <c r="L1017">
        <v>0.1</v>
      </c>
      <c r="M1017">
        <v>630</v>
      </c>
      <c r="N1017">
        <v>19.79</v>
      </c>
      <c r="O1017">
        <v>96.46</v>
      </c>
    </row>
    <row r="1018" spans="1:15" x14ac:dyDescent="0.25">
      <c r="A1018" t="s">
        <v>1501</v>
      </c>
      <c r="B1018" s="2">
        <v>44523</v>
      </c>
      <c r="C1018">
        <v>10353</v>
      </c>
      <c r="D1018" t="s">
        <v>352</v>
      </c>
      <c r="E1018" t="s">
        <v>32</v>
      </c>
      <c r="F1018" t="s">
        <v>201</v>
      </c>
      <c r="G1018" t="s">
        <v>202</v>
      </c>
      <c r="H1018" t="s">
        <v>122</v>
      </c>
      <c r="I1018" t="s">
        <v>215</v>
      </c>
      <c r="J1018" t="s">
        <v>216</v>
      </c>
      <c r="K1018">
        <v>1</v>
      </c>
      <c r="L1018">
        <v>0.05</v>
      </c>
      <c r="M1018">
        <v>922.77</v>
      </c>
      <c r="N1018">
        <v>56.61</v>
      </c>
      <c r="O1018">
        <v>190.21</v>
      </c>
    </row>
    <row r="1019" spans="1:15" x14ac:dyDescent="0.25">
      <c r="A1019" t="s">
        <v>1502</v>
      </c>
      <c r="B1019" s="2">
        <v>44614</v>
      </c>
      <c r="C1019">
        <v>10077</v>
      </c>
      <c r="D1019" t="s">
        <v>178</v>
      </c>
      <c r="E1019" t="s">
        <v>17</v>
      </c>
      <c r="F1019" t="s">
        <v>112</v>
      </c>
      <c r="G1019" t="s">
        <v>26</v>
      </c>
      <c r="H1019" t="s">
        <v>113</v>
      </c>
      <c r="I1019" t="s">
        <v>236</v>
      </c>
      <c r="J1019" t="s">
        <v>237</v>
      </c>
      <c r="K1019">
        <v>1</v>
      </c>
      <c r="L1019">
        <v>0.05</v>
      </c>
      <c r="M1019">
        <v>737.82</v>
      </c>
      <c r="N1019">
        <v>175.46</v>
      </c>
      <c r="O1019">
        <v>202.01</v>
      </c>
    </row>
    <row r="1020" spans="1:15" x14ac:dyDescent="0.25">
      <c r="A1020" t="s">
        <v>1503</v>
      </c>
      <c r="B1020" s="2">
        <v>44497</v>
      </c>
      <c r="C1020">
        <v>10138</v>
      </c>
      <c r="D1020" t="s">
        <v>1504</v>
      </c>
      <c r="E1020" t="s">
        <v>39</v>
      </c>
      <c r="F1020" t="s">
        <v>165</v>
      </c>
      <c r="G1020" t="s">
        <v>41</v>
      </c>
      <c r="H1020" t="s">
        <v>166</v>
      </c>
      <c r="I1020" t="s">
        <v>117</v>
      </c>
      <c r="J1020" t="s">
        <v>118</v>
      </c>
      <c r="K1020">
        <v>1</v>
      </c>
      <c r="L1020">
        <v>0</v>
      </c>
      <c r="M1020">
        <v>180.55</v>
      </c>
      <c r="N1020">
        <v>17.89</v>
      </c>
      <c r="O1020">
        <v>28.87</v>
      </c>
    </row>
    <row r="1021" spans="1:15" x14ac:dyDescent="0.25">
      <c r="A1021" t="s">
        <v>1505</v>
      </c>
      <c r="B1021" s="2">
        <v>43192</v>
      </c>
      <c r="C1021">
        <v>10308</v>
      </c>
      <c r="D1021" t="s">
        <v>38</v>
      </c>
      <c r="E1021" t="s">
        <v>39</v>
      </c>
      <c r="F1021" t="s">
        <v>121</v>
      </c>
      <c r="G1021" t="s">
        <v>121</v>
      </c>
      <c r="H1021" t="s">
        <v>122</v>
      </c>
      <c r="I1021" t="s">
        <v>76</v>
      </c>
      <c r="J1021" t="s">
        <v>77</v>
      </c>
      <c r="K1021">
        <v>2</v>
      </c>
      <c r="L1021">
        <v>0.15</v>
      </c>
      <c r="M1021">
        <v>1943</v>
      </c>
      <c r="N1021">
        <v>53.3</v>
      </c>
      <c r="O1021">
        <v>393.93</v>
      </c>
    </row>
    <row r="1022" spans="1:15" x14ac:dyDescent="0.25">
      <c r="A1022" t="s">
        <v>1506</v>
      </c>
      <c r="B1022" s="2">
        <v>43194</v>
      </c>
      <c r="C1022">
        <v>10303</v>
      </c>
      <c r="D1022" t="s">
        <v>345</v>
      </c>
      <c r="E1022" t="s">
        <v>17</v>
      </c>
      <c r="F1022" t="s">
        <v>278</v>
      </c>
      <c r="G1022" t="s">
        <v>279</v>
      </c>
      <c r="H1022" t="s">
        <v>122</v>
      </c>
      <c r="I1022" t="s">
        <v>142</v>
      </c>
      <c r="J1022" t="s">
        <v>143</v>
      </c>
      <c r="K1022">
        <v>4</v>
      </c>
      <c r="L1022">
        <v>0</v>
      </c>
      <c r="M1022">
        <v>774.68</v>
      </c>
      <c r="N1022">
        <v>14.7</v>
      </c>
      <c r="O1022">
        <v>94.43</v>
      </c>
    </row>
    <row r="1023" spans="1:15" x14ac:dyDescent="0.25">
      <c r="A1023" t="s">
        <v>1507</v>
      </c>
      <c r="B1023" s="2">
        <v>44134</v>
      </c>
      <c r="C1023">
        <v>10389</v>
      </c>
      <c r="D1023" t="s">
        <v>592</v>
      </c>
      <c r="E1023" t="s">
        <v>39</v>
      </c>
      <c r="F1023" t="s">
        <v>261</v>
      </c>
      <c r="G1023" t="s">
        <v>261</v>
      </c>
      <c r="H1023" t="s">
        <v>262</v>
      </c>
      <c r="I1023" t="s">
        <v>205</v>
      </c>
      <c r="J1023" t="s">
        <v>206</v>
      </c>
      <c r="K1023">
        <v>6</v>
      </c>
      <c r="L1023">
        <v>0.1</v>
      </c>
      <c r="M1023">
        <v>4519.8</v>
      </c>
      <c r="N1023">
        <v>54.77</v>
      </c>
      <c r="O1023">
        <v>909.44</v>
      </c>
    </row>
    <row r="1024" spans="1:15" x14ac:dyDescent="0.25">
      <c r="A1024" t="s">
        <v>1508</v>
      </c>
      <c r="B1024" s="2">
        <v>44531</v>
      </c>
      <c r="C1024">
        <v>10142</v>
      </c>
      <c r="D1024" t="s">
        <v>67</v>
      </c>
      <c r="E1024" t="s">
        <v>32</v>
      </c>
      <c r="F1024" t="s">
        <v>54</v>
      </c>
      <c r="G1024" t="s">
        <v>55</v>
      </c>
      <c r="H1024" t="s">
        <v>56</v>
      </c>
      <c r="I1024" t="s">
        <v>175</v>
      </c>
      <c r="J1024" t="s">
        <v>176</v>
      </c>
      <c r="K1024">
        <v>1</v>
      </c>
      <c r="L1024">
        <v>0.1</v>
      </c>
      <c r="M1024">
        <v>1223.1600000000001</v>
      </c>
      <c r="N1024">
        <v>348.6</v>
      </c>
      <c r="O1024">
        <v>340.65</v>
      </c>
    </row>
    <row r="1025" spans="1:15" x14ac:dyDescent="0.25">
      <c r="A1025" t="s">
        <v>1509</v>
      </c>
      <c r="B1025" s="2">
        <v>43761</v>
      </c>
      <c r="C1025">
        <v>10302</v>
      </c>
      <c r="D1025" t="s">
        <v>419</v>
      </c>
      <c r="E1025" t="s">
        <v>17</v>
      </c>
      <c r="F1025" t="s">
        <v>33</v>
      </c>
      <c r="G1025" t="s">
        <v>34</v>
      </c>
      <c r="H1025" t="s">
        <v>27</v>
      </c>
      <c r="I1025" t="s">
        <v>35</v>
      </c>
      <c r="J1025" t="s">
        <v>36</v>
      </c>
      <c r="K1025">
        <v>1</v>
      </c>
      <c r="L1025">
        <v>0.1</v>
      </c>
      <c r="M1025">
        <v>851.25</v>
      </c>
      <c r="N1025">
        <v>196.92</v>
      </c>
      <c r="O1025">
        <v>232.5</v>
      </c>
    </row>
    <row r="1026" spans="1:15" x14ac:dyDescent="0.25">
      <c r="A1026" t="s">
        <v>1510</v>
      </c>
      <c r="B1026" s="2">
        <v>44069</v>
      </c>
      <c r="C1026">
        <v>10322</v>
      </c>
      <c r="D1026" t="s">
        <v>612</v>
      </c>
      <c r="E1026" t="s">
        <v>39</v>
      </c>
      <c r="F1026" t="s">
        <v>261</v>
      </c>
      <c r="G1026" t="s">
        <v>261</v>
      </c>
      <c r="H1026" t="s">
        <v>262</v>
      </c>
      <c r="I1026" t="s">
        <v>241</v>
      </c>
      <c r="J1026" t="s">
        <v>242</v>
      </c>
      <c r="K1026">
        <v>1</v>
      </c>
      <c r="L1026">
        <v>0.05</v>
      </c>
      <c r="M1026">
        <v>238.08</v>
      </c>
      <c r="N1026">
        <v>31.23</v>
      </c>
      <c r="O1026">
        <v>31.69</v>
      </c>
    </row>
    <row r="1027" spans="1:15" x14ac:dyDescent="0.25">
      <c r="A1027" t="s">
        <v>1511</v>
      </c>
      <c r="B1027" s="2">
        <v>44094</v>
      </c>
      <c r="C1027">
        <v>10247</v>
      </c>
      <c r="D1027" t="s">
        <v>737</v>
      </c>
      <c r="E1027" t="s">
        <v>17</v>
      </c>
      <c r="F1027" t="s">
        <v>193</v>
      </c>
      <c r="G1027" t="s">
        <v>193</v>
      </c>
      <c r="H1027" t="s">
        <v>194</v>
      </c>
      <c r="I1027" t="s">
        <v>195</v>
      </c>
      <c r="J1027" t="s">
        <v>196</v>
      </c>
      <c r="K1027">
        <v>1</v>
      </c>
      <c r="L1027">
        <v>0</v>
      </c>
      <c r="M1027">
        <v>279.27999999999997</v>
      </c>
      <c r="N1027">
        <v>25.44</v>
      </c>
      <c r="O1027">
        <v>36.049999999999997</v>
      </c>
    </row>
    <row r="1028" spans="1:15" x14ac:dyDescent="0.25">
      <c r="A1028" t="s">
        <v>1512</v>
      </c>
      <c r="B1028" s="2">
        <v>44328</v>
      </c>
      <c r="C1028">
        <v>10252</v>
      </c>
      <c r="D1028" t="s">
        <v>289</v>
      </c>
      <c r="E1028" t="s">
        <v>39</v>
      </c>
      <c r="F1028" t="s">
        <v>116</v>
      </c>
      <c r="G1028" t="s">
        <v>26</v>
      </c>
      <c r="H1028" t="s">
        <v>27</v>
      </c>
      <c r="I1028" t="s">
        <v>129</v>
      </c>
      <c r="J1028" t="s">
        <v>130</v>
      </c>
      <c r="K1028">
        <v>1</v>
      </c>
      <c r="L1028">
        <v>0</v>
      </c>
      <c r="M1028">
        <v>916.69</v>
      </c>
      <c r="N1028">
        <v>53.78</v>
      </c>
      <c r="O1028">
        <v>188.72</v>
      </c>
    </row>
    <row r="1029" spans="1:15" x14ac:dyDescent="0.25">
      <c r="A1029" t="s">
        <v>1513</v>
      </c>
      <c r="B1029" s="2">
        <v>43861</v>
      </c>
      <c r="C1029">
        <v>10170</v>
      </c>
      <c r="D1029" t="s">
        <v>1154</v>
      </c>
      <c r="E1029" t="s">
        <v>39</v>
      </c>
      <c r="F1029" t="s">
        <v>88</v>
      </c>
      <c r="G1029" t="s">
        <v>89</v>
      </c>
      <c r="H1029" t="s">
        <v>90</v>
      </c>
      <c r="I1029" t="s">
        <v>157</v>
      </c>
      <c r="J1029" t="s">
        <v>158</v>
      </c>
      <c r="K1029">
        <v>2</v>
      </c>
      <c r="L1029">
        <v>0.15</v>
      </c>
      <c r="M1029">
        <v>377.74</v>
      </c>
      <c r="N1029">
        <v>22.58</v>
      </c>
      <c r="O1029">
        <v>58.92</v>
      </c>
    </row>
    <row r="1030" spans="1:15" x14ac:dyDescent="0.25">
      <c r="A1030" t="s">
        <v>1514</v>
      </c>
      <c r="B1030" s="2">
        <v>44408</v>
      </c>
      <c r="C1030">
        <v>10062</v>
      </c>
      <c r="D1030" t="s">
        <v>1106</v>
      </c>
      <c r="E1030" t="s">
        <v>39</v>
      </c>
      <c r="F1030" t="s">
        <v>54</v>
      </c>
      <c r="G1030" t="s">
        <v>55</v>
      </c>
      <c r="H1030" t="s">
        <v>56</v>
      </c>
      <c r="I1030" t="s">
        <v>50</v>
      </c>
      <c r="J1030" t="s">
        <v>51</v>
      </c>
      <c r="K1030">
        <v>2</v>
      </c>
      <c r="L1030">
        <v>0.1</v>
      </c>
      <c r="M1030">
        <v>1850.98</v>
      </c>
      <c r="N1030">
        <v>54.1</v>
      </c>
      <c r="O1030">
        <v>375.61</v>
      </c>
    </row>
    <row r="1031" spans="1:15" x14ac:dyDescent="0.25">
      <c r="A1031" t="s">
        <v>1515</v>
      </c>
      <c r="B1031" s="2">
        <v>44550</v>
      </c>
      <c r="C1031">
        <v>10099</v>
      </c>
      <c r="D1031" t="s">
        <v>442</v>
      </c>
      <c r="E1031" t="s">
        <v>39</v>
      </c>
      <c r="F1031" t="s">
        <v>61</v>
      </c>
      <c r="G1031" t="s">
        <v>62</v>
      </c>
      <c r="H1031" t="s">
        <v>63</v>
      </c>
      <c r="I1031" t="s">
        <v>263</v>
      </c>
      <c r="J1031" t="s">
        <v>264</v>
      </c>
      <c r="K1031">
        <v>1</v>
      </c>
      <c r="L1031">
        <v>0</v>
      </c>
      <c r="M1031">
        <v>700.78</v>
      </c>
      <c r="N1031">
        <v>156.21</v>
      </c>
      <c r="O1031">
        <v>190.81</v>
      </c>
    </row>
    <row r="1032" spans="1:15" x14ac:dyDescent="0.25">
      <c r="A1032" t="s">
        <v>1516</v>
      </c>
      <c r="B1032" s="2">
        <v>43197</v>
      </c>
      <c r="C1032">
        <v>10226</v>
      </c>
      <c r="D1032" t="s">
        <v>208</v>
      </c>
      <c r="E1032" t="s">
        <v>17</v>
      </c>
      <c r="F1032" t="s">
        <v>133</v>
      </c>
      <c r="G1032" t="s">
        <v>134</v>
      </c>
      <c r="H1032" t="s">
        <v>135</v>
      </c>
      <c r="I1032" t="s">
        <v>64</v>
      </c>
      <c r="J1032" t="s">
        <v>65</v>
      </c>
      <c r="K1032">
        <v>7</v>
      </c>
      <c r="L1032">
        <v>0</v>
      </c>
      <c r="M1032">
        <v>6171.48</v>
      </c>
      <c r="N1032">
        <v>154</v>
      </c>
      <c r="O1032">
        <v>1373.12</v>
      </c>
    </row>
    <row r="1033" spans="1:15" x14ac:dyDescent="0.25">
      <c r="A1033" t="s">
        <v>1517</v>
      </c>
      <c r="B1033" s="2">
        <v>44281</v>
      </c>
      <c r="C1033">
        <v>10287</v>
      </c>
      <c r="D1033" t="s">
        <v>1518</v>
      </c>
      <c r="E1033" t="s">
        <v>32</v>
      </c>
      <c r="F1033" t="s">
        <v>116</v>
      </c>
      <c r="G1033" t="s">
        <v>26</v>
      </c>
      <c r="H1033" t="s">
        <v>27</v>
      </c>
      <c r="I1033" t="s">
        <v>205</v>
      </c>
      <c r="J1033" t="s">
        <v>206</v>
      </c>
      <c r="K1033">
        <v>1</v>
      </c>
      <c r="L1033">
        <v>0</v>
      </c>
      <c r="M1033">
        <v>753.3</v>
      </c>
      <c r="N1033">
        <v>47.63</v>
      </c>
      <c r="O1033">
        <v>155.41999999999999</v>
      </c>
    </row>
    <row r="1034" spans="1:15" x14ac:dyDescent="0.25">
      <c r="A1034" t="s">
        <v>1519</v>
      </c>
      <c r="B1034" s="2">
        <v>44040</v>
      </c>
      <c r="C1034">
        <v>10102</v>
      </c>
      <c r="D1034" t="s">
        <v>1127</v>
      </c>
      <c r="E1034" t="s">
        <v>17</v>
      </c>
      <c r="F1034" t="s">
        <v>112</v>
      </c>
      <c r="G1034" t="s">
        <v>26</v>
      </c>
      <c r="H1034" t="s">
        <v>113</v>
      </c>
      <c r="I1034" t="s">
        <v>68</v>
      </c>
      <c r="J1034" t="s">
        <v>69</v>
      </c>
      <c r="K1034">
        <v>1</v>
      </c>
      <c r="L1034">
        <v>0.05</v>
      </c>
      <c r="M1034">
        <v>226.49</v>
      </c>
      <c r="N1034">
        <v>19.75</v>
      </c>
      <c r="O1034">
        <v>35.94</v>
      </c>
    </row>
    <row r="1035" spans="1:15" x14ac:dyDescent="0.25">
      <c r="A1035" t="s">
        <v>1520</v>
      </c>
      <c r="B1035" s="2">
        <v>43803</v>
      </c>
      <c r="C1035">
        <v>10240</v>
      </c>
      <c r="D1035" t="s">
        <v>1070</v>
      </c>
      <c r="E1035" t="s">
        <v>39</v>
      </c>
      <c r="F1035" t="s">
        <v>25</v>
      </c>
      <c r="G1035" t="s">
        <v>26</v>
      </c>
      <c r="H1035" t="s">
        <v>27</v>
      </c>
      <c r="I1035" t="s">
        <v>106</v>
      </c>
      <c r="J1035" t="s">
        <v>107</v>
      </c>
      <c r="K1035">
        <v>7</v>
      </c>
      <c r="L1035">
        <v>0.05</v>
      </c>
      <c r="M1035">
        <v>7051.24</v>
      </c>
      <c r="N1035">
        <v>235.58</v>
      </c>
      <c r="O1035">
        <v>1786.37</v>
      </c>
    </row>
    <row r="1036" spans="1:15" x14ac:dyDescent="0.25">
      <c r="A1036" t="s">
        <v>1521</v>
      </c>
      <c r="B1036" s="2">
        <v>44702</v>
      </c>
      <c r="C1036">
        <v>10103</v>
      </c>
      <c r="D1036" t="s">
        <v>339</v>
      </c>
      <c r="E1036" t="s">
        <v>17</v>
      </c>
      <c r="F1036" t="s">
        <v>61</v>
      </c>
      <c r="G1036" t="s">
        <v>62</v>
      </c>
      <c r="H1036" t="s">
        <v>63</v>
      </c>
      <c r="I1036" t="s">
        <v>28</v>
      </c>
      <c r="J1036" t="s">
        <v>29</v>
      </c>
      <c r="K1036">
        <v>2</v>
      </c>
      <c r="L1036">
        <v>0.2</v>
      </c>
      <c r="M1036">
        <v>2008.36</v>
      </c>
      <c r="N1036">
        <v>295.55</v>
      </c>
      <c r="O1036">
        <v>531.64</v>
      </c>
    </row>
    <row r="1037" spans="1:15" x14ac:dyDescent="0.25">
      <c r="A1037" t="s">
        <v>1522</v>
      </c>
      <c r="B1037" s="2">
        <v>43445</v>
      </c>
      <c r="C1037">
        <v>10263</v>
      </c>
      <c r="D1037" t="s">
        <v>761</v>
      </c>
      <c r="E1037" t="s">
        <v>32</v>
      </c>
      <c r="F1037" t="s">
        <v>154</v>
      </c>
      <c r="G1037" t="s">
        <v>155</v>
      </c>
      <c r="H1037" t="s">
        <v>156</v>
      </c>
      <c r="I1037" t="s">
        <v>427</v>
      </c>
      <c r="J1037" t="s">
        <v>428</v>
      </c>
      <c r="K1037">
        <v>1</v>
      </c>
      <c r="L1037">
        <v>0.25</v>
      </c>
      <c r="M1037">
        <v>129.19</v>
      </c>
      <c r="N1037">
        <v>13.28</v>
      </c>
      <c r="O1037">
        <v>20.71</v>
      </c>
    </row>
    <row r="1038" spans="1:15" x14ac:dyDescent="0.25">
      <c r="A1038" t="s">
        <v>1523</v>
      </c>
      <c r="B1038" s="2">
        <v>43821</v>
      </c>
      <c r="C1038">
        <v>10303</v>
      </c>
      <c r="D1038" t="s">
        <v>345</v>
      </c>
      <c r="E1038" t="s">
        <v>17</v>
      </c>
      <c r="F1038" t="s">
        <v>154</v>
      </c>
      <c r="G1038" t="s">
        <v>155</v>
      </c>
      <c r="H1038" t="s">
        <v>156</v>
      </c>
      <c r="I1038" t="s">
        <v>443</v>
      </c>
      <c r="J1038" t="s">
        <v>444</v>
      </c>
      <c r="K1038">
        <v>1</v>
      </c>
      <c r="L1038">
        <v>0.15</v>
      </c>
      <c r="M1038">
        <v>554.19000000000005</v>
      </c>
      <c r="N1038">
        <v>31.36</v>
      </c>
      <c r="O1038">
        <v>113.98</v>
      </c>
    </row>
    <row r="1039" spans="1:15" x14ac:dyDescent="0.25">
      <c r="A1039" t="s">
        <v>1524</v>
      </c>
      <c r="B1039" s="2">
        <v>44448</v>
      </c>
      <c r="C1039">
        <v>10295</v>
      </c>
      <c r="D1039" t="s">
        <v>638</v>
      </c>
      <c r="E1039" t="s">
        <v>17</v>
      </c>
      <c r="F1039" t="s">
        <v>165</v>
      </c>
      <c r="G1039" t="s">
        <v>41</v>
      </c>
      <c r="H1039" t="s">
        <v>166</v>
      </c>
      <c r="I1039" t="s">
        <v>35</v>
      </c>
      <c r="J1039" t="s">
        <v>36</v>
      </c>
      <c r="K1039">
        <v>3</v>
      </c>
      <c r="L1039">
        <v>0.1</v>
      </c>
      <c r="M1039">
        <v>2553.75</v>
      </c>
      <c r="N1039">
        <v>216.61</v>
      </c>
      <c r="O1039">
        <v>660.09</v>
      </c>
    </row>
    <row r="1040" spans="1:15" x14ac:dyDescent="0.25">
      <c r="A1040" t="s">
        <v>1525</v>
      </c>
      <c r="B1040" s="2">
        <v>43207</v>
      </c>
      <c r="C1040">
        <v>10140</v>
      </c>
      <c r="D1040" t="s">
        <v>1526</v>
      </c>
      <c r="E1040" t="s">
        <v>39</v>
      </c>
      <c r="F1040" t="s">
        <v>133</v>
      </c>
      <c r="G1040" t="s">
        <v>134</v>
      </c>
      <c r="H1040" t="s">
        <v>135</v>
      </c>
      <c r="I1040" t="s">
        <v>68</v>
      </c>
      <c r="J1040" t="s">
        <v>69</v>
      </c>
      <c r="K1040">
        <v>3</v>
      </c>
      <c r="L1040">
        <v>0</v>
      </c>
      <c r="M1040">
        <v>679.47</v>
      </c>
      <c r="N1040">
        <v>22.71</v>
      </c>
      <c r="O1040">
        <v>104.18</v>
      </c>
    </row>
    <row r="1041" spans="1:15" x14ac:dyDescent="0.25">
      <c r="A1041" t="s">
        <v>422</v>
      </c>
      <c r="B1041" s="2">
        <v>44518</v>
      </c>
      <c r="C1041">
        <v>10151</v>
      </c>
      <c r="D1041" t="s">
        <v>423</v>
      </c>
      <c r="E1041" t="s">
        <v>32</v>
      </c>
      <c r="F1041" t="s">
        <v>193</v>
      </c>
      <c r="G1041" t="s">
        <v>193</v>
      </c>
      <c r="H1041" t="s">
        <v>194</v>
      </c>
      <c r="I1041" t="s">
        <v>57</v>
      </c>
      <c r="J1041" t="s">
        <v>58</v>
      </c>
      <c r="K1041">
        <v>1</v>
      </c>
      <c r="L1041">
        <v>0</v>
      </c>
      <c r="M1041">
        <v>150.81</v>
      </c>
      <c r="N1041">
        <v>12.71</v>
      </c>
      <c r="O1041">
        <v>19.37</v>
      </c>
    </row>
    <row r="1042" spans="1:15" x14ac:dyDescent="0.25">
      <c r="A1042" t="s">
        <v>1527</v>
      </c>
      <c r="B1042" s="2">
        <v>44366</v>
      </c>
      <c r="C1042">
        <v>10142</v>
      </c>
      <c r="D1042" t="s">
        <v>67</v>
      </c>
      <c r="E1042" t="s">
        <v>32</v>
      </c>
      <c r="F1042" t="s">
        <v>133</v>
      </c>
      <c r="G1042" t="s">
        <v>134</v>
      </c>
      <c r="H1042" t="s">
        <v>135</v>
      </c>
      <c r="I1042" t="s">
        <v>167</v>
      </c>
      <c r="J1042" t="s">
        <v>168</v>
      </c>
      <c r="K1042">
        <v>1</v>
      </c>
      <c r="L1042">
        <v>0</v>
      </c>
      <c r="M1042">
        <v>1215.8</v>
      </c>
      <c r="N1042">
        <v>240.64</v>
      </c>
      <c r="O1042">
        <v>291.54000000000002</v>
      </c>
    </row>
    <row r="1043" spans="1:15" x14ac:dyDescent="0.25">
      <c r="A1043" t="s">
        <v>1528</v>
      </c>
      <c r="B1043" s="2">
        <v>44316</v>
      </c>
      <c r="C1043">
        <v>10379</v>
      </c>
      <c r="D1043" t="s">
        <v>1445</v>
      </c>
      <c r="E1043" t="s">
        <v>32</v>
      </c>
      <c r="F1043" t="s">
        <v>121</v>
      </c>
      <c r="G1043" t="s">
        <v>121</v>
      </c>
      <c r="H1043" t="s">
        <v>122</v>
      </c>
      <c r="I1043" t="s">
        <v>229</v>
      </c>
      <c r="J1043" t="s">
        <v>230</v>
      </c>
      <c r="K1043">
        <v>1</v>
      </c>
      <c r="L1043">
        <v>0.1</v>
      </c>
      <c r="M1043">
        <v>1189.8</v>
      </c>
      <c r="N1043">
        <v>228.96</v>
      </c>
      <c r="O1043">
        <v>284.66000000000003</v>
      </c>
    </row>
    <row r="1044" spans="1:15" x14ac:dyDescent="0.25">
      <c r="A1044" t="s">
        <v>1529</v>
      </c>
      <c r="B1044" s="2">
        <v>44446</v>
      </c>
      <c r="C1044">
        <v>10078</v>
      </c>
      <c r="D1044" t="s">
        <v>343</v>
      </c>
      <c r="E1044" t="s">
        <v>39</v>
      </c>
      <c r="F1044" t="s">
        <v>165</v>
      </c>
      <c r="G1044" t="s">
        <v>41</v>
      </c>
      <c r="H1044" t="s">
        <v>166</v>
      </c>
      <c r="I1044" t="s">
        <v>175</v>
      </c>
      <c r="J1044" t="s">
        <v>176</v>
      </c>
      <c r="K1044">
        <v>5</v>
      </c>
      <c r="L1044">
        <v>0.1</v>
      </c>
      <c r="M1044">
        <v>6115.8</v>
      </c>
      <c r="N1044">
        <v>319.55</v>
      </c>
      <c r="O1044">
        <v>1560.9</v>
      </c>
    </row>
    <row r="1045" spans="1:15" x14ac:dyDescent="0.25">
      <c r="A1045" t="s">
        <v>1292</v>
      </c>
      <c r="B1045" s="2">
        <v>44839</v>
      </c>
      <c r="C1045">
        <v>10127</v>
      </c>
      <c r="D1045" t="s">
        <v>534</v>
      </c>
      <c r="E1045" t="s">
        <v>32</v>
      </c>
      <c r="F1045" t="s">
        <v>193</v>
      </c>
      <c r="G1045" t="s">
        <v>193</v>
      </c>
      <c r="H1045" t="s">
        <v>194</v>
      </c>
      <c r="I1045" t="s">
        <v>129</v>
      </c>
      <c r="J1045" t="s">
        <v>130</v>
      </c>
      <c r="K1045">
        <v>1</v>
      </c>
      <c r="L1045">
        <v>0</v>
      </c>
      <c r="M1045">
        <v>916.69</v>
      </c>
      <c r="N1045">
        <v>59.16</v>
      </c>
      <c r="O1045">
        <v>189.26</v>
      </c>
    </row>
    <row r="1046" spans="1:15" x14ac:dyDescent="0.25">
      <c r="A1046" t="s">
        <v>1530</v>
      </c>
      <c r="B1046" s="2">
        <v>44098</v>
      </c>
      <c r="C1046">
        <v>10123</v>
      </c>
      <c r="D1046" t="s">
        <v>1124</v>
      </c>
      <c r="E1046" t="s">
        <v>17</v>
      </c>
      <c r="F1046" t="s">
        <v>103</v>
      </c>
      <c r="G1046" t="s">
        <v>104</v>
      </c>
      <c r="H1046" t="s">
        <v>105</v>
      </c>
      <c r="I1046" t="s">
        <v>99</v>
      </c>
      <c r="J1046" t="s">
        <v>100</v>
      </c>
      <c r="K1046">
        <v>4</v>
      </c>
      <c r="L1046">
        <v>0</v>
      </c>
      <c r="M1046">
        <v>4321.5200000000004</v>
      </c>
      <c r="N1046">
        <v>279.07</v>
      </c>
      <c r="O1046">
        <v>1108.31</v>
      </c>
    </row>
    <row r="1047" spans="1:15" x14ac:dyDescent="0.25">
      <c r="A1047" t="s">
        <v>1531</v>
      </c>
      <c r="B1047" s="2">
        <v>43651</v>
      </c>
      <c r="C1047">
        <v>10109</v>
      </c>
      <c r="D1047" t="s">
        <v>348</v>
      </c>
      <c r="E1047" t="s">
        <v>32</v>
      </c>
      <c r="F1047" t="s">
        <v>72</v>
      </c>
      <c r="G1047" t="s">
        <v>73</v>
      </c>
      <c r="H1047" t="s">
        <v>56</v>
      </c>
      <c r="I1047" t="s">
        <v>241</v>
      </c>
      <c r="J1047" t="s">
        <v>242</v>
      </c>
      <c r="K1047">
        <v>3</v>
      </c>
      <c r="L1047">
        <v>0.1</v>
      </c>
      <c r="M1047">
        <v>714.24</v>
      </c>
      <c r="N1047">
        <v>32.590000000000003</v>
      </c>
      <c r="O1047">
        <v>88.97</v>
      </c>
    </row>
    <row r="1048" spans="1:15" x14ac:dyDescent="0.25">
      <c r="A1048" t="s">
        <v>1532</v>
      </c>
      <c r="B1048" s="2">
        <v>43886</v>
      </c>
      <c r="C1048">
        <v>10170</v>
      </c>
      <c r="D1048" t="s">
        <v>1154</v>
      </c>
      <c r="E1048" t="s">
        <v>39</v>
      </c>
      <c r="F1048" t="s">
        <v>193</v>
      </c>
      <c r="G1048" t="s">
        <v>193</v>
      </c>
      <c r="H1048" t="s">
        <v>194</v>
      </c>
      <c r="I1048" t="s">
        <v>138</v>
      </c>
      <c r="J1048" t="s">
        <v>139</v>
      </c>
      <c r="K1048">
        <v>2</v>
      </c>
      <c r="L1048">
        <v>0</v>
      </c>
      <c r="M1048">
        <v>361.8</v>
      </c>
      <c r="N1048">
        <v>20.43</v>
      </c>
      <c r="O1048">
        <v>56.32</v>
      </c>
    </row>
    <row r="1049" spans="1:15" x14ac:dyDescent="0.25">
      <c r="A1049" t="s">
        <v>1533</v>
      </c>
      <c r="B1049" s="2">
        <v>44697</v>
      </c>
      <c r="C1049">
        <v>10037</v>
      </c>
      <c r="D1049" t="s">
        <v>1534</v>
      </c>
      <c r="E1049" t="s">
        <v>17</v>
      </c>
      <c r="F1049" t="s">
        <v>154</v>
      </c>
      <c r="G1049" t="s">
        <v>155</v>
      </c>
      <c r="H1049" t="s">
        <v>156</v>
      </c>
      <c r="I1049" t="s">
        <v>302</v>
      </c>
      <c r="J1049" t="s">
        <v>303</v>
      </c>
      <c r="K1049">
        <v>1</v>
      </c>
      <c r="L1049">
        <v>0</v>
      </c>
      <c r="M1049">
        <v>272.87</v>
      </c>
      <c r="N1049">
        <v>34.130000000000003</v>
      </c>
      <c r="O1049">
        <v>36.15</v>
      </c>
    </row>
    <row r="1050" spans="1:15" x14ac:dyDescent="0.25">
      <c r="A1050" t="s">
        <v>1535</v>
      </c>
      <c r="B1050" s="2">
        <v>44647</v>
      </c>
      <c r="C1050">
        <v>10308</v>
      </c>
      <c r="D1050" t="s">
        <v>38</v>
      </c>
      <c r="E1050" t="s">
        <v>39</v>
      </c>
      <c r="F1050" t="s">
        <v>54</v>
      </c>
      <c r="G1050" t="s">
        <v>55</v>
      </c>
      <c r="H1050" t="s">
        <v>56</v>
      </c>
      <c r="I1050" t="s">
        <v>480</v>
      </c>
      <c r="J1050" t="s">
        <v>481</v>
      </c>
      <c r="K1050">
        <v>2</v>
      </c>
      <c r="L1050">
        <v>0</v>
      </c>
      <c r="M1050">
        <v>1770.14</v>
      </c>
      <c r="N1050">
        <v>173.5</v>
      </c>
      <c r="O1050">
        <v>406.79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A966F-C864-46A2-867F-4BAE9E9D8C4A}">
  <dimension ref="A1:X1001"/>
  <sheetViews>
    <sheetView topLeftCell="C25" workbookViewId="0">
      <selection activeCell="K59" sqref="K59"/>
    </sheetView>
  </sheetViews>
  <sheetFormatPr defaultRowHeight="15" x14ac:dyDescent="0.25"/>
  <cols>
    <col min="1" max="1" width="16.42578125" bestFit="1" customWidth="1"/>
    <col min="2" max="2" width="15.28515625" bestFit="1" customWidth="1"/>
    <col min="3" max="3" width="15.28515625" customWidth="1"/>
    <col min="4" max="4" width="16.42578125" bestFit="1" customWidth="1"/>
    <col min="5" max="5" width="20" bestFit="1" customWidth="1"/>
    <col min="6" max="6" width="14.140625" bestFit="1" customWidth="1"/>
    <col min="7" max="7" width="11.42578125" bestFit="1" customWidth="1"/>
    <col min="8" max="8" width="16.7109375" bestFit="1" customWidth="1"/>
    <col min="9" max="9" width="15.42578125" bestFit="1" customWidth="1"/>
    <col min="10" max="10" width="14.7109375" bestFit="1" customWidth="1"/>
    <col min="11" max="11" width="27.85546875" bestFit="1" customWidth="1"/>
    <col min="12" max="13" width="27.85546875" customWidth="1"/>
    <col min="14" max="14" width="13.28515625" bestFit="1" customWidth="1"/>
    <col min="15" max="15" width="13.28515625" style="6" bestFit="1" customWidth="1"/>
    <col min="16" max="16" width="14.140625" style="3" bestFit="1" customWidth="1"/>
    <col min="17" max="17" width="17.7109375" style="3" bestFit="1" customWidth="1"/>
    <col min="18" max="18" width="22.85546875" bestFit="1" customWidth="1"/>
    <col min="19" max="19" width="10.5703125" style="3" bestFit="1" customWidth="1"/>
    <col min="21" max="21" width="18.28515625" bestFit="1" customWidth="1"/>
    <col min="22" max="22" width="9" bestFit="1" customWidth="1"/>
  </cols>
  <sheetData>
    <row r="1" spans="1:24" x14ac:dyDescent="0.25">
      <c r="A1" s="1" t="s">
        <v>0</v>
      </c>
      <c r="B1" s="1" t="s">
        <v>1</v>
      </c>
      <c r="C1" s="9" t="s">
        <v>1607</v>
      </c>
      <c r="D1" s="1" t="s">
        <v>2</v>
      </c>
      <c r="E1" s="1" t="s">
        <v>3</v>
      </c>
      <c r="F1" s="1" t="s">
        <v>4</v>
      </c>
      <c r="G1" s="1" t="s">
        <v>5</v>
      </c>
      <c r="H1" s="1" t="s">
        <v>6</v>
      </c>
      <c r="I1" s="1" t="s">
        <v>7</v>
      </c>
      <c r="J1" s="1" t="s">
        <v>8</v>
      </c>
      <c r="K1" s="1" t="s">
        <v>9</v>
      </c>
      <c r="L1" s="1" t="s">
        <v>1572</v>
      </c>
      <c r="M1" s="1" t="s">
        <v>1568</v>
      </c>
      <c r="N1" s="1" t="s">
        <v>10</v>
      </c>
      <c r="O1" s="5" t="s">
        <v>11</v>
      </c>
      <c r="P1" s="4" t="s">
        <v>12</v>
      </c>
      <c r="Q1" s="4" t="s">
        <v>13</v>
      </c>
      <c r="R1" s="49" t="s">
        <v>1672</v>
      </c>
      <c r="S1" s="4" t="s">
        <v>14</v>
      </c>
      <c r="U1" s="48"/>
    </row>
    <row r="2" spans="1:24" x14ac:dyDescent="0.25">
      <c r="A2" t="s">
        <v>15</v>
      </c>
      <c r="B2" s="2">
        <v>44444</v>
      </c>
      <c r="C2" s="10" t="str">
        <f>LEFT(TEXT(B2, "YYYY-MM-DD"), 4)</f>
        <v>2021</v>
      </c>
      <c r="D2">
        <v>10121</v>
      </c>
      <c r="E2" t="s">
        <v>16</v>
      </c>
      <c r="F2" t="s">
        <v>17</v>
      </c>
      <c r="G2" t="s">
        <v>18</v>
      </c>
      <c r="H2" t="s">
        <v>19</v>
      </c>
      <c r="I2" t="s">
        <v>20</v>
      </c>
      <c r="J2" t="s">
        <v>21</v>
      </c>
      <c r="K2" t="s">
        <v>22</v>
      </c>
      <c r="L2" t="str">
        <f>LEFT(K2, FIND(" ", K2))</f>
        <v xml:space="preserve">OnePlus </v>
      </c>
      <c r="M2" t="str">
        <f>IF(N2 = 1, "Single Item", IF(N2 &lt;= 4, "Mid-Sized Order", IF(N2 &gt; 4, "Large Order", "Invalid")))</f>
        <v>Single Item</v>
      </c>
      <c r="N2">
        <v>1</v>
      </c>
      <c r="O2" s="6">
        <v>0</v>
      </c>
      <c r="P2" s="3">
        <v>618.01</v>
      </c>
      <c r="Q2" s="3">
        <v>25.01</v>
      </c>
      <c r="R2" s="3">
        <f>(P2-Q2)/(1-O2) - (P2-Q2)</f>
        <v>0</v>
      </c>
      <c r="S2" s="3">
        <v>126.1</v>
      </c>
      <c r="U2" s="3"/>
      <c r="V2" s="3"/>
      <c r="W2" s="3"/>
      <c r="X2" s="3"/>
    </row>
    <row r="3" spans="1:24" x14ac:dyDescent="0.25">
      <c r="A3" t="s">
        <v>23</v>
      </c>
      <c r="B3" s="2">
        <v>44736</v>
      </c>
      <c r="C3" s="10" t="str">
        <f t="shared" ref="C3:C66" si="0">LEFT(TEXT(B3, "YYYY-MM-DD"), 4)</f>
        <v>2022</v>
      </c>
      <c r="D3">
        <v>10147</v>
      </c>
      <c r="E3" t="s">
        <v>24</v>
      </c>
      <c r="F3" t="s">
        <v>17</v>
      </c>
      <c r="G3" t="s">
        <v>25</v>
      </c>
      <c r="H3" t="s">
        <v>26</v>
      </c>
      <c r="I3" t="s">
        <v>27</v>
      </c>
      <c r="J3" t="s">
        <v>28</v>
      </c>
      <c r="K3" t="s">
        <v>29</v>
      </c>
      <c r="L3" t="str">
        <f t="shared" ref="L3:L66" si="1">LEFT(K3, FIND(" ", K3))</f>
        <v xml:space="preserve">LG </v>
      </c>
      <c r="M3" t="str">
        <f t="shared" ref="M3:M66" si="2">IF(N3 = 1, "Single Item", IF(N3 &lt;= 4, "Mid-Sized Order", IF(N3 &gt; 4, "Large Order", "Invalid")))</f>
        <v>Single Item</v>
      </c>
      <c r="N3">
        <v>1</v>
      </c>
      <c r="O3" s="6">
        <v>0</v>
      </c>
      <c r="P3" s="3">
        <v>1004.18</v>
      </c>
      <c r="Q3" s="3">
        <v>268.68</v>
      </c>
      <c r="R3" s="3">
        <f t="shared" ref="R3:R66" si="3">(P3-Q3)/(1-O3) - (P3-Q3)</f>
        <v>0</v>
      </c>
      <c r="S3" s="3">
        <v>277.91000000000003</v>
      </c>
      <c r="U3" s="3"/>
      <c r="V3" s="3"/>
    </row>
    <row r="4" spans="1:24" x14ac:dyDescent="0.25">
      <c r="A4" t="s">
        <v>30</v>
      </c>
      <c r="B4" s="2">
        <v>43805</v>
      </c>
      <c r="C4" s="10" t="str">
        <f t="shared" si="0"/>
        <v>2019</v>
      </c>
      <c r="D4">
        <v>10292</v>
      </c>
      <c r="E4" t="s">
        <v>31</v>
      </c>
      <c r="F4" t="s">
        <v>32</v>
      </c>
      <c r="G4" t="s">
        <v>33</v>
      </c>
      <c r="H4" t="s">
        <v>34</v>
      </c>
      <c r="I4" t="s">
        <v>27</v>
      </c>
      <c r="J4" t="s">
        <v>35</v>
      </c>
      <c r="K4" t="s">
        <v>36</v>
      </c>
      <c r="L4" t="str">
        <f t="shared" si="1"/>
        <v xml:space="preserve">Samsung </v>
      </c>
      <c r="M4" t="str">
        <f t="shared" si="2"/>
        <v>Single Item</v>
      </c>
      <c r="N4">
        <v>1</v>
      </c>
      <c r="O4" s="6">
        <v>0.05</v>
      </c>
      <c r="P4" s="3">
        <v>851.25</v>
      </c>
      <c r="Q4" s="3">
        <v>196.92</v>
      </c>
      <c r="R4" s="3">
        <f t="shared" si="3"/>
        <v>34.438421052631611</v>
      </c>
      <c r="S4" s="3">
        <v>232.5</v>
      </c>
      <c r="U4" s="3"/>
      <c r="V4" s="3"/>
    </row>
    <row r="5" spans="1:24" x14ac:dyDescent="0.25">
      <c r="A5" t="s">
        <v>37</v>
      </c>
      <c r="B5" s="2">
        <v>44460</v>
      </c>
      <c r="C5" s="10" t="str">
        <f t="shared" si="0"/>
        <v>2021</v>
      </c>
      <c r="D5">
        <v>10308</v>
      </c>
      <c r="E5" t="s">
        <v>1536</v>
      </c>
      <c r="F5" t="s">
        <v>39</v>
      </c>
      <c r="G5" t="s">
        <v>40</v>
      </c>
      <c r="H5" t="s">
        <v>41</v>
      </c>
      <c r="I5" t="s">
        <v>166</v>
      </c>
      <c r="J5" t="s">
        <v>43</v>
      </c>
      <c r="K5" t="s">
        <v>44</v>
      </c>
      <c r="L5" t="str">
        <f t="shared" si="1"/>
        <v xml:space="preserve">HP </v>
      </c>
      <c r="M5" t="str">
        <f t="shared" si="2"/>
        <v>Single Item</v>
      </c>
      <c r="N5">
        <v>1</v>
      </c>
      <c r="O5" s="6">
        <v>0</v>
      </c>
      <c r="P5" s="3">
        <v>157.5</v>
      </c>
      <c r="Q5" s="3">
        <v>19.79</v>
      </c>
      <c r="R5" s="3">
        <f t="shared" si="3"/>
        <v>0</v>
      </c>
      <c r="S5" s="3">
        <v>25.6</v>
      </c>
      <c r="U5" s="3"/>
    </row>
    <row r="6" spans="1:24" x14ac:dyDescent="0.25">
      <c r="A6" t="s">
        <v>45</v>
      </c>
      <c r="B6" s="2">
        <v>43332</v>
      </c>
      <c r="C6" s="10" t="str">
        <f t="shared" si="0"/>
        <v>2018</v>
      </c>
      <c r="D6">
        <v>10163</v>
      </c>
      <c r="E6" t="s">
        <v>46</v>
      </c>
      <c r="F6" t="s">
        <v>32</v>
      </c>
      <c r="G6" t="s">
        <v>47</v>
      </c>
      <c r="H6" t="s">
        <v>48</v>
      </c>
      <c r="I6" t="s">
        <v>122</v>
      </c>
      <c r="J6" t="s">
        <v>50</v>
      </c>
      <c r="K6" t="s">
        <v>51</v>
      </c>
      <c r="L6" t="str">
        <f t="shared" si="1"/>
        <v xml:space="preserve">Nokia </v>
      </c>
      <c r="M6" t="str">
        <f t="shared" si="2"/>
        <v>Single Item</v>
      </c>
      <c r="N6">
        <v>1</v>
      </c>
      <c r="O6" s="6">
        <v>0.05</v>
      </c>
      <c r="P6" s="3">
        <v>925.49</v>
      </c>
      <c r="Q6" s="3">
        <v>47.33</v>
      </c>
      <c r="R6" s="3">
        <f t="shared" si="3"/>
        <v>46.218947368421141</v>
      </c>
      <c r="S6" s="3">
        <v>189.83</v>
      </c>
      <c r="U6" s="3"/>
    </row>
    <row r="7" spans="1:24" x14ac:dyDescent="0.25">
      <c r="A7" t="s">
        <v>52</v>
      </c>
      <c r="B7" s="2">
        <v>43333</v>
      </c>
      <c r="C7" s="10" t="str">
        <f t="shared" si="0"/>
        <v>2018</v>
      </c>
      <c r="D7">
        <v>10390</v>
      </c>
      <c r="E7" t="s">
        <v>53</v>
      </c>
      <c r="F7" t="s">
        <v>17</v>
      </c>
      <c r="G7" t="s">
        <v>54</v>
      </c>
      <c r="H7" t="s">
        <v>55</v>
      </c>
      <c r="I7" t="s">
        <v>56</v>
      </c>
      <c r="J7" t="s">
        <v>57</v>
      </c>
      <c r="K7" t="s">
        <v>58</v>
      </c>
      <c r="L7" t="str">
        <f t="shared" si="1"/>
        <v xml:space="preserve">KitchenAid </v>
      </c>
      <c r="M7" t="str">
        <f t="shared" si="2"/>
        <v>Mid-Sized Order</v>
      </c>
      <c r="N7">
        <v>3</v>
      </c>
      <c r="O7" s="6">
        <v>0.05</v>
      </c>
      <c r="P7" s="3">
        <v>452.43</v>
      </c>
      <c r="Q7" s="3">
        <v>13.86</v>
      </c>
      <c r="R7" s="3">
        <f t="shared" si="3"/>
        <v>23.082631578947371</v>
      </c>
      <c r="S7" s="3">
        <v>55.69</v>
      </c>
      <c r="U7" s="3"/>
    </row>
    <row r="8" spans="1:24" x14ac:dyDescent="0.25">
      <c r="A8" t="s">
        <v>59</v>
      </c>
      <c r="B8" s="2">
        <v>44107</v>
      </c>
      <c r="C8" s="10" t="str">
        <f t="shared" si="0"/>
        <v>2020</v>
      </c>
      <c r="D8">
        <v>10314</v>
      </c>
      <c r="E8" t="s">
        <v>60</v>
      </c>
      <c r="F8" t="s">
        <v>39</v>
      </c>
      <c r="G8" t="s">
        <v>61</v>
      </c>
      <c r="H8" t="s">
        <v>62</v>
      </c>
      <c r="I8" t="s">
        <v>63</v>
      </c>
      <c r="J8" t="s">
        <v>64</v>
      </c>
      <c r="K8" t="s">
        <v>65</v>
      </c>
      <c r="L8" t="str">
        <f t="shared" si="1"/>
        <v xml:space="preserve">TCL </v>
      </c>
      <c r="M8" t="str">
        <f t="shared" si="2"/>
        <v>Large Order</v>
      </c>
      <c r="N8">
        <v>5</v>
      </c>
      <c r="O8" s="6">
        <v>0</v>
      </c>
      <c r="P8" s="3">
        <v>4408.2</v>
      </c>
      <c r="Q8" s="3">
        <v>147.30000000000001</v>
      </c>
      <c r="R8" s="3">
        <f t="shared" si="3"/>
        <v>0</v>
      </c>
      <c r="S8" s="3">
        <v>984.53</v>
      </c>
      <c r="U8" s="3"/>
    </row>
    <row r="9" spans="1:24" x14ac:dyDescent="0.25">
      <c r="A9" t="s">
        <v>66</v>
      </c>
      <c r="B9" s="2">
        <v>43151</v>
      </c>
      <c r="C9" s="10" t="str">
        <f t="shared" si="0"/>
        <v>2018</v>
      </c>
      <c r="D9">
        <v>10142</v>
      </c>
      <c r="E9" t="s">
        <v>67</v>
      </c>
      <c r="F9" t="s">
        <v>32</v>
      </c>
      <c r="G9" t="s">
        <v>25</v>
      </c>
      <c r="H9" t="s">
        <v>26</v>
      </c>
      <c r="I9" t="s">
        <v>27</v>
      </c>
      <c r="J9" t="s">
        <v>68</v>
      </c>
      <c r="K9" t="s">
        <v>69</v>
      </c>
      <c r="L9" t="str">
        <f t="shared" si="1"/>
        <v xml:space="preserve">StarTech </v>
      </c>
      <c r="M9" t="str">
        <f t="shared" si="2"/>
        <v>Mid-Sized Order</v>
      </c>
      <c r="N9">
        <v>2</v>
      </c>
      <c r="O9" s="6">
        <v>0.25</v>
      </c>
      <c r="P9" s="3">
        <v>452.98</v>
      </c>
      <c r="Q9" s="3">
        <v>19.75</v>
      </c>
      <c r="R9" s="3">
        <f t="shared" si="3"/>
        <v>144.40999999999997</v>
      </c>
      <c r="S9" s="3">
        <v>69.91</v>
      </c>
      <c r="U9" s="3"/>
    </row>
    <row r="10" spans="1:24" x14ac:dyDescent="0.25">
      <c r="A10" t="s">
        <v>70</v>
      </c>
      <c r="B10" s="2">
        <v>44744</v>
      </c>
      <c r="C10" s="10" t="str">
        <f t="shared" si="0"/>
        <v>2022</v>
      </c>
      <c r="D10">
        <v>10298</v>
      </c>
      <c r="E10" t="s">
        <v>71</v>
      </c>
      <c r="F10" t="s">
        <v>39</v>
      </c>
      <c r="G10" t="s">
        <v>72</v>
      </c>
      <c r="H10" t="s">
        <v>73</v>
      </c>
      <c r="I10" t="s">
        <v>56</v>
      </c>
      <c r="J10" t="s">
        <v>28</v>
      </c>
      <c r="K10" t="s">
        <v>29</v>
      </c>
      <c r="L10" t="str">
        <f t="shared" si="1"/>
        <v xml:space="preserve">LG </v>
      </c>
      <c r="M10" t="str">
        <f t="shared" si="2"/>
        <v>Mid-Sized Order</v>
      </c>
      <c r="N10">
        <v>2</v>
      </c>
      <c r="O10" s="6">
        <v>0.25</v>
      </c>
      <c r="P10" s="3">
        <v>2008.36</v>
      </c>
      <c r="Q10" s="3">
        <v>322.42</v>
      </c>
      <c r="R10" s="3">
        <f t="shared" si="3"/>
        <v>561.97999999999979</v>
      </c>
      <c r="S10" s="3">
        <v>534.32000000000005</v>
      </c>
      <c r="U10" s="3"/>
    </row>
    <row r="11" spans="1:24" x14ac:dyDescent="0.25">
      <c r="A11" t="s">
        <v>74</v>
      </c>
      <c r="B11" s="2">
        <v>43295</v>
      </c>
      <c r="C11" s="10" t="str">
        <f t="shared" si="0"/>
        <v>2018</v>
      </c>
      <c r="D11">
        <v>10360</v>
      </c>
      <c r="E11" t="s">
        <v>75</v>
      </c>
      <c r="F11" t="s">
        <v>17</v>
      </c>
      <c r="G11" t="s">
        <v>40</v>
      </c>
      <c r="H11" t="s">
        <v>41</v>
      </c>
      <c r="I11" t="s">
        <v>166</v>
      </c>
      <c r="J11" t="s">
        <v>76</v>
      </c>
      <c r="K11" t="s">
        <v>77</v>
      </c>
      <c r="L11" t="str">
        <f t="shared" si="1"/>
        <v xml:space="preserve">Samsung </v>
      </c>
      <c r="M11" t="str">
        <f t="shared" si="2"/>
        <v>Mid-Sized Order</v>
      </c>
      <c r="N11">
        <v>4</v>
      </c>
      <c r="O11" s="6">
        <v>0</v>
      </c>
      <c r="P11" s="3">
        <v>3886</v>
      </c>
      <c r="Q11" s="3">
        <v>55.84</v>
      </c>
      <c r="R11" s="3">
        <f t="shared" si="3"/>
        <v>0</v>
      </c>
      <c r="S11" s="3">
        <v>782.78</v>
      </c>
      <c r="U11" s="3"/>
    </row>
    <row r="12" spans="1:24" x14ac:dyDescent="0.25">
      <c r="A12" t="s">
        <v>78</v>
      </c>
      <c r="B12" s="2">
        <v>44094</v>
      </c>
      <c r="C12" s="10" t="str">
        <f t="shared" si="0"/>
        <v>2020</v>
      </c>
      <c r="D12">
        <v>10367</v>
      </c>
      <c r="E12" t="s">
        <v>79</v>
      </c>
      <c r="F12" t="s">
        <v>39</v>
      </c>
      <c r="G12" t="s">
        <v>61</v>
      </c>
      <c r="H12" t="s">
        <v>62</v>
      </c>
      <c r="I12" t="s">
        <v>63</v>
      </c>
      <c r="J12" t="s">
        <v>80</v>
      </c>
      <c r="K12" t="s">
        <v>81</v>
      </c>
      <c r="L12" t="str">
        <f t="shared" si="1"/>
        <v xml:space="preserve">HP </v>
      </c>
      <c r="M12" t="str">
        <f t="shared" si="2"/>
        <v>Mid-Sized Order</v>
      </c>
      <c r="N12">
        <v>2</v>
      </c>
      <c r="O12" s="6">
        <v>0</v>
      </c>
      <c r="P12" s="3">
        <v>455.48</v>
      </c>
      <c r="Q12" s="3">
        <v>25.9</v>
      </c>
      <c r="R12" s="3">
        <f t="shared" si="3"/>
        <v>0</v>
      </c>
      <c r="S12" s="3">
        <v>70.91</v>
      </c>
      <c r="U12" s="3"/>
    </row>
    <row r="13" spans="1:24" x14ac:dyDescent="0.25">
      <c r="A13" t="s">
        <v>82</v>
      </c>
      <c r="B13" s="2">
        <v>44828</v>
      </c>
      <c r="C13" s="10" t="str">
        <f t="shared" si="0"/>
        <v>2022</v>
      </c>
      <c r="D13">
        <v>10337</v>
      </c>
      <c r="E13" t="s">
        <v>1537</v>
      </c>
      <c r="F13" t="s">
        <v>17</v>
      </c>
      <c r="G13" t="s">
        <v>61</v>
      </c>
      <c r="H13" t="s">
        <v>62</v>
      </c>
      <c r="I13" t="s">
        <v>63</v>
      </c>
      <c r="J13" t="s">
        <v>84</v>
      </c>
      <c r="K13" t="s">
        <v>85</v>
      </c>
      <c r="L13" t="str">
        <f t="shared" si="1"/>
        <v xml:space="preserve">Panasonic </v>
      </c>
      <c r="M13" t="str">
        <f t="shared" si="2"/>
        <v>Mid-Sized Order</v>
      </c>
      <c r="N13">
        <v>4</v>
      </c>
      <c r="O13" s="6">
        <v>0</v>
      </c>
      <c r="P13" s="3">
        <v>1159.68</v>
      </c>
      <c r="Q13" s="3">
        <v>34.74</v>
      </c>
      <c r="R13" s="3">
        <f t="shared" si="3"/>
        <v>0</v>
      </c>
      <c r="S13" s="3">
        <v>142.63</v>
      </c>
      <c r="U13" s="3"/>
    </row>
    <row r="14" spans="1:24" x14ac:dyDescent="0.25">
      <c r="A14" t="s">
        <v>86</v>
      </c>
      <c r="B14" s="2">
        <v>43236</v>
      </c>
      <c r="C14" s="10" t="str">
        <f t="shared" si="0"/>
        <v>2018</v>
      </c>
      <c r="D14">
        <v>10381</v>
      </c>
      <c r="E14" t="s">
        <v>87</v>
      </c>
      <c r="F14" t="s">
        <v>39</v>
      </c>
      <c r="G14" t="s">
        <v>88</v>
      </c>
      <c r="H14" t="s">
        <v>89</v>
      </c>
      <c r="I14" t="s">
        <v>90</v>
      </c>
      <c r="J14" t="s">
        <v>91</v>
      </c>
      <c r="K14" t="s">
        <v>92</v>
      </c>
      <c r="L14" t="str">
        <f t="shared" si="1"/>
        <v xml:space="preserve">Hamilton </v>
      </c>
      <c r="M14" t="str">
        <f t="shared" si="2"/>
        <v>Single Item</v>
      </c>
      <c r="N14">
        <v>1</v>
      </c>
      <c r="O14" s="6">
        <v>0</v>
      </c>
      <c r="P14" s="3">
        <v>277.07</v>
      </c>
      <c r="Q14" s="3">
        <v>34.33</v>
      </c>
      <c r="R14" s="3">
        <f t="shared" si="3"/>
        <v>0</v>
      </c>
      <c r="S14" s="3">
        <v>36.68</v>
      </c>
      <c r="U14" s="3"/>
    </row>
    <row r="15" spans="1:24" x14ac:dyDescent="0.25">
      <c r="A15" t="s">
        <v>93</v>
      </c>
      <c r="B15" s="2">
        <v>44639</v>
      </c>
      <c r="C15" s="10" t="str">
        <f t="shared" si="0"/>
        <v>2022</v>
      </c>
      <c r="D15">
        <v>10284</v>
      </c>
      <c r="E15" t="s">
        <v>94</v>
      </c>
      <c r="F15" t="s">
        <v>17</v>
      </c>
      <c r="G15" t="s">
        <v>88</v>
      </c>
      <c r="H15" t="s">
        <v>89</v>
      </c>
      <c r="I15" t="s">
        <v>90</v>
      </c>
      <c r="J15" t="s">
        <v>95</v>
      </c>
      <c r="K15" t="s">
        <v>96</v>
      </c>
      <c r="L15" t="str">
        <f t="shared" si="1"/>
        <v xml:space="preserve">Sharp </v>
      </c>
      <c r="M15" t="str">
        <f t="shared" si="2"/>
        <v>Single Item</v>
      </c>
      <c r="N15">
        <v>1</v>
      </c>
      <c r="O15" s="6">
        <v>0.15</v>
      </c>
      <c r="P15" s="3">
        <v>1024.3699999999999</v>
      </c>
      <c r="Q15" s="3">
        <v>206.84</v>
      </c>
      <c r="R15" s="3">
        <f t="shared" si="3"/>
        <v>144.26999999999998</v>
      </c>
      <c r="S15" s="3">
        <v>246.04</v>
      </c>
      <c r="U15" s="3"/>
    </row>
    <row r="16" spans="1:24" x14ac:dyDescent="0.25">
      <c r="A16" t="s">
        <v>97</v>
      </c>
      <c r="B16" s="2">
        <v>43699</v>
      </c>
      <c r="C16" s="10" t="str">
        <f t="shared" si="0"/>
        <v>2019</v>
      </c>
      <c r="D16">
        <v>10369</v>
      </c>
      <c r="E16" t="s">
        <v>98</v>
      </c>
      <c r="F16" t="s">
        <v>32</v>
      </c>
      <c r="G16" t="s">
        <v>47</v>
      </c>
      <c r="H16" t="s">
        <v>48</v>
      </c>
      <c r="I16" t="s">
        <v>122</v>
      </c>
      <c r="J16" t="s">
        <v>99</v>
      </c>
      <c r="K16" t="s">
        <v>100</v>
      </c>
      <c r="L16" t="str">
        <f t="shared" si="1"/>
        <v xml:space="preserve">HiSense </v>
      </c>
      <c r="M16" t="str">
        <f t="shared" si="2"/>
        <v>Large Order</v>
      </c>
      <c r="N16">
        <v>7</v>
      </c>
      <c r="O16" s="6">
        <v>0.3</v>
      </c>
      <c r="P16" s="3">
        <v>7562.66</v>
      </c>
      <c r="Q16" s="3">
        <v>254.8</v>
      </c>
      <c r="R16" s="3">
        <f t="shared" si="3"/>
        <v>3131.9400000000014</v>
      </c>
      <c r="S16" s="3">
        <v>1916.18</v>
      </c>
      <c r="U16" s="3"/>
    </row>
    <row r="17" spans="1:21" x14ac:dyDescent="0.25">
      <c r="A17" t="s">
        <v>101</v>
      </c>
      <c r="B17" s="2">
        <v>43383</v>
      </c>
      <c r="C17" s="10" t="str">
        <f t="shared" si="0"/>
        <v>2018</v>
      </c>
      <c r="D17">
        <v>10132</v>
      </c>
      <c r="E17" t="s">
        <v>102</v>
      </c>
      <c r="F17" t="s">
        <v>39</v>
      </c>
      <c r="G17" t="s">
        <v>103</v>
      </c>
      <c r="H17" t="s">
        <v>104</v>
      </c>
      <c r="I17" t="s">
        <v>105</v>
      </c>
      <c r="J17" t="s">
        <v>106</v>
      </c>
      <c r="K17" t="s">
        <v>107</v>
      </c>
      <c r="L17" t="str">
        <f t="shared" si="1"/>
        <v xml:space="preserve">Breville </v>
      </c>
      <c r="M17" t="str">
        <f t="shared" si="2"/>
        <v>Mid-Sized Order</v>
      </c>
      <c r="N17">
        <v>2</v>
      </c>
      <c r="O17" s="6">
        <v>0</v>
      </c>
      <c r="P17" s="3">
        <v>2014.64</v>
      </c>
      <c r="Q17" s="3">
        <v>270.92</v>
      </c>
      <c r="R17" s="3">
        <f t="shared" si="3"/>
        <v>0</v>
      </c>
      <c r="S17" s="3">
        <v>530.75</v>
      </c>
      <c r="U17" s="3"/>
    </row>
    <row r="18" spans="1:21" x14ac:dyDescent="0.25">
      <c r="A18" t="s">
        <v>108</v>
      </c>
      <c r="B18" s="2">
        <v>44577</v>
      </c>
      <c r="C18" s="10" t="str">
        <f t="shared" si="0"/>
        <v>2022</v>
      </c>
      <c r="D18">
        <v>10334</v>
      </c>
      <c r="E18" t="s">
        <v>109</v>
      </c>
      <c r="F18" t="s">
        <v>17</v>
      </c>
      <c r="G18" t="s">
        <v>61</v>
      </c>
      <c r="H18" t="s">
        <v>62</v>
      </c>
      <c r="I18" t="s">
        <v>63</v>
      </c>
      <c r="J18" t="s">
        <v>50</v>
      </c>
      <c r="K18" t="s">
        <v>51</v>
      </c>
      <c r="L18" t="str">
        <f t="shared" si="1"/>
        <v xml:space="preserve">Nokia </v>
      </c>
      <c r="M18" t="str">
        <f t="shared" si="2"/>
        <v>Mid-Sized Order</v>
      </c>
      <c r="N18">
        <v>3</v>
      </c>
      <c r="O18" s="6">
        <v>0.2</v>
      </c>
      <c r="P18" s="3">
        <v>2776.47</v>
      </c>
      <c r="Q18" s="3">
        <v>49.59</v>
      </c>
      <c r="R18" s="3">
        <f t="shared" si="3"/>
        <v>681.7199999999998</v>
      </c>
      <c r="S18" s="3">
        <v>560.26</v>
      </c>
      <c r="U18" s="3"/>
    </row>
    <row r="19" spans="1:21" x14ac:dyDescent="0.25">
      <c r="A19" t="s">
        <v>110</v>
      </c>
      <c r="B19" s="2">
        <v>43948</v>
      </c>
      <c r="C19" s="10" t="str">
        <f t="shared" si="0"/>
        <v>2020</v>
      </c>
      <c r="D19">
        <v>10242</v>
      </c>
      <c r="E19" t="s">
        <v>111</v>
      </c>
      <c r="F19" t="s">
        <v>39</v>
      </c>
      <c r="G19" t="s">
        <v>112</v>
      </c>
      <c r="H19" t="s">
        <v>26</v>
      </c>
      <c r="I19" t="s">
        <v>27</v>
      </c>
      <c r="J19" t="s">
        <v>35</v>
      </c>
      <c r="K19" t="s">
        <v>36</v>
      </c>
      <c r="L19" t="str">
        <f t="shared" si="1"/>
        <v xml:space="preserve">Samsung </v>
      </c>
      <c r="M19" t="str">
        <f t="shared" si="2"/>
        <v>Mid-Sized Order</v>
      </c>
      <c r="N19">
        <v>2</v>
      </c>
      <c r="O19" s="6">
        <v>0</v>
      </c>
      <c r="P19" s="3">
        <v>1702.5</v>
      </c>
      <c r="Q19" s="3">
        <v>196.92</v>
      </c>
      <c r="R19" s="3">
        <f t="shared" si="3"/>
        <v>0</v>
      </c>
      <c r="S19" s="3">
        <v>445.31</v>
      </c>
      <c r="U19" s="3"/>
    </row>
    <row r="20" spans="1:21" x14ac:dyDescent="0.25">
      <c r="A20" t="s">
        <v>114</v>
      </c>
      <c r="B20" s="2">
        <v>43355</v>
      </c>
      <c r="C20" s="10" t="str">
        <f t="shared" si="0"/>
        <v>2018</v>
      </c>
      <c r="D20">
        <v>10167</v>
      </c>
      <c r="E20" t="s">
        <v>115</v>
      </c>
      <c r="F20" t="s">
        <v>32</v>
      </c>
      <c r="G20" t="s">
        <v>116</v>
      </c>
      <c r="H20" t="s">
        <v>26</v>
      </c>
      <c r="I20" t="s">
        <v>27</v>
      </c>
      <c r="J20" t="s">
        <v>117</v>
      </c>
      <c r="K20" t="s">
        <v>118</v>
      </c>
      <c r="L20" t="str">
        <f t="shared" si="1"/>
        <v xml:space="preserve">Xerox </v>
      </c>
      <c r="M20" t="str">
        <f t="shared" si="2"/>
        <v>Single Item</v>
      </c>
      <c r="N20">
        <v>1</v>
      </c>
      <c r="O20" s="6">
        <v>0</v>
      </c>
      <c r="P20" s="3">
        <v>180.55</v>
      </c>
      <c r="Q20" s="3">
        <v>16.260000000000002</v>
      </c>
      <c r="R20" s="3">
        <f t="shared" si="3"/>
        <v>0</v>
      </c>
      <c r="S20" s="3">
        <v>28.71</v>
      </c>
      <c r="U20" s="3"/>
    </row>
    <row r="21" spans="1:21" x14ac:dyDescent="0.25">
      <c r="A21" t="s">
        <v>119</v>
      </c>
      <c r="B21" s="2">
        <v>43242</v>
      </c>
      <c r="C21" s="10" t="str">
        <f t="shared" si="0"/>
        <v>2018</v>
      </c>
      <c r="D21">
        <v>10031</v>
      </c>
      <c r="E21" t="s">
        <v>120</v>
      </c>
      <c r="F21" t="s">
        <v>32</v>
      </c>
      <c r="G21" t="s">
        <v>121</v>
      </c>
      <c r="H21" t="s">
        <v>121</v>
      </c>
      <c r="I21" t="s">
        <v>122</v>
      </c>
      <c r="J21" t="s">
        <v>123</v>
      </c>
      <c r="K21" t="s">
        <v>124</v>
      </c>
      <c r="L21" t="str">
        <f t="shared" si="1"/>
        <v xml:space="preserve">Sony </v>
      </c>
      <c r="M21" t="str">
        <f t="shared" si="2"/>
        <v>Large Order</v>
      </c>
      <c r="N21">
        <v>7</v>
      </c>
      <c r="O21" s="6">
        <v>0</v>
      </c>
      <c r="P21" s="3">
        <v>4673.8999999999996</v>
      </c>
      <c r="Q21" s="3">
        <v>25.44</v>
      </c>
      <c r="R21" s="3">
        <f t="shared" si="3"/>
        <v>0</v>
      </c>
      <c r="S21" s="3">
        <v>937.32</v>
      </c>
      <c r="U21" s="3"/>
    </row>
    <row r="22" spans="1:21" x14ac:dyDescent="0.25">
      <c r="A22" t="s">
        <v>125</v>
      </c>
      <c r="B22" s="2">
        <v>44902</v>
      </c>
      <c r="C22" s="10" t="str">
        <f t="shared" si="0"/>
        <v>2022</v>
      </c>
      <c r="D22">
        <v>10040</v>
      </c>
      <c r="E22" t="s">
        <v>126</v>
      </c>
      <c r="F22" t="s">
        <v>39</v>
      </c>
      <c r="G22" t="s">
        <v>47</v>
      </c>
      <c r="H22" t="s">
        <v>48</v>
      </c>
      <c r="I22" t="s">
        <v>122</v>
      </c>
      <c r="J22" t="s">
        <v>117</v>
      </c>
      <c r="K22" t="s">
        <v>118</v>
      </c>
      <c r="L22" t="str">
        <f t="shared" si="1"/>
        <v xml:space="preserve">Xerox </v>
      </c>
      <c r="M22" t="str">
        <f t="shared" si="2"/>
        <v>Single Item</v>
      </c>
      <c r="N22">
        <v>1</v>
      </c>
      <c r="O22" s="6">
        <v>0.05</v>
      </c>
      <c r="P22" s="3">
        <v>180.55</v>
      </c>
      <c r="Q22" s="3">
        <v>17.07</v>
      </c>
      <c r="R22" s="3">
        <f t="shared" si="3"/>
        <v>8.6042105263157964</v>
      </c>
      <c r="S22" s="3">
        <v>28.79</v>
      </c>
      <c r="U22" s="3"/>
    </row>
    <row r="23" spans="1:21" x14ac:dyDescent="0.25">
      <c r="A23" t="s">
        <v>127</v>
      </c>
      <c r="B23" s="2">
        <v>44498</v>
      </c>
      <c r="C23" s="10" t="str">
        <f t="shared" si="0"/>
        <v>2021</v>
      </c>
      <c r="D23">
        <v>10357</v>
      </c>
      <c r="E23" t="s">
        <v>128</v>
      </c>
      <c r="F23" t="s">
        <v>17</v>
      </c>
      <c r="G23" t="s">
        <v>18</v>
      </c>
      <c r="H23" t="s">
        <v>19</v>
      </c>
      <c r="I23" t="s">
        <v>20</v>
      </c>
      <c r="J23" t="s">
        <v>129</v>
      </c>
      <c r="K23" t="s">
        <v>130</v>
      </c>
      <c r="L23" t="str">
        <f t="shared" si="1"/>
        <v xml:space="preserve">BlackBerry </v>
      </c>
      <c r="M23" t="str">
        <f t="shared" si="2"/>
        <v>Single Item</v>
      </c>
      <c r="N23">
        <v>1</v>
      </c>
      <c r="O23" s="6">
        <v>0</v>
      </c>
      <c r="P23" s="3">
        <v>916.69</v>
      </c>
      <c r="Q23" s="3">
        <v>56.47</v>
      </c>
      <c r="R23" s="3">
        <f t="shared" si="3"/>
        <v>0</v>
      </c>
      <c r="S23" s="3">
        <v>188.99</v>
      </c>
      <c r="U23" s="3"/>
    </row>
    <row r="24" spans="1:21" x14ac:dyDescent="0.25">
      <c r="A24" t="s">
        <v>131</v>
      </c>
      <c r="B24" s="2">
        <v>43202</v>
      </c>
      <c r="C24" s="10" t="str">
        <f t="shared" si="0"/>
        <v>2018</v>
      </c>
      <c r="D24">
        <v>10061</v>
      </c>
      <c r="E24" t="s">
        <v>132</v>
      </c>
      <c r="F24" t="s">
        <v>32</v>
      </c>
      <c r="G24" t="s">
        <v>133</v>
      </c>
      <c r="H24" t="s">
        <v>134</v>
      </c>
      <c r="I24" t="s">
        <v>135</v>
      </c>
      <c r="J24" t="s">
        <v>50</v>
      </c>
      <c r="K24" t="s">
        <v>51</v>
      </c>
      <c r="L24" t="str">
        <f t="shared" si="1"/>
        <v xml:space="preserve">Nokia </v>
      </c>
      <c r="M24" t="str">
        <f t="shared" si="2"/>
        <v>Single Item</v>
      </c>
      <c r="N24">
        <v>1</v>
      </c>
      <c r="O24" s="6">
        <v>0</v>
      </c>
      <c r="P24" s="3">
        <v>925.49</v>
      </c>
      <c r="Q24" s="3">
        <v>51.84</v>
      </c>
      <c r="R24" s="3">
        <f t="shared" si="3"/>
        <v>0</v>
      </c>
      <c r="S24" s="3">
        <v>190.28</v>
      </c>
      <c r="U24" s="3"/>
    </row>
    <row r="25" spans="1:21" x14ac:dyDescent="0.25">
      <c r="A25" t="s">
        <v>136</v>
      </c>
      <c r="B25" s="2">
        <v>43314</v>
      </c>
      <c r="C25" s="10" t="str">
        <f t="shared" si="0"/>
        <v>2018</v>
      </c>
      <c r="D25">
        <v>10021</v>
      </c>
      <c r="E25" t="s">
        <v>137</v>
      </c>
      <c r="F25" t="s">
        <v>39</v>
      </c>
      <c r="G25" t="s">
        <v>33</v>
      </c>
      <c r="H25" t="s">
        <v>34</v>
      </c>
      <c r="I25" t="s">
        <v>27</v>
      </c>
      <c r="J25" t="s">
        <v>138</v>
      </c>
      <c r="K25" t="s">
        <v>139</v>
      </c>
      <c r="L25" t="str">
        <f t="shared" si="1"/>
        <v xml:space="preserve">Canon </v>
      </c>
      <c r="M25" t="str">
        <f t="shared" si="2"/>
        <v>Large Order</v>
      </c>
      <c r="N25">
        <v>5</v>
      </c>
      <c r="O25" s="6">
        <v>0.05</v>
      </c>
      <c r="P25" s="3">
        <v>904.5</v>
      </c>
      <c r="Q25" s="3">
        <v>18.57</v>
      </c>
      <c r="R25" s="3">
        <f t="shared" si="3"/>
        <v>46.627894736842109</v>
      </c>
      <c r="S25" s="3">
        <v>137.56</v>
      </c>
      <c r="U25" s="3"/>
    </row>
    <row r="26" spans="1:21" x14ac:dyDescent="0.25">
      <c r="A26" t="s">
        <v>140</v>
      </c>
      <c r="B26" s="2">
        <v>44089</v>
      </c>
      <c r="C26" s="10" t="str">
        <f t="shared" si="0"/>
        <v>2020</v>
      </c>
      <c r="D26">
        <v>10105</v>
      </c>
      <c r="E26" t="s">
        <v>141</v>
      </c>
      <c r="F26" t="s">
        <v>39</v>
      </c>
      <c r="G26" t="s">
        <v>116</v>
      </c>
      <c r="H26" t="s">
        <v>26</v>
      </c>
      <c r="I26" t="s">
        <v>27</v>
      </c>
      <c r="J26" t="s">
        <v>142</v>
      </c>
      <c r="K26" t="s">
        <v>1645</v>
      </c>
      <c r="L26" t="str">
        <f t="shared" si="1"/>
        <v xml:space="preserve">Whirlpool </v>
      </c>
      <c r="M26" t="str">
        <f t="shared" si="2"/>
        <v>Large Order</v>
      </c>
      <c r="N26">
        <v>6</v>
      </c>
      <c r="O26" s="6">
        <v>0</v>
      </c>
      <c r="P26" s="3">
        <v>1162.02</v>
      </c>
      <c r="Q26" s="3">
        <v>14</v>
      </c>
      <c r="R26" s="3">
        <f t="shared" si="3"/>
        <v>0</v>
      </c>
      <c r="S26" s="3">
        <v>140.84</v>
      </c>
      <c r="U26" s="3"/>
    </row>
    <row r="27" spans="1:21" x14ac:dyDescent="0.25">
      <c r="A27" t="s">
        <v>144</v>
      </c>
      <c r="B27" s="2">
        <v>44378</v>
      </c>
      <c r="C27" s="10" t="str">
        <f t="shared" si="0"/>
        <v>2021</v>
      </c>
      <c r="D27">
        <v>10222</v>
      </c>
      <c r="E27" t="s">
        <v>145</v>
      </c>
      <c r="F27" t="s">
        <v>32</v>
      </c>
      <c r="G27" t="s">
        <v>121</v>
      </c>
      <c r="H27" t="s">
        <v>121</v>
      </c>
      <c r="I27" t="s">
        <v>122</v>
      </c>
      <c r="J27" t="s">
        <v>146</v>
      </c>
      <c r="K27" t="s">
        <v>147</v>
      </c>
      <c r="L27" t="str">
        <f t="shared" si="1"/>
        <v xml:space="preserve">Breville </v>
      </c>
      <c r="M27" t="str">
        <f t="shared" si="2"/>
        <v>Mid-Sized Order</v>
      </c>
      <c r="N27">
        <v>4</v>
      </c>
      <c r="O27" s="6">
        <v>0</v>
      </c>
      <c r="P27" s="3">
        <v>644.72</v>
      </c>
      <c r="Q27" s="3">
        <v>14.53</v>
      </c>
      <c r="R27" s="3">
        <f t="shared" si="3"/>
        <v>0</v>
      </c>
      <c r="S27" s="3">
        <v>78.81</v>
      </c>
      <c r="U27" s="3"/>
    </row>
    <row r="28" spans="1:21" x14ac:dyDescent="0.25">
      <c r="A28" t="s">
        <v>148</v>
      </c>
      <c r="B28" s="2">
        <v>43429</v>
      </c>
      <c r="C28" s="10" t="str">
        <f t="shared" si="0"/>
        <v>2018</v>
      </c>
      <c r="D28">
        <v>10253</v>
      </c>
      <c r="E28" t="s">
        <v>149</v>
      </c>
      <c r="F28" t="s">
        <v>17</v>
      </c>
      <c r="G28" t="s">
        <v>72</v>
      </c>
      <c r="H28" t="s">
        <v>73</v>
      </c>
      <c r="I28" t="s">
        <v>56</v>
      </c>
      <c r="J28" t="s">
        <v>150</v>
      </c>
      <c r="K28" t="s">
        <v>151</v>
      </c>
      <c r="L28" t="str">
        <f t="shared" si="1"/>
        <v xml:space="preserve">Maytag </v>
      </c>
      <c r="M28" t="str">
        <f t="shared" si="2"/>
        <v>Single Item</v>
      </c>
      <c r="N28">
        <v>1</v>
      </c>
      <c r="O28" s="6">
        <v>0</v>
      </c>
      <c r="P28" s="3">
        <v>878.08</v>
      </c>
      <c r="Q28" s="3">
        <v>274.27999999999997</v>
      </c>
      <c r="R28" s="3">
        <f t="shared" si="3"/>
        <v>0</v>
      </c>
      <c r="S28" s="3">
        <v>246.95</v>
      </c>
      <c r="U28" s="3"/>
    </row>
    <row r="29" spans="1:21" x14ac:dyDescent="0.25">
      <c r="A29" t="s">
        <v>152</v>
      </c>
      <c r="B29" s="2">
        <v>43858</v>
      </c>
      <c r="C29" s="10" t="str">
        <f t="shared" si="0"/>
        <v>2020</v>
      </c>
      <c r="D29">
        <v>10356</v>
      </c>
      <c r="E29" t="s">
        <v>153</v>
      </c>
      <c r="F29" t="s">
        <v>32</v>
      </c>
      <c r="G29" t="s">
        <v>154</v>
      </c>
      <c r="H29" t="s">
        <v>155</v>
      </c>
      <c r="I29" t="s">
        <v>156</v>
      </c>
      <c r="J29" t="s">
        <v>157</v>
      </c>
      <c r="K29" t="s">
        <v>158</v>
      </c>
      <c r="L29" t="str">
        <f t="shared" si="1"/>
        <v xml:space="preserve">Epson </v>
      </c>
      <c r="M29" t="str">
        <f t="shared" si="2"/>
        <v>Mid-Sized Order</v>
      </c>
      <c r="N29">
        <v>2</v>
      </c>
      <c r="O29" s="6">
        <v>0</v>
      </c>
      <c r="P29" s="3">
        <v>377.74</v>
      </c>
      <c r="Q29" s="3">
        <v>22.58</v>
      </c>
      <c r="R29" s="3">
        <f t="shared" si="3"/>
        <v>0</v>
      </c>
      <c r="S29" s="3">
        <v>58.92</v>
      </c>
      <c r="U29" s="3"/>
    </row>
    <row r="30" spans="1:21" x14ac:dyDescent="0.25">
      <c r="A30" t="s">
        <v>159</v>
      </c>
      <c r="B30" s="2">
        <v>44082</v>
      </c>
      <c r="C30" s="10" t="str">
        <f t="shared" si="0"/>
        <v>2020</v>
      </c>
      <c r="D30">
        <v>10024</v>
      </c>
      <c r="E30" t="s">
        <v>160</v>
      </c>
      <c r="F30" t="s">
        <v>39</v>
      </c>
      <c r="G30" t="s">
        <v>25</v>
      </c>
      <c r="H30" t="s">
        <v>26</v>
      </c>
      <c r="I30" t="s">
        <v>27</v>
      </c>
      <c r="J30" t="s">
        <v>161</v>
      </c>
      <c r="K30" t="s">
        <v>162</v>
      </c>
      <c r="L30" t="str">
        <f t="shared" si="1"/>
        <v xml:space="preserve">Lexmark </v>
      </c>
      <c r="M30" t="str">
        <f t="shared" si="2"/>
        <v>Single Item</v>
      </c>
      <c r="N30">
        <v>1</v>
      </c>
      <c r="O30" s="6">
        <v>0.15</v>
      </c>
      <c r="P30" s="3">
        <v>107.75</v>
      </c>
      <c r="Q30" s="3">
        <v>12.44</v>
      </c>
      <c r="R30" s="3">
        <f t="shared" si="3"/>
        <v>16.81941176470589</v>
      </c>
      <c r="S30" s="3">
        <v>17.399999999999999</v>
      </c>
      <c r="U30" s="3"/>
    </row>
    <row r="31" spans="1:21" x14ac:dyDescent="0.25">
      <c r="A31" t="s">
        <v>163</v>
      </c>
      <c r="B31" s="2">
        <v>43671</v>
      </c>
      <c r="C31" s="10" t="str">
        <f t="shared" si="0"/>
        <v>2019</v>
      </c>
      <c r="D31">
        <v>10374</v>
      </c>
      <c r="E31" t="s">
        <v>164</v>
      </c>
      <c r="F31" t="s">
        <v>32</v>
      </c>
      <c r="G31" t="s">
        <v>165</v>
      </c>
      <c r="H31" t="s">
        <v>41</v>
      </c>
      <c r="I31" t="s">
        <v>166</v>
      </c>
      <c r="J31" t="s">
        <v>167</v>
      </c>
      <c r="K31" t="s">
        <v>168</v>
      </c>
      <c r="L31" t="str">
        <f t="shared" si="1"/>
        <v xml:space="preserve">Philips </v>
      </c>
      <c r="M31" t="str">
        <f t="shared" si="2"/>
        <v>Single Item</v>
      </c>
      <c r="N31">
        <v>1</v>
      </c>
      <c r="O31" s="6">
        <v>0.05</v>
      </c>
      <c r="P31" s="3">
        <v>1215.8</v>
      </c>
      <c r="Q31" s="3">
        <v>230.18</v>
      </c>
      <c r="R31" s="3">
        <f t="shared" si="3"/>
        <v>51.874736842105222</v>
      </c>
      <c r="S31" s="3">
        <v>290.5</v>
      </c>
      <c r="U31" s="3"/>
    </row>
    <row r="32" spans="1:21" x14ac:dyDescent="0.25">
      <c r="A32" t="s">
        <v>169</v>
      </c>
      <c r="B32" s="2">
        <v>43295</v>
      </c>
      <c r="C32" s="10" t="str">
        <f t="shared" si="0"/>
        <v>2018</v>
      </c>
      <c r="D32">
        <v>10332</v>
      </c>
      <c r="E32" t="s">
        <v>170</v>
      </c>
      <c r="F32" t="s">
        <v>39</v>
      </c>
      <c r="G32" t="s">
        <v>47</v>
      </c>
      <c r="H32" t="s">
        <v>48</v>
      </c>
      <c r="I32" t="s">
        <v>122</v>
      </c>
      <c r="J32" t="s">
        <v>91</v>
      </c>
      <c r="K32" t="s">
        <v>92</v>
      </c>
      <c r="L32" t="str">
        <f t="shared" si="1"/>
        <v xml:space="preserve">Hamilton </v>
      </c>
      <c r="M32" t="str">
        <f t="shared" si="2"/>
        <v>Single Item</v>
      </c>
      <c r="N32">
        <v>1</v>
      </c>
      <c r="O32" s="6">
        <v>0</v>
      </c>
      <c r="P32" s="3">
        <v>277.07</v>
      </c>
      <c r="Q32" s="3">
        <v>32.770000000000003</v>
      </c>
      <c r="R32" s="3">
        <f t="shared" si="3"/>
        <v>0</v>
      </c>
      <c r="S32" s="3">
        <v>36.53</v>
      </c>
      <c r="U32" s="3"/>
    </row>
    <row r="33" spans="1:21" x14ac:dyDescent="0.25">
      <c r="A33" t="s">
        <v>171</v>
      </c>
      <c r="B33" s="2">
        <v>44777</v>
      </c>
      <c r="C33" s="10" t="str">
        <f t="shared" si="0"/>
        <v>2022</v>
      </c>
      <c r="D33">
        <v>10149</v>
      </c>
      <c r="E33" t="s">
        <v>1538</v>
      </c>
      <c r="F33" t="s">
        <v>17</v>
      </c>
      <c r="G33" t="s">
        <v>121</v>
      </c>
      <c r="H33" t="s">
        <v>121</v>
      </c>
      <c r="I33" t="s">
        <v>122</v>
      </c>
      <c r="J33" t="s">
        <v>28</v>
      </c>
      <c r="K33" t="s">
        <v>29</v>
      </c>
      <c r="L33" t="str">
        <f t="shared" si="1"/>
        <v xml:space="preserve">LG </v>
      </c>
      <c r="M33" t="str">
        <f t="shared" si="2"/>
        <v>Mid-Sized Order</v>
      </c>
      <c r="N33">
        <v>2</v>
      </c>
      <c r="O33" s="6">
        <v>0.05</v>
      </c>
      <c r="P33" s="3">
        <v>2008.36</v>
      </c>
      <c r="Q33" s="3">
        <v>282.11</v>
      </c>
      <c r="R33" s="3">
        <f t="shared" si="3"/>
        <v>90.855263157894797</v>
      </c>
      <c r="S33" s="3">
        <v>530.29</v>
      </c>
      <c r="U33" s="3"/>
    </row>
    <row r="34" spans="1:21" x14ac:dyDescent="0.25">
      <c r="A34" t="s">
        <v>173</v>
      </c>
      <c r="B34" s="2">
        <v>44801</v>
      </c>
      <c r="C34" s="10" t="str">
        <f t="shared" si="0"/>
        <v>2022</v>
      </c>
      <c r="D34">
        <v>10113</v>
      </c>
      <c r="E34" t="s">
        <v>174</v>
      </c>
      <c r="F34" t="s">
        <v>17</v>
      </c>
      <c r="G34" t="s">
        <v>154</v>
      </c>
      <c r="H34" t="s">
        <v>155</v>
      </c>
      <c r="I34" t="s">
        <v>156</v>
      </c>
      <c r="J34" t="s">
        <v>175</v>
      </c>
      <c r="K34" t="s">
        <v>176</v>
      </c>
      <c r="L34" t="str">
        <f t="shared" si="1"/>
        <v xml:space="preserve">KitchenAid </v>
      </c>
      <c r="M34" t="str">
        <f t="shared" si="2"/>
        <v>Single Item</v>
      </c>
      <c r="N34">
        <v>1</v>
      </c>
      <c r="O34" s="6">
        <v>0.05</v>
      </c>
      <c r="P34" s="3">
        <v>1223.1600000000001</v>
      </c>
      <c r="Q34" s="3">
        <v>319.55</v>
      </c>
      <c r="R34" s="3">
        <f t="shared" si="3"/>
        <v>47.558421052631616</v>
      </c>
      <c r="S34" s="3">
        <v>337.74</v>
      </c>
      <c r="U34" s="3"/>
    </row>
    <row r="35" spans="1:21" x14ac:dyDescent="0.25">
      <c r="A35" t="s">
        <v>177</v>
      </c>
      <c r="B35" s="2">
        <v>43104</v>
      </c>
      <c r="C35" s="10" t="str">
        <f t="shared" si="0"/>
        <v>2018</v>
      </c>
      <c r="D35">
        <v>10077</v>
      </c>
      <c r="E35" t="s">
        <v>178</v>
      </c>
      <c r="F35" t="s">
        <v>17</v>
      </c>
      <c r="G35" t="s">
        <v>33</v>
      </c>
      <c r="H35" t="s">
        <v>34</v>
      </c>
      <c r="I35" t="s">
        <v>27</v>
      </c>
      <c r="J35" t="s">
        <v>146</v>
      </c>
      <c r="K35" t="s">
        <v>147</v>
      </c>
      <c r="L35" t="str">
        <f t="shared" si="1"/>
        <v xml:space="preserve">Breville </v>
      </c>
      <c r="M35" t="str">
        <f t="shared" si="2"/>
        <v>Single Item</v>
      </c>
      <c r="N35">
        <v>1</v>
      </c>
      <c r="O35" s="6">
        <v>0.1</v>
      </c>
      <c r="P35" s="3">
        <v>161.18</v>
      </c>
      <c r="Q35" s="3">
        <v>13.84</v>
      </c>
      <c r="R35" s="3">
        <f t="shared" si="3"/>
        <v>16.371111111111105</v>
      </c>
      <c r="S35" s="3">
        <v>20.72</v>
      </c>
      <c r="U35" s="3"/>
    </row>
    <row r="36" spans="1:21" x14ac:dyDescent="0.25">
      <c r="A36" t="s">
        <v>179</v>
      </c>
      <c r="B36" s="2">
        <v>43491</v>
      </c>
      <c r="C36" s="10" t="str">
        <f t="shared" si="0"/>
        <v>2019</v>
      </c>
      <c r="D36">
        <v>10067</v>
      </c>
      <c r="E36" t="s">
        <v>180</v>
      </c>
      <c r="F36" t="s">
        <v>32</v>
      </c>
      <c r="G36" t="s">
        <v>25</v>
      </c>
      <c r="H36" t="s">
        <v>26</v>
      </c>
      <c r="I36" t="s">
        <v>27</v>
      </c>
      <c r="J36" t="s">
        <v>181</v>
      </c>
      <c r="K36" t="s">
        <v>182</v>
      </c>
      <c r="L36" t="str">
        <f t="shared" si="1"/>
        <v xml:space="preserve">Hoover </v>
      </c>
      <c r="M36" t="str">
        <f t="shared" si="2"/>
        <v>Single Item</v>
      </c>
      <c r="N36">
        <v>1</v>
      </c>
      <c r="O36" s="6">
        <v>0.05</v>
      </c>
      <c r="P36" s="3">
        <v>230.19</v>
      </c>
      <c r="Q36" s="3">
        <v>26.22</v>
      </c>
      <c r="R36" s="3">
        <f t="shared" si="3"/>
        <v>10.735263157894735</v>
      </c>
      <c r="S36" s="3">
        <v>30.24</v>
      </c>
      <c r="U36" s="3"/>
    </row>
    <row r="37" spans="1:21" x14ac:dyDescent="0.25">
      <c r="A37" t="s">
        <v>183</v>
      </c>
      <c r="B37" s="2">
        <v>44324</v>
      </c>
      <c r="C37" s="10" t="str">
        <f t="shared" si="0"/>
        <v>2021</v>
      </c>
      <c r="D37">
        <v>10206</v>
      </c>
      <c r="E37" t="s">
        <v>184</v>
      </c>
      <c r="F37" t="s">
        <v>17</v>
      </c>
      <c r="G37" t="s">
        <v>18</v>
      </c>
      <c r="H37" t="s">
        <v>19</v>
      </c>
      <c r="I37" t="s">
        <v>20</v>
      </c>
      <c r="J37" t="s">
        <v>68</v>
      </c>
      <c r="K37" t="s">
        <v>69</v>
      </c>
      <c r="L37" t="str">
        <f t="shared" si="1"/>
        <v xml:space="preserve">StarTech </v>
      </c>
      <c r="M37" t="str">
        <f t="shared" si="2"/>
        <v>Large Order</v>
      </c>
      <c r="N37">
        <v>5</v>
      </c>
      <c r="O37" s="6">
        <v>0.1</v>
      </c>
      <c r="P37" s="3">
        <v>1132.45</v>
      </c>
      <c r="Q37" s="3">
        <v>20.74</v>
      </c>
      <c r="R37" s="3">
        <f t="shared" si="3"/>
        <v>123.52333333333331</v>
      </c>
      <c r="S37" s="3">
        <v>171.92</v>
      </c>
      <c r="U37" s="3"/>
    </row>
    <row r="38" spans="1:21" x14ac:dyDescent="0.25">
      <c r="A38" t="s">
        <v>185</v>
      </c>
      <c r="B38" s="2">
        <v>43948</v>
      </c>
      <c r="C38" s="10" t="str">
        <f t="shared" si="0"/>
        <v>2020</v>
      </c>
      <c r="D38">
        <v>10306</v>
      </c>
      <c r="E38" t="s">
        <v>186</v>
      </c>
      <c r="F38" t="s">
        <v>39</v>
      </c>
      <c r="G38" t="s">
        <v>88</v>
      </c>
      <c r="H38" t="s">
        <v>89</v>
      </c>
      <c r="I38" t="s">
        <v>90</v>
      </c>
      <c r="J38" t="s">
        <v>64</v>
      </c>
      <c r="K38" t="s">
        <v>65</v>
      </c>
      <c r="L38" t="str">
        <f t="shared" si="1"/>
        <v xml:space="preserve">TCL </v>
      </c>
      <c r="M38" t="str">
        <f t="shared" si="2"/>
        <v>Mid-Sized Order</v>
      </c>
      <c r="N38">
        <v>2</v>
      </c>
      <c r="O38" s="6">
        <v>0</v>
      </c>
      <c r="P38" s="3">
        <v>1763.28</v>
      </c>
      <c r="Q38" s="3">
        <v>147.30000000000001</v>
      </c>
      <c r="R38" s="3">
        <f t="shared" si="3"/>
        <v>0</v>
      </c>
      <c r="S38" s="3">
        <v>402.65</v>
      </c>
      <c r="U38" s="3"/>
    </row>
    <row r="39" spans="1:21" x14ac:dyDescent="0.25">
      <c r="A39" t="s">
        <v>187</v>
      </c>
      <c r="B39" s="2">
        <v>44229</v>
      </c>
      <c r="C39" s="10" t="str">
        <f t="shared" si="0"/>
        <v>2021</v>
      </c>
      <c r="D39">
        <v>10196</v>
      </c>
      <c r="E39" t="s">
        <v>1539</v>
      </c>
      <c r="F39" t="s">
        <v>39</v>
      </c>
      <c r="G39" t="s">
        <v>18</v>
      </c>
      <c r="H39" t="s">
        <v>19</v>
      </c>
      <c r="I39" t="s">
        <v>20</v>
      </c>
      <c r="J39" t="s">
        <v>43</v>
      </c>
      <c r="K39" t="s">
        <v>44</v>
      </c>
      <c r="L39" t="str">
        <f t="shared" si="1"/>
        <v xml:space="preserve">HP </v>
      </c>
      <c r="M39" t="str">
        <f t="shared" si="2"/>
        <v>Mid-Sized Order</v>
      </c>
      <c r="N39">
        <v>4</v>
      </c>
      <c r="O39" s="6">
        <v>0</v>
      </c>
      <c r="P39" s="3">
        <v>630</v>
      </c>
      <c r="Q39" s="3">
        <v>18.89</v>
      </c>
      <c r="R39" s="3">
        <f t="shared" si="3"/>
        <v>0</v>
      </c>
      <c r="S39" s="3">
        <v>96.37</v>
      </c>
      <c r="U39" s="3"/>
    </row>
    <row r="40" spans="1:21" x14ac:dyDescent="0.25">
      <c r="A40" t="s">
        <v>189</v>
      </c>
      <c r="B40" s="2">
        <v>44487</v>
      </c>
      <c r="C40" s="10" t="str">
        <f t="shared" si="0"/>
        <v>2021</v>
      </c>
      <c r="D40">
        <v>10011</v>
      </c>
      <c r="E40" t="s">
        <v>190</v>
      </c>
      <c r="F40" t="s">
        <v>32</v>
      </c>
      <c r="G40" t="s">
        <v>121</v>
      </c>
      <c r="H40" t="s">
        <v>121</v>
      </c>
      <c r="I40" t="s">
        <v>122</v>
      </c>
      <c r="J40" t="s">
        <v>175</v>
      </c>
      <c r="K40" t="s">
        <v>176</v>
      </c>
      <c r="L40" t="str">
        <f t="shared" si="1"/>
        <v xml:space="preserve">KitchenAid </v>
      </c>
      <c r="M40" t="str">
        <f t="shared" si="2"/>
        <v>Large Order</v>
      </c>
      <c r="N40">
        <v>5</v>
      </c>
      <c r="O40" s="6">
        <v>0.05</v>
      </c>
      <c r="P40" s="3">
        <v>6115.8</v>
      </c>
      <c r="Q40" s="3">
        <v>305.02999999999997</v>
      </c>
      <c r="R40" s="3">
        <f t="shared" si="3"/>
        <v>305.82999999999993</v>
      </c>
      <c r="S40" s="3">
        <v>1559.45</v>
      </c>
      <c r="U40" s="3"/>
    </row>
    <row r="41" spans="1:21" x14ac:dyDescent="0.25">
      <c r="A41" t="s">
        <v>191</v>
      </c>
      <c r="B41" s="2">
        <v>43839</v>
      </c>
      <c r="C41" s="10" t="str">
        <f t="shared" si="0"/>
        <v>2020</v>
      </c>
      <c r="D41">
        <v>10238</v>
      </c>
      <c r="E41" t="s">
        <v>192</v>
      </c>
      <c r="F41" t="s">
        <v>39</v>
      </c>
      <c r="G41" t="s">
        <v>193</v>
      </c>
      <c r="H41" t="s">
        <v>193</v>
      </c>
      <c r="I41" t="s">
        <v>194</v>
      </c>
      <c r="J41" t="s">
        <v>195</v>
      </c>
      <c r="K41" t="s">
        <v>196</v>
      </c>
      <c r="L41" t="str">
        <f t="shared" si="1"/>
        <v xml:space="preserve">Cuisinart </v>
      </c>
      <c r="M41" t="str">
        <f t="shared" si="2"/>
        <v>Single Item</v>
      </c>
      <c r="N41">
        <v>1</v>
      </c>
      <c r="O41" s="6">
        <v>0</v>
      </c>
      <c r="P41" s="3">
        <v>279.27999999999997</v>
      </c>
      <c r="Q41" s="3">
        <v>25.44</v>
      </c>
      <c r="R41" s="3">
        <f t="shared" si="3"/>
        <v>0</v>
      </c>
      <c r="S41" s="3">
        <v>36.049999999999997</v>
      </c>
      <c r="U41" s="3"/>
    </row>
    <row r="42" spans="1:21" x14ac:dyDescent="0.25">
      <c r="A42" t="s">
        <v>197</v>
      </c>
      <c r="B42" s="2">
        <v>44165</v>
      </c>
      <c r="C42" s="10" t="str">
        <f t="shared" si="0"/>
        <v>2020</v>
      </c>
      <c r="D42">
        <v>10340</v>
      </c>
      <c r="E42" t="s">
        <v>198</v>
      </c>
      <c r="F42" t="s">
        <v>32</v>
      </c>
      <c r="G42" t="s">
        <v>33</v>
      </c>
      <c r="H42" t="s">
        <v>34</v>
      </c>
      <c r="I42" t="s">
        <v>27</v>
      </c>
      <c r="J42" t="s">
        <v>84</v>
      </c>
      <c r="K42" t="s">
        <v>85</v>
      </c>
      <c r="L42" t="str">
        <f t="shared" si="1"/>
        <v xml:space="preserve">Panasonic </v>
      </c>
      <c r="M42" t="str">
        <f t="shared" si="2"/>
        <v>Mid-Sized Order</v>
      </c>
      <c r="N42">
        <v>4</v>
      </c>
      <c r="O42" s="6">
        <v>0</v>
      </c>
      <c r="P42" s="3">
        <v>1159.68</v>
      </c>
      <c r="Q42" s="3">
        <v>31.58</v>
      </c>
      <c r="R42" s="3">
        <f t="shared" si="3"/>
        <v>0</v>
      </c>
      <c r="S42" s="3">
        <v>142.32</v>
      </c>
      <c r="U42" s="3"/>
    </row>
    <row r="43" spans="1:21" x14ac:dyDescent="0.25">
      <c r="A43" t="s">
        <v>199</v>
      </c>
      <c r="B43" s="2">
        <v>44003</v>
      </c>
      <c r="C43" s="10" t="str">
        <f t="shared" si="0"/>
        <v>2020</v>
      </c>
      <c r="D43">
        <v>10341</v>
      </c>
      <c r="E43" t="s">
        <v>200</v>
      </c>
      <c r="F43" t="s">
        <v>39</v>
      </c>
      <c r="G43" t="s">
        <v>201</v>
      </c>
      <c r="H43" t="s">
        <v>202</v>
      </c>
      <c r="I43" t="s">
        <v>122</v>
      </c>
      <c r="J43" t="s">
        <v>43</v>
      </c>
      <c r="K43" t="s">
        <v>44</v>
      </c>
      <c r="L43" t="str">
        <f t="shared" si="1"/>
        <v xml:space="preserve">HP </v>
      </c>
      <c r="M43" t="str">
        <f t="shared" si="2"/>
        <v>Mid-Sized Order</v>
      </c>
      <c r="N43">
        <v>4</v>
      </c>
      <c r="O43" s="6">
        <v>0.2</v>
      </c>
      <c r="P43" s="3">
        <v>630</v>
      </c>
      <c r="Q43" s="3">
        <v>18.89</v>
      </c>
      <c r="R43" s="3">
        <f t="shared" si="3"/>
        <v>152.77749999999992</v>
      </c>
      <c r="S43" s="3">
        <v>96.37</v>
      </c>
      <c r="U43" s="3"/>
    </row>
    <row r="44" spans="1:21" x14ac:dyDescent="0.25">
      <c r="A44" t="s">
        <v>203</v>
      </c>
      <c r="B44" s="2">
        <v>43167</v>
      </c>
      <c r="C44" s="10" t="str">
        <f t="shared" si="0"/>
        <v>2018</v>
      </c>
      <c r="D44">
        <v>10014</v>
      </c>
      <c r="E44" t="s">
        <v>204</v>
      </c>
      <c r="F44" t="s">
        <v>39</v>
      </c>
      <c r="G44" t="s">
        <v>47</v>
      </c>
      <c r="H44" t="s">
        <v>48</v>
      </c>
      <c r="I44" t="s">
        <v>122</v>
      </c>
      <c r="J44" t="s">
        <v>205</v>
      </c>
      <c r="K44" t="s">
        <v>206</v>
      </c>
      <c r="L44" t="str">
        <f t="shared" si="1"/>
        <v xml:space="preserve">LG </v>
      </c>
      <c r="M44" t="str">
        <f t="shared" si="2"/>
        <v>Single Item</v>
      </c>
      <c r="N44">
        <v>1</v>
      </c>
      <c r="O44" s="6">
        <v>0</v>
      </c>
      <c r="P44" s="3">
        <v>753.3</v>
      </c>
      <c r="Q44" s="3">
        <v>50.01</v>
      </c>
      <c r="R44" s="3">
        <f t="shared" si="3"/>
        <v>0</v>
      </c>
      <c r="S44" s="3">
        <v>155.66</v>
      </c>
      <c r="U44" s="3"/>
    </row>
    <row r="45" spans="1:21" x14ac:dyDescent="0.25">
      <c r="A45" t="s">
        <v>207</v>
      </c>
      <c r="B45" s="2">
        <v>44421</v>
      </c>
      <c r="C45" s="10" t="str">
        <f t="shared" si="0"/>
        <v>2021</v>
      </c>
      <c r="D45">
        <v>10226</v>
      </c>
      <c r="E45" t="s">
        <v>1540</v>
      </c>
      <c r="F45" t="s">
        <v>17</v>
      </c>
      <c r="G45" t="s">
        <v>33</v>
      </c>
      <c r="H45" t="s">
        <v>34</v>
      </c>
      <c r="I45" t="s">
        <v>27</v>
      </c>
      <c r="J45" t="s">
        <v>209</v>
      </c>
      <c r="K45" t="s">
        <v>210</v>
      </c>
      <c r="L45" t="str">
        <f t="shared" si="1"/>
        <v xml:space="preserve">Brother </v>
      </c>
      <c r="M45" t="str">
        <f t="shared" si="2"/>
        <v>Mid-Sized Order</v>
      </c>
      <c r="N45">
        <v>2</v>
      </c>
      <c r="O45" s="6">
        <v>0.25</v>
      </c>
      <c r="P45" s="3">
        <v>273.42</v>
      </c>
      <c r="Q45" s="3">
        <v>11.21</v>
      </c>
      <c r="R45" s="3">
        <f t="shared" si="3"/>
        <v>87.403333333333364</v>
      </c>
      <c r="S45" s="3">
        <v>42.14</v>
      </c>
      <c r="U45" s="3"/>
    </row>
    <row r="46" spans="1:21" x14ac:dyDescent="0.25">
      <c r="A46" t="s">
        <v>211</v>
      </c>
      <c r="B46" s="2">
        <v>43820</v>
      </c>
      <c r="C46" s="10" t="str">
        <f t="shared" si="0"/>
        <v>2019</v>
      </c>
      <c r="D46">
        <v>10204</v>
      </c>
      <c r="E46" t="s">
        <v>212</v>
      </c>
      <c r="F46" t="s">
        <v>17</v>
      </c>
      <c r="G46" t="s">
        <v>165</v>
      </c>
      <c r="H46" t="s">
        <v>41</v>
      </c>
      <c r="I46" t="s">
        <v>166</v>
      </c>
      <c r="J46" t="s">
        <v>157</v>
      </c>
      <c r="K46" t="s">
        <v>158</v>
      </c>
      <c r="L46" t="str">
        <f t="shared" si="1"/>
        <v xml:space="preserve">Epson </v>
      </c>
      <c r="M46" t="str">
        <f t="shared" si="2"/>
        <v>Large Order</v>
      </c>
      <c r="N46">
        <v>5</v>
      </c>
      <c r="O46" s="6">
        <v>0.05</v>
      </c>
      <c r="P46" s="3">
        <v>944.35</v>
      </c>
      <c r="Q46" s="3">
        <v>22.58</v>
      </c>
      <c r="R46" s="3">
        <f t="shared" si="3"/>
        <v>48.514210526315878</v>
      </c>
      <c r="S46" s="3">
        <v>143.91</v>
      </c>
      <c r="U46" s="3"/>
    </row>
    <row r="47" spans="1:21" x14ac:dyDescent="0.25">
      <c r="A47" t="s">
        <v>213</v>
      </c>
      <c r="B47" s="2">
        <v>43987</v>
      </c>
      <c r="C47" s="10" t="str">
        <f t="shared" si="0"/>
        <v>2020</v>
      </c>
      <c r="D47">
        <v>10181</v>
      </c>
      <c r="E47" t="s">
        <v>214</v>
      </c>
      <c r="F47" t="s">
        <v>17</v>
      </c>
      <c r="G47" t="s">
        <v>72</v>
      </c>
      <c r="H47" t="s">
        <v>73</v>
      </c>
      <c r="I47" t="s">
        <v>56</v>
      </c>
      <c r="J47" t="s">
        <v>215</v>
      </c>
      <c r="K47" t="s">
        <v>216</v>
      </c>
      <c r="L47" t="str">
        <f t="shared" si="1"/>
        <v xml:space="preserve">Apple </v>
      </c>
      <c r="M47" t="str">
        <f t="shared" si="2"/>
        <v>Single Item</v>
      </c>
      <c r="N47">
        <v>1</v>
      </c>
      <c r="O47" s="6">
        <v>0.05</v>
      </c>
      <c r="P47" s="3">
        <v>922.77</v>
      </c>
      <c r="Q47" s="3">
        <v>64.69</v>
      </c>
      <c r="R47" s="3">
        <f t="shared" si="3"/>
        <v>45.162105263157969</v>
      </c>
      <c r="S47" s="3">
        <v>191.02</v>
      </c>
      <c r="U47" s="3"/>
    </row>
    <row r="48" spans="1:21" x14ac:dyDescent="0.25">
      <c r="A48" t="s">
        <v>217</v>
      </c>
      <c r="B48" s="2">
        <v>43186</v>
      </c>
      <c r="C48" s="10" t="str">
        <f t="shared" si="0"/>
        <v>2018</v>
      </c>
      <c r="D48">
        <v>10312</v>
      </c>
      <c r="E48" t="s">
        <v>1541</v>
      </c>
      <c r="F48" t="s">
        <v>32</v>
      </c>
      <c r="G48" t="s">
        <v>47</v>
      </c>
      <c r="H48" t="s">
        <v>48</v>
      </c>
      <c r="I48" t="s">
        <v>122</v>
      </c>
      <c r="J48" t="s">
        <v>99</v>
      </c>
      <c r="K48" t="s">
        <v>100</v>
      </c>
      <c r="L48" t="str">
        <f t="shared" si="1"/>
        <v xml:space="preserve">HiSense </v>
      </c>
      <c r="M48" t="str">
        <f t="shared" si="2"/>
        <v>Mid-Sized Order</v>
      </c>
      <c r="N48">
        <v>3</v>
      </c>
      <c r="O48" s="6">
        <v>0</v>
      </c>
      <c r="P48" s="3">
        <v>3241.14</v>
      </c>
      <c r="Q48" s="3">
        <v>254.8</v>
      </c>
      <c r="R48" s="3">
        <f t="shared" si="3"/>
        <v>0</v>
      </c>
      <c r="S48" s="3">
        <v>835.78</v>
      </c>
      <c r="U48" s="3"/>
    </row>
    <row r="49" spans="1:21" x14ac:dyDescent="0.25">
      <c r="A49" t="s">
        <v>219</v>
      </c>
      <c r="B49" s="2">
        <v>44161</v>
      </c>
      <c r="C49" s="10" t="str">
        <f t="shared" si="0"/>
        <v>2020</v>
      </c>
      <c r="D49">
        <v>10361</v>
      </c>
      <c r="E49" t="s">
        <v>220</v>
      </c>
      <c r="F49" t="s">
        <v>17</v>
      </c>
      <c r="G49" t="s">
        <v>154</v>
      </c>
      <c r="H49" t="s">
        <v>155</v>
      </c>
      <c r="I49" t="s">
        <v>156</v>
      </c>
      <c r="J49" t="s">
        <v>129</v>
      </c>
      <c r="K49" t="s">
        <v>130</v>
      </c>
      <c r="L49" t="str">
        <f t="shared" si="1"/>
        <v xml:space="preserve">BlackBerry </v>
      </c>
      <c r="M49" t="str">
        <f t="shared" si="2"/>
        <v>Mid-Sized Order</v>
      </c>
      <c r="N49">
        <v>2</v>
      </c>
      <c r="O49" s="6">
        <v>0.3</v>
      </c>
      <c r="P49" s="3">
        <v>1833.38</v>
      </c>
      <c r="Q49" s="3">
        <v>59.16</v>
      </c>
      <c r="R49" s="3">
        <f t="shared" si="3"/>
        <v>760.38000000000034</v>
      </c>
      <c r="S49" s="3">
        <v>372.6</v>
      </c>
      <c r="U49" s="3"/>
    </row>
    <row r="50" spans="1:21" x14ac:dyDescent="0.25">
      <c r="A50" t="s">
        <v>221</v>
      </c>
      <c r="B50" s="2">
        <v>43194</v>
      </c>
      <c r="C50" s="10" t="str">
        <f t="shared" si="0"/>
        <v>2018</v>
      </c>
      <c r="D50">
        <v>10324</v>
      </c>
      <c r="E50" t="s">
        <v>222</v>
      </c>
      <c r="F50" t="s">
        <v>32</v>
      </c>
      <c r="G50" t="s">
        <v>133</v>
      </c>
      <c r="H50" t="s">
        <v>134</v>
      </c>
      <c r="I50" t="s">
        <v>135</v>
      </c>
      <c r="J50" t="s">
        <v>146</v>
      </c>
      <c r="K50" t="s">
        <v>147</v>
      </c>
      <c r="L50" t="str">
        <f t="shared" si="1"/>
        <v xml:space="preserve">Breville </v>
      </c>
      <c r="M50" t="str">
        <f t="shared" si="2"/>
        <v>Mid-Sized Order</v>
      </c>
      <c r="N50">
        <v>4</v>
      </c>
      <c r="O50" s="6">
        <v>0.05</v>
      </c>
      <c r="P50" s="3">
        <v>644.72</v>
      </c>
      <c r="Q50" s="3">
        <v>15.92</v>
      </c>
      <c r="R50" s="3">
        <f t="shared" si="3"/>
        <v>33.094736842105249</v>
      </c>
      <c r="S50" s="3">
        <v>78.95</v>
      </c>
      <c r="U50" s="3"/>
    </row>
    <row r="51" spans="1:21" x14ac:dyDescent="0.25">
      <c r="A51" t="s">
        <v>223</v>
      </c>
      <c r="B51" s="2">
        <v>43732</v>
      </c>
      <c r="C51" s="10" t="str">
        <f t="shared" si="0"/>
        <v>2019</v>
      </c>
      <c r="D51">
        <v>10095</v>
      </c>
      <c r="E51" t="s">
        <v>224</v>
      </c>
      <c r="F51" t="s">
        <v>17</v>
      </c>
      <c r="G51" t="s">
        <v>18</v>
      </c>
      <c r="H51" t="s">
        <v>19</v>
      </c>
      <c r="I51" t="s">
        <v>20</v>
      </c>
      <c r="J51" t="s">
        <v>161</v>
      </c>
      <c r="K51" t="s">
        <v>162</v>
      </c>
      <c r="L51" t="str">
        <f t="shared" si="1"/>
        <v xml:space="preserve">Lexmark </v>
      </c>
      <c r="M51" t="str">
        <f t="shared" si="2"/>
        <v>Single Item</v>
      </c>
      <c r="N51">
        <v>1</v>
      </c>
      <c r="O51" s="6">
        <v>0</v>
      </c>
      <c r="P51" s="3">
        <v>107.75</v>
      </c>
      <c r="Q51" s="3">
        <v>13.06</v>
      </c>
      <c r="R51" s="3">
        <f t="shared" si="3"/>
        <v>0</v>
      </c>
      <c r="S51" s="3">
        <v>17.47</v>
      </c>
      <c r="U51" s="3"/>
    </row>
    <row r="52" spans="1:21" x14ac:dyDescent="0.25">
      <c r="A52" t="s">
        <v>225</v>
      </c>
      <c r="B52" s="2">
        <v>44409</v>
      </c>
      <c r="C52" s="10" t="str">
        <f t="shared" si="0"/>
        <v>2021</v>
      </c>
      <c r="D52">
        <v>10246</v>
      </c>
      <c r="E52" t="s">
        <v>226</v>
      </c>
      <c r="F52" t="s">
        <v>32</v>
      </c>
      <c r="G52" t="s">
        <v>18</v>
      </c>
      <c r="H52" t="s">
        <v>19</v>
      </c>
      <c r="I52" t="s">
        <v>20</v>
      </c>
      <c r="J52" t="s">
        <v>35</v>
      </c>
      <c r="K52" t="s">
        <v>36</v>
      </c>
      <c r="L52" t="str">
        <f t="shared" si="1"/>
        <v xml:space="preserve">Samsung </v>
      </c>
      <c r="M52" t="str">
        <f t="shared" si="2"/>
        <v>Single Item</v>
      </c>
      <c r="N52">
        <v>1</v>
      </c>
      <c r="O52" s="6">
        <v>0.05</v>
      </c>
      <c r="P52" s="3">
        <v>851.25</v>
      </c>
      <c r="Q52" s="3">
        <v>206.77</v>
      </c>
      <c r="R52" s="3">
        <f t="shared" si="3"/>
        <v>33.920000000000073</v>
      </c>
      <c r="S52" s="3">
        <v>233.49</v>
      </c>
      <c r="U52" s="3"/>
    </row>
    <row r="53" spans="1:21" x14ac:dyDescent="0.25">
      <c r="A53" t="s">
        <v>227</v>
      </c>
      <c r="B53" s="2">
        <v>44747</v>
      </c>
      <c r="C53" s="10" t="str">
        <f t="shared" si="0"/>
        <v>2022</v>
      </c>
      <c r="D53">
        <v>10066</v>
      </c>
      <c r="E53" t="s">
        <v>228</v>
      </c>
      <c r="F53" t="s">
        <v>39</v>
      </c>
      <c r="G53" t="s">
        <v>201</v>
      </c>
      <c r="H53" t="s">
        <v>202</v>
      </c>
      <c r="I53" t="s">
        <v>122</v>
      </c>
      <c r="J53" t="s">
        <v>229</v>
      </c>
      <c r="K53" t="s">
        <v>230</v>
      </c>
      <c r="L53" t="str">
        <f t="shared" si="1"/>
        <v xml:space="preserve">LG </v>
      </c>
      <c r="M53" t="str">
        <f t="shared" si="2"/>
        <v>Single Item</v>
      </c>
      <c r="N53">
        <v>1</v>
      </c>
      <c r="O53" s="6">
        <v>0.05</v>
      </c>
      <c r="P53" s="3">
        <v>1189.8</v>
      </c>
      <c r="Q53" s="3">
        <v>228.96</v>
      </c>
      <c r="R53" s="3">
        <f t="shared" si="3"/>
        <v>50.570526315789493</v>
      </c>
      <c r="S53" s="3">
        <v>284.66000000000003</v>
      </c>
      <c r="U53" s="3"/>
    </row>
    <row r="54" spans="1:21" x14ac:dyDescent="0.25">
      <c r="A54" t="s">
        <v>231</v>
      </c>
      <c r="B54" s="2">
        <v>44546</v>
      </c>
      <c r="C54" s="10" t="str">
        <f t="shared" si="0"/>
        <v>2021</v>
      </c>
      <c r="D54">
        <v>10264</v>
      </c>
      <c r="E54" t="s">
        <v>232</v>
      </c>
      <c r="F54" t="s">
        <v>17</v>
      </c>
      <c r="G54" t="s">
        <v>116</v>
      </c>
      <c r="H54" t="s">
        <v>26</v>
      </c>
      <c r="I54" t="s">
        <v>27</v>
      </c>
      <c r="J54" t="s">
        <v>138</v>
      </c>
      <c r="K54" t="s">
        <v>139</v>
      </c>
      <c r="L54" t="str">
        <f t="shared" si="1"/>
        <v xml:space="preserve">Canon </v>
      </c>
      <c r="M54" t="str">
        <f t="shared" si="2"/>
        <v>Large Order</v>
      </c>
      <c r="N54">
        <v>5</v>
      </c>
      <c r="O54" s="6">
        <v>0.2</v>
      </c>
      <c r="P54" s="3">
        <v>904.5</v>
      </c>
      <c r="Q54" s="3">
        <v>18.57</v>
      </c>
      <c r="R54" s="3">
        <f t="shared" si="3"/>
        <v>221.48249999999996</v>
      </c>
      <c r="S54" s="3">
        <v>137.56</v>
      </c>
      <c r="U54" s="3"/>
    </row>
    <row r="55" spans="1:21" x14ac:dyDescent="0.25">
      <c r="A55" t="s">
        <v>233</v>
      </c>
      <c r="B55" s="2">
        <v>44750</v>
      </c>
      <c r="C55" s="10" t="str">
        <f t="shared" si="0"/>
        <v>2022</v>
      </c>
      <c r="D55">
        <v>10112</v>
      </c>
      <c r="E55" t="s">
        <v>1542</v>
      </c>
      <c r="F55" t="s">
        <v>32</v>
      </c>
      <c r="G55" t="s">
        <v>25</v>
      </c>
      <c r="H55" t="s">
        <v>26</v>
      </c>
      <c r="I55" t="s">
        <v>27</v>
      </c>
      <c r="J55" t="s">
        <v>150</v>
      </c>
      <c r="K55" t="s">
        <v>151</v>
      </c>
      <c r="L55" t="str">
        <f t="shared" si="1"/>
        <v xml:space="preserve">Maytag </v>
      </c>
      <c r="M55" t="str">
        <f t="shared" si="2"/>
        <v>Mid-Sized Order</v>
      </c>
      <c r="N55">
        <v>2</v>
      </c>
      <c r="O55" s="6">
        <v>0</v>
      </c>
      <c r="P55" s="3">
        <v>1756.16</v>
      </c>
      <c r="Q55" s="3">
        <v>228.57</v>
      </c>
      <c r="R55" s="3">
        <f t="shared" si="3"/>
        <v>0</v>
      </c>
      <c r="S55" s="3">
        <v>461.9</v>
      </c>
      <c r="U55" s="3"/>
    </row>
    <row r="56" spans="1:21" x14ac:dyDescent="0.25">
      <c r="A56" t="s">
        <v>235</v>
      </c>
      <c r="B56" s="2">
        <v>43759</v>
      </c>
      <c r="C56" s="10" t="str">
        <f t="shared" si="0"/>
        <v>2019</v>
      </c>
      <c r="D56">
        <v>10067</v>
      </c>
      <c r="E56" t="s">
        <v>180</v>
      </c>
      <c r="F56" t="s">
        <v>32</v>
      </c>
      <c r="G56" t="s">
        <v>193</v>
      </c>
      <c r="H56" t="s">
        <v>193</v>
      </c>
      <c r="I56" t="s">
        <v>194</v>
      </c>
      <c r="J56" t="s">
        <v>236</v>
      </c>
      <c r="K56" t="s">
        <v>237</v>
      </c>
      <c r="L56" t="str">
        <f t="shared" si="1"/>
        <v xml:space="preserve">Hamilton </v>
      </c>
      <c r="M56" t="str">
        <f t="shared" si="2"/>
        <v>Single Item</v>
      </c>
      <c r="N56">
        <v>1</v>
      </c>
      <c r="O56" s="6">
        <v>0</v>
      </c>
      <c r="P56" s="3">
        <v>737.82</v>
      </c>
      <c r="Q56" s="3">
        <v>193.01</v>
      </c>
      <c r="R56" s="3">
        <f t="shared" si="3"/>
        <v>0</v>
      </c>
      <c r="S56" s="3">
        <v>203.76</v>
      </c>
      <c r="U56" s="3"/>
    </row>
    <row r="57" spans="1:21" x14ac:dyDescent="0.25">
      <c r="A57" t="s">
        <v>238</v>
      </c>
      <c r="B57" s="2">
        <v>44433</v>
      </c>
      <c r="C57" s="10" t="str">
        <f t="shared" si="0"/>
        <v>2021</v>
      </c>
      <c r="D57">
        <v>10026</v>
      </c>
      <c r="E57" t="s">
        <v>239</v>
      </c>
      <c r="F57" t="s">
        <v>17</v>
      </c>
      <c r="G57" t="s">
        <v>40</v>
      </c>
      <c r="H57" t="s">
        <v>41</v>
      </c>
      <c r="I57" t="s">
        <v>166</v>
      </c>
      <c r="J57" t="s">
        <v>95</v>
      </c>
      <c r="K57" t="s">
        <v>96</v>
      </c>
      <c r="L57" t="str">
        <f t="shared" si="1"/>
        <v xml:space="preserve">Sharp </v>
      </c>
      <c r="M57" t="str">
        <f t="shared" si="2"/>
        <v>Mid-Sized Order</v>
      </c>
      <c r="N57">
        <v>4</v>
      </c>
      <c r="O57" s="6">
        <v>0</v>
      </c>
      <c r="P57" s="3">
        <v>4097.4799999999996</v>
      </c>
      <c r="Q57" s="3">
        <v>206.84</v>
      </c>
      <c r="R57" s="3">
        <f t="shared" si="3"/>
        <v>0</v>
      </c>
      <c r="S57" s="3">
        <v>922.12</v>
      </c>
      <c r="U57" s="3"/>
    </row>
    <row r="58" spans="1:21" x14ac:dyDescent="0.25">
      <c r="A58" t="s">
        <v>240</v>
      </c>
      <c r="B58" s="2">
        <v>44123</v>
      </c>
      <c r="C58" s="10" t="str">
        <f t="shared" si="0"/>
        <v>2020</v>
      </c>
      <c r="D58">
        <v>10011</v>
      </c>
      <c r="E58" t="s">
        <v>190</v>
      </c>
      <c r="F58" t="s">
        <v>32</v>
      </c>
      <c r="G58" t="s">
        <v>25</v>
      </c>
      <c r="H58" t="s">
        <v>26</v>
      </c>
      <c r="I58" t="s">
        <v>27</v>
      </c>
      <c r="J58" t="s">
        <v>241</v>
      </c>
      <c r="K58" t="s">
        <v>242</v>
      </c>
      <c r="L58" t="str">
        <f t="shared" si="1"/>
        <v xml:space="preserve">LG </v>
      </c>
      <c r="M58" t="str">
        <f t="shared" si="2"/>
        <v>Single Item</v>
      </c>
      <c r="N58">
        <v>1</v>
      </c>
      <c r="O58" s="6">
        <v>0</v>
      </c>
      <c r="P58" s="3">
        <v>238.08</v>
      </c>
      <c r="Q58" s="3">
        <v>27.16</v>
      </c>
      <c r="R58" s="3">
        <f t="shared" si="3"/>
        <v>0</v>
      </c>
      <c r="S58" s="3">
        <v>31.29</v>
      </c>
      <c r="U58" s="3"/>
    </row>
    <row r="59" spans="1:21" x14ac:dyDescent="0.25">
      <c r="A59" t="s">
        <v>243</v>
      </c>
      <c r="B59" s="2">
        <v>43261</v>
      </c>
      <c r="C59" s="10" t="str">
        <f t="shared" si="0"/>
        <v>2018</v>
      </c>
      <c r="D59">
        <v>10244</v>
      </c>
      <c r="E59" t="s">
        <v>244</v>
      </c>
      <c r="F59" t="s">
        <v>39</v>
      </c>
      <c r="G59" t="s">
        <v>33</v>
      </c>
      <c r="H59" t="s">
        <v>34</v>
      </c>
      <c r="I59" t="s">
        <v>27</v>
      </c>
      <c r="J59" t="s">
        <v>215</v>
      </c>
      <c r="K59" t="s">
        <v>216</v>
      </c>
      <c r="L59" t="str">
        <f t="shared" si="1"/>
        <v xml:space="preserve">Apple </v>
      </c>
      <c r="M59" t="str">
        <f t="shared" si="2"/>
        <v>Single Item</v>
      </c>
      <c r="N59">
        <v>1</v>
      </c>
      <c r="O59" s="6">
        <v>0</v>
      </c>
      <c r="P59" s="3">
        <v>922.77</v>
      </c>
      <c r="Q59" s="3">
        <v>53.91</v>
      </c>
      <c r="R59" s="3">
        <f t="shared" si="3"/>
        <v>0</v>
      </c>
      <c r="S59" s="3">
        <v>189.94</v>
      </c>
      <c r="U59" s="3"/>
    </row>
    <row r="60" spans="1:21" x14ac:dyDescent="0.25">
      <c r="A60" t="s">
        <v>245</v>
      </c>
      <c r="B60" s="2">
        <v>44403</v>
      </c>
      <c r="C60" s="10" t="str">
        <f t="shared" si="0"/>
        <v>2021</v>
      </c>
      <c r="D60">
        <v>10011</v>
      </c>
      <c r="E60" t="s">
        <v>190</v>
      </c>
      <c r="F60" t="s">
        <v>32</v>
      </c>
      <c r="G60" t="s">
        <v>40</v>
      </c>
      <c r="H60" t="s">
        <v>41</v>
      </c>
      <c r="I60" t="s">
        <v>166</v>
      </c>
      <c r="J60" t="s">
        <v>246</v>
      </c>
      <c r="K60" t="s">
        <v>247</v>
      </c>
      <c r="L60" t="str">
        <f t="shared" si="1"/>
        <v xml:space="preserve">Samsung </v>
      </c>
      <c r="M60" t="str">
        <f t="shared" si="2"/>
        <v>Mid-Sized Order</v>
      </c>
      <c r="N60">
        <v>2</v>
      </c>
      <c r="O60" s="6">
        <v>0.25</v>
      </c>
      <c r="P60" s="3">
        <v>2046.92</v>
      </c>
      <c r="Q60" s="3">
        <v>172.11</v>
      </c>
      <c r="R60" s="3">
        <f t="shared" si="3"/>
        <v>624.9366666666665</v>
      </c>
      <c r="S60" s="3">
        <v>467.53</v>
      </c>
      <c r="U60" s="3"/>
    </row>
    <row r="61" spans="1:21" x14ac:dyDescent="0.25">
      <c r="A61" t="s">
        <v>248</v>
      </c>
      <c r="B61" s="2">
        <v>44008</v>
      </c>
      <c r="C61" s="10" t="str">
        <f t="shared" si="0"/>
        <v>2020</v>
      </c>
      <c r="D61">
        <v>10207</v>
      </c>
      <c r="E61" t="s">
        <v>249</v>
      </c>
      <c r="F61" t="s">
        <v>32</v>
      </c>
      <c r="G61" t="s">
        <v>33</v>
      </c>
      <c r="H61" t="s">
        <v>34</v>
      </c>
      <c r="I61" t="s">
        <v>27</v>
      </c>
      <c r="J61" t="s">
        <v>205</v>
      </c>
      <c r="K61" t="s">
        <v>206</v>
      </c>
      <c r="L61" t="str">
        <f t="shared" si="1"/>
        <v xml:space="preserve">LG </v>
      </c>
      <c r="M61" t="str">
        <f t="shared" si="2"/>
        <v>Single Item</v>
      </c>
      <c r="N61">
        <v>1</v>
      </c>
      <c r="O61" s="6">
        <v>0</v>
      </c>
      <c r="P61" s="3">
        <v>753.3</v>
      </c>
      <c r="Q61" s="3">
        <v>47.63</v>
      </c>
      <c r="R61" s="3">
        <f t="shared" si="3"/>
        <v>0</v>
      </c>
      <c r="S61" s="3">
        <v>155.41999999999999</v>
      </c>
      <c r="U61" s="3"/>
    </row>
    <row r="62" spans="1:21" x14ac:dyDescent="0.25">
      <c r="A62" t="s">
        <v>250</v>
      </c>
      <c r="B62" s="2">
        <v>44689</v>
      </c>
      <c r="C62" s="10" t="str">
        <f t="shared" si="0"/>
        <v>2022</v>
      </c>
      <c r="D62">
        <v>10178</v>
      </c>
      <c r="E62" t="s">
        <v>251</v>
      </c>
      <c r="F62" t="s">
        <v>17</v>
      </c>
      <c r="G62" t="s">
        <v>193</v>
      </c>
      <c r="H62" t="s">
        <v>193</v>
      </c>
      <c r="I62" t="s">
        <v>194</v>
      </c>
      <c r="J62" t="s">
        <v>205</v>
      </c>
      <c r="K62" t="s">
        <v>206</v>
      </c>
      <c r="L62" t="str">
        <f t="shared" si="1"/>
        <v xml:space="preserve">LG </v>
      </c>
      <c r="M62" t="str">
        <f t="shared" si="2"/>
        <v>Single Item</v>
      </c>
      <c r="N62">
        <v>1</v>
      </c>
      <c r="O62" s="6">
        <v>0</v>
      </c>
      <c r="P62" s="3">
        <v>753.3</v>
      </c>
      <c r="Q62" s="3">
        <v>52.39</v>
      </c>
      <c r="R62" s="3">
        <f t="shared" si="3"/>
        <v>0</v>
      </c>
      <c r="S62" s="3">
        <v>155.9</v>
      </c>
      <c r="U62" s="3"/>
    </row>
    <row r="63" spans="1:21" x14ac:dyDescent="0.25">
      <c r="A63" t="s">
        <v>252</v>
      </c>
      <c r="B63" s="2">
        <v>44684</v>
      </c>
      <c r="C63" s="10" t="str">
        <f t="shared" si="0"/>
        <v>2022</v>
      </c>
      <c r="D63">
        <v>10024</v>
      </c>
      <c r="E63" t="s">
        <v>160</v>
      </c>
      <c r="F63" t="s">
        <v>39</v>
      </c>
      <c r="G63" t="s">
        <v>54</v>
      </c>
      <c r="H63" t="s">
        <v>55</v>
      </c>
      <c r="I63" t="s">
        <v>56</v>
      </c>
      <c r="J63" t="s">
        <v>157</v>
      </c>
      <c r="K63" t="s">
        <v>158</v>
      </c>
      <c r="L63" t="str">
        <f t="shared" si="1"/>
        <v xml:space="preserve">Epson </v>
      </c>
      <c r="M63" t="str">
        <f t="shared" si="2"/>
        <v>Mid-Sized Order</v>
      </c>
      <c r="N63">
        <v>4</v>
      </c>
      <c r="O63" s="6">
        <v>0</v>
      </c>
      <c r="P63" s="3">
        <v>755.48</v>
      </c>
      <c r="Q63" s="3">
        <v>24.64</v>
      </c>
      <c r="R63" s="3">
        <f t="shared" si="3"/>
        <v>0</v>
      </c>
      <c r="S63" s="3">
        <v>115.78</v>
      </c>
      <c r="U63" s="3"/>
    </row>
    <row r="64" spans="1:21" x14ac:dyDescent="0.25">
      <c r="A64" t="s">
        <v>253</v>
      </c>
      <c r="B64" s="2">
        <v>44159</v>
      </c>
      <c r="C64" s="10" t="str">
        <f t="shared" si="0"/>
        <v>2020</v>
      </c>
      <c r="D64">
        <v>10132</v>
      </c>
      <c r="E64" t="s">
        <v>102</v>
      </c>
      <c r="F64" t="s">
        <v>39</v>
      </c>
      <c r="G64" t="s">
        <v>121</v>
      </c>
      <c r="H64" t="s">
        <v>121</v>
      </c>
      <c r="I64" t="s">
        <v>122</v>
      </c>
      <c r="J64" t="s">
        <v>229</v>
      </c>
      <c r="K64" t="s">
        <v>230</v>
      </c>
      <c r="L64" t="str">
        <f t="shared" si="1"/>
        <v xml:space="preserve">LG </v>
      </c>
      <c r="M64" t="str">
        <f t="shared" si="2"/>
        <v>Single Item</v>
      </c>
      <c r="N64">
        <v>1</v>
      </c>
      <c r="O64" s="6">
        <v>0</v>
      </c>
      <c r="P64" s="3">
        <v>1189.8</v>
      </c>
      <c r="Q64" s="3">
        <v>228.96</v>
      </c>
      <c r="R64" s="3">
        <f t="shared" si="3"/>
        <v>0</v>
      </c>
      <c r="S64" s="3">
        <v>284.66000000000003</v>
      </c>
      <c r="U64" s="3"/>
    </row>
    <row r="65" spans="1:21" x14ac:dyDescent="0.25">
      <c r="A65" t="s">
        <v>254</v>
      </c>
      <c r="B65" s="2">
        <v>44324</v>
      </c>
      <c r="C65" s="10" t="str">
        <f t="shared" si="0"/>
        <v>2021</v>
      </c>
      <c r="D65">
        <v>10324</v>
      </c>
      <c r="E65" t="s">
        <v>222</v>
      </c>
      <c r="F65" t="s">
        <v>32</v>
      </c>
      <c r="G65" t="s">
        <v>193</v>
      </c>
      <c r="H65" t="s">
        <v>193</v>
      </c>
      <c r="I65" t="s">
        <v>194</v>
      </c>
      <c r="J65" t="s">
        <v>246</v>
      </c>
      <c r="K65" t="s">
        <v>247</v>
      </c>
      <c r="L65" t="str">
        <f t="shared" si="1"/>
        <v xml:space="preserve">Samsung </v>
      </c>
      <c r="M65" t="str">
        <f t="shared" si="2"/>
        <v>Single Item</v>
      </c>
      <c r="N65">
        <v>1</v>
      </c>
      <c r="O65" s="6">
        <v>0</v>
      </c>
      <c r="P65" s="3">
        <v>1023.46</v>
      </c>
      <c r="Q65" s="3">
        <v>172.11</v>
      </c>
      <c r="R65" s="3">
        <f t="shared" si="3"/>
        <v>0</v>
      </c>
      <c r="S65" s="3">
        <v>242.37</v>
      </c>
      <c r="U65" s="3"/>
    </row>
    <row r="66" spans="1:21" x14ac:dyDescent="0.25">
      <c r="A66" t="s">
        <v>255</v>
      </c>
      <c r="B66" s="2">
        <v>43571</v>
      </c>
      <c r="C66" s="10" t="str">
        <f t="shared" si="0"/>
        <v>2019</v>
      </c>
      <c r="D66">
        <v>10299</v>
      </c>
      <c r="E66" t="s">
        <v>256</v>
      </c>
      <c r="F66" t="s">
        <v>39</v>
      </c>
      <c r="G66" t="s">
        <v>88</v>
      </c>
      <c r="H66" t="s">
        <v>89</v>
      </c>
      <c r="I66" t="s">
        <v>90</v>
      </c>
      <c r="J66" t="s">
        <v>35</v>
      </c>
      <c r="K66" t="s">
        <v>36</v>
      </c>
      <c r="L66" t="str">
        <f t="shared" si="1"/>
        <v xml:space="preserve">Samsung </v>
      </c>
      <c r="M66" t="str">
        <f t="shared" si="2"/>
        <v>Mid-Sized Order</v>
      </c>
      <c r="N66">
        <v>2</v>
      </c>
      <c r="O66" s="6">
        <v>0</v>
      </c>
      <c r="P66" s="3">
        <v>1702.5</v>
      </c>
      <c r="Q66" s="3">
        <v>216.61</v>
      </c>
      <c r="R66" s="3">
        <f t="shared" si="3"/>
        <v>0</v>
      </c>
      <c r="S66" s="3">
        <v>447.28</v>
      </c>
      <c r="U66" s="3"/>
    </row>
    <row r="67" spans="1:21" x14ac:dyDescent="0.25">
      <c r="A67" t="s">
        <v>257</v>
      </c>
      <c r="B67" s="2">
        <v>43366</v>
      </c>
      <c r="C67" s="10" t="str">
        <f t="shared" ref="C67:C130" si="4">LEFT(TEXT(B67, "YYYY-MM-DD"), 4)</f>
        <v>2018</v>
      </c>
      <c r="D67">
        <v>10162</v>
      </c>
      <c r="E67" t="s">
        <v>258</v>
      </c>
      <c r="F67" t="s">
        <v>32</v>
      </c>
      <c r="G67" t="s">
        <v>25</v>
      </c>
      <c r="H67" t="s">
        <v>26</v>
      </c>
      <c r="I67" t="s">
        <v>27</v>
      </c>
      <c r="J67" t="s">
        <v>50</v>
      </c>
      <c r="K67" t="s">
        <v>51</v>
      </c>
      <c r="L67" t="str">
        <f t="shared" ref="L67:L130" si="5">LEFT(K67, FIND(" ", K67))</f>
        <v xml:space="preserve">Nokia </v>
      </c>
      <c r="M67" t="str">
        <f t="shared" ref="M67:M130" si="6">IF(N67 = 1, "Single Item", IF(N67 &lt;= 4, "Mid-Sized Order", IF(N67 &gt; 4, "Large Order", "Invalid")))</f>
        <v>Large Order</v>
      </c>
      <c r="N67">
        <v>7</v>
      </c>
      <c r="O67" s="6">
        <v>0</v>
      </c>
      <c r="P67" s="3">
        <v>6478.43</v>
      </c>
      <c r="Q67" s="3">
        <v>45.08</v>
      </c>
      <c r="R67" s="3">
        <f t="shared" ref="R67:R130" si="7">(P67-Q67)/(1-O67) - (P67-Q67)</f>
        <v>0</v>
      </c>
      <c r="S67" s="3">
        <v>1300.21</v>
      </c>
      <c r="U67" s="3"/>
    </row>
    <row r="68" spans="1:21" x14ac:dyDescent="0.25">
      <c r="A68" t="s">
        <v>259</v>
      </c>
      <c r="B68" s="2">
        <v>44843</v>
      </c>
      <c r="C68" s="10" t="str">
        <f t="shared" si="4"/>
        <v>2022</v>
      </c>
      <c r="D68">
        <v>10166</v>
      </c>
      <c r="E68" t="s">
        <v>260</v>
      </c>
      <c r="F68" t="s">
        <v>39</v>
      </c>
      <c r="G68" t="s">
        <v>261</v>
      </c>
      <c r="H68" t="s">
        <v>261</v>
      </c>
      <c r="I68" t="s">
        <v>1543</v>
      </c>
      <c r="J68" t="s">
        <v>263</v>
      </c>
      <c r="K68" t="s">
        <v>1544</v>
      </c>
      <c r="L68" t="str">
        <f t="shared" si="5"/>
        <v xml:space="preserve">Cuisinart </v>
      </c>
      <c r="M68" t="str">
        <f t="shared" si="6"/>
        <v>Single Item</v>
      </c>
      <c r="N68">
        <v>1</v>
      </c>
      <c r="O68" s="6">
        <v>0</v>
      </c>
      <c r="P68" s="3">
        <v>700.78</v>
      </c>
      <c r="Q68" s="3">
        <v>163.31</v>
      </c>
      <c r="R68" s="3">
        <f t="shared" si="7"/>
        <v>0</v>
      </c>
      <c r="S68" s="3">
        <v>191.52</v>
      </c>
      <c r="U68" s="3"/>
    </row>
    <row r="69" spans="1:21" x14ac:dyDescent="0.25">
      <c r="A69" t="s">
        <v>265</v>
      </c>
      <c r="B69" s="2">
        <v>43223</v>
      </c>
      <c r="C69" s="10" t="str">
        <f t="shared" si="4"/>
        <v>2018</v>
      </c>
      <c r="D69">
        <v>10324</v>
      </c>
      <c r="E69" t="s">
        <v>222</v>
      </c>
      <c r="F69" t="s">
        <v>32</v>
      </c>
      <c r="G69" t="s">
        <v>121</v>
      </c>
      <c r="H69" t="s">
        <v>121</v>
      </c>
      <c r="I69" t="s">
        <v>122</v>
      </c>
      <c r="J69" t="s">
        <v>246</v>
      </c>
      <c r="K69" t="s">
        <v>247</v>
      </c>
      <c r="L69" t="str">
        <f t="shared" si="5"/>
        <v xml:space="preserve">Samsung </v>
      </c>
      <c r="M69" t="str">
        <f t="shared" si="6"/>
        <v>Mid-Sized Order</v>
      </c>
      <c r="N69">
        <v>4</v>
      </c>
      <c r="O69" s="6">
        <v>0.05</v>
      </c>
      <c r="P69" s="3">
        <v>4093.84</v>
      </c>
      <c r="Q69" s="3">
        <v>164.28</v>
      </c>
      <c r="R69" s="3">
        <f t="shared" si="7"/>
        <v>206.81894736842105</v>
      </c>
      <c r="S69" s="3">
        <v>917.07</v>
      </c>
      <c r="U69" s="3"/>
    </row>
    <row r="70" spans="1:21" x14ac:dyDescent="0.25">
      <c r="A70" t="s">
        <v>266</v>
      </c>
      <c r="B70" s="2">
        <v>43547</v>
      </c>
      <c r="C70" s="10" t="str">
        <f t="shared" si="4"/>
        <v>2019</v>
      </c>
      <c r="D70">
        <v>10119</v>
      </c>
      <c r="E70" t="s">
        <v>267</v>
      </c>
      <c r="F70" t="s">
        <v>32</v>
      </c>
      <c r="G70" t="s">
        <v>18</v>
      </c>
      <c r="H70" t="s">
        <v>19</v>
      </c>
      <c r="I70" t="s">
        <v>20</v>
      </c>
      <c r="J70" t="s">
        <v>138</v>
      </c>
      <c r="K70" t="s">
        <v>139</v>
      </c>
      <c r="L70" t="str">
        <f t="shared" si="5"/>
        <v xml:space="preserve">Canon </v>
      </c>
      <c r="M70" t="str">
        <f t="shared" si="6"/>
        <v>Mid-Sized Order</v>
      </c>
      <c r="N70">
        <v>4</v>
      </c>
      <c r="O70" s="6">
        <v>0</v>
      </c>
      <c r="P70" s="3">
        <v>723.6</v>
      </c>
      <c r="Q70" s="3">
        <v>19.5</v>
      </c>
      <c r="R70" s="3">
        <f t="shared" si="7"/>
        <v>0</v>
      </c>
      <c r="S70" s="3">
        <v>110.51</v>
      </c>
      <c r="U70" s="3"/>
    </row>
    <row r="71" spans="1:21" x14ac:dyDescent="0.25">
      <c r="A71" t="s">
        <v>268</v>
      </c>
      <c r="B71" s="2">
        <v>43611</v>
      </c>
      <c r="C71" s="10" t="str">
        <f t="shared" si="4"/>
        <v>2019</v>
      </c>
      <c r="D71">
        <v>10363</v>
      </c>
      <c r="E71" t="s">
        <v>269</v>
      </c>
      <c r="F71" t="s">
        <v>17</v>
      </c>
      <c r="G71" t="s">
        <v>112</v>
      </c>
      <c r="H71" t="s">
        <v>26</v>
      </c>
      <c r="I71" t="s">
        <v>27</v>
      </c>
      <c r="J71" t="s">
        <v>167</v>
      </c>
      <c r="K71" t="s">
        <v>168</v>
      </c>
      <c r="L71" t="str">
        <f t="shared" si="5"/>
        <v xml:space="preserve">Philips </v>
      </c>
      <c r="M71" t="str">
        <f t="shared" si="6"/>
        <v>Large Order</v>
      </c>
      <c r="N71">
        <v>7</v>
      </c>
      <c r="O71" s="6">
        <v>0.2</v>
      </c>
      <c r="P71" s="3">
        <v>8510.6</v>
      </c>
      <c r="Q71" s="3">
        <v>209.25</v>
      </c>
      <c r="R71" s="3">
        <f t="shared" si="7"/>
        <v>2075.3374999999996</v>
      </c>
      <c r="S71" s="3">
        <v>1893.28</v>
      </c>
      <c r="U71" s="3"/>
    </row>
    <row r="72" spans="1:21" x14ac:dyDescent="0.25">
      <c r="A72" t="s">
        <v>270</v>
      </c>
      <c r="B72" s="2">
        <v>43785</v>
      </c>
      <c r="C72" s="10" t="str">
        <f t="shared" si="4"/>
        <v>2019</v>
      </c>
      <c r="D72">
        <v>10193</v>
      </c>
      <c r="E72" t="s">
        <v>271</v>
      </c>
      <c r="F72" t="s">
        <v>17</v>
      </c>
      <c r="G72" t="s">
        <v>47</v>
      </c>
      <c r="H72" t="s">
        <v>48</v>
      </c>
      <c r="I72" t="s">
        <v>122</v>
      </c>
      <c r="J72" t="s">
        <v>272</v>
      </c>
      <c r="K72" t="s">
        <v>273</v>
      </c>
      <c r="L72" t="str">
        <f t="shared" si="5"/>
        <v xml:space="preserve">Huawei </v>
      </c>
      <c r="M72" t="str">
        <f t="shared" si="6"/>
        <v>Single Item</v>
      </c>
      <c r="N72">
        <v>1</v>
      </c>
      <c r="O72" s="6">
        <v>0.15</v>
      </c>
      <c r="P72" s="3">
        <v>500.32</v>
      </c>
      <c r="Q72" s="3">
        <v>16.22</v>
      </c>
      <c r="R72" s="3">
        <f t="shared" si="7"/>
        <v>85.429411764705947</v>
      </c>
      <c r="S72" s="3">
        <v>101.68</v>
      </c>
      <c r="U72" s="3"/>
    </row>
    <row r="73" spans="1:21" x14ac:dyDescent="0.25">
      <c r="A73" t="s">
        <v>274</v>
      </c>
      <c r="B73" s="2">
        <v>43982</v>
      </c>
      <c r="C73" s="10" t="str">
        <f t="shared" si="4"/>
        <v>2020</v>
      </c>
      <c r="D73">
        <v>10204</v>
      </c>
      <c r="E73" t="s">
        <v>212</v>
      </c>
      <c r="F73" t="s">
        <v>17</v>
      </c>
      <c r="G73" t="s">
        <v>112</v>
      </c>
      <c r="H73" t="s">
        <v>26</v>
      </c>
      <c r="I73" t="s">
        <v>27</v>
      </c>
      <c r="J73" t="s">
        <v>246</v>
      </c>
      <c r="K73" t="s">
        <v>247</v>
      </c>
      <c r="L73" t="str">
        <f t="shared" si="5"/>
        <v xml:space="preserve">Samsung </v>
      </c>
      <c r="M73" t="str">
        <f t="shared" si="6"/>
        <v>Single Item</v>
      </c>
      <c r="N73">
        <v>1</v>
      </c>
      <c r="O73" s="6">
        <v>0.1</v>
      </c>
      <c r="P73" s="3">
        <v>1023.46</v>
      </c>
      <c r="Q73" s="3">
        <v>156.46</v>
      </c>
      <c r="R73" s="3">
        <f t="shared" si="7"/>
        <v>96.333333333333258</v>
      </c>
      <c r="S73" s="3">
        <v>240.81</v>
      </c>
      <c r="U73" s="3"/>
    </row>
    <row r="74" spans="1:21" x14ac:dyDescent="0.25">
      <c r="A74" t="s">
        <v>275</v>
      </c>
      <c r="B74" s="2">
        <v>43734</v>
      </c>
      <c r="C74" s="10" t="str">
        <f t="shared" si="4"/>
        <v>2019</v>
      </c>
      <c r="D74">
        <v>10095</v>
      </c>
      <c r="E74" t="s">
        <v>224</v>
      </c>
      <c r="F74" t="s">
        <v>17</v>
      </c>
      <c r="G74" t="s">
        <v>103</v>
      </c>
      <c r="H74" t="s">
        <v>104</v>
      </c>
      <c r="I74" t="s">
        <v>105</v>
      </c>
      <c r="J74" t="s">
        <v>146</v>
      </c>
      <c r="K74" t="s">
        <v>147</v>
      </c>
      <c r="L74" t="str">
        <f t="shared" si="5"/>
        <v xml:space="preserve">Breville </v>
      </c>
      <c r="M74" t="str">
        <f t="shared" si="6"/>
        <v>Large Order</v>
      </c>
      <c r="N74">
        <v>6</v>
      </c>
      <c r="O74" s="6">
        <v>0</v>
      </c>
      <c r="P74" s="3">
        <v>967.08</v>
      </c>
      <c r="Q74" s="3">
        <v>15.92</v>
      </c>
      <c r="R74" s="3">
        <f t="shared" si="7"/>
        <v>0</v>
      </c>
      <c r="S74" s="3">
        <v>117.63</v>
      </c>
      <c r="U74" s="3"/>
    </row>
    <row r="75" spans="1:21" x14ac:dyDescent="0.25">
      <c r="A75" t="s">
        <v>276</v>
      </c>
      <c r="B75" s="2">
        <v>44872</v>
      </c>
      <c r="C75" s="10" t="str">
        <f t="shared" si="4"/>
        <v>2022</v>
      </c>
      <c r="D75">
        <v>10239</v>
      </c>
      <c r="E75" t="s">
        <v>277</v>
      </c>
      <c r="F75" t="s">
        <v>32</v>
      </c>
      <c r="G75" t="s">
        <v>278</v>
      </c>
      <c r="H75" t="s">
        <v>279</v>
      </c>
      <c r="I75" t="s">
        <v>122</v>
      </c>
      <c r="J75" t="s">
        <v>138</v>
      </c>
      <c r="K75" t="s">
        <v>139</v>
      </c>
      <c r="L75" t="str">
        <f t="shared" si="5"/>
        <v xml:space="preserve">Canon </v>
      </c>
      <c r="M75" t="str">
        <f t="shared" si="6"/>
        <v>Mid-Sized Order</v>
      </c>
      <c r="N75">
        <v>2</v>
      </c>
      <c r="O75" s="6">
        <v>0</v>
      </c>
      <c r="P75" s="3">
        <v>361.8</v>
      </c>
      <c r="Q75" s="3">
        <v>19.5</v>
      </c>
      <c r="R75" s="3">
        <f t="shared" si="7"/>
        <v>0</v>
      </c>
      <c r="S75" s="3">
        <v>56.23</v>
      </c>
      <c r="U75" s="3"/>
    </row>
    <row r="76" spans="1:21" x14ac:dyDescent="0.25">
      <c r="A76" t="s">
        <v>280</v>
      </c>
      <c r="B76" s="2">
        <v>43816</v>
      </c>
      <c r="C76" s="10" t="str">
        <f t="shared" si="4"/>
        <v>2019</v>
      </c>
      <c r="D76">
        <v>10095</v>
      </c>
      <c r="E76" t="s">
        <v>224</v>
      </c>
      <c r="F76" t="s">
        <v>17</v>
      </c>
      <c r="G76" t="s">
        <v>133</v>
      </c>
      <c r="H76" t="s">
        <v>134</v>
      </c>
      <c r="I76" t="s">
        <v>135</v>
      </c>
      <c r="J76" t="s">
        <v>241</v>
      </c>
      <c r="K76" t="s">
        <v>242</v>
      </c>
      <c r="L76" t="str">
        <f t="shared" si="5"/>
        <v xml:space="preserve">LG </v>
      </c>
      <c r="M76" t="str">
        <f t="shared" si="6"/>
        <v>Single Item</v>
      </c>
      <c r="N76">
        <v>1</v>
      </c>
      <c r="O76" s="6">
        <v>0.05</v>
      </c>
      <c r="P76" s="3">
        <v>238.08</v>
      </c>
      <c r="Q76" s="3">
        <v>31.23</v>
      </c>
      <c r="R76" s="3">
        <f t="shared" si="7"/>
        <v>10.886842105263156</v>
      </c>
      <c r="S76" s="3">
        <v>31.69</v>
      </c>
      <c r="U76" s="3"/>
    </row>
    <row r="77" spans="1:21" x14ac:dyDescent="0.25">
      <c r="A77" t="s">
        <v>281</v>
      </c>
      <c r="B77" s="2">
        <v>43560</v>
      </c>
      <c r="C77" s="10" t="str">
        <f t="shared" si="4"/>
        <v>2019</v>
      </c>
      <c r="D77">
        <v>10043</v>
      </c>
      <c r="E77" t="s">
        <v>282</v>
      </c>
      <c r="F77" t="s">
        <v>17</v>
      </c>
      <c r="G77" t="s">
        <v>154</v>
      </c>
      <c r="H77" t="s">
        <v>155</v>
      </c>
      <c r="I77" t="s">
        <v>156</v>
      </c>
      <c r="J77" t="s">
        <v>283</v>
      </c>
      <c r="K77" t="s">
        <v>284</v>
      </c>
      <c r="L77" t="str">
        <f t="shared" si="5"/>
        <v xml:space="preserve">Sony </v>
      </c>
      <c r="M77" t="str">
        <f t="shared" si="6"/>
        <v>Single Item</v>
      </c>
      <c r="N77">
        <v>1</v>
      </c>
      <c r="O77" s="6">
        <v>0.15</v>
      </c>
      <c r="P77" s="3">
        <v>867.32</v>
      </c>
      <c r="Q77" s="3">
        <v>164.47</v>
      </c>
      <c r="R77" s="3">
        <f t="shared" si="7"/>
        <v>124.03235294117644</v>
      </c>
      <c r="S77" s="3">
        <v>207.26</v>
      </c>
      <c r="U77" s="3"/>
    </row>
    <row r="78" spans="1:21" x14ac:dyDescent="0.25">
      <c r="A78" t="s">
        <v>285</v>
      </c>
      <c r="B78" s="2">
        <v>43467</v>
      </c>
      <c r="C78" s="10" t="str">
        <f t="shared" si="4"/>
        <v>2019</v>
      </c>
      <c r="D78">
        <v>10207</v>
      </c>
      <c r="E78" t="s">
        <v>249</v>
      </c>
      <c r="F78" t="s">
        <v>32</v>
      </c>
      <c r="G78" t="s">
        <v>61</v>
      </c>
      <c r="H78" t="s">
        <v>62</v>
      </c>
      <c r="I78" t="s">
        <v>63</v>
      </c>
      <c r="J78" t="s">
        <v>123</v>
      </c>
      <c r="K78" t="s">
        <v>124</v>
      </c>
      <c r="L78" t="str">
        <f t="shared" si="5"/>
        <v xml:space="preserve">Sony </v>
      </c>
      <c r="M78" t="str">
        <f t="shared" si="6"/>
        <v>Single Item</v>
      </c>
      <c r="N78">
        <v>1</v>
      </c>
      <c r="O78" s="6">
        <v>0</v>
      </c>
      <c r="P78" s="3">
        <v>667.7</v>
      </c>
      <c r="Q78" s="3">
        <v>26.65</v>
      </c>
      <c r="R78" s="3">
        <f t="shared" si="7"/>
        <v>0</v>
      </c>
      <c r="S78" s="3">
        <v>136.19999999999999</v>
      </c>
      <c r="U78" s="3"/>
    </row>
    <row r="79" spans="1:21" x14ac:dyDescent="0.25">
      <c r="A79" t="s">
        <v>286</v>
      </c>
      <c r="B79" s="2">
        <v>43205</v>
      </c>
      <c r="C79" s="10" t="str">
        <f t="shared" si="4"/>
        <v>2018</v>
      </c>
      <c r="D79">
        <v>10270</v>
      </c>
      <c r="E79" t="s">
        <v>287</v>
      </c>
      <c r="F79" t="s">
        <v>32</v>
      </c>
      <c r="G79" t="s">
        <v>112</v>
      </c>
      <c r="H79" t="s">
        <v>26</v>
      </c>
      <c r="I79" t="s">
        <v>27</v>
      </c>
      <c r="J79" t="s">
        <v>106</v>
      </c>
      <c r="K79" t="s">
        <v>107</v>
      </c>
      <c r="L79" t="str">
        <f t="shared" si="5"/>
        <v xml:space="preserve">Breville </v>
      </c>
      <c r="M79" t="str">
        <f t="shared" si="6"/>
        <v>Mid-Sized Order</v>
      </c>
      <c r="N79">
        <v>3</v>
      </c>
      <c r="O79" s="6">
        <v>0.05</v>
      </c>
      <c r="P79" s="3">
        <v>3021.96</v>
      </c>
      <c r="Q79" s="3">
        <v>235.58</v>
      </c>
      <c r="R79" s="3">
        <f t="shared" si="7"/>
        <v>146.65157894736876</v>
      </c>
      <c r="S79" s="3">
        <v>779.05</v>
      </c>
      <c r="U79" s="3"/>
    </row>
    <row r="80" spans="1:21" x14ac:dyDescent="0.25">
      <c r="A80" t="s">
        <v>288</v>
      </c>
      <c r="B80" s="2">
        <v>43958</v>
      </c>
      <c r="C80" s="10" t="str">
        <f t="shared" si="4"/>
        <v>2020</v>
      </c>
      <c r="D80">
        <v>10252</v>
      </c>
      <c r="E80" t="s">
        <v>289</v>
      </c>
      <c r="F80" t="s">
        <v>39</v>
      </c>
      <c r="G80" t="s">
        <v>154</v>
      </c>
      <c r="H80" t="s">
        <v>155</v>
      </c>
      <c r="I80" t="s">
        <v>156</v>
      </c>
      <c r="J80" t="s">
        <v>35</v>
      </c>
      <c r="K80" t="s">
        <v>36</v>
      </c>
      <c r="L80" t="str">
        <f t="shared" si="5"/>
        <v xml:space="preserve">Samsung </v>
      </c>
      <c r="M80" t="str">
        <f t="shared" si="6"/>
        <v>Mid-Sized Order</v>
      </c>
      <c r="N80">
        <v>3</v>
      </c>
      <c r="O80" s="6">
        <v>0</v>
      </c>
      <c r="P80" s="3">
        <v>2553.75</v>
      </c>
      <c r="Q80" s="3">
        <v>216.61</v>
      </c>
      <c r="R80" s="3">
        <f t="shared" si="7"/>
        <v>0</v>
      </c>
      <c r="S80" s="3">
        <v>660.09</v>
      </c>
      <c r="U80" s="3"/>
    </row>
    <row r="81" spans="1:21" x14ac:dyDescent="0.25">
      <c r="A81" t="s">
        <v>290</v>
      </c>
      <c r="B81" s="2">
        <v>44452</v>
      </c>
      <c r="C81" s="10" t="str">
        <f t="shared" si="4"/>
        <v>2021</v>
      </c>
      <c r="D81">
        <v>10398</v>
      </c>
      <c r="E81" t="s">
        <v>291</v>
      </c>
      <c r="F81" t="s">
        <v>32</v>
      </c>
      <c r="G81" t="s">
        <v>47</v>
      </c>
      <c r="H81" t="s">
        <v>48</v>
      </c>
      <c r="I81" t="s">
        <v>122</v>
      </c>
      <c r="J81" t="s">
        <v>150</v>
      </c>
      <c r="K81" t="s">
        <v>151</v>
      </c>
      <c r="L81" t="str">
        <f t="shared" si="5"/>
        <v xml:space="preserve">Maytag </v>
      </c>
      <c r="M81" t="str">
        <f t="shared" si="6"/>
        <v>Single Item</v>
      </c>
      <c r="N81">
        <v>1</v>
      </c>
      <c r="O81" s="6">
        <v>0</v>
      </c>
      <c r="P81" s="3">
        <v>878.08</v>
      </c>
      <c r="Q81" s="3">
        <v>240</v>
      </c>
      <c r="R81" s="3">
        <f t="shared" si="7"/>
        <v>0</v>
      </c>
      <c r="S81" s="3">
        <v>243.52</v>
      </c>
      <c r="U81" s="3"/>
    </row>
    <row r="82" spans="1:21" x14ac:dyDescent="0.25">
      <c r="A82" t="s">
        <v>292</v>
      </c>
      <c r="B82" s="2">
        <v>43620</v>
      </c>
      <c r="C82" s="10" t="str">
        <f t="shared" si="4"/>
        <v>2019</v>
      </c>
      <c r="D82">
        <v>10218</v>
      </c>
      <c r="E82" t="s">
        <v>293</v>
      </c>
      <c r="F82" t="s">
        <v>32</v>
      </c>
      <c r="G82" t="s">
        <v>112</v>
      </c>
      <c r="H82" t="s">
        <v>26</v>
      </c>
      <c r="I82" t="s">
        <v>27</v>
      </c>
      <c r="J82" t="s">
        <v>294</v>
      </c>
      <c r="K82" t="s">
        <v>295</v>
      </c>
      <c r="L82" t="str">
        <f t="shared" si="5"/>
        <v xml:space="preserve">Motorola </v>
      </c>
      <c r="M82" t="str">
        <f t="shared" si="6"/>
        <v>Large Order</v>
      </c>
      <c r="N82">
        <v>7</v>
      </c>
      <c r="O82" s="6">
        <v>0.05</v>
      </c>
      <c r="P82" s="3">
        <v>6301.68</v>
      </c>
      <c r="Q82" s="3">
        <v>53.13</v>
      </c>
      <c r="R82" s="3">
        <f t="shared" si="7"/>
        <v>328.871052631579</v>
      </c>
      <c r="S82" s="3">
        <v>1265.6600000000001</v>
      </c>
      <c r="U82" s="3"/>
    </row>
    <row r="83" spans="1:21" x14ac:dyDescent="0.25">
      <c r="A83" t="s">
        <v>296</v>
      </c>
      <c r="B83" s="2">
        <v>43999</v>
      </c>
      <c r="C83" s="10" t="str">
        <f t="shared" si="4"/>
        <v>2020</v>
      </c>
      <c r="D83">
        <v>10296</v>
      </c>
      <c r="E83" t="s">
        <v>297</v>
      </c>
      <c r="F83" t="s">
        <v>39</v>
      </c>
      <c r="G83" t="s">
        <v>193</v>
      </c>
      <c r="H83" t="s">
        <v>193</v>
      </c>
      <c r="I83" t="s">
        <v>194</v>
      </c>
      <c r="J83" t="s">
        <v>43</v>
      </c>
      <c r="K83" t="s">
        <v>44</v>
      </c>
      <c r="L83" t="str">
        <f t="shared" si="5"/>
        <v xml:space="preserve">HP </v>
      </c>
      <c r="M83" t="str">
        <f t="shared" si="6"/>
        <v>Single Item</v>
      </c>
      <c r="N83">
        <v>1</v>
      </c>
      <c r="O83" s="6">
        <v>0</v>
      </c>
      <c r="P83" s="3">
        <v>157.5</v>
      </c>
      <c r="Q83" s="3">
        <v>19.79</v>
      </c>
      <c r="R83" s="3">
        <f t="shared" si="7"/>
        <v>0</v>
      </c>
      <c r="S83" s="3">
        <v>25.6</v>
      </c>
      <c r="U83" s="3"/>
    </row>
    <row r="84" spans="1:21" x14ac:dyDescent="0.25">
      <c r="A84" t="s">
        <v>298</v>
      </c>
      <c r="B84" s="2">
        <v>44842</v>
      </c>
      <c r="C84" s="10" t="str">
        <f t="shared" si="4"/>
        <v>2022</v>
      </c>
      <c r="D84">
        <v>10130</v>
      </c>
      <c r="E84" t="s">
        <v>299</v>
      </c>
      <c r="F84" t="s">
        <v>17</v>
      </c>
      <c r="G84" t="s">
        <v>201</v>
      </c>
      <c r="H84" t="s">
        <v>202</v>
      </c>
      <c r="I84" t="s">
        <v>122</v>
      </c>
      <c r="J84" t="s">
        <v>157</v>
      </c>
      <c r="K84" t="s">
        <v>158</v>
      </c>
      <c r="L84" t="str">
        <f t="shared" si="5"/>
        <v xml:space="preserve">Epson </v>
      </c>
      <c r="M84" t="str">
        <f t="shared" si="6"/>
        <v>Mid-Sized Order</v>
      </c>
      <c r="N84">
        <v>2</v>
      </c>
      <c r="O84" s="6">
        <v>0</v>
      </c>
      <c r="P84" s="3">
        <v>377.74</v>
      </c>
      <c r="Q84" s="3">
        <v>21.56</v>
      </c>
      <c r="R84" s="3">
        <f t="shared" si="7"/>
        <v>0</v>
      </c>
      <c r="S84" s="3">
        <v>58.82</v>
      </c>
      <c r="U84" s="3"/>
    </row>
    <row r="85" spans="1:21" x14ac:dyDescent="0.25">
      <c r="A85" t="s">
        <v>300</v>
      </c>
      <c r="B85" s="2">
        <v>43718</v>
      </c>
      <c r="C85" s="10" t="str">
        <f t="shared" si="4"/>
        <v>2019</v>
      </c>
      <c r="D85">
        <v>10251</v>
      </c>
      <c r="E85" t="s">
        <v>301</v>
      </c>
      <c r="F85" t="s">
        <v>17</v>
      </c>
      <c r="G85" t="s">
        <v>88</v>
      </c>
      <c r="H85" t="s">
        <v>89</v>
      </c>
      <c r="I85" t="s">
        <v>90</v>
      </c>
      <c r="J85" t="s">
        <v>302</v>
      </c>
      <c r="K85" t="s">
        <v>303</v>
      </c>
      <c r="L85" t="str">
        <f t="shared" si="5"/>
        <v xml:space="preserve">Toshiba </v>
      </c>
      <c r="M85" t="str">
        <f t="shared" si="6"/>
        <v>Single Item</v>
      </c>
      <c r="N85">
        <v>1</v>
      </c>
      <c r="O85" s="6">
        <v>0.2</v>
      </c>
      <c r="P85" s="3">
        <v>272.87</v>
      </c>
      <c r="Q85" s="3">
        <v>34.130000000000003</v>
      </c>
      <c r="R85" s="3">
        <f t="shared" si="7"/>
        <v>59.685000000000002</v>
      </c>
      <c r="S85" s="3">
        <v>36.15</v>
      </c>
      <c r="U85" s="3"/>
    </row>
    <row r="86" spans="1:21" x14ac:dyDescent="0.25">
      <c r="A86" t="s">
        <v>304</v>
      </c>
      <c r="B86" s="2">
        <v>44546</v>
      </c>
      <c r="C86" s="10" t="str">
        <f t="shared" si="4"/>
        <v>2021</v>
      </c>
      <c r="D86">
        <v>10229</v>
      </c>
      <c r="E86" t="s">
        <v>305</v>
      </c>
      <c r="F86" t="s">
        <v>39</v>
      </c>
      <c r="G86" t="s">
        <v>72</v>
      </c>
      <c r="H86" t="s">
        <v>73</v>
      </c>
      <c r="I86" t="s">
        <v>56</v>
      </c>
      <c r="J86" t="s">
        <v>123</v>
      </c>
      <c r="K86" t="s">
        <v>124</v>
      </c>
      <c r="L86" t="str">
        <f t="shared" si="5"/>
        <v xml:space="preserve">Sony </v>
      </c>
      <c r="M86" t="str">
        <f t="shared" si="6"/>
        <v>Single Item</v>
      </c>
      <c r="N86">
        <v>1</v>
      </c>
      <c r="O86" s="6">
        <v>0</v>
      </c>
      <c r="P86" s="3">
        <v>667.7</v>
      </c>
      <c r="Q86" s="3">
        <v>29.08</v>
      </c>
      <c r="R86" s="3">
        <f t="shared" si="7"/>
        <v>0</v>
      </c>
      <c r="S86" s="3">
        <v>136.44999999999999</v>
      </c>
      <c r="U86" s="3"/>
    </row>
    <row r="87" spans="1:21" x14ac:dyDescent="0.25">
      <c r="A87" t="s">
        <v>306</v>
      </c>
      <c r="B87" s="2">
        <v>43568</v>
      </c>
      <c r="C87" s="10" t="str">
        <f t="shared" si="4"/>
        <v>2019</v>
      </c>
      <c r="D87">
        <v>10027</v>
      </c>
      <c r="E87" t="s">
        <v>307</v>
      </c>
      <c r="F87" t="s">
        <v>39</v>
      </c>
      <c r="G87" t="s">
        <v>112</v>
      </c>
      <c r="H87" t="s">
        <v>26</v>
      </c>
      <c r="I87" t="s">
        <v>27</v>
      </c>
      <c r="J87" t="s">
        <v>76</v>
      </c>
      <c r="K87" t="s">
        <v>77</v>
      </c>
      <c r="L87" t="str">
        <f t="shared" si="5"/>
        <v xml:space="preserve">Samsung </v>
      </c>
      <c r="M87" t="str">
        <f t="shared" si="6"/>
        <v>Mid-Sized Order</v>
      </c>
      <c r="N87">
        <v>3</v>
      </c>
      <c r="O87" s="6">
        <v>0</v>
      </c>
      <c r="P87" s="3">
        <v>2914.5</v>
      </c>
      <c r="Q87" s="3">
        <v>50.76</v>
      </c>
      <c r="R87" s="3">
        <f t="shared" si="7"/>
        <v>0</v>
      </c>
      <c r="S87" s="3">
        <v>587.98</v>
      </c>
      <c r="U87" s="3"/>
    </row>
    <row r="88" spans="1:21" x14ac:dyDescent="0.25">
      <c r="A88" t="s">
        <v>308</v>
      </c>
      <c r="B88" s="2">
        <v>43896</v>
      </c>
      <c r="C88" s="10" t="str">
        <f t="shared" si="4"/>
        <v>2020</v>
      </c>
      <c r="D88">
        <v>10046</v>
      </c>
      <c r="E88" t="s">
        <v>1545</v>
      </c>
      <c r="F88" t="s">
        <v>39</v>
      </c>
      <c r="G88" t="s">
        <v>103</v>
      </c>
      <c r="H88" t="s">
        <v>104</v>
      </c>
      <c r="I88" t="s">
        <v>105</v>
      </c>
      <c r="J88" t="s">
        <v>57</v>
      </c>
      <c r="K88" t="s">
        <v>58</v>
      </c>
      <c r="L88" t="str">
        <f t="shared" si="5"/>
        <v xml:space="preserve">KitchenAid </v>
      </c>
      <c r="M88" t="str">
        <f t="shared" si="6"/>
        <v>Single Item</v>
      </c>
      <c r="N88">
        <v>1</v>
      </c>
      <c r="O88" s="6">
        <v>0</v>
      </c>
      <c r="P88" s="3">
        <v>150.81</v>
      </c>
      <c r="Q88" s="3">
        <v>13.28</v>
      </c>
      <c r="R88" s="3">
        <f t="shared" si="7"/>
        <v>0</v>
      </c>
      <c r="S88" s="3">
        <v>19.43</v>
      </c>
      <c r="U88" s="3"/>
    </row>
    <row r="89" spans="1:21" x14ac:dyDescent="0.25">
      <c r="A89" t="s">
        <v>310</v>
      </c>
      <c r="B89" s="2">
        <v>44439</v>
      </c>
      <c r="C89" s="10" t="str">
        <f t="shared" si="4"/>
        <v>2021</v>
      </c>
      <c r="D89">
        <v>10388</v>
      </c>
      <c r="E89" t="s">
        <v>311</v>
      </c>
      <c r="F89" t="s">
        <v>39</v>
      </c>
      <c r="G89" t="s">
        <v>112</v>
      </c>
      <c r="H89" t="s">
        <v>26</v>
      </c>
      <c r="I89" t="s">
        <v>27</v>
      </c>
      <c r="J89" t="s">
        <v>312</v>
      </c>
      <c r="K89" t="s">
        <v>313</v>
      </c>
      <c r="L89" t="str">
        <f t="shared" si="5"/>
        <v xml:space="preserve">Whirlpool </v>
      </c>
      <c r="M89" t="str">
        <f t="shared" si="6"/>
        <v>Single Item</v>
      </c>
      <c r="N89">
        <v>1</v>
      </c>
      <c r="O89" s="6">
        <v>0.15</v>
      </c>
      <c r="P89" s="3">
        <v>722.69</v>
      </c>
      <c r="Q89" s="3">
        <v>178.66</v>
      </c>
      <c r="R89" s="3">
        <f t="shared" si="7"/>
        <v>96.005294117647054</v>
      </c>
      <c r="S89" s="3">
        <v>198.54</v>
      </c>
      <c r="U89" s="3"/>
    </row>
    <row r="90" spans="1:21" x14ac:dyDescent="0.25">
      <c r="A90" t="s">
        <v>314</v>
      </c>
      <c r="B90" s="2">
        <v>43181</v>
      </c>
      <c r="C90" s="10" t="str">
        <f t="shared" si="4"/>
        <v>2018</v>
      </c>
      <c r="D90">
        <v>10053</v>
      </c>
      <c r="E90" t="s">
        <v>315</v>
      </c>
      <c r="F90" t="s">
        <v>17</v>
      </c>
      <c r="G90" t="s">
        <v>88</v>
      </c>
      <c r="H90" t="s">
        <v>89</v>
      </c>
      <c r="I90" t="s">
        <v>90</v>
      </c>
      <c r="J90" t="s">
        <v>117</v>
      </c>
      <c r="K90" t="s">
        <v>118</v>
      </c>
      <c r="L90" t="str">
        <f t="shared" si="5"/>
        <v xml:space="preserve">Xerox </v>
      </c>
      <c r="M90" t="str">
        <f t="shared" si="6"/>
        <v>Mid-Sized Order</v>
      </c>
      <c r="N90">
        <v>2</v>
      </c>
      <c r="O90" s="6">
        <v>0</v>
      </c>
      <c r="P90" s="3">
        <v>361.1</v>
      </c>
      <c r="Q90" s="3">
        <v>17.89</v>
      </c>
      <c r="R90" s="3">
        <f t="shared" si="7"/>
        <v>0</v>
      </c>
      <c r="S90" s="3">
        <v>55.95</v>
      </c>
      <c r="U90" s="3"/>
    </row>
    <row r="91" spans="1:21" x14ac:dyDescent="0.25">
      <c r="A91" t="s">
        <v>316</v>
      </c>
      <c r="B91" s="2">
        <v>44054</v>
      </c>
      <c r="C91" s="10" t="str">
        <f t="shared" si="4"/>
        <v>2020</v>
      </c>
      <c r="D91">
        <v>10261</v>
      </c>
      <c r="E91" t="s">
        <v>317</v>
      </c>
      <c r="F91" t="s">
        <v>17</v>
      </c>
      <c r="G91" t="s">
        <v>112</v>
      </c>
      <c r="H91" t="s">
        <v>26</v>
      </c>
      <c r="I91" t="s">
        <v>27</v>
      </c>
      <c r="J91" t="s">
        <v>99</v>
      </c>
      <c r="K91" t="s">
        <v>100</v>
      </c>
      <c r="L91" t="str">
        <f t="shared" si="5"/>
        <v xml:space="preserve">HiSense </v>
      </c>
      <c r="M91" t="str">
        <f t="shared" si="6"/>
        <v>Mid-Sized Order</v>
      </c>
      <c r="N91">
        <v>2</v>
      </c>
      <c r="O91" s="6">
        <v>0</v>
      </c>
      <c r="P91" s="3">
        <v>2160.7600000000002</v>
      </c>
      <c r="Q91" s="3">
        <v>242.67</v>
      </c>
      <c r="R91" s="3">
        <f t="shared" si="7"/>
        <v>0</v>
      </c>
      <c r="S91" s="3">
        <v>564.47</v>
      </c>
      <c r="U91" s="3"/>
    </row>
    <row r="92" spans="1:21" x14ac:dyDescent="0.25">
      <c r="A92" t="s">
        <v>318</v>
      </c>
      <c r="B92" s="2">
        <v>43296</v>
      </c>
      <c r="C92" s="10" t="str">
        <f t="shared" si="4"/>
        <v>2018</v>
      </c>
      <c r="D92">
        <v>10348</v>
      </c>
      <c r="E92" t="s">
        <v>1546</v>
      </c>
      <c r="F92" t="s">
        <v>17</v>
      </c>
      <c r="G92" t="s">
        <v>165</v>
      </c>
      <c r="H92" t="s">
        <v>41</v>
      </c>
      <c r="I92" t="s">
        <v>166</v>
      </c>
      <c r="J92" t="s">
        <v>129</v>
      </c>
      <c r="K92" t="s">
        <v>130</v>
      </c>
      <c r="L92" t="str">
        <f t="shared" si="5"/>
        <v xml:space="preserve">BlackBerry </v>
      </c>
      <c r="M92" t="str">
        <f t="shared" si="6"/>
        <v>Mid-Sized Order</v>
      </c>
      <c r="N92">
        <v>2</v>
      </c>
      <c r="O92" s="6">
        <v>0</v>
      </c>
      <c r="P92" s="3">
        <v>1833.38</v>
      </c>
      <c r="Q92" s="3">
        <v>59.16</v>
      </c>
      <c r="R92" s="3">
        <f t="shared" si="7"/>
        <v>0</v>
      </c>
      <c r="S92" s="3">
        <v>372.6</v>
      </c>
      <c r="U92" s="3"/>
    </row>
    <row r="93" spans="1:21" x14ac:dyDescent="0.25">
      <c r="A93" t="s">
        <v>320</v>
      </c>
      <c r="B93" s="2">
        <v>43315</v>
      </c>
      <c r="C93" s="10" t="str">
        <f t="shared" si="4"/>
        <v>2018</v>
      </c>
      <c r="D93">
        <v>10163</v>
      </c>
      <c r="E93" t="s">
        <v>46</v>
      </c>
      <c r="F93" t="s">
        <v>32</v>
      </c>
      <c r="G93" t="s">
        <v>54</v>
      </c>
      <c r="H93" t="s">
        <v>55</v>
      </c>
      <c r="I93" t="s">
        <v>56</v>
      </c>
      <c r="J93" t="s">
        <v>175</v>
      </c>
      <c r="K93" t="s">
        <v>176</v>
      </c>
      <c r="L93" t="str">
        <f t="shared" si="5"/>
        <v xml:space="preserve">KitchenAid </v>
      </c>
      <c r="M93" t="str">
        <f t="shared" si="6"/>
        <v>Single Item</v>
      </c>
      <c r="N93">
        <v>1</v>
      </c>
      <c r="O93" s="6">
        <v>0.1</v>
      </c>
      <c r="P93" s="3">
        <v>1223.1600000000001</v>
      </c>
      <c r="Q93" s="3">
        <v>348.6</v>
      </c>
      <c r="R93" s="3">
        <f t="shared" si="7"/>
        <v>97.173333333333289</v>
      </c>
      <c r="S93" s="3">
        <v>340.65</v>
      </c>
      <c r="U93" s="3"/>
    </row>
    <row r="94" spans="1:21" x14ac:dyDescent="0.25">
      <c r="A94" t="s">
        <v>321</v>
      </c>
      <c r="B94" s="2">
        <v>43954</v>
      </c>
      <c r="C94" s="10" t="str">
        <f t="shared" si="4"/>
        <v>2020</v>
      </c>
      <c r="D94">
        <v>10061</v>
      </c>
      <c r="E94" t="s">
        <v>132</v>
      </c>
      <c r="F94" t="s">
        <v>32</v>
      </c>
      <c r="G94" t="s">
        <v>103</v>
      </c>
      <c r="H94" t="s">
        <v>104</v>
      </c>
      <c r="I94" t="s">
        <v>105</v>
      </c>
      <c r="J94" t="s">
        <v>246</v>
      </c>
      <c r="K94" t="s">
        <v>247</v>
      </c>
      <c r="L94" t="str">
        <f t="shared" si="5"/>
        <v xml:space="preserve">Samsung </v>
      </c>
      <c r="M94" t="str">
        <f t="shared" si="6"/>
        <v>Single Item</v>
      </c>
      <c r="N94">
        <v>1</v>
      </c>
      <c r="O94" s="6">
        <v>0.3</v>
      </c>
      <c r="P94" s="3">
        <v>1023.46</v>
      </c>
      <c r="Q94" s="3">
        <v>179.93</v>
      </c>
      <c r="R94" s="3">
        <f t="shared" si="7"/>
        <v>361.51285714285723</v>
      </c>
      <c r="S94" s="3">
        <v>243.15</v>
      </c>
      <c r="U94" s="3"/>
    </row>
    <row r="95" spans="1:21" x14ac:dyDescent="0.25">
      <c r="A95" t="s">
        <v>322</v>
      </c>
      <c r="B95" s="2">
        <v>44503</v>
      </c>
      <c r="C95" s="10" t="str">
        <f t="shared" si="4"/>
        <v>2021</v>
      </c>
      <c r="D95">
        <v>10089</v>
      </c>
      <c r="E95" t="s">
        <v>323</v>
      </c>
      <c r="F95" t="s">
        <v>17</v>
      </c>
      <c r="G95" t="s">
        <v>72</v>
      </c>
      <c r="H95" t="s">
        <v>73</v>
      </c>
      <c r="I95" t="s">
        <v>56</v>
      </c>
      <c r="J95" t="s">
        <v>64</v>
      </c>
      <c r="K95" t="s">
        <v>65</v>
      </c>
      <c r="L95" t="str">
        <f t="shared" si="5"/>
        <v xml:space="preserve">TCL </v>
      </c>
      <c r="M95" t="str">
        <f t="shared" si="6"/>
        <v>Large Order</v>
      </c>
      <c r="N95">
        <v>5</v>
      </c>
      <c r="O95" s="6">
        <v>0</v>
      </c>
      <c r="P95" s="3">
        <v>4408.2</v>
      </c>
      <c r="Q95" s="3">
        <v>160.69</v>
      </c>
      <c r="R95" s="3">
        <f t="shared" si="7"/>
        <v>0</v>
      </c>
      <c r="S95" s="3">
        <v>985.87</v>
      </c>
      <c r="U95" s="3"/>
    </row>
    <row r="96" spans="1:21" x14ac:dyDescent="0.25">
      <c r="A96" t="s">
        <v>324</v>
      </c>
      <c r="B96" s="2">
        <v>43319</v>
      </c>
      <c r="C96" s="10" t="str">
        <f t="shared" si="4"/>
        <v>2018</v>
      </c>
      <c r="D96">
        <v>10090</v>
      </c>
      <c r="E96" t="s">
        <v>325</v>
      </c>
      <c r="F96" t="s">
        <v>17</v>
      </c>
      <c r="G96" t="s">
        <v>154</v>
      </c>
      <c r="H96" t="s">
        <v>155</v>
      </c>
      <c r="I96" t="s">
        <v>156</v>
      </c>
      <c r="J96" t="s">
        <v>50</v>
      </c>
      <c r="K96" t="s">
        <v>51</v>
      </c>
      <c r="L96" t="str">
        <f t="shared" si="5"/>
        <v xml:space="preserve">Nokia </v>
      </c>
      <c r="M96" t="str">
        <f t="shared" si="6"/>
        <v>Mid-Sized Order</v>
      </c>
      <c r="N96">
        <v>2</v>
      </c>
      <c r="O96" s="6">
        <v>0.1</v>
      </c>
      <c r="P96" s="3">
        <v>1850.98</v>
      </c>
      <c r="Q96" s="3">
        <v>49.59</v>
      </c>
      <c r="R96" s="3">
        <f t="shared" si="7"/>
        <v>200.15444444444438</v>
      </c>
      <c r="S96" s="3">
        <v>375.16</v>
      </c>
      <c r="U96" s="3"/>
    </row>
    <row r="97" spans="1:21" x14ac:dyDescent="0.25">
      <c r="A97" t="s">
        <v>326</v>
      </c>
      <c r="B97" s="2">
        <v>44889</v>
      </c>
      <c r="C97" s="10" t="str">
        <f t="shared" si="4"/>
        <v>2022</v>
      </c>
      <c r="D97">
        <v>10124</v>
      </c>
      <c r="E97" t="s">
        <v>327</v>
      </c>
      <c r="F97" t="s">
        <v>32</v>
      </c>
      <c r="G97" t="s">
        <v>18</v>
      </c>
      <c r="H97" t="s">
        <v>19</v>
      </c>
      <c r="I97" t="s">
        <v>20</v>
      </c>
      <c r="J97" t="s">
        <v>215</v>
      </c>
      <c r="K97" t="s">
        <v>216</v>
      </c>
      <c r="L97" t="str">
        <f t="shared" si="5"/>
        <v xml:space="preserve">Apple </v>
      </c>
      <c r="M97" t="str">
        <f t="shared" si="6"/>
        <v>Single Item</v>
      </c>
      <c r="N97">
        <v>1</v>
      </c>
      <c r="O97" s="6">
        <v>0.05</v>
      </c>
      <c r="P97" s="3">
        <v>922.77</v>
      </c>
      <c r="Q97" s="3">
        <v>56.61</v>
      </c>
      <c r="R97" s="3">
        <f t="shared" si="7"/>
        <v>45.587368421052702</v>
      </c>
      <c r="S97" s="3">
        <v>190.21</v>
      </c>
      <c r="U97" s="3"/>
    </row>
    <row r="98" spans="1:21" x14ac:dyDescent="0.25">
      <c r="A98" t="s">
        <v>328</v>
      </c>
      <c r="B98" s="2">
        <v>43617</v>
      </c>
      <c r="C98" s="10" t="str">
        <f t="shared" si="4"/>
        <v>2019</v>
      </c>
      <c r="D98">
        <v>10288</v>
      </c>
      <c r="E98" t="s">
        <v>329</v>
      </c>
      <c r="F98" t="s">
        <v>39</v>
      </c>
      <c r="G98" t="s">
        <v>193</v>
      </c>
      <c r="H98" t="s">
        <v>193</v>
      </c>
      <c r="I98" t="s">
        <v>194</v>
      </c>
      <c r="J98" t="s">
        <v>246</v>
      </c>
      <c r="K98" t="s">
        <v>247</v>
      </c>
      <c r="L98" t="str">
        <f t="shared" si="5"/>
        <v xml:space="preserve">Samsung </v>
      </c>
      <c r="M98" t="str">
        <f t="shared" si="6"/>
        <v>Mid-Sized Order</v>
      </c>
      <c r="N98">
        <v>2</v>
      </c>
      <c r="O98" s="6">
        <v>0.15</v>
      </c>
      <c r="P98" s="3">
        <v>2046.92</v>
      </c>
      <c r="Q98" s="3">
        <v>172.11</v>
      </c>
      <c r="R98" s="3">
        <f t="shared" si="7"/>
        <v>330.84882352941167</v>
      </c>
      <c r="S98" s="3">
        <v>467.53</v>
      </c>
      <c r="U98" s="3"/>
    </row>
    <row r="99" spans="1:21" x14ac:dyDescent="0.25">
      <c r="A99" t="s">
        <v>330</v>
      </c>
      <c r="B99" s="2">
        <v>43805</v>
      </c>
      <c r="C99" s="10" t="str">
        <f t="shared" si="4"/>
        <v>2019</v>
      </c>
      <c r="D99">
        <v>10350</v>
      </c>
      <c r="E99" t="s">
        <v>331</v>
      </c>
      <c r="F99" t="s">
        <v>32</v>
      </c>
      <c r="G99" t="s">
        <v>54</v>
      </c>
      <c r="H99" t="s">
        <v>55</v>
      </c>
      <c r="I99" t="s">
        <v>56</v>
      </c>
      <c r="J99" t="s">
        <v>157</v>
      </c>
      <c r="K99" t="s">
        <v>158</v>
      </c>
      <c r="L99" t="str">
        <f t="shared" si="5"/>
        <v xml:space="preserve">Epson </v>
      </c>
      <c r="M99" t="str">
        <f t="shared" si="6"/>
        <v>Single Item</v>
      </c>
      <c r="N99">
        <v>1</v>
      </c>
      <c r="O99" s="6">
        <v>0.05</v>
      </c>
      <c r="P99" s="3">
        <v>188.87</v>
      </c>
      <c r="Q99" s="3">
        <v>24.64</v>
      </c>
      <c r="R99" s="3">
        <f t="shared" si="7"/>
        <v>8.6436842105263167</v>
      </c>
      <c r="S99" s="3">
        <v>30.79</v>
      </c>
      <c r="U99" s="3"/>
    </row>
    <row r="100" spans="1:21" x14ac:dyDescent="0.25">
      <c r="A100" t="s">
        <v>332</v>
      </c>
      <c r="B100" s="2">
        <v>43390</v>
      </c>
      <c r="C100" s="10" t="str">
        <f t="shared" si="4"/>
        <v>2018</v>
      </c>
      <c r="D100">
        <v>10231</v>
      </c>
      <c r="E100" t="s">
        <v>333</v>
      </c>
      <c r="F100" t="s">
        <v>17</v>
      </c>
      <c r="G100" t="s">
        <v>112</v>
      </c>
      <c r="H100" t="s">
        <v>26</v>
      </c>
      <c r="I100" t="s">
        <v>27</v>
      </c>
      <c r="J100" t="s">
        <v>195</v>
      </c>
      <c r="K100" t="s">
        <v>196</v>
      </c>
      <c r="L100" t="str">
        <f t="shared" si="5"/>
        <v xml:space="preserve">Cuisinart </v>
      </c>
      <c r="M100" t="str">
        <f t="shared" si="6"/>
        <v>Mid-Sized Order</v>
      </c>
      <c r="N100">
        <v>2</v>
      </c>
      <c r="O100" s="6">
        <v>0.1</v>
      </c>
      <c r="P100" s="3">
        <v>558.55999999999995</v>
      </c>
      <c r="Q100" s="3">
        <v>23.13</v>
      </c>
      <c r="R100" s="3">
        <f t="shared" si="7"/>
        <v>59.492222222222154</v>
      </c>
      <c r="S100" s="3">
        <v>69.33</v>
      </c>
      <c r="U100" s="3"/>
    </row>
    <row r="101" spans="1:21" x14ac:dyDescent="0.25">
      <c r="A101" t="s">
        <v>334</v>
      </c>
      <c r="B101" s="2">
        <v>43447</v>
      </c>
      <c r="C101" s="10" t="str">
        <f t="shared" si="4"/>
        <v>2018</v>
      </c>
      <c r="D101">
        <v>10376</v>
      </c>
      <c r="E101" t="s">
        <v>335</v>
      </c>
      <c r="F101" t="s">
        <v>17</v>
      </c>
      <c r="G101" t="s">
        <v>193</v>
      </c>
      <c r="H101" t="s">
        <v>193</v>
      </c>
      <c r="I101" t="s">
        <v>194</v>
      </c>
      <c r="J101" t="s">
        <v>175</v>
      </c>
      <c r="K101" t="s">
        <v>176</v>
      </c>
      <c r="L101" t="str">
        <f t="shared" si="5"/>
        <v xml:space="preserve">KitchenAid </v>
      </c>
      <c r="M101" t="str">
        <f t="shared" si="6"/>
        <v>Mid-Sized Order</v>
      </c>
      <c r="N101">
        <v>4</v>
      </c>
      <c r="O101" s="6">
        <v>0</v>
      </c>
      <c r="P101" s="3">
        <v>4892.6400000000003</v>
      </c>
      <c r="Q101" s="3">
        <v>319.55</v>
      </c>
      <c r="R101" s="3">
        <f t="shared" si="7"/>
        <v>0</v>
      </c>
      <c r="S101" s="3">
        <v>1255.1199999999999</v>
      </c>
      <c r="U101" s="3"/>
    </row>
    <row r="102" spans="1:21" x14ac:dyDescent="0.25">
      <c r="A102" t="s">
        <v>336</v>
      </c>
      <c r="B102" s="2">
        <v>44690</v>
      </c>
      <c r="C102" s="10" t="str">
        <f t="shared" si="4"/>
        <v>2022</v>
      </c>
      <c r="D102">
        <v>10141</v>
      </c>
      <c r="E102" t="s">
        <v>337</v>
      </c>
      <c r="F102" t="s">
        <v>17</v>
      </c>
      <c r="G102" t="s">
        <v>33</v>
      </c>
      <c r="H102" t="s">
        <v>34</v>
      </c>
      <c r="I102" t="s">
        <v>27</v>
      </c>
      <c r="J102" t="s">
        <v>205</v>
      </c>
      <c r="K102" t="s">
        <v>206</v>
      </c>
      <c r="L102" t="str">
        <f t="shared" si="5"/>
        <v xml:space="preserve">LG </v>
      </c>
      <c r="M102" t="str">
        <f t="shared" si="6"/>
        <v>Mid-Sized Order</v>
      </c>
      <c r="N102">
        <v>2</v>
      </c>
      <c r="O102" s="6">
        <v>0.25</v>
      </c>
      <c r="P102" s="3">
        <v>1506.6</v>
      </c>
      <c r="Q102" s="3">
        <v>47.63</v>
      </c>
      <c r="R102" s="3">
        <f t="shared" si="7"/>
        <v>486.32333333333327</v>
      </c>
      <c r="S102" s="3">
        <v>306.08</v>
      </c>
      <c r="U102" s="3"/>
    </row>
    <row r="103" spans="1:21" x14ac:dyDescent="0.25">
      <c r="A103" t="s">
        <v>338</v>
      </c>
      <c r="B103" s="2">
        <v>44571</v>
      </c>
      <c r="C103" s="10" t="str">
        <f t="shared" si="4"/>
        <v>2022</v>
      </c>
      <c r="D103">
        <v>10103</v>
      </c>
      <c r="E103" t="s">
        <v>339</v>
      </c>
      <c r="F103" t="s">
        <v>17</v>
      </c>
      <c r="G103" t="s">
        <v>154</v>
      </c>
      <c r="H103" t="s">
        <v>155</v>
      </c>
      <c r="I103" t="s">
        <v>156</v>
      </c>
      <c r="J103" t="s">
        <v>167</v>
      </c>
      <c r="K103" t="s">
        <v>168</v>
      </c>
      <c r="L103" t="str">
        <f t="shared" si="5"/>
        <v xml:space="preserve">Philips </v>
      </c>
      <c r="M103" t="str">
        <f t="shared" si="6"/>
        <v>Single Item</v>
      </c>
      <c r="N103">
        <v>1</v>
      </c>
      <c r="O103" s="6">
        <v>0</v>
      </c>
      <c r="P103" s="3">
        <v>1215.8</v>
      </c>
      <c r="Q103" s="3">
        <v>230.18</v>
      </c>
      <c r="R103" s="3">
        <f t="shared" si="7"/>
        <v>0</v>
      </c>
      <c r="S103" s="3">
        <v>290.5</v>
      </c>
      <c r="U103" s="3"/>
    </row>
    <row r="104" spans="1:21" x14ac:dyDescent="0.25">
      <c r="A104" t="s">
        <v>340</v>
      </c>
      <c r="B104" s="2">
        <v>43541</v>
      </c>
      <c r="C104" s="10" t="str">
        <f t="shared" si="4"/>
        <v>2019</v>
      </c>
      <c r="D104">
        <v>10131</v>
      </c>
      <c r="E104" t="s">
        <v>341</v>
      </c>
      <c r="F104" t="s">
        <v>39</v>
      </c>
      <c r="G104" t="s">
        <v>121</v>
      </c>
      <c r="H104" t="s">
        <v>121</v>
      </c>
      <c r="I104" t="s">
        <v>122</v>
      </c>
      <c r="J104" t="s">
        <v>181</v>
      </c>
      <c r="K104" t="s">
        <v>182</v>
      </c>
      <c r="L104" t="str">
        <f t="shared" si="5"/>
        <v xml:space="preserve">Hoover </v>
      </c>
      <c r="M104" t="str">
        <f t="shared" si="6"/>
        <v>Single Item</v>
      </c>
      <c r="N104">
        <v>1</v>
      </c>
      <c r="O104" s="6">
        <v>0.15</v>
      </c>
      <c r="P104" s="3">
        <v>230.19</v>
      </c>
      <c r="Q104" s="3">
        <v>27.53</v>
      </c>
      <c r="R104" s="3">
        <f t="shared" si="7"/>
        <v>35.763529411764722</v>
      </c>
      <c r="S104" s="3">
        <v>30.37</v>
      </c>
      <c r="U104" s="3"/>
    </row>
    <row r="105" spans="1:21" x14ac:dyDescent="0.25">
      <c r="A105" t="s">
        <v>342</v>
      </c>
      <c r="B105" s="2">
        <v>43112</v>
      </c>
      <c r="C105" s="10" t="str">
        <f t="shared" si="4"/>
        <v>2018</v>
      </c>
      <c r="D105">
        <v>10078</v>
      </c>
      <c r="E105" t="s">
        <v>343</v>
      </c>
      <c r="F105" t="s">
        <v>39</v>
      </c>
      <c r="G105" t="s">
        <v>116</v>
      </c>
      <c r="H105" t="s">
        <v>26</v>
      </c>
      <c r="I105" t="s">
        <v>27</v>
      </c>
      <c r="J105" t="s">
        <v>35</v>
      </c>
      <c r="K105" t="s">
        <v>36</v>
      </c>
      <c r="L105" t="str">
        <f t="shared" si="5"/>
        <v xml:space="preserve">Samsung </v>
      </c>
      <c r="M105" t="str">
        <f t="shared" si="6"/>
        <v>Mid-Sized Order</v>
      </c>
      <c r="N105">
        <v>2</v>
      </c>
      <c r="O105" s="6">
        <v>0.1</v>
      </c>
      <c r="P105" s="3">
        <v>1702.5</v>
      </c>
      <c r="Q105" s="3">
        <v>196.92</v>
      </c>
      <c r="R105" s="3">
        <f t="shared" si="7"/>
        <v>167.28666666666663</v>
      </c>
      <c r="S105" s="3">
        <v>445.31</v>
      </c>
      <c r="U105" s="3"/>
    </row>
    <row r="106" spans="1:21" x14ac:dyDescent="0.25">
      <c r="A106" t="s">
        <v>344</v>
      </c>
      <c r="B106" s="2">
        <v>44150</v>
      </c>
      <c r="C106" s="10" t="str">
        <f t="shared" si="4"/>
        <v>2020</v>
      </c>
      <c r="D106">
        <v>10303</v>
      </c>
      <c r="E106" t="s">
        <v>345</v>
      </c>
      <c r="F106" t="s">
        <v>17</v>
      </c>
      <c r="G106" t="s">
        <v>103</v>
      </c>
      <c r="H106" t="s">
        <v>104</v>
      </c>
      <c r="I106" t="s">
        <v>105</v>
      </c>
      <c r="J106" t="s">
        <v>43</v>
      </c>
      <c r="K106" t="s">
        <v>44</v>
      </c>
      <c r="L106" t="str">
        <f t="shared" si="5"/>
        <v xml:space="preserve">HP </v>
      </c>
      <c r="M106" t="str">
        <f t="shared" si="6"/>
        <v>Single Item</v>
      </c>
      <c r="N106">
        <v>1</v>
      </c>
      <c r="O106" s="6">
        <v>0</v>
      </c>
      <c r="P106" s="3">
        <v>157.5</v>
      </c>
      <c r="Q106" s="3">
        <v>20.69</v>
      </c>
      <c r="R106" s="3">
        <f t="shared" si="7"/>
        <v>0</v>
      </c>
      <c r="S106" s="3">
        <v>25.69</v>
      </c>
      <c r="U106" s="3"/>
    </row>
    <row r="107" spans="1:21" x14ac:dyDescent="0.25">
      <c r="A107" t="s">
        <v>346</v>
      </c>
      <c r="B107" s="2">
        <v>43594</v>
      </c>
      <c r="C107" s="10" t="str">
        <f t="shared" si="4"/>
        <v>2019</v>
      </c>
      <c r="D107">
        <v>10090</v>
      </c>
      <c r="E107" t="s">
        <v>325</v>
      </c>
      <c r="F107" t="s">
        <v>17</v>
      </c>
      <c r="G107" t="s">
        <v>88</v>
      </c>
      <c r="H107" t="s">
        <v>89</v>
      </c>
      <c r="I107" t="s">
        <v>90</v>
      </c>
      <c r="J107" t="s">
        <v>76</v>
      </c>
      <c r="K107" t="s">
        <v>77</v>
      </c>
      <c r="L107" t="str">
        <f t="shared" si="5"/>
        <v xml:space="preserve">Samsung </v>
      </c>
      <c r="M107" t="str">
        <f t="shared" si="6"/>
        <v>Single Item</v>
      </c>
      <c r="N107">
        <v>1</v>
      </c>
      <c r="O107" s="6">
        <v>0.2</v>
      </c>
      <c r="P107" s="3">
        <v>971.5</v>
      </c>
      <c r="Q107" s="3">
        <v>55.84</v>
      </c>
      <c r="R107" s="3">
        <f t="shared" si="7"/>
        <v>228.91499999999985</v>
      </c>
      <c r="S107" s="3">
        <v>199.88</v>
      </c>
      <c r="U107" s="3"/>
    </row>
    <row r="108" spans="1:21" x14ac:dyDescent="0.25">
      <c r="A108" t="s">
        <v>347</v>
      </c>
      <c r="B108" s="2">
        <v>44114</v>
      </c>
      <c r="C108" s="10" t="str">
        <f t="shared" si="4"/>
        <v>2020</v>
      </c>
      <c r="D108">
        <v>10109</v>
      </c>
      <c r="E108" t="s">
        <v>348</v>
      </c>
      <c r="F108" t="s">
        <v>32</v>
      </c>
      <c r="G108" t="s">
        <v>201</v>
      </c>
      <c r="H108" t="s">
        <v>202</v>
      </c>
      <c r="I108" t="s">
        <v>122</v>
      </c>
      <c r="J108" t="s">
        <v>76</v>
      </c>
      <c r="K108" t="s">
        <v>77</v>
      </c>
      <c r="L108" t="str">
        <f t="shared" si="5"/>
        <v xml:space="preserve">Samsung </v>
      </c>
      <c r="M108" t="str">
        <f t="shared" si="6"/>
        <v>Single Item</v>
      </c>
      <c r="N108">
        <v>1</v>
      </c>
      <c r="O108" s="6">
        <v>0.1</v>
      </c>
      <c r="P108" s="3">
        <v>971.5</v>
      </c>
      <c r="Q108" s="3">
        <v>53.3</v>
      </c>
      <c r="R108" s="3">
        <f t="shared" si="7"/>
        <v>102.02222222222224</v>
      </c>
      <c r="S108" s="3">
        <v>199.63</v>
      </c>
      <c r="U108" s="3"/>
    </row>
    <row r="109" spans="1:21" x14ac:dyDescent="0.25">
      <c r="A109" t="s">
        <v>349</v>
      </c>
      <c r="B109" s="2">
        <v>43973</v>
      </c>
      <c r="C109" s="10" t="str">
        <f t="shared" si="4"/>
        <v>2020</v>
      </c>
      <c r="D109">
        <v>10097</v>
      </c>
      <c r="E109" t="s">
        <v>350</v>
      </c>
      <c r="F109" t="s">
        <v>17</v>
      </c>
      <c r="G109" t="s">
        <v>25</v>
      </c>
      <c r="H109" t="s">
        <v>26</v>
      </c>
      <c r="I109" t="s">
        <v>27</v>
      </c>
      <c r="J109" t="s">
        <v>95</v>
      </c>
      <c r="K109" t="s">
        <v>96</v>
      </c>
      <c r="L109" t="str">
        <f t="shared" si="5"/>
        <v xml:space="preserve">Sharp </v>
      </c>
      <c r="M109" t="str">
        <f t="shared" si="6"/>
        <v>Single Item</v>
      </c>
      <c r="N109">
        <v>1</v>
      </c>
      <c r="O109" s="6">
        <v>0.1</v>
      </c>
      <c r="P109" s="3">
        <v>1024.3699999999999</v>
      </c>
      <c r="Q109" s="3">
        <v>188.04</v>
      </c>
      <c r="R109" s="3">
        <f t="shared" si="7"/>
        <v>92.925555555555547</v>
      </c>
      <c r="S109" s="3">
        <v>244.16</v>
      </c>
      <c r="U109" s="3"/>
    </row>
    <row r="110" spans="1:21" x14ac:dyDescent="0.25">
      <c r="A110" t="s">
        <v>351</v>
      </c>
      <c r="B110" s="2">
        <v>43271</v>
      </c>
      <c r="C110" s="10" t="str">
        <f t="shared" si="4"/>
        <v>2018</v>
      </c>
      <c r="D110">
        <v>10353</v>
      </c>
      <c r="E110" t="s">
        <v>352</v>
      </c>
      <c r="F110" t="s">
        <v>32</v>
      </c>
      <c r="G110" t="s">
        <v>40</v>
      </c>
      <c r="H110" t="s">
        <v>41</v>
      </c>
      <c r="I110" t="s">
        <v>166</v>
      </c>
      <c r="J110" t="s">
        <v>246</v>
      </c>
      <c r="K110" t="s">
        <v>247</v>
      </c>
      <c r="L110" t="str">
        <f t="shared" si="5"/>
        <v xml:space="preserve">Samsung </v>
      </c>
      <c r="M110" t="str">
        <f t="shared" si="6"/>
        <v>Single Item</v>
      </c>
      <c r="N110">
        <v>1</v>
      </c>
      <c r="O110" s="6">
        <v>0.05</v>
      </c>
      <c r="P110" s="3">
        <v>1023.46</v>
      </c>
      <c r="Q110" s="3">
        <v>172.11</v>
      </c>
      <c r="R110" s="3">
        <f t="shared" si="7"/>
        <v>44.807894736842172</v>
      </c>
      <c r="S110" s="3">
        <v>242.37</v>
      </c>
      <c r="U110" s="3"/>
    </row>
    <row r="111" spans="1:21" x14ac:dyDescent="0.25">
      <c r="A111" t="s">
        <v>353</v>
      </c>
      <c r="B111" s="2">
        <v>44443</v>
      </c>
      <c r="C111" s="10" t="str">
        <f t="shared" si="4"/>
        <v>2021</v>
      </c>
      <c r="D111">
        <v>10181</v>
      </c>
      <c r="E111" t="s">
        <v>214</v>
      </c>
      <c r="F111" t="s">
        <v>17</v>
      </c>
      <c r="G111" t="s">
        <v>33</v>
      </c>
      <c r="H111" t="s">
        <v>34</v>
      </c>
      <c r="I111" t="s">
        <v>27</v>
      </c>
      <c r="J111" t="s">
        <v>123</v>
      </c>
      <c r="K111" t="s">
        <v>124</v>
      </c>
      <c r="L111" t="str">
        <f t="shared" si="5"/>
        <v xml:space="preserve">Sony </v>
      </c>
      <c r="M111" t="str">
        <f t="shared" si="6"/>
        <v>Mid-Sized Order</v>
      </c>
      <c r="N111">
        <v>3</v>
      </c>
      <c r="O111" s="6">
        <v>0</v>
      </c>
      <c r="P111" s="3">
        <v>2003.1</v>
      </c>
      <c r="Q111" s="3">
        <v>24.23</v>
      </c>
      <c r="R111" s="3">
        <f t="shared" si="7"/>
        <v>0</v>
      </c>
      <c r="S111" s="3">
        <v>403.04</v>
      </c>
      <c r="U111" s="3"/>
    </row>
    <row r="112" spans="1:21" x14ac:dyDescent="0.25">
      <c r="A112" t="s">
        <v>354</v>
      </c>
      <c r="B112" s="2">
        <v>44246</v>
      </c>
      <c r="C112" s="10" t="str">
        <f t="shared" si="4"/>
        <v>2021</v>
      </c>
      <c r="D112">
        <v>10309</v>
      </c>
      <c r="E112" t="s">
        <v>1547</v>
      </c>
      <c r="F112" t="s">
        <v>32</v>
      </c>
      <c r="G112" t="s">
        <v>133</v>
      </c>
      <c r="H112" t="s">
        <v>134</v>
      </c>
      <c r="I112" t="s">
        <v>135</v>
      </c>
      <c r="J112" t="s">
        <v>50</v>
      </c>
      <c r="K112" t="s">
        <v>51</v>
      </c>
      <c r="L112" t="str">
        <f t="shared" si="5"/>
        <v xml:space="preserve">Nokia </v>
      </c>
      <c r="M112" t="str">
        <f t="shared" si="6"/>
        <v>Large Order</v>
      </c>
      <c r="N112">
        <v>5</v>
      </c>
      <c r="O112" s="6">
        <v>0.1</v>
      </c>
      <c r="P112" s="3">
        <v>4627.45</v>
      </c>
      <c r="Q112" s="3">
        <v>51.84</v>
      </c>
      <c r="R112" s="3">
        <f t="shared" si="7"/>
        <v>508.40111111111128</v>
      </c>
      <c r="S112" s="3">
        <v>930.68</v>
      </c>
      <c r="U112" s="3"/>
    </row>
    <row r="113" spans="1:21" x14ac:dyDescent="0.25">
      <c r="A113" t="s">
        <v>356</v>
      </c>
      <c r="B113" s="2">
        <v>43790</v>
      </c>
      <c r="C113" s="10" t="str">
        <f t="shared" si="4"/>
        <v>2019</v>
      </c>
      <c r="D113">
        <v>10115</v>
      </c>
      <c r="E113" t="s">
        <v>357</v>
      </c>
      <c r="F113" t="s">
        <v>32</v>
      </c>
      <c r="G113" t="s">
        <v>116</v>
      </c>
      <c r="H113" t="s">
        <v>26</v>
      </c>
      <c r="I113" t="s">
        <v>27</v>
      </c>
      <c r="J113" t="s">
        <v>146</v>
      </c>
      <c r="K113" t="s">
        <v>147</v>
      </c>
      <c r="L113" t="str">
        <f t="shared" si="5"/>
        <v xml:space="preserve">Breville </v>
      </c>
      <c r="M113" t="str">
        <f t="shared" si="6"/>
        <v>Mid-Sized Order</v>
      </c>
      <c r="N113">
        <v>3</v>
      </c>
      <c r="O113" s="6">
        <v>0.2</v>
      </c>
      <c r="P113" s="3">
        <v>483.54</v>
      </c>
      <c r="Q113" s="3">
        <v>13.84</v>
      </c>
      <c r="R113" s="3">
        <f t="shared" si="7"/>
        <v>117.42499999999995</v>
      </c>
      <c r="S113" s="3">
        <v>59.4</v>
      </c>
      <c r="U113" s="3"/>
    </row>
    <row r="114" spans="1:21" x14ac:dyDescent="0.25">
      <c r="A114" t="s">
        <v>358</v>
      </c>
      <c r="B114" s="2">
        <v>43570</v>
      </c>
      <c r="C114" s="10" t="str">
        <f t="shared" si="4"/>
        <v>2019</v>
      </c>
      <c r="D114">
        <v>10317</v>
      </c>
      <c r="E114" t="s">
        <v>1548</v>
      </c>
      <c r="F114" t="s">
        <v>17</v>
      </c>
      <c r="G114" t="s">
        <v>40</v>
      </c>
      <c r="H114" t="s">
        <v>41</v>
      </c>
      <c r="I114" t="s">
        <v>166</v>
      </c>
      <c r="J114" t="s">
        <v>272</v>
      </c>
      <c r="K114" t="s">
        <v>273</v>
      </c>
      <c r="L114" t="str">
        <f t="shared" si="5"/>
        <v xml:space="preserve">Huawei </v>
      </c>
      <c r="M114" t="str">
        <f t="shared" si="6"/>
        <v>Single Item</v>
      </c>
      <c r="N114">
        <v>1</v>
      </c>
      <c r="O114" s="6">
        <v>0</v>
      </c>
      <c r="P114" s="3">
        <v>500.32</v>
      </c>
      <c r="Q114" s="3">
        <v>17</v>
      </c>
      <c r="R114" s="3">
        <f t="shared" si="7"/>
        <v>0</v>
      </c>
      <c r="S114" s="3">
        <v>101.76</v>
      </c>
      <c r="U114" s="3"/>
    </row>
    <row r="115" spans="1:21" x14ac:dyDescent="0.25">
      <c r="A115" t="s">
        <v>360</v>
      </c>
      <c r="B115" s="2">
        <v>44255</v>
      </c>
      <c r="C115" s="10" t="str">
        <f t="shared" si="4"/>
        <v>2021</v>
      </c>
      <c r="D115">
        <v>10349</v>
      </c>
      <c r="E115" t="s">
        <v>361</v>
      </c>
      <c r="F115" t="s">
        <v>17</v>
      </c>
      <c r="G115" t="s">
        <v>193</v>
      </c>
      <c r="H115" t="s">
        <v>193</v>
      </c>
      <c r="I115" t="s">
        <v>194</v>
      </c>
      <c r="J115" t="s">
        <v>50</v>
      </c>
      <c r="K115" t="s">
        <v>51</v>
      </c>
      <c r="L115" t="str">
        <f t="shared" si="5"/>
        <v xml:space="preserve">Nokia </v>
      </c>
      <c r="M115" t="str">
        <f t="shared" si="6"/>
        <v>Single Item</v>
      </c>
      <c r="N115">
        <v>1</v>
      </c>
      <c r="O115" s="6">
        <v>0</v>
      </c>
      <c r="P115" s="3">
        <v>925.49</v>
      </c>
      <c r="Q115" s="3">
        <v>49.59</v>
      </c>
      <c r="R115" s="3">
        <f t="shared" si="7"/>
        <v>0</v>
      </c>
      <c r="S115" s="3">
        <v>190.06</v>
      </c>
      <c r="U115" s="3"/>
    </row>
    <row r="116" spans="1:21" x14ac:dyDescent="0.25">
      <c r="A116" t="s">
        <v>362</v>
      </c>
      <c r="B116" s="2">
        <v>43713</v>
      </c>
      <c r="C116" s="10" t="str">
        <f t="shared" si="4"/>
        <v>2019</v>
      </c>
      <c r="D116">
        <v>10097</v>
      </c>
      <c r="E116" t="s">
        <v>350</v>
      </c>
      <c r="F116" t="s">
        <v>17</v>
      </c>
      <c r="G116" t="s">
        <v>261</v>
      </c>
      <c r="H116" t="s">
        <v>261</v>
      </c>
      <c r="I116" t="s">
        <v>1543</v>
      </c>
      <c r="J116" t="s">
        <v>138</v>
      </c>
      <c r="K116" t="s">
        <v>139</v>
      </c>
      <c r="L116" t="str">
        <f t="shared" si="5"/>
        <v xml:space="preserve">Canon </v>
      </c>
      <c r="M116" t="str">
        <f t="shared" si="6"/>
        <v>Single Item</v>
      </c>
      <c r="N116">
        <v>1</v>
      </c>
      <c r="O116" s="6">
        <v>0</v>
      </c>
      <c r="P116" s="3">
        <v>180.9</v>
      </c>
      <c r="Q116" s="3">
        <v>21.36</v>
      </c>
      <c r="R116" s="3">
        <f t="shared" si="7"/>
        <v>0</v>
      </c>
      <c r="S116" s="3">
        <v>29.28</v>
      </c>
      <c r="U116" s="3"/>
    </row>
    <row r="117" spans="1:21" x14ac:dyDescent="0.25">
      <c r="A117" t="s">
        <v>363</v>
      </c>
      <c r="B117" s="2">
        <v>44894</v>
      </c>
      <c r="C117" s="10" t="str">
        <f t="shared" si="4"/>
        <v>2022</v>
      </c>
      <c r="D117">
        <v>10227</v>
      </c>
      <c r="E117" t="s">
        <v>364</v>
      </c>
      <c r="F117" t="s">
        <v>32</v>
      </c>
      <c r="G117" t="s">
        <v>133</v>
      </c>
      <c r="H117" t="s">
        <v>134</v>
      </c>
      <c r="I117" t="s">
        <v>135</v>
      </c>
      <c r="J117" t="s">
        <v>142</v>
      </c>
      <c r="K117" t="s">
        <v>1645</v>
      </c>
      <c r="L117" t="str">
        <f t="shared" si="5"/>
        <v xml:space="preserve">Whirlpool </v>
      </c>
      <c r="M117" t="str">
        <f t="shared" si="6"/>
        <v>Single Item</v>
      </c>
      <c r="N117">
        <v>1</v>
      </c>
      <c r="O117" s="6">
        <v>0</v>
      </c>
      <c r="P117" s="3">
        <v>193.67</v>
      </c>
      <c r="Q117" s="3">
        <v>16.100000000000001</v>
      </c>
      <c r="R117" s="3">
        <f t="shared" si="7"/>
        <v>0</v>
      </c>
      <c r="S117" s="3">
        <v>24.85</v>
      </c>
      <c r="U117" s="3"/>
    </row>
    <row r="118" spans="1:21" x14ac:dyDescent="0.25">
      <c r="A118" t="s">
        <v>365</v>
      </c>
      <c r="B118" s="2">
        <v>44665</v>
      </c>
      <c r="C118" s="10" t="str">
        <f t="shared" si="4"/>
        <v>2022</v>
      </c>
      <c r="D118">
        <v>10039</v>
      </c>
      <c r="E118" t="s">
        <v>366</v>
      </c>
      <c r="F118" t="s">
        <v>39</v>
      </c>
      <c r="G118" t="s">
        <v>25</v>
      </c>
      <c r="H118" t="s">
        <v>26</v>
      </c>
      <c r="I118" t="s">
        <v>27</v>
      </c>
      <c r="J118" t="s">
        <v>302</v>
      </c>
      <c r="K118" t="s">
        <v>303</v>
      </c>
      <c r="L118" t="str">
        <f t="shared" si="5"/>
        <v xml:space="preserve">Toshiba </v>
      </c>
      <c r="M118" t="str">
        <f t="shared" si="6"/>
        <v>Large Order</v>
      </c>
      <c r="N118">
        <v>6</v>
      </c>
      <c r="O118" s="6">
        <v>0.25</v>
      </c>
      <c r="P118" s="3">
        <v>1637.22</v>
      </c>
      <c r="Q118" s="3">
        <v>31.03</v>
      </c>
      <c r="R118" s="3">
        <f t="shared" si="7"/>
        <v>535.39666666666653</v>
      </c>
      <c r="S118" s="3">
        <v>199.54</v>
      </c>
      <c r="U118" s="3"/>
    </row>
    <row r="119" spans="1:21" x14ac:dyDescent="0.25">
      <c r="A119" t="s">
        <v>367</v>
      </c>
      <c r="B119" s="2">
        <v>43149</v>
      </c>
      <c r="C119" s="10" t="str">
        <f t="shared" si="4"/>
        <v>2018</v>
      </c>
      <c r="D119">
        <v>10131</v>
      </c>
      <c r="E119" t="s">
        <v>341</v>
      </c>
      <c r="F119" t="s">
        <v>39</v>
      </c>
      <c r="G119" t="s">
        <v>72</v>
      </c>
      <c r="H119" t="s">
        <v>73</v>
      </c>
      <c r="I119" t="s">
        <v>56</v>
      </c>
      <c r="J119" t="s">
        <v>195</v>
      </c>
      <c r="K119" t="s">
        <v>196</v>
      </c>
      <c r="L119" t="str">
        <f t="shared" si="5"/>
        <v xml:space="preserve">Cuisinart </v>
      </c>
      <c r="M119" t="str">
        <f t="shared" si="6"/>
        <v>Single Item</v>
      </c>
      <c r="N119">
        <v>1</v>
      </c>
      <c r="O119" s="6">
        <v>0.05</v>
      </c>
      <c r="P119" s="3">
        <v>279.27999999999997</v>
      </c>
      <c r="Q119" s="3">
        <v>27.76</v>
      </c>
      <c r="R119" s="3">
        <f t="shared" si="7"/>
        <v>13.237894736842122</v>
      </c>
      <c r="S119" s="3">
        <v>36.29</v>
      </c>
      <c r="U119" s="3"/>
    </row>
    <row r="120" spans="1:21" x14ac:dyDescent="0.25">
      <c r="A120" t="s">
        <v>368</v>
      </c>
      <c r="B120" s="2">
        <v>44389</v>
      </c>
      <c r="C120" s="10" t="str">
        <f t="shared" si="4"/>
        <v>2021</v>
      </c>
      <c r="D120">
        <v>10328</v>
      </c>
      <c r="E120" t="s">
        <v>369</v>
      </c>
      <c r="F120" t="s">
        <v>32</v>
      </c>
      <c r="G120" t="s">
        <v>133</v>
      </c>
      <c r="H120" t="s">
        <v>134</v>
      </c>
      <c r="I120" t="s">
        <v>135</v>
      </c>
      <c r="J120" t="s">
        <v>302</v>
      </c>
      <c r="K120" t="s">
        <v>303</v>
      </c>
      <c r="L120" t="str">
        <f t="shared" si="5"/>
        <v xml:space="preserve">Toshiba </v>
      </c>
      <c r="M120" t="str">
        <f t="shared" si="6"/>
        <v>Large Order</v>
      </c>
      <c r="N120">
        <v>6</v>
      </c>
      <c r="O120" s="6">
        <v>0.05</v>
      </c>
      <c r="P120" s="3">
        <v>1637.22</v>
      </c>
      <c r="Q120" s="3">
        <v>35.68</v>
      </c>
      <c r="R120" s="3">
        <f t="shared" si="7"/>
        <v>84.291578947368407</v>
      </c>
      <c r="S120" s="3">
        <v>200.01</v>
      </c>
      <c r="U120" s="3"/>
    </row>
    <row r="121" spans="1:21" x14ac:dyDescent="0.25">
      <c r="A121" t="s">
        <v>370</v>
      </c>
      <c r="B121" s="2">
        <v>43700</v>
      </c>
      <c r="C121" s="10" t="str">
        <f t="shared" si="4"/>
        <v>2019</v>
      </c>
      <c r="D121">
        <v>10036</v>
      </c>
      <c r="E121" t="s">
        <v>371</v>
      </c>
      <c r="F121" t="s">
        <v>17</v>
      </c>
      <c r="G121" t="s">
        <v>193</v>
      </c>
      <c r="H121" t="s">
        <v>193</v>
      </c>
      <c r="I121" t="s">
        <v>194</v>
      </c>
      <c r="J121" t="s">
        <v>95</v>
      </c>
      <c r="K121" t="s">
        <v>96</v>
      </c>
      <c r="L121" t="str">
        <f t="shared" si="5"/>
        <v xml:space="preserve">Sharp </v>
      </c>
      <c r="M121" t="str">
        <f t="shared" si="6"/>
        <v>Large Order</v>
      </c>
      <c r="N121">
        <v>7</v>
      </c>
      <c r="O121" s="6">
        <v>0</v>
      </c>
      <c r="P121" s="3">
        <v>7170.59</v>
      </c>
      <c r="Q121" s="3">
        <v>206.84</v>
      </c>
      <c r="R121" s="3">
        <f t="shared" si="7"/>
        <v>0</v>
      </c>
      <c r="S121" s="3">
        <v>1598.2</v>
      </c>
      <c r="U121" s="3"/>
    </row>
    <row r="122" spans="1:21" x14ac:dyDescent="0.25">
      <c r="A122" t="s">
        <v>372</v>
      </c>
      <c r="B122" s="2">
        <v>44899</v>
      </c>
      <c r="C122" s="10" t="str">
        <f t="shared" si="4"/>
        <v>2022</v>
      </c>
      <c r="D122">
        <v>10172</v>
      </c>
      <c r="E122" t="s">
        <v>1549</v>
      </c>
      <c r="F122" t="s">
        <v>17</v>
      </c>
      <c r="G122" t="s">
        <v>121</v>
      </c>
      <c r="H122" t="s">
        <v>121</v>
      </c>
      <c r="I122" t="s">
        <v>122</v>
      </c>
      <c r="J122" t="s">
        <v>374</v>
      </c>
      <c r="K122" t="s">
        <v>1550</v>
      </c>
      <c r="L122" t="str">
        <f t="shared" si="5"/>
        <v xml:space="preserve">Insignia </v>
      </c>
      <c r="M122" t="str">
        <f t="shared" si="6"/>
        <v>Mid-Sized Order</v>
      </c>
      <c r="N122">
        <v>4</v>
      </c>
      <c r="O122" s="6">
        <v>0.2</v>
      </c>
      <c r="P122" s="3">
        <v>4764.04</v>
      </c>
      <c r="Q122" s="3">
        <v>236.54</v>
      </c>
      <c r="R122" s="3">
        <f t="shared" si="7"/>
        <v>1131.875</v>
      </c>
      <c r="S122" s="3">
        <v>1071.73</v>
      </c>
      <c r="U122" s="3"/>
    </row>
    <row r="123" spans="1:21" x14ac:dyDescent="0.25">
      <c r="A123" t="s">
        <v>376</v>
      </c>
      <c r="B123" s="2">
        <v>44157</v>
      </c>
      <c r="C123" s="10" t="str">
        <f t="shared" si="4"/>
        <v>2020</v>
      </c>
      <c r="D123">
        <v>10329</v>
      </c>
      <c r="E123" t="s">
        <v>377</v>
      </c>
      <c r="F123" t="s">
        <v>32</v>
      </c>
      <c r="G123" t="s">
        <v>47</v>
      </c>
      <c r="H123" t="s">
        <v>48</v>
      </c>
      <c r="I123" t="s">
        <v>122</v>
      </c>
      <c r="J123" t="s">
        <v>91</v>
      </c>
      <c r="K123" t="s">
        <v>92</v>
      </c>
      <c r="L123" t="str">
        <f t="shared" si="5"/>
        <v xml:space="preserve">Hamilton </v>
      </c>
      <c r="M123" t="str">
        <f t="shared" si="6"/>
        <v>Single Item</v>
      </c>
      <c r="N123">
        <v>1</v>
      </c>
      <c r="O123" s="6">
        <v>0</v>
      </c>
      <c r="P123" s="3">
        <v>277.07</v>
      </c>
      <c r="Q123" s="3">
        <v>32.770000000000003</v>
      </c>
      <c r="R123" s="3">
        <f t="shared" si="7"/>
        <v>0</v>
      </c>
      <c r="S123" s="3">
        <v>36.53</v>
      </c>
      <c r="U123" s="3"/>
    </row>
    <row r="124" spans="1:21" x14ac:dyDescent="0.25">
      <c r="A124" t="s">
        <v>378</v>
      </c>
      <c r="B124" s="2">
        <v>44675</v>
      </c>
      <c r="C124" s="10" t="str">
        <f t="shared" si="4"/>
        <v>2022</v>
      </c>
      <c r="D124">
        <v>10103</v>
      </c>
      <c r="E124" t="s">
        <v>339</v>
      </c>
      <c r="F124" t="s">
        <v>17</v>
      </c>
      <c r="G124" t="s">
        <v>72</v>
      </c>
      <c r="H124" t="s">
        <v>73</v>
      </c>
      <c r="I124" t="s">
        <v>56</v>
      </c>
      <c r="J124" t="s">
        <v>379</v>
      </c>
      <c r="K124" t="s">
        <v>380</v>
      </c>
      <c r="L124" t="str">
        <f t="shared" si="5"/>
        <v xml:space="preserve">Toshiba </v>
      </c>
      <c r="M124" t="str">
        <f t="shared" si="6"/>
        <v>Mid-Sized Order</v>
      </c>
      <c r="N124">
        <v>4</v>
      </c>
      <c r="O124" s="6">
        <v>0.1</v>
      </c>
      <c r="P124" s="3">
        <v>4086.36</v>
      </c>
      <c r="Q124" s="3">
        <v>189.84</v>
      </c>
      <c r="R124" s="3">
        <f t="shared" si="7"/>
        <v>432.94666666666626</v>
      </c>
      <c r="S124" s="3">
        <v>917.98</v>
      </c>
      <c r="U124" s="3"/>
    </row>
    <row r="125" spans="1:21" x14ac:dyDescent="0.25">
      <c r="A125" t="s">
        <v>381</v>
      </c>
      <c r="B125" s="2">
        <v>44693</v>
      </c>
      <c r="C125" s="10" t="str">
        <f t="shared" si="4"/>
        <v>2022</v>
      </c>
      <c r="D125">
        <v>10036</v>
      </c>
      <c r="E125" t="s">
        <v>371</v>
      </c>
      <c r="F125" t="s">
        <v>17</v>
      </c>
      <c r="G125" t="s">
        <v>47</v>
      </c>
      <c r="H125" t="s">
        <v>48</v>
      </c>
      <c r="I125" t="s">
        <v>122</v>
      </c>
      <c r="J125" t="s">
        <v>374</v>
      </c>
      <c r="K125" t="s">
        <v>1550</v>
      </c>
      <c r="L125" t="str">
        <f t="shared" si="5"/>
        <v xml:space="preserve">Insignia </v>
      </c>
      <c r="M125" t="str">
        <f t="shared" si="6"/>
        <v>Single Item</v>
      </c>
      <c r="N125">
        <v>1</v>
      </c>
      <c r="O125" s="6">
        <v>0.05</v>
      </c>
      <c r="P125" s="3">
        <v>1191.01</v>
      </c>
      <c r="Q125" s="3">
        <v>236.54</v>
      </c>
      <c r="R125" s="3">
        <f t="shared" si="7"/>
        <v>50.235263157894792</v>
      </c>
      <c r="S125" s="3">
        <v>285.67</v>
      </c>
      <c r="U125" s="3"/>
    </row>
    <row r="126" spans="1:21" x14ac:dyDescent="0.25">
      <c r="A126" t="s">
        <v>382</v>
      </c>
      <c r="B126" s="2">
        <v>43728</v>
      </c>
      <c r="C126" s="10" t="str">
        <f t="shared" si="4"/>
        <v>2019</v>
      </c>
      <c r="D126">
        <v>10260</v>
      </c>
      <c r="E126" t="s">
        <v>383</v>
      </c>
      <c r="F126" t="s">
        <v>17</v>
      </c>
      <c r="G126" t="s">
        <v>61</v>
      </c>
      <c r="H126" t="s">
        <v>62</v>
      </c>
      <c r="I126" t="s">
        <v>63</v>
      </c>
      <c r="J126" t="s">
        <v>384</v>
      </c>
      <c r="K126" t="s">
        <v>385</v>
      </c>
      <c r="L126" t="str">
        <f t="shared" si="5"/>
        <v xml:space="preserve">Hoover </v>
      </c>
      <c r="M126" t="str">
        <f t="shared" si="6"/>
        <v>Single Item</v>
      </c>
      <c r="N126">
        <v>1</v>
      </c>
      <c r="O126" s="6">
        <v>0</v>
      </c>
      <c r="P126" s="3">
        <v>1255.1600000000001</v>
      </c>
      <c r="Q126" s="3">
        <v>380.84</v>
      </c>
      <c r="R126" s="3">
        <f t="shared" si="7"/>
        <v>0</v>
      </c>
      <c r="S126" s="3">
        <v>351.87</v>
      </c>
      <c r="U126" s="3"/>
    </row>
    <row r="127" spans="1:21" x14ac:dyDescent="0.25">
      <c r="A127" t="s">
        <v>386</v>
      </c>
      <c r="B127" s="2">
        <v>44627</v>
      </c>
      <c r="C127" s="10" t="str">
        <f t="shared" si="4"/>
        <v>2022</v>
      </c>
      <c r="D127">
        <v>10083</v>
      </c>
      <c r="E127" t="s">
        <v>387</v>
      </c>
      <c r="F127" t="s">
        <v>39</v>
      </c>
      <c r="G127" t="s">
        <v>25</v>
      </c>
      <c r="H127" t="s">
        <v>26</v>
      </c>
      <c r="I127" t="s">
        <v>27</v>
      </c>
      <c r="J127" t="s">
        <v>215</v>
      </c>
      <c r="K127" t="s">
        <v>216</v>
      </c>
      <c r="L127" t="str">
        <f t="shared" si="5"/>
        <v xml:space="preserve">Apple </v>
      </c>
      <c r="M127" t="str">
        <f t="shared" si="6"/>
        <v>Mid-Sized Order</v>
      </c>
      <c r="N127">
        <v>2</v>
      </c>
      <c r="O127" s="6">
        <v>0.3</v>
      </c>
      <c r="P127" s="3">
        <v>1845.54</v>
      </c>
      <c r="Q127" s="3">
        <v>53.91</v>
      </c>
      <c r="R127" s="3">
        <f t="shared" si="7"/>
        <v>767.84142857142865</v>
      </c>
      <c r="S127" s="3">
        <v>374.49</v>
      </c>
      <c r="U127" s="3"/>
    </row>
    <row r="128" spans="1:21" x14ac:dyDescent="0.25">
      <c r="A128" t="s">
        <v>388</v>
      </c>
      <c r="B128" s="2">
        <v>44404</v>
      </c>
      <c r="C128" s="10" t="str">
        <f t="shared" si="4"/>
        <v>2021</v>
      </c>
      <c r="D128">
        <v>10074</v>
      </c>
      <c r="E128" t="s">
        <v>389</v>
      </c>
      <c r="F128" t="s">
        <v>32</v>
      </c>
      <c r="G128" t="s">
        <v>33</v>
      </c>
      <c r="H128" t="s">
        <v>34</v>
      </c>
      <c r="I128" t="s">
        <v>27</v>
      </c>
      <c r="J128" t="s">
        <v>167</v>
      </c>
      <c r="K128" t="s">
        <v>168</v>
      </c>
      <c r="L128" t="str">
        <f t="shared" si="5"/>
        <v xml:space="preserve">Philips </v>
      </c>
      <c r="M128" t="str">
        <f t="shared" si="6"/>
        <v>Single Item</v>
      </c>
      <c r="N128">
        <v>1</v>
      </c>
      <c r="O128" s="6">
        <v>0</v>
      </c>
      <c r="P128" s="3">
        <v>1215.8</v>
      </c>
      <c r="Q128" s="3">
        <v>209.25</v>
      </c>
      <c r="R128" s="3">
        <f t="shared" si="7"/>
        <v>0</v>
      </c>
      <c r="S128" s="3">
        <v>288.41000000000003</v>
      </c>
      <c r="U128" s="3"/>
    </row>
    <row r="129" spans="1:21" x14ac:dyDescent="0.25">
      <c r="A129" t="s">
        <v>390</v>
      </c>
      <c r="B129" s="2">
        <v>43703</v>
      </c>
      <c r="C129" s="10" t="str">
        <f t="shared" si="4"/>
        <v>2019</v>
      </c>
      <c r="D129">
        <v>10021</v>
      </c>
      <c r="E129" t="s">
        <v>137</v>
      </c>
      <c r="F129" t="s">
        <v>39</v>
      </c>
      <c r="G129" t="s">
        <v>165</v>
      </c>
      <c r="H129" t="s">
        <v>41</v>
      </c>
      <c r="I129" t="s">
        <v>166</v>
      </c>
      <c r="J129" t="s">
        <v>209</v>
      </c>
      <c r="K129" t="s">
        <v>210</v>
      </c>
      <c r="L129" t="str">
        <f t="shared" si="5"/>
        <v xml:space="preserve">Brother </v>
      </c>
      <c r="M129" t="str">
        <f t="shared" si="6"/>
        <v>Single Item</v>
      </c>
      <c r="N129">
        <v>1</v>
      </c>
      <c r="O129" s="6">
        <v>0</v>
      </c>
      <c r="P129" s="3">
        <v>136.71</v>
      </c>
      <c r="Q129" s="3">
        <v>12.33</v>
      </c>
      <c r="R129" s="3">
        <f t="shared" si="7"/>
        <v>0</v>
      </c>
      <c r="S129" s="3">
        <v>21.74</v>
      </c>
      <c r="U129" s="3"/>
    </row>
    <row r="130" spans="1:21" x14ac:dyDescent="0.25">
      <c r="A130" t="s">
        <v>391</v>
      </c>
      <c r="B130" s="2">
        <v>43106</v>
      </c>
      <c r="C130" s="10" t="str">
        <f t="shared" si="4"/>
        <v>2018</v>
      </c>
      <c r="D130">
        <v>10094</v>
      </c>
      <c r="E130" t="s">
        <v>392</v>
      </c>
      <c r="F130" t="s">
        <v>17</v>
      </c>
      <c r="G130" t="s">
        <v>121</v>
      </c>
      <c r="H130" t="s">
        <v>121</v>
      </c>
      <c r="I130" t="s">
        <v>122</v>
      </c>
      <c r="J130" t="s">
        <v>57</v>
      </c>
      <c r="K130" t="s">
        <v>58</v>
      </c>
      <c r="L130" t="str">
        <f t="shared" si="5"/>
        <v xml:space="preserve">KitchenAid </v>
      </c>
      <c r="M130" t="str">
        <f t="shared" si="6"/>
        <v>Single Item</v>
      </c>
      <c r="N130">
        <v>1</v>
      </c>
      <c r="O130" s="6">
        <v>0</v>
      </c>
      <c r="P130" s="3">
        <v>150.81</v>
      </c>
      <c r="Q130" s="3">
        <v>12.13</v>
      </c>
      <c r="R130" s="3">
        <f t="shared" si="7"/>
        <v>0</v>
      </c>
      <c r="S130" s="3">
        <v>19.309999999999999</v>
      </c>
      <c r="U130" s="3"/>
    </row>
    <row r="131" spans="1:21" x14ac:dyDescent="0.25">
      <c r="A131" t="s">
        <v>393</v>
      </c>
      <c r="B131" s="2">
        <v>44578</v>
      </c>
      <c r="C131" s="10" t="str">
        <f t="shared" ref="C131:C194" si="8">LEFT(TEXT(B131, "YYYY-MM-DD"), 4)</f>
        <v>2022</v>
      </c>
      <c r="D131">
        <v>10357</v>
      </c>
      <c r="E131" t="s">
        <v>128</v>
      </c>
      <c r="F131" t="s">
        <v>17</v>
      </c>
      <c r="G131" t="s">
        <v>72</v>
      </c>
      <c r="H131" t="s">
        <v>73</v>
      </c>
      <c r="I131" t="s">
        <v>56</v>
      </c>
      <c r="J131" t="s">
        <v>142</v>
      </c>
      <c r="K131" t="s">
        <v>1645</v>
      </c>
      <c r="L131" t="str">
        <f t="shared" ref="L131:L194" si="9">LEFT(K131, FIND(" ", K131))</f>
        <v xml:space="preserve">Whirlpool </v>
      </c>
      <c r="M131" t="str">
        <f t="shared" ref="M131:M194" si="10">IF(N131 = 1, "Single Item", IF(N131 &lt;= 4, "Mid-Sized Order", IF(N131 &gt; 4, "Large Order", "Invalid")))</f>
        <v>Mid-Sized Order</v>
      </c>
      <c r="N131">
        <v>2</v>
      </c>
      <c r="O131" s="6">
        <v>0.25</v>
      </c>
      <c r="P131" s="3">
        <v>387.34</v>
      </c>
      <c r="Q131" s="3">
        <v>16.8</v>
      </c>
      <c r="R131" s="3">
        <f t="shared" ref="R131:R194" si="11">(P131-Q131)/(1-O131) - (P131-Q131)</f>
        <v>123.51333333333332</v>
      </c>
      <c r="S131" s="3">
        <v>48.16</v>
      </c>
      <c r="U131" s="3"/>
    </row>
    <row r="132" spans="1:21" x14ac:dyDescent="0.25">
      <c r="A132" t="s">
        <v>394</v>
      </c>
      <c r="B132" s="2">
        <v>44374</v>
      </c>
      <c r="C132" s="10" t="str">
        <f t="shared" si="8"/>
        <v>2021</v>
      </c>
      <c r="D132">
        <v>10382</v>
      </c>
      <c r="E132" t="s">
        <v>395</v>
      </c>
      <c r="F132" t="s">
        <v>39</v>
      </c>
      <c r="G132" t="s">
        <v>278</v>
      </c>
      <c r="H132" t="s">
        <v>279</v>
      </c>
      <c r="I132" t="s">
        <v>122</v>
      </c>
      <c r="J132" t="s">
        <v>76</v>
      </c>
      <c r="K132" t="s">
        <v>77</v>
      </c>
      <c r="L132" t="str">
        <f t="shared" si="9"/>
        <v xml:space="preserve">Samsung </v>
      </c>
      <c r="M132" t="str">
        <f t="shared" si="10"/>
        <v>Large Order</v>
      </c>
      <c r="N132">
        <v>7</v>
      </c>
      <c r="O132" s="6">
        <v>0.15</v>
      </c>
      <c r="P132" s="3">
        <v>6800.5</v>
      </c>
      <c r="Q132" s="3">
        <v>53.3</v>
      </c>
      <c r="R132" s="3">
        <f t="shared" si="11"/>
        <v>1190.6823529411768</v>
      </c>
      <c r="S132" s="3">
        <v>1365.43</v>
      </c>
      <c r="U132" s="3"/>
    </row>
    <row r="133" spans="1:21" x14ac:dyDescent="0.25">
      <c r="A133" t="s">
        <v>396</v>
      </c>
      <c r="B133" s="2">
        <v>43590</v>
      </c>
      <c r="C133" s="10" t="str">
        <f t="shared" si="8"/>
        <v>2019</v>
      </c>
      <c r="D133">
        <v>10191</v>
      </c>
      <c r="E133" t="s">
        <v>397</v>
      </c>
      <c r="F133" t="s">
        <v>39</v>
      </c>
      <c r="G133" t="s">
        <v>103</v>
      </c>
      <c r="H133" t="s">
        <v>104</v>
      </c>
      <c r="I133" t="s">
        <v>105</v>
      </c>
      <c r="J133" t="s">
        <v>398</v>
      </c>
      <c r="K133" t="s">
        <v>1551</v>
      </c>
      <c r="L133" t="str">
        <f t="shared" si="9"/>
        <v xml:space="preserve">Samsung </v>
      </c>
      <c r="M133" t="str">
        <f t="shared" si="10"/>
        <v>Mid-Sized Order</v>
      </c>
      <c r="N133">
        <v>2</v>
      </c>
      <c r="O133" s="6">
        <v>0</v>
      </c>
      <c r="P133" s="3">
        <v>478.94</v>
      </c>
      <c r="Q133" s="3">
        <v>26.27</v>
      </c>
      <c r="R133" s="3">
        <f t="shared" si="11"/>
        <v>0</v>
      </c>
      <c r="S133" s="3">
        <v>60.11</v>
      </c>
      <c r="U133" s="3"/>
    </row>
    <row r="134" spans="1:21" x14ac:dyDescent="0.25">
      <c r="A134" t="s">
        <v>400</v>
      </c>
      <c r="B134" s="2">
        <v>43667</v>
      </c>
      <c r="C134" s="10" t="str">
        <f t="shared" si="8"/>
        <v>2019</v>
      </c>
      <c r="D134">
        <v>10221</v>
      </c>
      <c r="E134" t="s">
        <v>401</v>
      </c>
      <c r="F134" t="s">
        <v>32</v>
      </c>
      <c r="G134" t="s">
        <v>116</v>
      </c>
      <c r="H134" t="s">
        <v>26</v>
      </c>
      <c r="I134" t="s">
        <v>27</v>
      </c>
      <c r="J134" t="s">
        <v>84</v>
      </c>
      <c r="K134" t="s">
        <v>85</v>
      </c>
      <c r="L134" t="str">
        <f t="shared" si="9"/>
        <v xml:space="preserve">Panasonic </v>
      </c>
      <c r="M134" t="str">
        <f t="shared" si="10"/>
        <v>Single Item</v>
      </c>
      <c r="N134">
        <v>1</v>
      </c>
      <c r="O134" s="6">
        <v>0</v>
      </c>
      <c r="P134" s="3">
        <v>289.92</v>
      </c>
      <c r="Q134" s="3">
        <v>31.58</v>
      </c>
      <c r="R134" s="3">
        <f t="shared" si="11"/>
        <v>0</v>
      </c>
      <c r="S134" s="3">
        <v>37.950000000000003</v>
      </c>
      <c r="U134" s="3"/>
    </row>
    <row r="135" spans="1:21" x14ac:dyDescent="0.25">
      <c r="A135" t="s">
        <v>402</v>
      </c>
      <c r="B135" s="2">
        <v>44033</v>
      </c>
      <c r="C135" s="10" t="str">
        <f t="shared" si="8"/>
        <v>2020</v>
      </c>
      <c r="D135">
        <v>10378</v>
      </c>
      <c r="E135" t="s">
        <v>403</v>
      </c>
      <c r="F135" t="s">
        <v>39</v>
      </c>
      <c r="G135" t="s">
        <v>18</v>
      </c>
      <c r="H135" t="s">
        <v>19</v>
      </c>
      <c r="I135" t="s">
        <v>20</v>
      </c>
      <c r="J135" t="s">
        <v>138</v>
      </c>
      <c r="K135" t="s">
        <v>139</v>
      </c>
      <c r="L135" t="str">
        <f t="shared" si="9"/>
        <v xml:space="preserve">Canon </v>
      </c>
      <c r="M135" t="str">
        <f t="shared" si="10"/>
        <v>Single Item</v>
      </c>
      <c r="N135">
        <v>1</v>
      </c>
      <c r="O135" s="6">
        <v>0.1</v>
      </c>
      <c r="P135" s="3">
        <v>180.9</v>
      </c>
      <c r="Q135" s="3">
        <v>19.5</v>
      </c>
      <c r="R135" s="3">
        <f t="shared" si="11"/>
        <v>17.933333333333337</v>
      </c>
      <c r="S135" s="3">
        <v>29.09</v>
      </c>
      <c r="U135" s="3"/>
    </row>
    <row r="136" spans="1:21" x14ac:dyDescent="0.25">
      <c r="A136" t="s">
        <v>404</v>
      </c>
      <c r="B136" s="2">
        <v>44511</v>
      </c>
      <c r="C136" s="10" t="str">
        <f t="shared" si="8"/>
        <v>2021</v>
      </c>
      <c r="D136">
        <v>10007</v>
      </c>
      <c r="E136" t="s">
        <v>405</v>
      </c>
      <c r="F136" t="s">
        <v>39</v>
      </c>
      <c r="G136" t="s">
        <v>47</v>
      </c>
      <c r="H136" t="s">
        <v>48</v>
      </c>
      <c r="I136" t="s">
        <v>122</v>
      </c>
      <c r="J136" t="s">
        <v>28</v>
      </c>
      <c r="K136" t="s">
        <v>29</v>
      </c>
      <c r="L136" t="str">
        <f t="shared" si="9"/>
        <v xml:space="preserve">LG </v>
      </c>
      <c r="M136" t="str">
        <f t="shared" si="10"/>
        <v>Mid-Sized Order</v>
      </c>
      <c r="N136">
        <v>3</v>
      </c>
      <c r="O136" s="6">
        <v>0</v>
      </c>
      <c r="P136" s="3">
        <v>3012.54</v>
      </c>
      <c r="Q136" s="3">
        <v>282.11</v>
      </c>
      <c r="R136" s="3">
        <f t="shared" si="11"/>
        <v>0</v>
      </c>
      <c r="S136" s="3">
        <v>781.33</v>
      </c>
      <c r="U136" s="3"/>
    </row>
    <row r="137" spans="1:21" x14ac:dyDescent="0.25">
      <c r="A137" t="s">
        <v>406</v>
      </c>
      <c r="B137" s="2">
        <v>44187</v>
      </c>
      <c r="C137" s="10" t="str">
        <f t="shared" si="8"/>
        <v>2020</v>
      </c>
      <c r="D137">
        <v>10234</v>
      </c>
      <c r="E137" t="s">
        <v>407</v>
      </c>
      <c r="F137" t="s">
        <v>39</v>
      </c>
      <c r="G137" t="s">
        <v>47</v>
      </c>
      <c r="H137" t="s">
        <v>48</v>
      </c>
      <c r="I137" t="s">
        <v>122</v>
      </c>
      <c r="J137" t="s">
        <v>161</v>
      </c>
      <c r="K137" t="s">
        <v>162</v>
      </c>
      <c r="L137" t="str">
        <f t="shared" si="9"/>
        <v xml:space="preserve">Lexmark </v>
      </c>
      <c r="M137" t="str">
        <f t="shared" si="10"/>
        <v>Single Item</v>
      </c>
      <c r="N137">
        <v>1</v>
      </c>
      <c r="O137" s="6">
        <v>0</v>
      </c>
      <c r="P137" s="3">
        <v>107.75</v>
      </c>
      <c r="Q137" s="3">
        <v>13.06</v>
      </c>
      <c r="R137" s="3">
        <f t="shared" si="11"/>
        <v>0</v>
      </c>
      <c r="S137" s="3">
        <v>17.47</v>
      </c>
      <c r="U137" s="3"/>
    </row>
    <row r="138" spans="1:21" x14ac:dyDescent="0.25">
      <c r="A138" t="s">
        <v>408</v>
      </c>
      <c r="B138" s="2">
        <v>43438</v>
      </c>
      <c r="C138" s="10" t="str">
        <f t="shared" si="8"/>
        <v>2018</v>
      </c>
      <c r="D138">
        <v>10120</v>
      </c>
      <c r="E138" t="s">
        <v>1552</v>
      </c>
      <c r="F138" t="s">
        <v>17</v>
      </c>
      <c r="G138" t="s">
        <v>165</v>
      </c>
      <c r="H138" t="s">
        <v>41</v>
      </c>
      <c r="I138" t="s">
        <v>166</v>
      </c>
      <c r="J138" t="s">
        <v>398</v>
      </c>
      <c r="K138" t="s">
        <v>1551</v>
      </c>
      <c r="L138" t="str">
        <f t="shared" si="9"/>
        <v xml:space="preserve">Samsung </v>
      </c>
      <c r="M138" t="str">
        <f t="shared" si="10"/>
        <v>Single Item</v>
      </c>
      <c r="N138">
        <v>1</v>
      </c>
      <c r="O138" s="6">
        <v>0</v>
      </c>
      <c r="P138" s="3">
        <v>239.47</v>
      </c>
      <c r="Q138" s="3">
        <v>25.12</v>
      </c>
      <c r="R138" s="3">
        <f t="shared" si="11"/>
        <v>0</v>
      </c>
      <c r="S138" s="3">
        <v>31.25</v>
      </c>
      <c r="U138" s="3"/>
    </row>
    <row r="139" spans="1:21" x14ac:dyDescent="0.25">
      <c r="A139" t="s">
        <v>410</v>
      </c>
      <c r="B139" s="2">
        <v>44350</v>
      </c>
      <c r="C139" s="10" t="str">
        <f t="shared" si="8"/>
        <v>2021</v>
      </c>
      <c r="D139">
        <v>10237</v>
      </c>
      <c r="E139" t="s">
        <v>411</v>
      </c>
      <c r="F139" t="s">
        <v>39</v>
      </c>
      <c r="G139" t="s">
        <v>116</v>
      </c>
      <c r="H139" t="s">
        <v>26</v>
      </c>
      <c r="I139" t="s">
        <v>27</v>
      </c>
      <c r="J139" t="s">
        <v>209</v>
      </c>
      <c r="K139" t="s">
        <v>210</v>
      </c>
      <c r="L139" t="str">
        <f t="shared" si="9"/>
        <v xml:space="preserve">Brother </v>
      </c>
      <c r="M139" t="str">
        <f t="shared" si="10"/>
        <v>Single Item</v>
      </c>
      <c r="N139">
        <v>1</v>
      </c>
      <c r="O139" s="6">
        <v>0.25</v>
      </c>
      <c r="P139" s="3">
        <v>136.71</v>
      </c>
      <c r="Q139" s="3">
        <v>11.21</v>
      </c>
      <c r="R139" s="3">
        <f t="shared" si="11"/>
        <v>41.833333333333343</v>
      </c>
      <c r="S139" s="3">
        <v>21.63</v>
      </c>
      <c r="U139" s="3"/>
    </row>
    <row r="140" spans="1:21" x14ac:dyDescent="0.25">
      <c r="A140" t="s">
        <v>412</v>
      </c>
      <c r="B140" s="2">
        <v>43748</v>
      </c>
      <c r="C140" s="10" t="str">
        <f t="shared" si="8"/>
        <v>2019</v>
      </c>
      <c r="D140">
        <v>10187</v>
      </c>
      <c r="E140" t="s">
        <v>413</v>
      </c>
      <c r="F140" t="s">
        <v>17</v>
      </c>
      <c r="G140" t="s">
        <v>193</v>
      </c>
      <c r="H140" t="s">
        <v>193</v>
      </c>
      <c r="I140" t="s">
        <v>194</v>
      </c>
      <c r="J140" t="s">
        <v>294</v>
      </c>
      <c r="K140" t="s">
        <v>295</v>
      </c>
      <c r="L140" t="str">
        <f t="shared" si="9"/>
        <v xml:space="preserve">Motorola </v>
      </c>
      <c r="M140" t="str">
        <f t="shared" si="10"/>
        <v>Single Item</v>
      </c>
      <c r="N140">
        <v>1</v>
      </c>
      <c r="O140" s="6">
        <v>0</v>
      </c>
      <c r="P140" s="3">
        <v>900.24</v>
      </c>
      <c r="Q140" s="3">
        <v>58.44</v>
      </c>
      <c r="R140" s="3">
        <f t="shared" si="11"/>
        <v>0</v>
      </c>
      <c r="S140" s="3">
        <v>185.89</v>
      </c>
      <c r="U140" s="3"/>
    </row>
    <row r="141" spans="1:21" x14ac:dyDescent="0.25">
      <c r="A141" t="s">
        <v>414</v>
      </c>
      <c r="B141" s="2">
        <v>44311</v>
      </c>
      <c r="C141" s="10" t="str">
        <f t="shared" si="8"/>
        <v>2021</v>
      </c>
      <c r="D141">
        <v>10265</v>
      </c>
      <c r="E141" t="s">
        <v>415</v>
      </c>
      <c r="F141" t="s">
        <v>32</v>
      </c>
      <c r="G141" t="s">
        <v>133</v>
      </c>
      <c r="H141" t="s">
        <v>134</v>
      </c>
      <c r="I141" t="s">
        <v>135</v>
      </c>
      <c r="J141" t="s">
        <v>76</v>
      </c>
      <c r="K141" t="s">
        <v>77</v>
      </c>
      <c r="L141" t="str">
        <f t="shared" si="9"/>
        <v xml:space="preserve">Samsung </v>
      </c>
      <c r="M141" t="str">
        <f t="shared" si="10"/>
        <v>Mid-Sized Order</v>
      </c>
      <c r="N141">
        <v>3</v>
      </c>
      <c r="O141" s="6">
        <v>0</v>
      </c>
      <c r="P141" s="3">
        <v>2914.5</v>
      </c>
      <c r="Q141" s="3">
        <v>58.37</v>
      </c>
      <c r="R141" s="3">
        <f t="shared" si="11"/>
        <v>0</v>
      </c>
      <c r="S141" s="3">
        <v>588.74</v>
      </c>
      <c r="U141" s="3"/>
    </row>
    <row r="142" spans="1:21" x14ac:dyDescent="0.25">
      <c r="A142" t="s">
        <v>416</v>
      </c>
      <c r="B142" s="2">
        <v>43214</v>
      </c>
      <c r="C142" s="10" t="str">
        <f t="shared" si="8"/>
        <v>2018</v>
      </c>
      <c r="D142">
        <v>10041</v>
      </c>
      <c r="E142" t="s">
        <v>417</v>
      </c>
      <c r="F142" t="s">
        <v>32</v>
      </c>
      <c r="G142" t="s">
        <v>25</v>
      </c>
      <c r="H142" t="s">
        <v>26</v>
      </c>
      <c r="I142" t="s">
        <v>27</v>
      </c>
      <c r="J142" t="s">
        <v>64</v>
      </c>
      <c r="K142" t="s">
        <v>65</v>
      </c>
      <c r="L142" t="str">
        <f t="shared" si="9"/>
        <v xml:space="preserve">TCL </v>
      </c>
      <c r="M142" t="str">
        <f t="shared" si="10"/>
        <v>Single Item</v>
      </c>
      <c r="N142">
        <v>1</v>
      </c>
      <c r="O142" s="6">
        <v>0</v>
      </c>
      <c r="P142" s="3">
        <v>881.64</v>
      </c>
      <c r="Q142" s="3">
        <v>133.91</v>
      </c>
      <c r="R142" s="3">
        <f t="shared" si="11"/>
        <v>0</v>
      </c>
      <c r="S142" s="3">
        <v>207.35</v>
      </c>
      <c r="U142" s="3"/>
    </row>
    <row r="143" spans="1:21" x14ac:dyDescent="0.25">
      <c r="A143" t="s">
        <v>418</v>
      </c>
      <c r="B143" s="2">
        <v>43183</v>
      </c>
      <c r="C143" s="10" t="str">
        <f t="shared" si="8"/>
        <v>2018</v>
      </c>
      <c r="D143">
        <v>10302</v>
      </c>
      <c r="E143" t="s">
        <v>419</v>
      </c>
      <c r="F143" t="s">
        <v>17</v>
      </c>
      <c r="G143" t="s">
        <v>40</v>
      </c>
      <c r="H143" t="s">
        <v>41</v>
      </c>
      <c r="I143" t="s">
        <v>166</v>
      </c>
      <c r="J143" t="s">
        <v>91</v>
      </c>
      <c r="K143" t="s">
        <v>92</v>
      </c>
      <c r="L143" t="str">
        <f t="shared" si="9"/>
        <v xml:space="preserve">Hamilton </v>
      </c>
      <c r="M143" t="str">
        <f t="shared" si="10"/>
        <v>Single Item</v>
      </c>
      <c r="N143">
        <v>1</v>
      </c>
      <c r="O143" s="6">
        <v>0.25</v>
      </c>
      <c r="P143" s="3">
        <v>277.07</v>
      </c>
      <c r="Q143" s="3">
        <v>34.33</v>
      </c>
      <c r="R143" s="3">
        <f t="shared" si="11"/>
        <v>80.913333333333355</v>
      </c>
      <c r="S143" s="3">
        <v>36.68</v>
      </c>
      <c r="U143" s="3"/>
    </row>
    <row r="144" spans="1:21" x14ac:dyDescent="0.25">
      <c r="A144" t="s">
        <v>420</v>
      </c>
      <c r="B144" s="2">
        <v>43500</v>
      </c>
      <c r="C144" s="10" t="str">
        <f t="shared" si="8"/>
        <v>2019</v>
      </c>
      <c r="D144">
        <v>10393</v>
      </c>
      <c r="E144" t="s">
        <v>421</v>
      </c>
      <c r="F144" t="s">
        <v>32</v>
      </c>
      <c r="G144" t="s">
        <v>40</v>
      </c>
      <c r="H144" t="s">
        <v>41</v>
      </c>
      <c r="I144" t="s">
        <v>166</v>
      </c>
      <c r="J144" t="s">
        <v>146</v>
      </c>
      <c r="K144" t="s">
        <v>147</v>
      </c>
      <c r="L144" t="str">
        <f t="shared" si="9"/>
        <v xml:space="preserve">Breville </v>
      </c>
      <c r="M144" t="str">
        <f t="shared" si="10"/>
        <v>Single Item</v>
      </c>
      <c r="N144">
        <v>1</v>
      </c>
      <c r="O144" s="6">
        <v>0</v>
      </c>
      <c r="P144" s="3">
        <v>161.18</v>
      </c>
      <c r="Q144" s="3">
        <v>15.22</v>
      </c>
      <c r="R144" s="3">
        <f t="shared" si="11"/>
        <v>0</v>
      </c>
      <c r="S144" s="3">
        <v>20.86</v>
      </c>
      <c r="U144" s="3"/>
    </row>
    <row r="145" spans="1:21" x14ac:dyDescent="0.25">
      <c r="A145" t="s">
        <v>422</v>
      </c>
      <c r="B145" s="2">
        <v>44518</v>
      </c>
      <c r="C145" s="10" t="str">
        <f t="shared" si="8"/>
        <v>2021</v>
      </c>
      <c r="D145">
        <v>10151</v>
      </c>
      <c r="E145" t="s">
        <v>423</v>
      </c>
      <c r="F145" t="s">
        <v>32</v>
      </c>
      <c r="G145" t="s">
        <v>193</v>
      </c>
      <c r="H145" t="s">
        <v>193</v>
      </c>
      <c r="I145" t="s">
        <v>194</v>
      </c>
      <c r="J145" t="s">
        <v>57</v>
      </c>
      <c r="K145" t="s">
        <v>58</v>
      </c>
      <c r="L145" t="str">
        <f t="shared" si="9"/>
        <v xml:space="preserve">KitchenAid </v>
      </c>
      <c r="M145" t="str">
        <f t="shared" si="10"/>
        <v>Single Item</v>
      </c>
      <c r="N145">
        <v>1</v>
      </c>
      <c r="O145" s="6">
        <v>0</v>
      </c>
      <c r="P145" s="3">
        <v>150.81</v>
      </c>
      <c r="Q145" s="3">
        <v>12.71</v>
      </c>
      <c r="R145" s="3">
        <f t="shared" si="11"/>
        <v>0</v>
      </c>
      <c r="S145" s="3">
        <v>19.37</v>
      </c>
      <c r="U145" s="3"/>
    </row>
    <row r="146" spans="1:21" x14ac:dyDescent="0.25">
      <c r="A146" t="s">
        <v>424</v>
      </c>
      <c r="B146" s="2">
        <v>43697</v>
      </c>
      <c r="C146" s="10" t="str">
        <f t="shared" si="8"/>
        <v>2019</v>
      </c>
      <c r="D146">
        <v>10114</v>
      </c>
      <c r="E146" t="s">
        <v>425</v>
      </c>
      <c r="F146" t="s">
        <v>32</v>
      </c>
      <c r="G146" t="s">
        <v>72</v>
      </c>
      <c r="H146" t="s">
        <v>73</v>
      </c>
      <c r="I146" t="s">
        <v>56</v>
      </c>
      <c r="J146" t="s">
        <v>106</v>
      </c>
      <c r="K146" t="s">
        <v>107</v>
      </c>
      <c r="L146" t="str">
        <f t="shared" si="9"/>
        <v xml:space="preserve">Breville </v>
      </c>
      <c r="M146" t="str">
        <f t="shared" si="10"/>
        <v>Single Item</v>
      </c>
      <c r="N146">
        <v>1</v>
      </c>
      <c r="O146" s="6">
        <v>0.15</v>
      </c>
      <c r="P146" s="3">
        <v>1007.32</v>
      </c>
      <c r="Q146" s="3">
        <v>282.7</v>
      </c>
      <c r="R146" s="3">
        <f t="shared" si="11"/>
        <v>127.87411764705882</v>
      </c>
      <c r="S146" s="3">
        <v>280.10000000000002</v>
      </c>
      <c r="U146" s="3"/>
    </row>
    <row r="147" spans="1:21" x14ac:dyDescent="0.25">
      <c r="A147" t="s">
        <v>426</v>
      </c>
      <c r="B147" s="2">
        <v>43949</v>
      </c>
      <c r="C147" s="10" t="str">
        <f t="shared" si="8"/>
        <v>2020</v>
      </c>
      <c r="D147">
        <v>10218</v>
      </c>
      <c r="E147" t="s">
        <v>293</v>
      </c>
      <c r="F147" t="s">
        <v>32</v>
      </c>
      <c r="G147" t="s">
        <v>193</v>
      </c>
      <c r="H147" t="s">
        <v>193</v>
      </c>
      <c r="I147" t="s">
        <v>194</v>
      </c>
      <c r="J147" t="s">
        <v>427</v>
      </c>
      <c r="K147" t="s">
        <v>428</v>
      </c>
      <c r="L147" t="str">
        <f t="shared" si="9"/>
        <v xml:space="preserve">Sharp </v>
      </c>
      <c r="M147" t="str">
        <f t="shared" si="10"/>
        <v>Mid-Sized Order</v>
      </c>
      <c r="N147">
        <v>4</v>
      </c>
      <c r="O147" s="6">
        <v>0</v>
      </c>
      <c r="P147" s="3">
        <v>516.76</v>
      </c>
      <c r="Q147" s="3">
        <v>13.28</v>
      </c>
      <c r="R147" s="3">
        <f t="shared" si="11"/>
        <v>0</v>
      </c>
      <c r="S147" s="3">
        <v>78.849999999999994</v>
      </c>
      <c r="U147" s="3"/>
    </row>
    <row r="148" spans="1:21" x14ac:dyDescent="0.25">
      <c r="A148" t="s">
        <v>429</v>
      </c>
      <c r="B148" s="2">
        <v>43419</v>
      </c>
      <c r="C148" s="10" t="str">
        <f t="shared" si="8"/>
        <v>2018</v>
      </c>
      <c r="D148">
        <v>10161</v>
      </c>
      <c r="E148" t="s">
        <v>430</v>
      </c>
      <c r="F148" t="s">
        <v>32</v>
      </c>
      <c r="G148" t="s">
        <v>154</v>
      </c>
      <c r="H148" t="s">
        <v>155</v>
      </c>
      <c r="I148" t="s">
        <v>156</v>
      </c>
      <c r="J148" t="s">
        <v>150</v>
      </c>
      <c r="K148" t="s">
        <v>151</v>
      </c>
      <c r="L148" t="str">
        <f t="shared" si="9"/>
        <v xml:space="preserve">Maytag </v>
      </c>
      <c r="M148" t="str">
        <f t="shared" si="10"/>
        <v>Single Item</v>
      </c>
      <c r="N148">
        <v>1</v>
      </c>
      <c r="O148" s="6">
        <v>0.05</v>
      </c>
      <c r="P148" s="3">
        <v>878.08</v>
      </c>
      <c r="Q148" s="3">
        <v>251.43</v>
      </c>
      <c r="R148" s="3">
        <f t="shared" si="11"/>
        <v>32.981578947368462</v>
      </c>
      <c r="S148" s="3">
        <v>244.66</v>
      </c>
      <c r="U148" s="3"/>
    </row>
    <row r="149" spans="1:21" x14ac:dyDescent="0.25">
      <c r="A149" t="s">
        <v>431</v>
      </c>
      <c r="B149" s="2">
        <v>44925</v>
      </c>
      <c r="C149" s="10" t="str">
        <f t="shared" si="8"/>
        <v>2022</v>
      </c>
      <c r="D149">
        <v>10338</v>
      </c>
      <c r="E149" t="s">
        <v>432</v>
      </c>
      <c r="F149" t="s">
        <v>39</v>
      </c>
      <c r="G149" t="s">
        <v>33</v>
      </c>
      <c r="H149" t="s">
        <v>34</v>
      </c>
      <c r="I149" t="s">
        <v>27</v>
      </c>
      <c r="J149" t="s">
        <v>157</v>
      </c>
      <c r="K149" t="s">
        <v>158</v>
      </c>
      <c r="L149" t="str">
        <f t="shared" si="9"/>
        <v xml:space="preserve">Epson </v>
      </c>
      <c r="M149" t="str">
        <f t="shared" si="10"/>
        <v>Mid-Sized Order</v>
      </c>
      <c r="N149">
        <v>3</v>
      </c>
      <c r="O149" s="6">
        <v>0</v>
      </c>
      <c r="P149" s="3">
        <v>566.61</v>
      </c>
      <c r="Q149" s="3">
        <v>20.53</v>
      </c>
      <c r="R149" s="3">
        <f t="shared" si="11"/>
        <v>0</v>
      </c>
      <c r="S149" s="3">
        <v>87.04</v>
      </c>
      <c r="U149" s="3"/>
    </row>
    <row r="150" spans="1:21" x14ac:dyDescent="0.25">
      <c r="A150" t="s">
        <v>433</v>
      </c>
      <c r="B150" s="2">
        <v>44386</v>
      </c>
      <c r="C150" s="10" t="str">
        <f t="shared" si="8"/>
        <v>2021</v>
      </c>
      <c r="D150">
        <v>10021</v>
      </c>
      <c r="E150" t="s">
        <v>137</v>
      </c>
      <c r="F150" t="s">
        <v>39</v>
      </c>
      <c r="G150" t="s">
        <v>47</v>
      </c>
      <c r="H150" t="s">
        <v>48</v>
      </c>
      <c r="I150" t="s">
        <v>122</v>
      </c>
      <c r="J150" t="s">
        <v>138</v>
      </c>
      <c r="K150" t="s">
        <v>139</v>
      </c>
      <c r="L150" t="str">
        <f t="shared" si="9"/>
        <v xml:space="preserve">Canon </v>
      </c>
      <c r="M150" t="str">
        <f t="shared" si="10"/>
        <v>Mid-Sized Order</v>
      </c>
      <c r="N150">
        <v>2</v>
      </c>
      <c r="O150" s="6">
        <v>0.3</v>
      </c>
      <c r="P150" s="3">
        <v>361.8</v>
      </c>
      <c r="Q150" s="3">
        <v>19.5</v>
      </c>
      <c r="R150" s="3">
        <f t="shared" si="11"/>
        <v>146.70000000000005</v>
      </c>
      <c r="S150" s="3">
        <v>56.23</v>
      </c>
      <c r="U150" s="3"/>
    </row>
    <row r="151" spans="1:21" x14ac:dyDescent="0.25">
      <c r="A151" t="s">
        <v>434</v>
      </c>
      <c r="B151" s="2">
        <v>43538</v>
      </c>
      <c r="C151" s="10" t="str">
        <f t="shared" si="8"/>
        <v>2019</v>
      </c>
      <c r="D151">
        <v>10397</v>
      </c>
      <c r="E151" t="s">
        <v>435</v>
      </c>
      <c r="F151" t="s">
        <v>17</v>
      </c>
      <c r="G151" t="s">
        <v>116</v>
      </c>
      <c r="H151" t="s">
        <v>26</v>
      </c>
      <c r="I151" t="s">
        <v>27</v>
      </c>
      <c r="J151" t="s">
        <v>302</v>
      </c>
      <c r="K151" t="s">
        <v>303</v>
      </c>
      <c r="L151" t="str">
        <f t="shared" si="9"/>
        <v xml:space="preserve">Toshiba </v>
      </c>
      <c r="M151" t="str">
        <f t="shared" si="10"/>
        <v>Mid-Sized Order</v>
      </c>
      <c r="N151">
        <v>3</v>
      </c>
      <c r="O151" s="6">
        <v>0.15</v>
      </c>
      <c r="P151" s="3">
        <v>818.61</v>
      </c>
      <c r="Q151" s="3">
        <v>31.03</v>
      </c>
      <c r="R151" s="3">
        <f t="shared" si="11"/>
        <v>138.98470588235296</v>
      </c>
      <c r="S151" s="3">
        <v>101.32</v>
      </c>
      <c r="U151" s="3"/>
    </row>
    <row r="152" spans="1:21" x14ac:dyDescent="0.25">
      <c r="A152" t="s">
        <v>436</v>
      </c>
      <c r="B152" s="2">
        <v>43473</v>
      </c>
      <c r="C152" s="10" t="str">
        <f t="shared" si="8"/>
        <v>2019</v>
      </c>
      <c r="D152">
        <v>10126</v>
      </c>
      <c r="E152" t="s">
        <v>437</v>
      </c>
      <c r="F152" t="s">
        <v>32</v>
      </c>
      <c r="G152" t="s">
        <v>154</v>
      </c>
      <c r="H152" t="s">
        <v>155</v>
      </c>
      <c r="I152" t="s">
        <v>156</v>
      </c>
      <c r="J152" t="s">
        <v>384</v>
      </c>
      <c r="K152" t="s">
        <v>385</v>
      </c>
      <c r="L152" t="str">
        <f t="shared" si="9"/>
        <v xml:space="preserve">Hoover </v>
      </c>
      <c r="M152" t="str">
        <f t="shared" si="10"/>
        <v>Single Item</v>
      </c>
      <c r="N152">
        <v>1</v>
      </c>
      <c r="O152" s="6">
        <v>0.15</v>
      </c>
      <c r="P152" s="3">
        <v>1255.1600000000001</v>
      </c>
      <c r="Q152" s="3">
        <v>380.84</v>
      </c>
      <c r="R152" s="3">
        <f t="shared" si="11"/>
        <v>154.29176470588231</v>
      </c>
      <c r="S152" s="3">
        <v>351.87</v>
      </c>
      <c r="U152" s="3"/>
    </row>
    <row r="153" spans="1:21" x14ac:dyDescent="0.25">
      <c r="A153" t="s">
        <v>438</v>
      </c>
      <c r="B153" s="2">
        <v>43728</v>
      </c>
      <c r="C153" s="10" t="str">
        <f t="shared" si="8"/>
        <v>2019</v>
      </c>
      <c r="D153">
        <v>10204</v>
      </c>
      <c r="E153" t="s">
        <v>212</v>
      </c>
      <c r="F153" t="s">
        <v>17</v>
      </c>
      <c r="G153" t="s">
        <v>72</v>
      </c>
      <c r="H153" t="s">
        <v>73</v>
      </c>
      <c r="I153" t="s">
        <v>56</v>
      </c>
      <c r="J153" t="s">
        <v>142</v>
      </c>
      <c r="K153" t="s">
        <v>1645</v>
      </c>
      <c r="L153" t="str">
        <f t="shared" si="9"/>
        <v xml:space="preserve">Whirlpool </v>
      </c>
      <c r="M153" t="str">
        <f t="shared" si="10"/>
        <v>Mid-Sized Order</v>
      </c>
      <c r="N153">
        <v>2</v>
      </c>
      <c r="O153" s="6">
        <v>0</v>
      </c>
      <c r="P153" s="3">
        <v>387.34</v>
      </c>
      <c r="Q153" s="3">
        <v>16.8</v>
      </c>
      <c r="R153" s="3">
        <f t="shared" si="11"/>
        <v>0</v>
      </c>
      <c r="S153" s="3">
        <v>48.16</v>
      </c>
      <c r="U153" s="3"/>
    </row>
    <row r="154" spans="1:21" x14ac:dyDescent="0.25">
      <c r="A154" t="s">
        <v>439</v>
      </c>
      <c r="B154" s="2">
        <v>44707</v>
      </c>
      <c r="C154" s="10" t="str">
        <f t="shared" si="8"/>
        <v>2022</v>
      </c>
      <c r="D154">
        <v>10386</v>
      </c>
      <c r="E154" t="s">
        <v>440</v>
      </c>
      <c r="F154" t="s">
        <v>17</v>
      </c>
      <c r="G154" t="s">
        <v>61</v>
      </c>
      <c r="H154" t="s">
        <v>62</v>
      </c>
      <c r="I154" t="s">
        <v>63</v>
      </c>
      <c r="J154" t="s">
        <v>263</v>
      </c>
      <c r="K154" t="s">
        <v>1544</v>
      </c>
      <c r="L154" t="str">
        <f t="shared" si="9"/>
        <v xml:space="preserve">Cuisinart </v>
      </c>
      <c r="M154" t="str">
        <f t="shared" si="10"/>
        <v>Single Item</v>
      </c>
      <c r="N154">
        <v>1</v>
      </c>
      <c r="O154" s="6">
        <v>0.05</v>
      </c>
      <c r="P154" s="3">
        <v>700.78</v>
      </c>
      <c r="Q154" s="3">
        <v>156.21</v>
      </c>
      <c r="R154" s="3">
        <f t="shared" si="11"/>
        <v>28.661578947368412</v>
      </c>
      <c r="S154" s="3">
        <v>190.81</v>
      </c>
      <c r="U154" s="3"/>
    </row>
    <row r="155" spans="1:21" x14ac:dyDescent="0.25">
      <c r="A155" t="s">
        <v>441</v>
      </c>
      <c r="B155" s="2">
        <v>43638</v>
      </c>
      <c r="C155" s="10" t="str">
        <f t="shared" si="8"/>
        <v>2019</v>
      </c>
      <c r="D155">
        <v>10099</v>
      </c>
      <c r="E155" t="s">
        <v>442</v>
      </c>
      <c r="F155" t="s">
        <v>39</v>
      </c>
      <c r="G155" t="s">
        <v>112</v>
      </c>
      <c r="H155" t="s">
        <v>26</v>
      </c>
      <c r="I155" t="s">
        <v>27</v>
      </c>
      <c r="J155" t="s">
        <v>443</v>
      </c>
      <c r="K155" t="s">
        <v>444</v>
      </c>
      <c r="L155" t="str">
        <f t="shared" si="9"/>
        <v xml:space="preserve">Cisco </v>
      </c>
      <c r="M155" t="str">
        <f t="shared" si="10"/>
        <v>Single Item</v>
      </c>
      <c r="N155">
        <v>1</v>
      </c>
      <c r="O155" s="6">
        <v>0</v>
      </c>
      <c r="P155" s="3">
        <v>554.19000000000005</v>
      </c>
      <c r="Q155" s="3">
        <v>28.51</v>
      </c>
      <c r="R155" s="3">
        <f t="shared" si="11"/>
        <v>0</v>
      </c>
      <c r="S155" s="3">
        <v>113.69</v>
      </c>
      <c r="U155" s="3"/>
    </row>
    <row r="156" spans="1:21" x14ac:dyDescent="0.25">
      <c r="A156" t="s">
        <v>445</v>
      </c>
      <c r="B156" s="2">
        <v>44598</v>
      </c>
      <c r="C156" s="10" t="str">
        <f t="shared" si="8"/>
        <v>2022</v>
      </c>
      <c r="D156">
        <v>10373</v>
      </c>
      <c r="E156" t="s">
        <v>446</v>
      </c>
      <c r="F156" t="s">
        <v>32</v>
      </c>
      <c r="G156" t="s">
        <v>154</v>
      </c>
      <c r="H156" t="s">
        <v>155</v>
      </c>
      <c r="I156" t="s">
        <v>156</v>
      </c>
      <c r="J156" t="s">
        <v>384</v>
      </c>
      <c r="K156" t="s">
        <v>385</v>
      </c>
      <c r="L156" t="str">
        <f t="shared" si="9"/>
        <v xml:space="preserve">Hoover </v>
      </c>
      <c r="M156" t="str">
        <f t="shared" si="10"/>
        <v>Single Item</v>
      </c>
      <c r="N156">
        <v>1</v>
      </c>
      <c r="O156" s="6">
        <v>0</v>
      </c>
      <c r="P156" s="3">
        <v>1255.1600000000001</v>
      </c>
      <c r="Q156" s="3">
        <v>380.84</v>
      </c>
      <c r="R156" s="3">
        <f t="shared" si="11"/>
        <v>0</v>
      </c>
      <c r="S156" s="3">
        <v>351.87</v>
      </c>
      <c r="U156" s="3"/>
    </row>
    <row r="157" spans="1:21" x14ac:dyDescent="0.25">
      <c r="A157" t="s">
        <v>447</v>
      </c>
      <c r="B157" s="2">
        <v>43442</v>
      </c>
      <c r="C157" s="10" t="str">
        <f t="shared" si="8"/>
        <v>2018</v>
      </c>
      <c r="D157">
        <v>10229</v>
      </c>
      <c r="E157" t="s">
        <v>305</v>
      </c>
      <c r="F157" t="s">
        <v>39</v>
      </c>
      <c r="G157" t="s">
        <v>116</v>
      </c>
      <c r="H157" t="s">
        <v>26</v>
      </c>
      <c r="I157" t="s">
        <v>27</v>
      </c>
      <c r="J157" t="s">
        <v>106</v>
      </c>
      <c r="K157" t="s">
        <v>107</v>
      </c>
      <c r="L157" t="str">
        <f t="shared" si="9"/>
        <v xml:space="preserve">Breville </v>
      </c>
      <c r="M157" t="str">
        <f t="shared" si="10"/>
        <v>Mid-Sized Order</v>
      </c>
      <c r="N157">
        <v>3</v>
      </c>
      <c r="O157" s="6">
        <v>0</v>
      </c>
      <c r="P157" s="3">
        <v>3021.96</v>
      </c>
      <c r="Q157" s="3">
        <v>235.58</v>
      </c>
      <c r="R157" s="3">
        <f t="shared" si="11"/>
        <v>0</v>
      </c>
      <c r="S157" s="3">
        <v>779.05</v>
      </c>
      <c r="U157" s="3"/>
    </row>
    <row r="158" spans="1:21" x14ac:dyDescent="0.25">
      <c r="A158" t="s">
        <v>448</v>
      </c>
      <c r="B158" s="2">
        <v>43697</v>
      </c>
      <c r="C158" s="10" t="str">
        <f t="shared" si="8"/>
        <v>2019</v>
      </c>
      <c r="D158">
        <v>10237</v>
      </c>
      <c r="E158" t="s">
        <v>411</v>
      </c>
      <c r="F158" t="s">
        <v>39</v>
      </c>
      <c r="G158" t="s">
        <v>261</v>
      </c>
      <c r="H158" t="s">
        <v>261</v>
      </c>
      <c r="I158" t="s">
        <v>1543</v>
      </c>
      <c r="J158" t="s">
        <v>76</v>
      </c>
      <c r="K158" t="s">
        <v>77</v>
      </c>
      <c r="L158" t="str">
        <f t="shared" si="9"/>
        <v xml:space="preserve">Samsung </v>
      </c>
      <c r="M158" t="str">
        <f t="shared" si="10"/>
        <v>Mid-Sized Order</v>
      </c>
      <c r="N158">
        <v>4</v>
      </c>
      <c r="O158" s="6">
        <v>0</v>
      </c>
      <c r="P158" s="3">
        <v>3886</v>
      </c>
      <c r="Q158" s="3">
        <v>58.37</v>
      </c>
      <c r="R158" s="3">
        <f t="shared" si="11"/>
        <v>0</v>
      </c>
      <c r="S158" s="3">
        <v>783.04</v>
      </c>
      <c r="U158" s="3"/>
    </row>
    <row r="159" spans="1:21" x14ac:dyDescent="0.25">
      <c r="A159" t="s">
        <v>449</v>
      </c>
      <c r="B159" s="2">
        <v>44221</v>
      </c>
      <c r="C159" s="10" t="str">
        <f t="shared" si="8"/>
        <v>2021</v>
      </c>
      <c r="D159">
        <v>10059</v>
      </c>
      <c r="E159" t="s">
        <v>450</v>
      </c>
      <c r="F159" t="s">
        <v>17</v>
      </c>
      <c r="G159" t="s">
        <v>133</v>
      </c>
      <c r="H159" t="s">
        <v>134</v>
      </c>
      <c r="I159" t="s">
        <v>135</v>
      </c>
      <c r="J159" t="s">
        <v>263</v>
      </c>
      <c r="K159" t="s">
        <v>1544</v>
      </c>
      <c r="L159" t="str">
        <f t="shared" si="9"/>
        <v xml:space="preserve">Cuisinart </v>
      </c>
      <c r="M159" t="str">
        <f t="shared" si="10"/>
        <v>Single Item</v>
      </c>
      <c r="N159">
        <v>1</v>
      </c>
      <c r="O159" s="6">
        <v>0</v>
      </c>
      <c r="P159" s="3">
        <v>700.78</v>
      </c>
      <c r="Q159" s="3">
        <v>163.31</v>
      </c>
      <c r="R159" s="3">
        <f t="shared" si="11"/>
        <v>0</v>
      </c>
      <c r="S159" s="3">
        <v>191.52</v>
      </c>
      <c r="U159" s="3"/>
    </row>
    <row r="160" spans="1:21" x14ac:dyDescent="0.25">
      <c r="A160" t="s">
        <v>451</v>
      </c>
      <c r="B160" s="2">
        <v>43780</v>
      </c>
      <c r="C160" s="10" t="str">
        <f t="shared" si="8"/>
        <v>2019</v>
      </c>
      <c r="D160">
        <v>10141</v>
      </c>
      <c r="E160" t="s">
        <v>337</v>
      </c>
      <c r="F160" t="s">
        <v>17</v>
      </c>
      <c r="G160" t="s">
        <v>261</v>
      </c>
      <c r="H160" t="s">
        <v>261</v>
      </c>
      <c r="I160" t="s">
        <v>1543</v>
      </c>
      <c r="J160" t="s">
        <v>80</v>
      </c>
      <c r="K160" t="s">
        <v>81</v>
      </c>
      <c r="L160" t="str">
        <f t="shared" si="9"/>
        <v xml:space="preserve">HP </v>
      </c>
      <c r="M160" t="str">
        <f t="shared" si="10"/>
        <v>Mid-Sized Order</v>
      </c>
      <c r="N160">
        <v>3</v>
      </c>
      <c r="O160" s="6">
        <v>0.05</v>
      </c>
      <c r="P160" s="3">
        <v>683.22</v>
      </c>
      <c r="Q160" s="3">
        <v>27.08</v>
      </c>
      <c r="R160" s="3">
        <f t="shared" si="11"/>
        <v>34.533684210526303</v>
      </c>
      <c r="S160" s="3">
        <v>105.19</v>
      </c>
      <c r="U160" s="3"/>
    </row>
    <row r="161" spans="1:21" x14ac:dyDescent="0.25">
      <c r="A161" t="s">
        <v>452</v>
      </c>
      <c r="B161" s="2">
        <v>43242</v>
      </c>
      <c r="C161" s="10" t="str">
        <f t="shared" si="8"/>
        <v>2018</v>
      </c>
      <c r="D161">
        <v>10339</v>
      </c>
      <c r="E161" t="s">
        <v>453</v>
      </c>
      <c r="F161" t="s">
        <v>32</v>
      </c>
      <c r="G161" t="s">
        <v>154</v>
      </c>
      <c r="H161" t="s">
        <v>155</v>
      </c>
      <c r="I161" t="s">
        <v>156</v>
      </c>
      <c r="J161" t="s">
        <v>138</v>
      </c>
      <c r="K161" t="s">
        <v>139</v>
      </c>
      <c r="L161" t="str">
        <f t="shared" si="9"/>
        <v xml:space="preserve">Canon </v>
      </c>
      <c r="M161" t="str">
        <f t="shared" si="10"/>
        <v>Mid-Sized Order</v>
      </c>
      <c r="N161">
        <v>3</v>
      </c>
      <c r="O161" s="6">
        <v>0</v>
      </c>
      <c r="P161" s="3">
        <v>542.70000000000005</v>
      </c>
      <c r="Q161" s="3">
        <v>20.43</v>
      </c>
      <c r="R161" s="3">
        <f t="shared" si="11"/>
        <v>0</v>
      </c>
      <c r="S161" s="3">
        <v>83.46</v>
      </c>
      <c r="U161" s="3"/>
    </row>
    <row r="162" spans="1:21" x14ac:dyDescent="0.25">
      <c r="A162" t="s">
        <v>454</v>
      </c>
      <c r="B162" s="2">
        <v>43942</v>
      </c>
      <c r="C162" s="10" t="str">
        <f t="shared" si="8"/>
        <v>2020</v>
      </c>
      <c r="D162">
        <v>10306</v>
      </c>
      <c r="E162" t="s">
        <v>186</v>
      </c>
      <c r="F162" t="s">
        <v>39</v>
      </c>
      <c r="G162" t="s">
        <v>116</v>
      </c>
      <c r="H162" t="s">
        <v>26</v>
      </c>
      <c r="I162" t="s">
        <v>27</v>
      </c>
      <c r="J162" t="s">
        <v>64</v>
      </c>
      <c r="K162" t="s">
        <v>65</v>
      </c>
      <c r="L162" t="str">
        <f t="shared" si="9"/>
        <v xml:space="preserve">TCL </v>
      </c>
      <c r="M162" t="str">
        <f t="shared" si="10"/>
        <v>Single Item</v>
      </c>
      <c r="N162">
        <v>1</v>
      </c>
      <c r="O162" s="6">
        <v>0</v>
      </c>
      <c r="P162" s="3">
        <v>881.64</v>
      </c>
      <c r="Q162" s="3">
        <v>133.91</v>
      </c>
      <c r="R162" s="3">
        <f t="shared" si="11"/>
        <v>0</v>
      </c>
      <c r="S162" s="3">
        <v>207.35</v>
      </c>
      <c r="U162" s="3"/>
    </row>
    <row r="163" spans="1:21" x14ac:dyDescent="0.25">
      <c r="A163" t="s">
        <v>455</v>
      </c>
      <c r="B163" s="2">
        <v>43617</v>
      </c>
      <c r="C163" s="10" t="str">
        <f t="shared" si="8"/>
        <v>2019</v>
      </c>
      <c r="D163">
        <v>10095</v>
      </c>
      <c r="E163" t="s">
        <v>224</v>
      </c>
      <c r="F163" t="s">
        <v>17</v>
      </c>
      <c r="G163" t="s">
        <v>72</v>
      </c>
      <c r="H163" t="s">
        <v>73</v>
      </c>
      <c r="I163" t="s">
        <v>56</v>
      </c>
      <c r="J163" t="s">
        <v>123</v>
      </c>
      <c r="K163" t="s">
        <v>124</v>
      </c>
      <c r="L163" t="str">
        <f t="shared" si="9"/>
        <v xml:space="preserve">Sony </v>
      </c>
      <c r="M163" t="str">
        <f t="shared" si="10"/>
        <v>Mid-Sized Order</v>
      </c>
      <c r="N163">
        <v>4</v>
      </c>
      <c r="O163" s="6">
        <v>0</v>
      </c>
      <c r="P163" s="3">
        <v>2670.8</v>
      </c>
      <c r="Q163" s="3">
        <v>29.08</v>
      </c>
      <c r="R163" s="3">
        <f t="shared" si="11"/>
        <v>0</v>
      </c>
      <c r="S163" s="3">
        <v>537.07000000000005</v>
      </c>
      <c r="U163" s="3"/>
    </row>
    <row r="164" spans="1:21" x14ac:dyDescent="0.25">
      <c r="A164" t="s">
        <v>456</v>
      </c>
      <c r="B164" s="2">
        <v>43578</v>
      </c>
      <c r="C164" s="10" t="str">
        <f t="shared" si="8"/>
        <v>2019</v>
      </c>
      <c r="D164">
        <v>10259</v>
      </c>
      <c r="E164" t="s">
        <v>457</v>
      </c>
      <c r="F164" t="s">
        <v>17</v>
      </c>
      <c r="G164" t="s">
        <v>116</v>
      </c>
      <c r="H164" t="s">
        <v>26</v>
      </c>
      <c r="I164" t="s">
        <v>27</v>
      </c>
      <c r="J164" t="s">
        <v>28</v>
      </c>
      <c r="K164" t="s">
        <v>29</v>
      </c>
      <c r="L164" t="str">
        <f t="shared" si="9"/>
        <v xml:space="preserve">LG </v>
      </c>
      <c r="M164" t="str">
        <f t="shared" si="10"/>
        <v>Mid-Sized Order</v>
      </c>
      <c r="N164">
        <v>2</v>
      </c>
      <c r="O164" s="6">
        <v>0</v>
      </c>
      <c r="P164" s="3">
        <v>2008.36</v>
      </c>
      <c r="Q164" s="3">
        <v>268.68</v>
      </c>
      <c r="R164" s="3">
        <f t="shared" si="11"/>
        <v>0</v>
      </c>
      <c r="S164" s="3">
        <v>528.95000000000005</v>
      </c>
      <c r="U164" s="3"/>
    </row>
    <row r="165" spans="1:21" x14ac:dyDescent="0.25">
      <c r="A165" t="s">
        <v>458</v>
      </c>
      <c r="B165" s="2">
        <v>44656</v>
      </c>
      <c r="C165" s="10" t="str">
        <f t="shared" si="8"/>
        <v>2022</v>
      </c>
      <c r="D165">
        <v>10174</v>
      </c>
      <c r="E165" t="s">
        <v>459</v>
      </c>
      <c r="F165" t="s">
        <v>32</v>
      </c>
      <c r="G165" t="s">
        <v>112</v>
      </c>
      <c r="H165" t="s">
        <v>26</v>
      </c>
      <c r="I165" t="s">
        <v>27</v>
      </c>
      <c r="J165" t="s">
        <v>76</v>
      </c>
      <c r="K165" t="s">
        <v>77</v>
      </c>
      <c r="L165" t="str">
        <f t="shared" si="9"/>
        <v xml:space="preserve">Samsung </v>
      </c>
      <c r="M165" t="str">
        <f t="shared" si="10"/>
        <v>Single Item</v>
      </c>
      <c r="N165">
        <v>1</v>
      </c>
      <c r="O165" s="6">
        <v>0</v>
      </c>
      <c r="P165" s="3">
        <v>971.5</v>
      </c>
      <c r="Q165" s="3">
        <v>50.76</v>
      </c>
      <c r="R165" s="3">
        <f t="shared" si="11"/>
        <v>0</v>
      </c>
      <c r="S165" s="3">
        <v>199.38</v>
      </c>
      <c r="U165" s="3"/>
    </row>
    <row r="166" spans="1:21" x14ac:dyDescent="0.25">
      <c r="A166" t="s">
        <v>460</v>
      </c>
      <c r="B166" s="2">
        <v>43393</v>
      </c>
      <c r="C166" s="10" t="str">
        <f t="shared" si="8"/>
        <v>2018</v>
      </c>
      <c r="D166">
        <v>10217</v>
      </c>
      <c r="E166" t="s">
        <v>461</v>
      </c>
      <c r="F166" t="s">
        <v>39</v>
      </c>
      <c r="G166" t="s">
        <v>165</v>
      </c>
      <c r="H166" t="s">
        <v>41</v>
      </c>
      <c r="I166" t="s">
        <v>166</v>
      </c>
      <c r="J166" t="s">
        <v>57</v>
      </c>
      <c r="K166" t="s">
        <v>58</v>
      </c>
      <c r="L166" t="str">
        <f t="shared" si="9"/>
        <v xml:space="preserve">KitchenAid </v>
      </c>
      <c r="M166" t="str">
        <f t="shared" si="10"/>
        <v>Single Item</v>
      </c>
      <c r="N166">
        <v>1</v>
      </c>
      <c r="O166" s="6">
        <v>0</v>
      </c>
      <c r="P166" s="3">
        <v>150.81</v>
      </c>
      <c r="Q166" s="3">
        <v>12.71</v>
      </c>
      <c r="R166" s="3">
        <f t="shared" si="11"/>
        <v>0</v>
      </c>
      <c r="S166" s="3">
        <v>19.37</v>
      </c>
      <c r="U166" s="3"/>
    </row>
    <row r="167" spans="1:21" x14ac:dyDescent="0.25">
      <c r="A167" t="s">
        <v>462</v>
      </c>
      <c r="B167" s="2">
        <v>44378</v>
      </c>
      <c r="C167" s="10" t="str">
        <f t="shared" si="8"/>
        <v>2021</v>
      </c>
      <c r="D167">
        <v>10269</v>
      </c>
      <c r="E167" t="s">
        <v>463</v>
      </c>
      <c r="F167" t="s">
        <v>17</v>
      </c>
      <c r="G167" t="s">
        <v>25</v>
      </c>
      <c r="H167" t="s">
        <v>26</v>
      </c>
      <c r="I167" t="s">
        <v>27</v>
      </c>
      <c r="J167" t="s">
        <v>91</v>
      </c>
      <c r="K167" t="s">
        <v>92</v>
      </c>
      <c r="L167" t="str">
        <f t="shared" si="9"/>
        <v xml:space="preserve">Hamilton </v>
      </c>
      <c r="M167" t="str">
        <f t="shared" si="10"/>
        <v>Single Item</v>
      </c>
      <c r="N167">
        <v>1</v>
      </c>
      <c r="O167" s="6">
        <v>0.2</v>
      </c>
      <c r="P167" s="3">
        <v>277.07</v>
      </c>
      <c r="Q167" s="3">
        <v>31.21</v>
      </c>
      <c r="R167" s="3">
        <f t="shared" si="11"/>
        <v>61.465000000000003</v>
      </c>
      <c r="S167" s="3">
        <v>36.369999999999997</v>
      </c>
      <c r="U167" s="3"/>
    </row>
    <row r="168" spans="1:21" x14ac:dyDescent="0.25">
      <c r="A168" t="s">
        <v>464</v>
      </c>
      <c r="B168" s="2">
        <v>43204</v>
      </c>
      <c r="C168" s="10" t="str">
        <f t="shared" si="8"/>
        <v>2018</v>
      </c>
      <c r="D168">
        <v>10347</v>
      </c>
      <c r="E168" t="s">
        <v>465</v>
      </c>
      <c r="F168" t="s">
        <v>39</v>
      </c>
      <c r="G168" t="s">
        <v>112</v>
      </c>
      <c r="H168" t="s">
        <v>26</v>
      </c>
      <c r="I168" t="s">
        <v>27</v>
      </c>
      <c r="J168" t="s">
        <v>181</v>
      </c>
      <c r="K168" t="s">
        <v>182</v>
      </c>
      <c r="L168" t="str">
        <f t="shared" si="9"/>
        <v xml:space="preserve">Hoover </v>
      </c>
      <c r="M168" t="str">
        <f t="shared" si="10"/>
        <v>Single Item</v>
      </c>
      <c r="N168">
        <v>1</v>
      </c>
      <c r="O168" s="6">
        <v>0.05</v>
      </c>
      <c r="P168" s="3">
        <v>230.19</v>
      </c>
      <c r="Q168" s="3">
        <v>26.22</v>
      </c>
      <c r="R168" s="3">
        <f t="shared" si="11"/>
        <v>10.735263157894735</v>
      </c>
      <c r="S168" s="3">
        <v>30.24</v>
      </c>
      <c r="U168" s="3"/>
    </row>
    <row r="169" spans="1:21" x14ac:dyDescent="0.25">
      <c r="A169" t="s">
        <v>466</v>
      </c>
      <c r="B169" s="2">
        <v>44472</v>
      </c>
      <c r="C169" s="10" t="str">
        <f t="shared" si="8"/>
        <v>2021</v>
      </c>
      <c r="D169">
        <v>10043</v>
      </c>
      <c r="E169" t="s">
        <v>282</v>
      </c>
      <c r="F169" t="s">
        <v>17</v>
      </c>
      <c r="G169" t="s">
        <v>25</v>
      </c>
      <c r="H169" t="s">
        <v>26</v>
      </c>
      <c r="I169" t="s">
        <v>27</v>
      </c>
      <c r="J169" t="s">
        <v>263</v>
      </c>
      <c r="K169" t="s">
        <v>1544</v>
      </c>
      <c r="L169" t="str">
        <f t="shared" si="9"/>
        <v xml:space="preserve">Cuisinart </v>
      </c>
      <c r="M169" t="str">
        <f t="shared" si="10"/>
        <v>Single Item</v>
      </c>
      <c r="N169">
        <v>1</v>
      </c>
      <c r="O169" s="6">
        <v>0.15</v>
      </c>
      <c r="P169" s="3">
        <v>700.78</v>
      </c>
      <c r="Q169" s="3">
        <v>142.01</v>
      </c>
      <c r="R169" s="3">
        <f t="shared" si="11"/>
        <v>98.606470588235311</v>
      </c>
      <c r="S169" s="3">
        <v>189.39</v>
      </c>
      <c r="U169" s="3"/>
    </row>
    <row r="170" spans="1:21" x14ac:dyDescent="0.25">
      <c r="A170" t="s">
        <v>467</v>
      </c>
      <c r="B170" s="2">
        <v>44519</v>
      </c>
      <c r="C170" s="10" t="str">
        <f t="shared" si="8"/>
        <v>2021</v>
      </c>
      <c r="D170">
        <v>10397</v>
      </c>
      <c r="E170" t="s">
        <v>435</v>
      </c>
      <c r="F170" t="s">
        <v>17</v>
      </c>
      <c r="G170" t="s">
        <v>54</v>
      </c>
      <c r="H170" t="s">
        <v>55</v>
      </c>
      <c r="I170" t="s">
        <v>56</v>
      </c>
      <c r="J170" t="s">
        <v>384</v>
      </c>
      <c r="K170" t="s">
        <v>385</v>
      </c>
      <c r="L170" t="str">
        <f t="shared" si="9"/>
        <v xml:space="preserve">Hoover </v>
      </c>
      <c r="M170" t="str">
        <f t="shared" si="10"/>
        <v>Single Item</v>
      </c>
      <c r="N170">
        <v>1</v>
      </c>
      <c r="O170" s="6">
        <v>0.1</v>
      </c>
      <c r="P170" s="3">
        <v>1255.1600000000001</v>
      </c>
      <c r="Q170" s="3">
        <v>415.46</v>
      </c>
      <c r="R170" s="3">
        <f t="shared" si="11"/>
        <v>93.299999999999955</v>
      </c>
      <c r="S170" s="3">
        <v>355.34</v>
      </c>
      <c r="U170" s="3"/>
    </row>
    <row r="171" spans="1:21" x14ac:dyDescent="0.25">
      <c r="A171" t="s">
        <v>468</v>
      </c>
      <c r="B171" s="2">
        <v>44706</v>
      </c>
      <c r="C171" s="10" t="str">
        <f t="shared" si="8"/>
        <v>2022</v>
      </c>
      <c r="D171">
        <v>10298</v>
      </c>
      <c r="E171" t="s">
        <v>71</v>
      </c>
      <c r="F171" t="s">
        <v>39</v>
      </c>
      <c r="G171" t="s">
        <v>47</v>
      </c>
      <c r="H171" t="s">
        <v>48</v>
      </c>
      <c r="I171" t="s">
        <v>122</v>
      </c>
      <c r="J171" t="s">
        <v>21</v>
      </c>
      <c r="K171" t="s">
        <v>22</v>
      </c>
      <c r="L171" t="str">
        <f t="shared" si="9"/>
        <v xml:space="preserve">OnePlus </v>
      </c>
      <c r="M171" t="str">
        <f t="shared" si="10"/>
        <v>Large Order</v>
      </c>
      <c r="N171">
        <v>5</v>
      </c>
      <c r="O171" s="6">
        <v>0.3</v>
      </c>
      <c r="P171" s="3">
        <v>3090.05</v>
      </c>
      <c r="Q171" s="3">
        <v>25.01</v>
      </c>
      <c r="R171" s="3">
        <f t="shared" si="11"/>
        <v>1313.5885714285714</v>
      </c>
      <c r="S171" s="3">
        <v>620.5</v>
      </c>
      <c r="U171" s="3"/>
    </row>
    <row r="172" spans="1:21" x14ac:dyDescent="0.25">
      <c r="A172" t="s">
        <v>469</v>
      </c>
      <c r="B172" s="2">
        <v>44563</v>
      </c>
      <c r="C172" s="10" t="str">
        <f t="shared" si="8"/>
        <v>2022</v>
      </c>
      <c r="D172">
        <v>10128</v>
      </c>
      <c r="E172" t="s">
        <v>470</v>
      </c>
      <c r="F172" t="s">
        <v>32</v>
      </c>
      <c r="G172" t="s">
        <v>33</v>
      </c>
      <c r="H172" t="s">
        <v>34</v>
      </c>
      <c r="I172" t="s">
        <v>27</v>
      </c>
      <c r="J172" t="s">
        <v>246</v>
      </c>
      <c r="K172" t="s">
        <v>247</v>
      </c>
      <c r="L172" t="str">
        <f t="shared" si="9"/>
        <v xml:space="preserve">Samsung </v>
      </c>
      <c r="M172" t="str">
        <f t="shared" si="10"/>
        <v>Large Order</v>
      </c>
      <c r="N172">
        <v>6</v>
      </c>
      <c r="O172" s="6">
        <v>0</v>
      </c>
      <c r="P172" s="3">
        <v>6140.76</v>
      </c>
      <c r="Q172" s="3">
        <v>156.46</v>
      </c>
      <c r="R172" s="3">
        <f t="shared" si="11"/>
        <v>0</v>
      </c>
      <c r="S172" s="3">
        <v>1366.61</v>
      </c>
      <c r="U172" s="3"/>
    </row>
    <row r="173" spans="1:21" x14ac:dyDescent="0.25">
      <c r="A173" t="s">
        <v>471</v>
      </c>
      <c r="B173" s="2">
        <v>43357</v>
      </c>
      <c r="C173" s="10" t="str">
        <f t="shared" si="8"/>
        <v>2018</v>
      </c>
      <c r="D173">
        <v>10271</v>
      </c>
      <c r="E173" t="s">
        <v>472</v>
      </c>
      <c r="F173" t="s">
        <v>17</v>
      </c>
      <c r="G173" t="s">
        <v>33</v>
      </c>
      <c r="H173" t="s">
        <v>34</v>
      </c>
      <c r="I173" t="s">
        <v>27</v>
      </c>
      <c r="J173" t="s">
        <v>84</v>
      </c>
      <c r="K173" t="s">
        <v>85</v>
      </c>
      <c r="L173" t="str">
        <f t="shared" si="9"/>
        <v xml:space="preserve">Panasonic </v>
      </c>
      <c r="M173" t="str">
        <f t="shared" si="10"/>
        <v>Single Item</v>
      </c>
      <c r="N173">
        <v>1</v>
      </c>
      <c r="O173" s="6">
        <v>0</v>
      </c>
      <c r="P173" s="3">
        <v>289.92</v>
      </c>
      <c r="Q173" s="3">
        <v>31.58</v>
      </c>
      <c r="R173" s="3">
        <f t="shared" si="11"/>
        <v>0</v>
      </c>
      <c r="S173" s="3">
        <v>37.950000000000003</v>
      </c>
      <c r="U173" s="3"/>
    </row>
    <row r="174" spans="1:21" x14ac:dyDescent="0.25">
      <c r="A174" t="s">
        <v>473</v>
      </c>
      <c r="B174" s="2">
        <v>44167</v>
      </c>
      <c r="C174" s="10" t="str">
        <f t="shared" si="8"/>
        <v>2020</v>
      </c>
      <c r="D174">
        <v>10228</v>
      </c>
      <c r="E174" t="s">
        <v>474</v>
      </c>
      <c r="F174" t="s">
        <v>39</v>
      </c>
      <c r="G174" t="s">
        <v>193</v>
      </c>
      <c r="H174" t="s">
        <v>193</v>
      </c>
      <c r="I174" t="s">
        <v>194</v>
      </c>
      <c r="J174" t="s">
        <v>427</v>
      </c>
      <c r="K174" t="s">
        <v>428</v>
      </c>
      <c r="L174" t="str">
        <f t="shared" si="9"/>
        <v xml:space="preserve">Sharp </v>
      </c>
      <c r="M174" t="str">
        <f t="shared" si="10"/>
        <v>Mid-Sized Order</v>
      </c>
      <c r="N174">
        <v>2</v>
      </c>
      <c r="O174" s="6">
        <v>0</v>
      </c>
      <c r="P174" s="3">
        <v>258.38</v>
      </c>
      <c r="Q174" s="3">
        <v>13.28</v>
      </c>
      <c r="R174" s="3">
        <f t="shared" si="11"/>
        <v>0</v>
      </c>
      <c r="S174" s="3">
        <v>40.090000000000003</v>
      </c>
      <c r="U174" s="3"/>
    </row>
    <row r="175" spans="1:21" x14ac:dyDescent="0.25">
      <c r="A175" t="s">
        <v>475</v>
      </c>
      <c r="B175" s="2">
        <v>44343</v>
      </c>
      <c r="C175" s="10" t="str">
        <f t="shared" si="8"/>
        <v>2021</v>
      </c>
      <c r="D175">
        <v>10046</v>
      </c>
      <c r="E175" t="s">
        <v>1545</v>
      </c>
      <c r="F175" t="s">
        <v>39</v>
      </c>
      <c r="G175" t="s">
        <v>165</v>
      </c>
      <c r="H175" t="s">
        <v>41</v>
      </c>
      <c r="I175" t="s">
        <v>166</v>
      </c>
      <c r="J175" t="s">
        <v>263</v>
      </c>
      <c r="K175" t="s">
        <v>1544</v>
      </c>
      <c r="L175" t="str">
        <f t="shared" si="9"/>
        <v xml:space="preserve">Cuisinart </v>
      </c>
      <c r="M175" t="str">
        <f t="shared" si="10"/>
        <v>Mid-Sized Order</v>
      </c>
      <c r="N175">
        <v>2</v>
      </c>
      <c r="O175" s="6">
        <v>0.1</v>
      </c>
      <c r="P175" s="3">
        <v>1401.56</v>
      </c>
      <c r="Q175" s="3">
        <v>156.21</v>
      </c>
      <c r="R175" s="3">
        <f t="shared" si="11"/>
        <v>138.37222222222226</v>
      </c>
      <c r="S175" s="3">
        <v>366</v>
      </c>
      <c r="U175" s="3"/>
    </row>
    <row r="176" spans="1:21" x14ac:dyDescent="0.25">
      <c r="A176" t="s">
        <v>476</v>
      </c>
      <c r="B176" s="2">
        <v>44239</v>
      </c>
      <c r="C176" s="10" t="str">
        <f t="shared" si="8"/>
        <v>2021</v>
      </c>
      <c r="D176">
        <v>10233</v>
      </c>
      <c r="E176" t="s">
        <v>477</v>
      </c>
      <c r="F176" t="s">
        <v>39</v>
      </c>
      <c r="G176" t="s">
        <v>47</v>
      </c>
      <c r="H176" t="s">
        <v>48</v>
      </c>
      <c r="I176" t="s">
        <v>122</v>
      </c>
      <c r="J176" t="s">
        <v>263</v>
      </c>
      <c r="K176" t="s">
        <v>1544</v>
      </c>
      <c r="L176" t="str">
        <f t="shared" si="9"/>
        <v xml:space="preserve">Cuisinart </v>
      </c>
      <c r="M176" t="str">
        <f t="shared" si="10"/>
        <v>Large Order</v>
      </c>
      <c r="N176">
        <v>5</v>
      </c>
      <c r="O176" s="6">
        <v>0.1</v>
      </c>
      <c r="P176" s="3">
        <v>3503.9</v>
      </c>
      <c r="Q176" s="3">
        <v>149.11000000000001</v>
      </c>
      <c r="R176" s="3">
        <f t="shared" si="11"/>
        <v>372.75444444444429</v>
      </c>
      <c r="S176" s="3">
        <v>890.86</v>
      </c>
      <c r="U176" s="3"/>
    </row>
    <row r="177" spans="1:21" x14ac:dyDescent="0.25">
      <c r="A177" t="s">
        <v>478</v>
      </c>
      <c r="B177" s="2">
        <v>44874</v>
      </c>
      <c r="C177" s="10" t="str">
        <f t="shared" si="8"/>
        <v>2022</v>
      </c>
      <c r="D177">
        <v>10399</v>
      </c>
      <c r="E177" t="s">
        <v>479</v>
      </c>
      <c r="F177" t="s">
        <v>39</v>
      </c>
      <c r="G177" t="s">
        <v>193</v>
      </c>
      <c r="H177" t="s">
        <v>193</v>
      </c>
      <c r="I177" t="s">
        <v>194</v>
      </c>
      <c r="J177" t="s">
        <v>480</v>
      </c>
      <c r="K177" t="s">
        <v>481</v>
      </c>
      <c r="L177" t="str">
        <f t="shared" si="9"/>
        <v xml:space="preserve">Panasonic </v>
      </c>
      <c r="M177" t="str">
        <f t="shared" si="10"/>
        <v>Single Item</v>
      </c>
      <c r="N177">
        <v>1</v>
      </c>
      <c r="O177" s="6">
        <v>0.3</v>
      </c>
      <c r="P177" s="3">
        <v>885.07</v>
      </c>
      <c r="Q177" s="3">
        <v>159.04</v>
      </c>
      <c r="R177" s="3">
        <f t="shared" si="11"/>
        <v>311.15571428571445</v>
      </c>
      <c r="S177" s="3">
        <v>210.62</v>
      </c>
      <c r="U177" s="3"/>
    </row>
    <row r="178" spans="1:21" x14ac:dyDescent="0.25">
      <c r="A178" t="s">
        <v>482</v>
      </c>
      <c r="B178" s="2">
        <v>44518</v>
      </c>
      <c r="C178" s="10" t="str">
        <f t="shared" si="8"/>
        <v>2021</v>
      </c>
      <c r="D178">
        <v>10053</v>
      </c>
      <c r="E178" t="s">
        <v>315</v>
      </c>
      <c r="F178" t="s">
        <v>17</v>
      </c>
      <c r="G178" t="s">
        <v>61</v>
      </c>
      <c r="H178" t="s">
        <v>62</v>
      </c>
      <c r="I178" t="s">
        <v>63</v>
      </c>
      <c r="J178" t="s">
        <v>21</v>
      </c>
      <c r="K178" t="s">
        <v>22</v>
      </c>
      <c r="L178" t="str">
        <f t="shared" si="9"/>
        <v xml:space="preserve">OnePlus </v>
      </c>
      <c r="M178" t="str">
        <f t="shared" si="10"/>
        <v>Mid-Sized Order</v>
      </c>
      <c r="N178">
        <v>4</v>
      </c>
      <c r="O178" s="6">
        <v>0.1</v>
      </c>
      <c r="P178" s="3">
        <v>2472.04</v>
      </c>
      <c r="Q178" s="3">
        <v>26.2</v>
      </c>
      <c r="R178" s="3">
        <f t="shared" si="11"/>
        <v>271.75999999999976</v>
      </c>
      <c r="S178" s="3">
        <v>497.02</v>
      </c>
      <c r="U178" s="3"/>
    </row>
    <row r="179" spans="1:21" x14ac:dyDescent="0.25">
      <c r="A179" t="s">
        <v>483</v>
      </c>
      <c r="B179" s="2">
        <v>44298</v>
      </c>
      <c r="C179" s="10" t="str">
        <f t="shared" si="8"/>
        <v>2021</v>
      </c>
      <c r="D179">
        <v>10129</v>
      </c>
      <c r="E179" t="s">
        <v>484</v>
      </c>
      <c r="F179" t="s">
        <v>39</v>
      </c>
      <c r="G179" t="s">
        <v>40</v>
      </c>
      <c r="H179" t="s">
        <v>41</v>
      </c>
      <c r="I179" t="s">
        <v>166</v>
      </c>
      <c r="J179" t="s">
        <v>117</v>
      </c>
      <c r="K179" t="s">
        <v>118</v>
      </c>
      <c r="L179" t="str">
        <f t="shared" si="9"/>
        <v xml:space="preserve">Xerox </v>
      </c>
      <c r="M179" t="str">
        <f t="shared" si="10"/>
        <v>Mid-Sized Order</v>
      </c>
      <c r="N179">
        <v>4</v>
      </c>
      <c r="O179" s="6">
        <v>0.15</v>
      </c>
      <c r="P179" s="3">
        <v>722.2</v>
      </c>
      <c r="Q179" s="3">
        <v>17.89</v>
      </c>
      <c r="R179" s="3">
        <f t="shared" si="11"/>
        <v>124.29000000000008</v>
      </c>
      <c r="S179" s="3">
        <v>110.11</v>
      </c>
      <c r="U179" s="3"/>
    </row>
    <row r="180" spans="1:21" x14ac:dyDescent="0.25">
      <c r="A180" t="s">
        <v>485</v>
      </c>
      <c r="B180" s="2">
        <v>43442</v>
      </c>
      <c r="C180" s="10" t="str">
        <f t="shared" si="8"/>
        <v>2018</v>
      </c>
      <c r="D180">
        <v>10017</v>
      </c>
      <c r="E180" t="s">
        <v>486</v>
      </c>
      <c r="F180" t="s">
        <v>39</v>
      </c>
      <c r="G180" t="s">
        <v>201</v>
      </c>
      <c r="H180" t="s">
        <v>202</v>
      </c>
      <c r="I180" t="s">
        <v>122</v>
      </c>
      <c r="J180" t="s">
        <v>64</v>
      </c>
      <c r="K180" t="s">
        <v>65</v>
      </c>
      <c r="L180" t="str">
        <f t="shared" si="9"/>
        <v xml:space="preserve">TCL </v>
      </c>
      <c r="M180" t="str">
        <f t="shared" si="10"/>
        <v>Large Order</v>
      </c>
      <c r="N180">
        <v>7</v>
      </c>
      <c r="O180" s="6">
        <v>0</v>
      </c>
      <c r="P180" s="3">
        <v>6171.48</v>
      </c>
      <c r="Q180" s="3">
        <v>140.61000000000001</v>
      </c>
      <c r="R180" s="3">
        <f t="shared" si="11"/>
        <v>0</v>
      </c>
      <c r="S180" s="3">
        <v>1371.78</v>
      </c>
      <c r="U180" s="3"/>
    </row>
    <row r="181" spans="1:21" x14ac:dyDescent="0.25">
      <c r="A181" t="s">
        <v>487</v>
      </c>
      <c r="B181" s="2">
        <v>44492</v>
      </c>
      <c r="C181" s="10" t="str">
        <f t="shared" si="8"/>
        <v>2021</v>
      </c>
      <c r="D181">
        <v>10267</v>
      </c>
      <c r="E181" t="s">
        <v>488</v>
      </c>
      <c r="F181" t="s">
        <v>32</v>
      </c>
      <c r="G181" t="s">
        <v>201</v>
      </c>
      <c r="H181" t="s">
        <v>202</v>
      </c>
      <c r="I181" t="s">
        <v>122</v>
      </c>
      <c r="J181" t="s">
        <v>95</v>
      </c>
      <c r="K181" t="s">
        <v>96</v>
      </c>
      <c r="L181" t="str">
        <f t="shared" si="9"/>
        <v xml:space="preserve">Sharp </v>
      </c>
      <c r="M181" t="str">
        <f t="shared" si="10"/>
        <v>Large Order</v>
      </c>
      <c r="N181">
        <v>5</v>
      </c>
      <c r="O181" s="6">
        <v>0.15</v>
      </c>
      <c r="P181" s="3">
        <v>5121.8500000000004</v>
      </c>
      <c r="Q181" s="3">
        <v>197.44</v>
      </c>
      <c r="R181" s="3">
        <f t="shared" si="11"/>
        <v>869.01352941176538</v>
      </c>
      <c r="S181" s="3">
        <v>1146.54</v>
      </c>
      <c r="U181" s="3"/>
    </row>
    <row r="182" spans="1:21" x14ac:dyDescent="0.25">
      <c r="A182" t="s">
        <v>489</v>
      </c>
      <c r="B182" s="2">
        <v>44164</v>
      </c>
      <c r="C182" s="10" t="str">
        <f t="shared" si="8"/>
        <v>2020</v>
      </c>
      <c r="D182">
        <v>10024</v>
      </c>
      <c r="E182" t="s">
        <v>160</v>
      </c>
      <c r="F182" t="s">
        <v>39</v>
      </c>
      <c r="G182" t="s">
        <v>193</v>
      </c>
      <c r="H182" t="s">
        <v>193</v>
      </c>
      <c r="I182" t="s">
        <v>194</v>
      </c>
      <c r="J182" t="s">
        <v>146</v>
      </c>
      <c r="K182" t="s">
        <v>147</v>
      </c>
      <c r="L182" t="str">
        <f t="shared" si="9"/>
        <v xml:space="preserve">Breville </v>
      </c>
      <c r="M182" t="str">
        <f t="shared" si="10"/>
        <v>Mid-Sized Order</v>
      </c>
      <c r="N182">
        <v>4</v>
      </c>
      <c r="O182" s="6">
        <v>0.2</v>
      </c>
      <c r="P182" s="3">
        <v>644.72</v>
      </c>
      <c r="Q182" s="3">
        <v>15.22</v>
      </c>
      <c r="R182" s="3">
        <f t="shared" si="11"/>
        <v>157.375</v>
      </c>
      <c r="S182" s="3">
        <v>78.88</v>
      </c>
      <c r="U182" s="3"/>
    </row>
    <row r="183" spans="1:21" x14ac:dyDescent="0.25">
      <c r="A183" t="s">
        <v>490</v>
      </c>
      <c r="B183" s="2">
        <v>44495</v>
      </c>
      <c r="C183" s="10" t="str">
        <f t="shared" si="8"/>
        <v>2021</v>
      </c>
      <c r="D183">
        <v>10327</v>
      </c>
      <c r="E183" t="s">
        <v>491</v>
      </c>
      <c r="F183" t="s">
        <v>32</v>
      </c>
      <c r="G183" t="s">
        <v>72</v>
      </c>
      <c r="H183" t="s">
        <v>73</v>
      </c>
      <c r="I183" t="s">
        <v>56</v>
      </c>
      <c r="J183" t="s">
        <v>236</v>
      </c>
      <c r="K183" t="s">
        <v>237</v>
      </c>
      <c r="L183" t="str">
        <f t="shared" si="9"/>
        <v xml:space="preserve">Hamilton </v>
      </c>
      <c r="M183" t="str">
        <f t="shared" si="10"/>
        <v>Mid-Sized Order</v>
      </c>
      <c r="N183">
        <v>2</v>
      </c>
      <c r="O183" s="6">
        <v>0</v>
      </c>
      <c r="P183" s="3">
        <v>1475.64</v>
      </c>
      <c r="Q183" s="3">
        <v>210.55</v>
      </c>
      <c r="R183" s="3">
        <f t="shared" si="11"/>
        <v>0</v>
      </c>
      <c r="S183" s="3">
        <v>389.98</v>
      </c>
      <c r="U183" s="3"/>
    </row>
    <row r="184" spans="1:21" x14ac:dyDescent="0.25">
      <c r="A184" t="s">
        <v>492</v>
      </c>
      <c r="B184" s="2">
        <v>43112</v>
      </c>
      <c r="C184" s="10" t="str">
        <f t="shared" si="8"/>
        <v>2018</v>
      </c>
      <c r="D184">
        <v>10097</v>
      </c>
      <c r="E184" t="s">
        <v>350</v>
      </c>
      <c r="F184" t="s">
        <v>17</v>
      </c>
      <c r="G184" t="s">
        <v>133</v>
      </c>
      <c r="H184" t="s">
        <v>134</v>
      </c>
      <c r="I184" t="s">
        <v>135</v>
      </c>
      <c r="J184" t="s">
        <v>205</v>
      </c>
      <c r="K184" t="s">
        <v>206</v>
      </c>
      <c r="L184" t="str">
        <f t="shared" si="9"/>
        <v xml:space="preserve">LG </v>
      </c>
      <c r="M184" t="str">
        <f t="shared" si="10"/>
        <v>Single Item</v>
      </c>
      <c r="N184">
        <v>1</v>
      </c>
      <c r="O184" s="6">
        <v>0</v>
      </c>
      <c r="P184" s="3">
        <v>753.3</v>
      </c>
      <c r="Q184" s="3">
        <v>54.77</v>
      </c>
      <c r="R184" s="3">
        <f t="shared" si="11"/>
        <v>0</v>
      </c>
      <c r="S184" s="3">
        <v>156.13999999999999</v>
      </c>
      <c r="U184" s="3"/>
    </row>
    <row r="185" spans="1:21" x14ac:dyDescent="0.25">
      <c r="A185" t="s">
        <v>493</v>
      </c>
      <c r="B185" s="2">
        <v>44767</v>
      </c>
      <c r="C185" s="10" t="str">
        <f t="shared" si="8"/>
        <v>2022</v>
      </c>
      <c r="D185">
        <v>10358</v>
      </c>
      <c r="E185" t="s">
        <v>494</v>
      </c>
      <c r="F185" t="s">
        <v>17</v>
      </c>
      <c r="G185" t="s">
        <v>154</v>
      </c>
      <c r="H185" t="s">
        <v>155</v>
      </c>
      <c r="I185" t="s">
        <v>156</v>
      </c>
      <c r="J185" t="s">
        <v>398</v>
      </c>
      <c r="K185" t="s">
        <v>1551</v>
      </c>
      <c r="L185" t="str">
        <f t="shared" si="9"/>
        <v xml:space="preserve">Samsung </v>
      </c>
      <c r="M185" t="str">
        <f t="shared" si="10"/>
        <v>Mid-Sized Order</v>
      </c>
      <c r="N185">
        <v>3</v>
      </c>
      <c r="O185" s="6">
        <v>0</v>
      </c>
      <c r="P185" s="3">
        <v>718.41</v>
      </c>
      <c r="Q185" s="3">
        <v>25.12</v>
      </c>
      <c r="R185" s="3">
        <f t="shared" si="11"/>
        <v>0</v>
      </c>
      <c r="S185" s="3">
        <v>88.73</v>
      </c>
      <c r="U185" s="3"/>
    </row>
    <row r="186" spans="1:21" x14ac:dyDescent="0.25">
      <c r="A186" t="s">
        <v>495</v>
      </c>
      <c r="B186" s="2">
        <v>44196</v>
      </c>
      <c r="C186" s="10" t="str">
        <f t="shared" si="8"/>
        <v>2020</v>
      </c>
      <c r="D186">
        <v>10358</v>
      </c>
      <c r="E186" t="s">
        <v>494</v>
      </c>
      <c r="F186" t="s">
        <v>17</v>
      </c>
      <c r="G186" t="s">
        <v>121</v>
      </c>
      <c r="H186" t="s">
        <v>121</v>
      </c>
      <c r="I186" t="s">
        <v>122</v>
      </c>
      <c r="J186" t="s">
        <v>496</v>
      </c>
      <c r="K186" t="s">
        <v>1553</v>
      </c>
      <c r="L186" t="str">
        <f t="shared" si="9"/>
        <v xml:space="preserve">Brother </v>
      </c>
      <c r="M186" t="str">
        <f t="shared" si="10"/>
        <v>Single Item</v>
      </c>
      <c r="N186">
        <v>1</v>
      </c>
      <c r="O186" s="6">
        <v>0.1</v>
      </c>
      <c r="P186" s="3">
        <v>279.3</v>
      </c>
      <c r="Q186" s="3">
        <v>28.31</v>
      </c>
      <c r="R186" s="3">
        <f t="shared" si="11"/>
        <v>27.887777777777785</v>
      </c>
      <c r="S186" s="3">
        <v>44.73</v>
      </c>
      <c r="U186" s="3"/>
    </row>
    <row r="187" spans="1:21" x14ac:dyDescent="0.25">
      <c r="A187" t="s">
        <v>498</v>
      </c>
      <c r="B187" s="2">
        <v>43786</v>
      </c>
      <c r="C187" s="10" t="str">
        <f t="shared" si="8"/>
        <v>2019</v>
      </c>
      <c r="D187">
        <v>10292</v>
      </c>
      <c r="E187" t="s">
        <v>31</v>
      </c>
      <c r="F187" t="s">
        <v>32</v>
      </c>
      <c r="G187" t="s">
        <v>18</v>
      </c>
      <c r="H187" t="s">
        <v>19</v>
      </c>
      <c r="I187" t="s">
        <v>20</v>
      </c>
      <c r="J187" t="s">
        <v>91</v>
      </c>
      <c r="K187" t="s">
        <v>92</v>
      </c>
      <c r="L187" t="str">
        <f t="shared" si="9"/>
        <v xml:space="preserve">Hamilton </v>
      </c>
      <c r="M187" t="str">
        <f t="shared" si="10"/>
        <v>Single Item</v>
      </c>
      <c r="N187">
        <v>1</v>
      </c>
      <c r="O187" s="6">
        <v>0</v>
      </c>
      <c r="P187" s="3">
        <v>277.07</v>
      </c>
      <c r="Q187" s="3">
        <v>32.770000000000003</v>
      </c>
      <c r="R187" s="3">
        <f t="shared" si="11"/>
        <v>0</v>
      </c>
      <c r="S187" s="3">
        <v>36.53</v>
      </c>
      <c r="U187" s="3"/>
    </row>
    <row r="188" spans="1:21" x14ac:dyDescent="0.25">
      <c r="A188" t="s">
        <v>499</v>
      </c>
      <c r="B188" s="2">
        <v>43216</v>
      </c>
      <c r="C188" s="10" t="str">
        <f t="shared" si="8"/>
        <v>2018</v>
      </c>
      <c r="D188">
        <v>10219</v>
      </c>
      <c r="E188" t="s">
        <v>500</v>
      </c>
      <c r="F188" t="s">
        <v>17</v>
      </c>
      <c r="G188" t="s">
        <v>33</v>
      </c>
      <c r="H188" t="s">
        <v>34</v>
      </c>
      <c r="I188" t="s">
        <v>27</v>
      </c>
      <c r="J188" t="s">
        <v>68</v>
      </c>
      <c r="K188" t="s">
        <v>69</v>
      </c>
      <c r="L188" t="str">
        <f t="shared" si="9"/>
        <v xml:space="preserve">StarTech </v>
      </c>
      <c r="M188" t="str">
        <f t="shared" si="10"/>
        <v>Single Item</v>
      </c>
      <c r="N188">
        <v>1</v>
      </c>
      <c r="O188" s="6">
        <v>0.05</v>
      </c>
      <c r="P188" s="3">
        <v>226.49</v>
      </c>
      <c r="Q188" s="3">
        <v>19.75</v>
      </c>
      <c r="R188" s="3">
        <f t="shared" si="11"/>
        <v>10.881052631578967</v>
      </c>
      <c r="S188" s="3">
        <v>35.94</v>
      </c>
      <c r="U188" s="3"/>
    </row>
    <row r="189" spans="1:21" x14ac:dyDescent="0.25">
      <c r="A189" t="s">
        <v>501</v>
      </c>
      <c r="B189" s="2">
        <v>44852</v>
      </c>
      <c r="C189" s="10" t="str">
        <f t="shared" si="8"/>
        <v>2022</v>
      </c>
      <c r="D189">
        <v>10355</v>
      </c>
      <c r="E189" t="s">
        <v>502</v>
      </c>
      <c r="F189" t="s">
        <v>17</v>
      </c>
      <c r="G189" t="s">
        <v>112</v>
      </c>
      <c r="H189" t="s">
        <v>26</v>
      </c>
      <c r="I189" t="s">
        <v>27</v>
      </c>
      <c r="J189" t="s">
        <v>157</v>
      </c>
      <c r="K189" t="s">
        <v>158</v>
      </c>
      <c r="L189" t="str">
        <f t="shared" si="9"/>
        <v xml:space="preserve">Epson </v>
      </c>
      <c r="M189" t="str">
        <f t="shared" si="10"/>
        <v>Large Order</v>
      </c>
      <c r="N189">
        <v>7</v>
      </c>
      <c r="O189" s="6">
        <v>0</v>
      </c>
      <c r="P189" s="3">
        <v>1322.09</v>
      </c>
      <c r="Q189" s="3">
        <v>20.53</v>
      </c>
      <c r="R189" s="3">
        <f t="shared" si="11"/>
        <v>0</v>
      </c>
      <c r="S189" s="3">
        <v>200.36</v>
      </c>
      <c r="U189" s="3"/>
    </row>
    <row r="190" spans="1:21" x14ac:dyDescent="0.25">
      <c r="A190" t="s">
        <v>503</v>
      </c>
      <c r="B190" s="2">
        <v>43211</v>
      </c>
      <c r="C190" s="10" t="str">
        <f t="shared" si="8"/>
        <v>2018</v>
      </c>
      <c r="D190">
        <v>10274</v>
      </c>
      <c r="E190" t="s">
        <v>504</v>
      </c>
      <c r="F190" t="s">
        <v>17</v>
      </c>
      <c r="G190" t="s">
        <v>25</v>
      </c>
      <c r="H190" t="s">
        <v>26</v>
      </c>
      <c r="I190" t="s">
        <v>27</v>
      </c>
      <c r="J190" t="s">
        <v>384</v>
      </c>
      <c r="K190" t="s">
        <v>385</v>
      </c>
      <c r="L190" t="str">
        <f t="shared" si="9"/>
        <v xml:space="preserve">Hoover </v>
      </c>
      <c r="M190" t="str">
        <f t="shared" si="10"/>
        <v>Single Item</v>
      </c>
      <c r="N190">
        <v>1</v>
      </c>
      <c r="O190" s="6">
        <v>0.3</v>
      </c>
      <c r="P190" s="3">
        <v>1255.1600000000001</v>
      </c>
      <c r="Q190" s="3">
        <v>346.22</v>
      </c>
      <c r="R190" s="3">
        <f t="shared" si="11"/>
        <v>389.54571428571444</v>
      </c>
      <c r="S190" s="3">
        <v>348.41</v>
      </c>
      <c r="U190" s="3"/>
    </row>
    <row r="191" spans="1:21" x14ac:dyDescent="0.25">
      <c r="A191" t="s">
        <v>505</v>
      </c>
      <c r="B191" s="2">
        <v>43603</v>
      </c>
      <c r="C191" s="10" t="str">
        <f t="shared" si="8"/>
        <v>2019</v>
      </c>
      <c r="D191">
        <v>10374</v>
      </c>
      <c r="E191" t="s">
        <v>164</v>
      </c>
      <c r="F191" t="s">
        <v>32</v>
      </c>
      <c r="G191" t="s">
        <v>193</v>
      </c>
      <c r="H191" t="s">
        <v>193</v>
      </c>
      <c r="I191" t="s">
        <v>194</v>
      </c>
      <c r="J191" t="s">
        <v>175</v>
      </c>
      <c r="K191" t="s">
        <v>176</v>
      </c>
      <c r="L191" t="str">
        <f t="shared" si="9"/>
        <v xml:space="preserve">KitchenAid </v>
      </c>
      <c r="M191" t="str">
        <f t="shared" si="10"/>
        <v>Single Item</v>
      </c>
      <c r="N191">
        <v>1</v>
      </c>
      <c r="O191" s="6">
        <v>0</v>
      </c>
      <c r="P191" s="3">
        <v>1223.1600000000001</v>
      </c>
      <c r="Q191" s="3">
        <v>319.55</v>
      </c>
      <c r="R191" s="3">
        <f t="shared" si="11"/>
        <v>0</v>
      </c>
      <c r="S191" s="3">
        <v>337.74</v>
      </c>
      <c r="U191" s="3"/>
    </row>
    <row r="192" spans="1:21" x14ac:dyDescent="0.25">
      <c r="A192" t="s">
        <v>506</v>
      </c>
      <c r="B192" s="2">
        <v>43570</v>
      </c>
      <c r="C192" s="10" t="str">
        <f t="shared" si="8"/>
        <v>2019</v>
      </c>
      <c r="D192">
        <v>10166</v>
      </c>
      <c r="E192" t="s">
        <v>260</v>
      </c>
      <c r="F192" t="s">
        <v>39</v>
      </c>
      <c r="G192" t="s">
        <v>54</v>
      </c>
      <c r="H192" t="s">
        <v>55</v>
      </c>
      <c r="I192" t="s">
        <v>56</v>
      </c>
      <c r="J192" t="s">
        <v>427</v>
      </c>
      <c r="K192" t="s">
        <v>428</v>
      </c>
      <c r="L192" t="str">
        <f t="shared" si="9"/>
        <v xml:space="preserve">Sharp </v>
      </c>
      <c r="M192" t="str">
        <f t="shared" si="10"/>
        <v>Single Item</v>
      </c>
      <c r="N192">
        <v>1</v>
      </c>
      <c r="O192" s="6">
        <v>0.1</v>
      </c>
      <c r="P192" s="3">
        <v>129.19</v>
      </c>
      <c r="Q192" s="3">
        <v>14.48</v>
      </c>
      <c r="R192" s="3">
        <f t="shared" si="11"/>
        <v>12.745555555555555</v>
      </c>
      <c r="S192" s="3">
        <v>20.83</v>
      </c>
      <c r="U192" s="3"/>
    </row>
    <row r="193" spans="1:21" x14ac:dyDescent="0.25">
      <c r="A193" t="s">
        <v>507</v>
      </c>
      <c r="B193" s="2">
        <v>43786</v>
      </c>
      <c r="C193" s="10" t="str">
        <f t="shared" si="8"/>
        <v>2019</v>
      </c>
      <c r="D193">
        <v>10257</v>
      </c>
      <c r="E193" t="s">
        <v>508</v>
      </c>
      <c r="F193" t="s">
        <v>39</v>
      </c>
      <c r="G193" t="s">
        <v>54</v>
      </c>
      <c r="H193" t="s">
        <v>55</v>
      </c>
      <c r="I193" t="s">
        <v>56</v>
      </c>
      <c r="J193" t="s">
        <v>43</v>
      </c>
      <c r="K193" t="s">
        <v>44</v>
      </c>
      <c r="L193" t="str">
        <f t="shared" si="9"/>
        <v xml:space="preserve">HP </v>
      </c>
      <c r="M193" t="str">
        <f t="shared" si="10"/>
        <v>Single Item</v>
      </c>
      <c r="N193">
        <v>1</v>
      </c>
      <c r="O193" s="6">
        <v>0</v>
      </c>
      <c r="P193" s="3">
        <v>157.5</v>
      </c>
      <c r="Q193" s="3">
        <v>21.59</v>
      </c>
      <c r="R193" s="3">
        <f t="shared" si="11"/>
        <v>0</v>
      </c>
      <c r="S193" s="3">
        <v>25.78</v>
      </c>
      <c r="U193" s="3"/>
    </row>
    <row r="194" spans="1:21" x14ac:dyDescent="0.25">
      <c r="A194" t="s">
        <v>509</v>
      </c>
      <c r="B194" s="2">
        <v>43510</v>
      </c>
      <c r="C194" s="10" t="str">
        <f t="shared" si="8"/>
        <v>2019</v>
      </c>
      <c r="D194">
        <v>10061</v>
      </c>
      <c r="E194" t="s">
        <v>132</v>
      </c>
      <c r="F194" t="s">
        <v>32</v>
      </c>
      <c r="G194" t="s">
        <v>165</v>
      </c>
      <c r="H194" t="s">
        <v>41</v>
      </c>
      <c r="I194" t="s">
        <v>166</v>
      </c>
      <c r="J194" t="s">
        <v>142</v>
      </c>
      <c r="K194" t="s">
        <v>1645</v>
      </c>
      <c r="L194" t="str">
        <f t="shared" si="9"/>
        <v xml:space="preserve">Whirlpool </v>
      </c>
      <c r="M194" t="str">
        <f t="shared" si="10"/>
        <v>Large Order</v>
      </c>
      <c r="N194">
        <v>6</v>
      </c>
      <c r="O194" s="6">
        <v>0.3</v>
      </c>
      <c r="P194" s="3">
        <v>1162.02</v>
      </c>
      <c r="Q194" s="3">
        <v>15.4</v>
      </c>
      <c r="R194" s="3">
        <f t="shared" si="11"/>
        <v>491.40857142857158</v>
      </c>
      <c r="S194" s="3">
        <v>140.97999999999999</v>
      </c>
      <c r="U194" s="3"/>
    </row>
    <row r="195" spans="1:21" x14ac:dyDescent="0.25">
      <c r="A195" t="s">
        <v>510</v>
      </c>
      <c r="B195" s="2">
        <v>43284</v>
      </c>
      <c r="C195" s="10" t="str">
        <f t="shared" ref="C195:C258" si="12">LEFT(TEXT(B195, "YYYY-MM-DD"), 4)</f>
        <v>2018</v>
      </c>
      <c r="D195">
        <v>10148</v>
      </c>
      <c r="E195" t="s">
        <v>511</v>
      </c>
      <c r="F195" t="s">
        <v>17</v>
      </c>
      <c r="G195" t="s">
        <v>88</v>
      </c>
      <c r="H195" t="s">
        <v>89</v>
      </c>
      <c r="I195" t="s">
        <v>90</v>
      </c>
      <c r="J195" t="s">
        <v>35</v>
      </c>
      <c r="K195" t="s">
        <v>36</v>
      </c>
      <c r="L195" t="str">
        <f t="shared" ref="L195:L258" si="13">LEFT(K195, FIND(" ", K195))</f>
        <v xml:space="preserve">Samsung </v>
      </c>
      <c r="M195" t="str">
        <f t="shared" ref="M195:M258" si="14">IF(N195 = 1, "Single Item", IF(N195 &lt;= 4, "Mid-Sized Order", IF(N195 &gt; 4, "Large Order", "Invalid")))</f>
        <v>Large Order</v>
      </c>
      <c r="N195">
        <v>6</v>
      </c>
      <c r="O195" s="6">
        <v>0.1</v>
      </c>
      <c r="P195" s="3">
        <v>5107.5</v>
      </c>
      <c r="Q195" s="3">
        <v>216.61</v>
      </c>
      <c r="R195" s="3">
        <f t="shared" ref="R195:R258" si="15">(P195-Q195)/(1-O195) - (P195-Q195)</f>
        <v>543.43222222222175</v>
      </c>
      <c r="S195" s="3">
        <v>1298.52</v>
      </c>
      <c r="U195" s="3"/>
    </row>
    <row r="196" spans="1:21" x14ac:dyDescent="0.25">
      <c r="A196" t="s">
        <v>512</v>
      </c>
      <c r="B196" s="2">
        <v>43917</v>
      </c>
      <c r="C196" s="10" t="str">
        <f t="shared" si="12"/>
        <v>2020</v>
      </c>
      <c r="D196">
        <v>10395</v>
      </c>
      <c r="E196" t="s">
        <v>513</v>
      </c>
      <c r="F196" t="s">
        <v>39</v>
      </c>
      <c r="G196" t="s">
        <v>112</v>
      </c>
      <c r="H196" t="s">
        <v>26</v>
      </c>
      <c r="I196" t="s">
        <v>27</v>
      </c>
      <c r="J196" t="s">
        <v>91</v>
      </c>
      <c r="K196" t="s">
        <v>92</v>
      </c>
      <c r="L196" t="str">
        <f t="shared" si="13"/>
        <v xml:space="preserve">Hamilton </v>
      </c>
      <c r="M196" t="str">
        <f t="shared" si="14"/>
        <v>Single Item</v>
      </c>
      <c r="N196">
        <v>1</v>
      </c>
      <c r="O196" s="6">
        <v>0.2</v>
      </c>
      <c r="P196" s="3">
        <v>277.07</v>
      </c>
      <c r="Q196" s="3">
        <v>31.21</v>
      </c>
      <c r="R196" s="3">
        <f t="shared" si="15"/>
        <v>61.465000000000003</v>
      </c>
      <c r="S196" s="3">
        <v>36.369999999999997</v>
      </c>
      <c r="U196" s="3"/>
    </row>
    <row r="197" spans="1:21" x14ac:dyDescent="0.25">
      <c r="A197" t="s">
        <v>514</v>
      </c>
      <c r="B197" s="2">
        <v>43127</v>
      </c>
      <c r="C197" s="10" t="str">
        <f t="shared" si="12"/>
        <v>2018</v>
      </c>
      <c r="D197">
        <v>10273</v>
      </c>
      <c r="E197" t="s">
        <v>515</v>
      </c>
      <c r="F197" t="s">
        <v>17</v>
      </c>
      <c r="G197" t="s">
        <v>261</v>
      </c>
      <c r="H197" t="s">
        <v>261</v>
      </c>
      <c r="I197" t="s">
        <v>1543</v>
      </c>
      <c r="J197" t="s">
        <v>272</v>
      </c>
      <c r="K197" t="s">
        <v>273</v>
      </c>
      <c r="L197" t="str">
        <f t="shared" si="13"/>
        <v xml:space="preserve">Huawei </v>
      </c>
      <c r="M197" t="str">
        <f t="shared" si="14"/>
        <v>Mid-Sized Order</v>
      </c>
      <c r="N197">
        <v>4</v>
      </c>
      <c r="O197" s="6">
        <v>0.1</v>
      </c>
      <c r="P197" s="3">
        <v>2001.28</v>
      </c>
      <c r="Q197" s="3">
        <v>17.77</v>
      </c>
      <c r="R197" s="3">
        <f t="shared" si="15"/>
        <v>220.3900000000001</v>
      </c>
      <c r="S197" s="3">
        <v>402.02</v>
      </c>
      <c r="U197" s="3"/>
    </row>
    <row r="198" spans="1:21" x14ac:dyDescent="0.25">
      <c r="A198" t="s">
        <v>516</v>
      </c>
      <c r="B198" s="2">
        <v>43361</v>
      </c>
      <c r="C198" s="10" t="str">
        <f t="shared" si="12"/>
        <v>2018</v>
      </c>
      <c r="D198">
        <v>10331</v>
      </c>
      <c r="E198" t="s">
        <v>517</v>
      </c>
      <c r="F198" t="s">
        <v>32</v>
      </c>
      <c r="G198" t="s">
        <v>133</v>
      </c>
      <c r="H198" t="s">
        <v>134</v>
      </c>
      <c r="I198" t="s">
        <v>135</v>
      </c>
      <c r="J198" t="s">
        <v>312</v>
      </c>
      <c r="K198" t="s">
        <v>313</v>
      </c>
      <c r="L198" t="str">
        <f t="shared" si="13"/>
        <v xml:space="preserve">Whirlpool </v>
      </c>
      <c r="M198" t="str">
        <f t="shared" si="14"/>
        <v>Mid-Sized Order</v>
      </c>
      <c r="N198">
        <v>4</v>
      </c>
      <c r="O198" s="6">
        <v>0.05</v>
      </c>
      <c r="P198" s="3">
        <v>2890.76</v>
      </c>
      <c r="Q198" s="3">
        <v>205.46</v>
      </c>
      <c r="R198" s="3">
        <f t="shared" si="15"/>
        <v>141.3315789473686</v>
      </c>
      <c r="S198" s="3">
        <v>743.23</v>
      </c>
      <c r="U198" s="3"/>
    </row>
    <row r="199" spans="1:21" x14ac:dyDescent="0.25">
      <c r="A199" t="s">
        <v>518</v>
      </c>
      <c r="B199" s="2">
        <v>43541</v>
      </c>
      <c r="C199" s="10" t="str">
        <f t="shared" si="12"/>
        <v>2019</v>
      </c>
      <c r="D199">
        <v>10318</v>
      </c>
      <c r="E199" t="s">
        <v>519</v>
      </c>
      <c r="F199" t="s">
        <v>39</v>
      </c>
      <c r="G199" t="s">
        <v>25</v>
      </c>
      <c r="H199" t="s">
        <v>26</v>
      </c>
      <c r="I199" t="s">
        <v>27</v>
      </c>
      <c r="J199" t="s">
        <v>68</v>
      </c>
      <c r="K199" t="s">
        <v>69</v>
      </c>
      <c r="L199" t="str">
        <f t="shared" si="13"/>
        <v xml:space="preserve">StarTech </v>
      </c>
      <c r="M199" t="str">
        <f t="shared" si="14"/>
        <v>Mid-Sized Order</v>
      </c>
      <c r="N199">
        <v>3</v>
      </c>
      <c r="O199" s="6">
        <v>0</v>
      </c>
      <c r="P199" s="3">
        <v>679.47</v>
      </c>
      <c r="Q199" s="3">
        <v>19.75</v>
      </c>
      <c r="R199" s="3">
        <f t="shared" si="15"/>
        <v>0</v>
      </c>
      <c r="S199" s="3">
        <v>103.88</v>
      </c>
      <c r="U199" s="3"/>
    </row>
    <row r="200" spans="1:21" x14ac:dyDescent="0.25">
      <c r="A200" t="s">
        <v>520</v>
      </c>
      <c r="B200" s="2">
        <v>43480</v>
      </c>
      <c r="C200" s="10" t="str">
        <f t="shared" si="12"/>
        <v>2019</v>
      </c>
      <c r="D200">
        <v>10180</v>
      </c>
      <c r="E200" t="s">
        <v>521</v>
      </c>
      <c r="F200" t="s">
        <v>17</v>
      </c>
      <c r="G200" t="s">
        <v>18</v>
      </c>
      <c r="H200" t="s">
        <v>19</v>
      </c>
      <c r="I200" t="s">
        <v>20</v>
      </c>
      <c r="J200" t="s">
        <v>283</v>
      </c>
      <c r="K200" t="s">
        <v>284</v>
      </c>
      <c r="L200" t="str">
        <f t="shared" si="13"/>
        <v xml:space="preserve">Sony </v>
      </c>
      <c r="M200" t="str">
        <f t="shared" si="14"/>
        <v>Large Order</v>
      </c>
      <c r="N200">
        <v>5</v>
      </c>
      <c r="O200" s="6">
        <v>0</v>
      </c>
      <c r="P200" s="3">
        <v>4336.6000000000004</v>
      </c>
      <c r="Q200" s="3">
        <v>157</v>
      </c>
      <c r="R200" s="3">
        <f t="shared" si="15"/>
        <v>0</v>
      </c>
      <c r="S200" s="3">
        <v>969.75</v>
      </c>
      <c r="U200" s="3"/>
    </row>
    <row r="201" spans="1:21" x14ac:dyDescent="0.25">
      <c r="A201" t="s">
        <v>522</v>
      </c>
      <c r="B201" s="2">
        <v>43548</v>
      </c>
      <c r="C201" s="10" t="str">
        <f t="shared" si="12"/>
        <v>2019</v>
      </c>
      <c r="D201">
        <v>10197</v>
      </c>
      <c r="E201" t="s">
        <v>523</v>
      </c>
      <c r="F201" t="s">
        <v>32</v>
      </c>
      <c r="G201" t="s">
        <v>116</v>
      </c>
      <c r="H201" t="s">
        <v>26</v>
      </c>
      <c r="I201" t="s">
        <v>27</v>
      </c>
      <c r="J201" t="s">
        <v>99</v>
      </c>
      <c r="K201" t="s">
        <v>100</v>
      </c>
      <c r="L201" t="str">
        <f t="shared" si="13"/>
        <v xml:space="preserve">HiSense </v>
      </c>
      <c r="M201" t="str">
        <f t="shared" si="14"/>
        <v>Single Item</v>
      </c>
      <c r="N201">
        <v>1</v>
      </c>
      <c r="O201" s="6">
        <v>0</v>
      </c>
      <c r="P201" s="3">
        <v>1080.3800000000001</v>
      </c>
      <c r="Q201" s="3">
        <v>242.67</v>
      </c>
      <c r="R201" s="3">
        <f t="shared" si="15"/>
        <v>0</v>
      </c>
      <c r="S201" s="3">
        <v>294.37</v>
      </c>
      <c r="U201" s="3"/>
    </row>
    <row r="202" spans="1:21" x14ac:dyDescent="0.25">
      <c r="A202" t="s">
        <v>524</v>
      </c>
      <c r="B202" s="2">
        <v>44268</v>
      </c>
      <c r="C202" s="10" t="str">
        <f t="shared" si="12"/>
        <v>2021</v>
      </c>
      <c r="D202">
        <v>10394</v>
      </c>
      <c r="E202" t="s">
        <v>525</v>
      </c>
      <c r="F202" t="s">
        <v>39</v>
      </c>
      <c r="G202" t="s">
        <v>54</v>
      </c>
      <c r="H202" t="s">
        <v>55</v>
      </c>
      <c r="I202" t="s">
        <v>56</v>
      </c>
      <c r="J202" t="s">
        <v>99</v>
      </c>
      <c r="K202" t="s">
        <v>100</v>
      </c>
      <c r="L202" t="str">
        <f t="shared" si="13"/>
        <v xml:space="preserve">HiSense </v>
      </c>
      <c r="M202" t="str">
        <f t="shared" si="14"/>
        <v>Single Item</v>
      </c>
      <c r="N202">
        <v>1</v>
      </c>
      <c r="O202" s="6">
        <v>0</v>
      </c>
      <c r="P202" s="3">
        <v>1080.3800000000001</v>
      </c>
      <c r="Q202" s="3">
        <v>291.2</v>
      </c>
      <c r="R202" s="3">
        <f t="shared" si="15"/>
        <v>0</v>
      </c>
      <c r="S202" s="3">
        <v>299.22000000000003</v>
      </c>
      <c r="U202" s="3"/>
    </row>
    <row r="203" spans="1:21" x14ac:dyDescent="0.25">
      <c r="A203" t="s">
        <v>526</v>
      </c>
      <c r="B203" s="2">
        <v>44266</v>
      </c>
      <c r="C203" s="10" t="str">
        <f t="shared" si="12"/>
        <v>2021</v>
      </c>
      <c r="D203">
        <v>10153</v>
      </c>
      <c r="E203" t="s">
        <v>527</v>
      </c>
      <c r="F203" t="s">
        <v>17</v>
      </c>
      <c r="G203" t="s">
        <v>278</v>
      </c>
      <c r="H203" t="s">
        <v>279</v>
      </c>
      <c r="I203" t="s">
        <v>122</v>
      </c>
      <c r="J203" t="s">
        <v>283</v>
      </c>
      <c r="K203" t="s">
        <v>284</v>
      </c>
      <c r="L203" t="str">
        <f t="shared" si="13"/>
        <v xml:space="preserve">Sony </v>
      </c>
      <c r="M203" t="str">
        <f t="shared" si="14"/>
        <v>Single Item</v>
      </c>
      <c r="N203">
        <v>1</v>
      </c>
      <c r="O203" s="6">
        <v>0</v>
      </c>
      <c r="P203" s="3">
        <v>867.32</v>
      </c>
      <c r="Q203" s="3">
        <v>157</v>
      </c>
      <c r="R203" s="3">
        <f t="shared" si="15"/>
        <v>0</v>
      </c>
      <c r="S203" s="3">
        <v>206.51</v>
      </c>
      <c r="U203" s="3"/>
    </row>
    <row r="204" spans="1:21" x14ac:dyDescent="0.25">
      <c r="A204" t="s">
        <v>528</v>
      </c>
      <c r="B204" s="2">
        <v>44425</v>
      </c>
      <c r="C204" s="10" t="str">
        <f t="shared" si="12"/>
        <v>2021</v>
      </c>
      <c r="D204">
        <v>10029</v>
      </c>
      <c r="E204" t="s">
        <v>529</v>
      </c>
      <c r="F204" t="s">
        <v>17</v>
      </c>
      <c r="G204" t="s">
        <v>18</v>
      </c>
      <c r="H204" t="s">
        <v>19</v>
      </c>
      <c r="I204" t="s">
        <v>20</v>
      </c>
      <c r="J204" t="s">
        <v>175</v>
      </c>
      <c r="K204" t="s">
        <v>176</v>
      </c>
      <c r="L204" t="str">
        <f t="shared" si="13"/>
        <v xml:space="preserve">KitchenAid </v>
      </c>
      <c r="M204" t="str">
        <f t="shared" si="14"/>
        <v>Large Order</v>
      </c>
      <c r="N204">
        <v>5</v>
      </c>
      <c r="O204" s="6">
        <v>0.05</v>
      </c>
      <c r="P204" s="3">
        <v>6115.8</v>
      </c>
      <c r="Q204" s="3">
        <v>305.02999999999997</v>
      </c>
      <c r="R204" s="3">
        <f t="shared" si="15"/>
        <v>305.82999999999993</v>
      </c>
      <c r="S204" s="3">
        <v>1559.45</v>
      </c>
      <c r="U204" s="3"/>
    </row>
    <row r="205" spans="1:21" x14ac:dyDescent="0.25">
      <c r="A205" t="s">
        <v>530</v>
      </c>
      <c r="B205" s="2">
        <v>43786</v>
      </c>
      <c r="C205" s="10" t="str">
        <f t="shared" si="12"/>
        <v>2019</v>
      </c>
      <c r="D205">
        <v>10369</v>
      </c>
      <c r="E205" t="s">
        <v>98</v>
      </c>
      <c r="F205" t="s">
        <v>32</v>
      </c>
      <c r="G205" t="s">
        <v>54</v>
      </c>
      <c r="H205" t="s">
        <v>55</v>
      </c>
      <c r="I205" t="s">
        <v>56</v>
      </c>
      <c r="J205" t="s">
        <v>167</v>
      </c>
      <c r="K205" t="s">
        <v>168</v>
      </c>
      <c r="L205" t="str">
        <f t="shared" si="13"/>
        <v xml:space="preserve">Philips </v>
      </c>
      <c r="M205" t="str">
        <f t="shared" si="14"/>
        <v>Single Item</v>
      </c>
      <c r="N205">
        <v>1</v>
      </c>
      <c r="O205" s="6">
        <v>0</v>
      </c>
      <c r="P205" s="3">
        <v>1215.8</v>
      </c>
      <c r="Q205" s="3">
        <v>251.1</v>
      </c>
      <c r="R205" s="3">
        <f t="shared" si="15"/>
        <v>0</v>
      </c>
      <c r="S205" s="3">
        <v>292.58999999999997</v>
      </c>
      <c r="U205" s="3"/>
    </row>
    <row r="206" spans="1:21" x14ac:dyDescent="0.25">
      <c r="A206" t="s">
        <v>531</v>
      </c>
      <c r="B206" s="2">
        <v>44027</v>
      </c>
      <c r="C206" s="10" t="str">
        <f t="shared" si="12"/>
        <v>2020</v>
      </c>
      <c r="D206">
        <v>10058</v>
      </c>
      <c r="E206" t="s">
        <v>532</v>
      </c>
      <c r="F206" t="s">
        <v>32</v>
      </c>
      <c r="G206" t="s">
        <v>112</v>
      </c>
      <c r="H206" t="s">
        <v>26</v>
      </c>
      <c r="I206" t="s">
        <v>27</v>
      </c>
      <c r="J206" t="s">
        <v>427</v>
      </c>
      <c r="K206" t="s">
        <v>428</v>
      </c>
      <c r="L206" t="str">
        <f t="shared" si="13"/>
        <v xml:space="preserve">Sharp </v>
      </c>
      <c r="M206" t="str">
        <f t="shared" si="14"/>
        <v>Single Item</v>
      </c>
      <c r="N206">
        <v>1</v>
      </c>
      <c r="O206" s="6">
        <v>0</v>
      </c>
      <c r="P206" s="3">
        <v>129.19</v>
      </c>
      <c r="Q206" s="3">
        <v>12.07</v>
      </c>
      <c r="R206" s="3">
        <f t="shared" si="15"/>
        <v>0</v>
      </c>
      <c r="S206" s="3">
        <v>20.59</v>
      </c>
      <c r="U206" s="3"/>
    </row>
    <row r="207" spans="1:21" x14ac:dyDescent="0.25">
      <c r="A207" t="s">
        <v>533</v>
      </c>
      <c r="B207" s="2">
        <v>44574</v>
      </c>
      <c r="C207" s="10" t="str">
        <f t="shared" si="12"/>
        <v>2022</v>
      </c>
      <c r="D207">
        <v>10127</v>
      </c>
      <c r="E207" t="s">
        <v>534</v>
      </c>
      <c r="F207" t="s">
        <v>32</v>
      </c>
      <c r="G207" t="s">
        <v>47</v>
      </c>
      <c r="H207" t="s">
        <v>48</v>
      </c>
      <c r="I207" t="s">
        <v>122</v>
      </c>
      <c r="J207" t="s">
        <v>95</v>
      </c>
      <c r="K207" t="s">
        <v>96</v>
      </c>
      <c r="L207" t="str">
        <f t="shared" si="13"/>
        <v xml:space="preserve">Sharp </v>
      </c>
      <c r="M207" t="str">
        <f t="shared" si="14"/>
        <v>Mid-Sized Order</v>
      </c>
      <c r="N207">
        <v>2</v>
      </c>
      <c r="O207" s="6">
        <v>0.15</v>
      </c>
      <c r="P207" s="3">
        <v>2048.7399999999998</v>
      </c>
      <c r="Q207" s="3">
        <v>197.44</v>
      </c>
      <c r="R207" s="3">
        <f t="shared" si="15"/>
        <v>326.69999999999982</v>
      </c>
      <c r="S207" s="3">
        <v>470.46</v>
      </c>
      <c r="U207" s="3"/>
    </row>
    <row r="208" spans="1:21" x14ac:dyDescent="0.25">
      <c r="A208" t="s">
        <v>535</v>
      </c>
      <c r="B208" s="2">
        <v>43661</v>
      </c>
      <c r="C208" s="10" t="str">
        <f t="shared" si="12"/>
        <v>2019</v>
      </c>
      <c r="D208">
        <v>10028</v>
      </c>
      <c r="E208" t="s">
        <v>536</v>
      </c>
      <c r="F208" t="s">
        <v>39</v>
      </c>
      <c r="G208" t="s">
        <v>193</v>
      </c>
      <c r="H208" t="s">
        <v>193</v>
      </c>
      <c r="I208" t="s">
        <v>194</v>
      </c>
      <c r="J208" t="s">
        <v>496</v>
      </c>
      <c r="K208" t="s">
        <v>1553</v>
      </c>
      <c r="L208" t="str">
        <f t="shared" si="13"/>
        <v xml:space="preserve">Brother </v>
      </c>
      <c r="M208" t="str">
        <f t="shared" si="14"/>
        <v>Mid-Sized Order</v>
      </c>
      <c r="N208">
        <v>2</v>
      </c>
      <c r="O208" s="6">
        <v>0.15</v>
      </c>
      <c r="P208" s="3">
        <v>558.6</v>
      </c>
      <c r="Q208" s="3">
        <v>29.66</v>
      </c>
      <c r="R208" s="3">
        <f t="shared" si="15"/>
        <v>93.3423529411765</v>
      </c>
      <c r="S208" s="3">
        <v>86.77</v>
      </c>
      <c r="U208" s="3"/>
    </row>
    <row r="209" spans="1:21" x14ac:dyDescent="0.25">
      <c r="A209" t="s">
        <v>537</v>
      </c>
      <c r="B209" s="2">
        <v>44196</v>
      </c>
      <c r="C209" s="10" t="str">
        <f t="shared" si="12"/>
        <v>2020</v>
      </c>
      <c r="D209">
        <v>10120</v>
      </c>
      <c r="E209" t="s">
        <v>1552</v>
      </c>
      <c r="F209" t="s">
        <v>17</v>
      </c>
      <c r="G209" t="s">
        <v>112</v>
      </c>
      <c r="H209" t="s">
        <v>26</v>
      </c>
      <c r="I209" t="s">
        <v>27</v>
      </c>
      <c r="J209" t="s">
        <v>195</v>
      </c>
      <c r="K209" t="s">
        <v>196</v>
      </c>
      <c r="L209" t="str">
        <f t="shared" si="13"/>
        <v xml:space="preserve">Cuisinart </v>
      </c>
      <c r="M209" t="str">
        <f t="shared" si="14"/>
        <v>Mid-Sized Order</v>
      </c>
      <c r="N209">
        <v>3</v>
      </c>
      <c r="O209" s="6">
        <v>0.2</v>
      </c>
      <c r="P209" s="3">
        <v>837.84</v>
      </c>
      <c r="Q209" s="3">
        <v>23.13</v>
      </c>
      <c r="R209" s="3">
        <f t="shared" si="15"/>
        <v>203.67750000000001</v>
      </c>
      <c r="S209" s="3">
        <v>102.84</v>
      </c>
      <c r="U209" s="3"/>
    </row>
    <row r="210" spans="1:21" x14ac:dyDescent="0.25">
      <c r="A210" t="s">
        <v>538</v>
      </c>
      <c r="B210" s="2">
        <v>44070</v>
      </c>
      <c r="C210" s="10" t="str">
        <f t="shared" si="12"/>
        <v>2020</v>
      </c>
      <c r="D210">
        <v>10373</v>
      </c>
      <c r="E210" t="s">
        <v>446</v>
      </c>
      <c r="F210" t="s">
        <v>32</v>
      </c>
      <c r="G210" t="s">
        <v>61</v>
      </c>
      <c r="H210" t="s">
        <v>62</v>
      </c>
      <c r="I210" t="s">
        <v>63</v>
      </c>
      <c r="J210" t="s">
        <v>50</v>
      </c>
      <c r="K210" t="s">
        <v>51</v>
      </c>
      <c r="L210" t="str">
        <f t="shared" si="13"/>
        <v xml:space="preserve">Nokia </v>
      </c>
      <c r="M210" t="str">
        <f t="shared" si="14"/>
        <v>Single Item</v>
      </c>
      <c r="N210">
        <v>1</v>
      </c>
      <c r="O210" s="6">
        <v>0.05</v>
      </c>
      <c r="P210" s="3">
        <v>925.49</v>
      </c>
      <c r="Q210" s="3">
        <v>49.59</v>
      </c>
      <c r="R210" s="3">
        <f t="shared" si="15"/>
        <v>46.100000000000023</v>
      </c>
      <c r="S210" s="3">
        <v>190.06</v>
      </c>
      <c r="U210" s="3"/>
    </row>
    <row r="211" spans="1:21" x14ac:dyDescent="0.25">
      <c r="A211" t="s">
        <v>539</v>
      </c>
      <c r="B211" s="2">
        <v>43947</v>
      </c>
      <c r="C211" s="10" t="str">
        <f t="shared" si="12"/>
        <v>2020</v>
      </c>
      <c r="D211">
        <v>10344</v>
      </c>
      <c r="E211" t="s">
        <v>540</v>
      </c>
      <c r="F211" t="s">
        <v>17</v>
      </c>
      <c r="G211" t="s">
        <v>278</v>
      </c>
      <c r="H211" t="s">
        <v>279</v>
      </c>
      <c r="I211" t="s">
        <v>122</v>
      </c>
      <c r="J211" t="s">
        <v>263</v>
      </c>
      <c r="K211" t="s">
        <v>1544</v>
      </c>
      <c r="L211" t="str">
        <f t="shared" si="13"/>
        <v xml:space="preserve">Cuisinart </v>
      </c>
      <c r="M211" t="str">
        <f t="shared" si="14"/>
        <v>Mid-Sized Order</v>
      </c>
      <c r="N211">
        <v>4</v>
      </c>
      <c r="O211" s="6">
        <v>0</v>
      </c>
      <c r="P211" s="3">
        <v>2803.12</v>
      </c>
      <c r="Q211" s="3">
        <v>149.11000000000001</v>
      </c>
      <c r="R211" s="3">
        <f t="shared" si="15"/>
        <v>0</v>
      </c>
      <c r="S211" s="3">
        <v>715.67</v>
      </c>
      <c r="U211" s="3"/>
    </row>
    <row r="212" spans="1:21" x14ac:dyDescent="0.25">
      <c r="A212" t="s">
        <v>541</v>
      </c>
      <c r="B212" s="2">
        <v>43794</v>
      </c>
      <c r="C212" s="10" t="str">
        <f t="shared" si="12"/>
        <v>2019</v>
      </c>
      <c r="D212">
        <v>10018</v>
      </c>
      <c r="E212" t="s">
        <v>542</v>
      </c>
      <c r="F212" t="s">
        <v>39</v>
      </c>
      <c r="G212" t="s">
        <v>88</v>
      </c>
      <c r="H212" t="s">
        <v>89</v>
      </c>
      <c r="I212" t="s">
        <v>90</v>
      </c>
      <c r="J212" t="s">
        <v>80</v>
      </c>
      <c r="K212" t="s">
        <v>81</v>
      </c>
      <c r="L212" t="str">
        <f t="shared" si="13"/>
        <v xml:space="preserve">HP </v>
      </c>
      <c r="M212" t="str">
        <f t="shared" si="14"/>
        <v>Single Item</v>
      </c>
      <c r="N212">
        <v>1</v>
      </c>
      <c r="O212" s="6">
        <v>0</v>
      </c>
      <c r="P212" s="3">
        <v>227.74</v>
      </c>
      <c r="Q212" s="3">
        <v>25.9</v>
      </c>
      <c r="R212" s="3">
        <f t="shared" si="15"/>
        <v>0</v>
      </c>
      <c r="S212" s="3">
        <v>36.75</v>
      </c>
      <c r="U212" s="3"/>
    </row>
    <row r="213" spans="1:21" x14ac:dyDescent="0.25">
      <c r="A213" t="s">
        <v>543</v>
      </c>
      <c r="B213" s="2">
        <v>43964</v>
      </c>
      <c r="C213" s="10" t="str">
        <f t="shared" si="12"/>
        <v>2020</v>
      </c>
      <c r="D213">
        <v>10331</v>
      </c>
      <c r="E213" t="s">
        <v>517</v>
      </c>
      <c r="F213" t="s">
        <v>32</v>
      </c>
      <c r="G213" t="s">
        <v>103</v>
      </c>
      <c r="H213" t="s">
        <v>104</v>
      </c>
      <c r="I213" t="s">
        <v>105</v>
      </c>
      <c r="J213" t="s">
        <v>157</v>
      </c>
      <c r="K213" t="s">
        <v>158</v>
      </c>
      <c r="L213" t="str">
        <f t="shared" si="13"/>
        <v xml:space="preserve">Epson </v>
      </c>
      <c r="M213" t="str">
        <f t="shared" si="14"/>
        <v>Single Item</v>
      </c>
      <c r="N213">
        <v>1</v>
      </c>
      <c r="O213" s="6">
        <v>0.15</v>
      </c>
      <c r="P213" s="3">
        <v>188.87</v>
      </c>
      <c r="Q213" s="3">
        <v>23.61</v>
      </c>
      <c r="R213" s="3">
        <f t="shared" si="15"/>
        <v>29.163529411764699</v>
      </c>
      <c r="S213" s="3">
        <v>30.69</v>
      </c>
      <c r="U213" s="3"/>
    </row>
    <row r="214" spans="1:21" x14ac:dyDescent="0.25">
      <c r="A214" t="s">
        <v>544</v>
      </c>
      <c r="B214" s="2">
        <v>44919</v>
      </c>
      <c r="C214" s="10" t="str">
        <f t="shared" si="12"/>
        <v>2022</v>
      </c>
      <c r="D214">
        <v>10093</v>
      </c>
      <c r="E214" t="s">
        <v>545</v>
      </c>
      <c r="F214" t="s">
        <v>39</v>
      </c>
      <c r="G214" t="s">
        <v>18</v>
      </c>
      <c r="H214" t="s">
        <v>19</v>
      </c>
      <c r="I214" t="s">
        <v>20</v>
      </c>
      <c r="J214" t="s">
        <v>205</v>
      </c>
      <c r="K214" t="s">
        <v>206</v>
      </c>
      <c r="L214" t="str">
        <f t="shared" si="13"/>
        <v xml:space="preserve">LG </v>
      </c>
      <c r="M214" t="str">
        <f t="shared" si="14"/>
        <v>Mid-Sized Order</v>
      </c>
      <c r="N214">
        <v>2</v>
      </c>
      <c r="O214" s="6">
        <v>0.2</v>
      </c>
      <c r="P214" s="3">
        <v>1506.6</v>
      </c>
      <c r="Q214" s="3">
        <v>50.01</v>
      </c>
      <c r="R214" s="3">
        <f t="shared" si="15"/>
        <v>364.14749999999981</v>
      </c>
      <c r="S214" s="3">
        <v>306.32</v>
      </c>
      <c r="U214" s="3"/>
    </row>
    <row r="215" spans="1:21" x14ac:dyDescent="0.25">
      <c r="A215" t="s">
        <v>546</v>
      </c>
      <c r="B215" s="2">
        <v>44146</v>
      </c>
      <c r="C215" s="10" t="str">
        <f t="shared" si="12"/>
        <v>2020</v>
      </c>
      <c r="D215">
        <v>10061</v>
      </c>
      <c r="E215" t="s">
        <v>132</v>
      </c>
      <c r="F215" t="s">
        <v>32</v>
      </c>
      <c r="G215" t="s">
        <v>112</v>
      </c>
      <c r="H215" t="s">
        <v>26</v>
      </c>
      <c r="I215" t="s">
        <v>27</v>
      </c>
      <c r="J215" t="s">
        <v>91</v>
      </c>
      <c r="K215" t="s">
        <v>92</v>
      </c>
      <c r="L215" t="str">
        <f t="shared" si="13"/>
        <v xml:space="preserve">Hamilton </v>
      </c>
      <c r="M215" t="str">
        <f t="shared" si="14"/>
        <v>Mid-Sized Order</v>
      </c>
      <c r="N215">
        <v>3</v>
      </c>
      <c r="O215" s="6">
        <v>0.05</v>
      </c>
      <c r="P215" s="3">
        <v>831.21</v>
      </c>
      <c r="Q215" s="3">
        <v>31.21</v>
      </c>
      <c r="R215" s="3">
        <f t="shared" si="15"/>
        <v>42.105263157894797</v>
      </c>
      <c r="S215" s="3">
        <v>102.87</v>
      </c>
      <c r="U215" s="3"/>
    </row>
    <row r="216" spans="1:21" x14ac:dyDescent="0.25">
      <c r="A216" t="s">
        <v>547</v>
      </c>
      <c r="B216" s="2">
        <v>43460</v>
      </c>
      <c r="C216" s="10" t="str">
        <f t="shared" si="12"/>
        <v>2018</v>
      </c>
      <c r="D216">
        <v>10300</v>
      </c>
      <c r="E216" t="s">
        <v>548</v>
      </c>
      <c r="F216" t="s">
        <v>17</v>
      </c>
      <c r="G216" t="s">
        <v>61</v>
      </c>
      <c r="H216" t="s">
        <v>62</v>
      </c>
      <c r="I216" t="s">
        <v>63</v>
      </c>
      <c r="J216" t="s">
        <v>84</v>
      </c>
      <c r="K216" t="s">
        <v>85</v>
      </c>
      <c r="L216" t="str">
        <f t="shared" si="13"/>
        <v xml:space="preserve">Panasonic </v>
      </c>
      <c r="M216" t="str">
        <f t="shared" si="14"/>
        <v>Single Item</v>
      </c>
      <c r="N216">
        <v>1</v>
      </c>
      <c r="O216" s="6">
        <v>0</v>
      </c>
      <c r="P216" s="3">
        <v>289.92</v>
      </c>
      <c r="Q216" s="3">
        <v>34.74</v>
      </c>
      <c r="R216" s="3">
        <f t="shared" si="15"/>
        <v>0</v>
      </c>
      <c r="S216" s="3">
        <v>38.26</v>
      </c>
      <c r="U216" s="3"/>
    </row>
    <row r="217" spans="1:21" x14ac:dyDescent="0.25">
      <c r="A217" t="s">
        <v>549</v>
      </c>
      <c r="B217" s="2">
        <v>44737</v>
      </c>
      <c r="C217" s="10" t="str">
        <f t="shared" si="12"/>
        <v>2022</v>
      </c>
      <c r="D217">
        <v>10356</v>
      </c>
      <c r="E217" t="s">
        <v>153</v>
      </c>
      <c r="F217" t="s">
        <v>32</v>
      </c>
      <c r="G217" t="s">
        <v>121</v>
      </c>
      <c r="H217" t="s">
        <v>121</v>
      </c>
      <c r="I217" t="s">
        <v>122</v>
      </c>
      <c r="J217" t="s">
        <v>28</v>
      </c>
      <c r="K217" t="s">
        <v>29</v>
      </c>
      <c r="L217" t="str">
        <f t="shared" si="13"/>
        <v xml:space="preserve">LG </v>
      </c>
      <c r="M217" t="str">
        <f t="shared" si="14"/>
        <v>Single Item</v>
      </c>
      <c r="N217">
        <v>1</v>
      </c>
      <c r="O217" s="6">
        <v>0.05</v>
      </c>
      <c r="P217" s="3">
        <v>1004.18</v>
      </c>
      <c r="Q217" s="3">
        <v>282.11</v>
      </c>
      <c r="R217" s="3">
        <f t="shared" si="15"/>
        <v>38.00368421052633</v>
      </c>
      <c r="S217" s="3">
        <v>279.25</v>
      </c>
      <c r="U217" s="3"/>
    </row>
    <row r="218" spans="1:21" x14ac:dyDescent="0.25">
      <c r="A218" t="s">
        <v>550</v>
      </c>
      <c r="B218" s="2">
        <v>43283</v>
      </c>
      <c r="C218" s="10" t="str">
        <f t="shared" si="12"/>
        <v>2018</v>
      </c>
      <c r="D218">
        <v>10334</v>
      </c>
      <c r="E218" t="s">
        <v>109</v>
      </c>
      <c r="F218" t="s">
        <v>17</v>
      </c>
      <c r="G218" t="s">
        <v>25</v>
      </c>
      <c r="H218" t="s">
        <v>26</v>
      </c>
      <c r="I218" t="s">
        <v>27</v>
      </c>
      <c r="J218" t="s">
        <v>551</v>
      </c>
      <c r="K218" t="s">
        <v>552</v>
      </c>
      <c r="L218" t="str">
        <f t="shared" si="13"/>
        <v xml:space="preserve">Supersonic </v>
      </c>
      <c r="M218" t="str">
        <f t="shared" si="14"/>
        <v>Single Item</v>
      </c>
      <c r="N218">
        <v>1</v>
      </c>
      <c r="O218" s="6">
        <v>0.1</v>
      </c>
      <c r="P218" s="3">
        <v>1337.69</v>
      </c>
      <c r="Q218" s="3">
        <v>232.85</v>
      </c>
      <c r="R218" s="3">
        <f t="shared" si="15"/>
        <v>122.75999999999999</v>
      </c>
      <c r="S218" s="3">
        <v>317.58</v>
      </c>
      <c r="U218" s="3"/>
    </row>
    <row r="219" spans="1:21" x14ac:dyDescent="0.25">
      <c r="A219" t="s">
        <v>553</v>
      </c>
      <c r="B219" s="2">
        <v>43194</v>
      </c>
      <c r="C219" s="10" t="str">
        <f t="shared" si="12"/>
        <v>2018</v>
      </c>
      <c r="D219">
        <v>10315</v>
      </c>
      <c r="E219" t="s">
        <v>554</v>
      </c>
      <c r="F219" t="s">
        <v>39</v>
      </c>
      <c r="G219" t="s">
        <v>72</v>
      </c>
      <c r="H219" t="s">
        <v>73</v>
      </c>
      <c r="I219" t="s">
        <v>56</v>
      </c>
      <c r="J219" t="s">
        <v>195</v>
      </c>
      <c r="K219" t="s">
        <v>196</v>
      </c>
      <c r="L219" t="str">
        <f t="shared" si="13"/>
        <v xml:space="preserve">Cuisinart </v>
      </c>
      <c r="M219" t="str">
        <f t="shared" si="14"/>
        <v>Mid-Sized Order</v>
      </c>
      <c r="N219">
        <v>2</v>
      </c>
      <c r="O219" s="6">
        <v>0</v>
      </c>
      <c r="P219" s="3">
        <v>558.55999999999995</v>
      </c>
      <c r="Q219" s="3">
        <v>27.76</v>
      </c>
      <c r="R219" s="3">
        <f t="shared" si="15"/>
        <v>0</v>
      </c>
      <c r="S219" s="3">
        <v>69.8</v>
      </c>
      <c r="U219" s="3"/>
    </row>
    <row r="220" spans="1:21" x14ac:dyDescent="0.25">
      <c r="A220" t="s">
        <v>555</v>
      </c>
      <c r="B220" s="2">
        <v>43380</v>
      </c>
      <c r="C220" s="10" t="str">
        <f t="shared" si="12"/>
        <v>2018</v>
      </c>
      <c r="D220">
        <v>10126</v>
      </c>
      <c r="E220" t="s">
        <v>437</v>
      </c>
      <c r="F220" t="s">
        <v>32</v>
      </c>
      <c r="G220" t="s">
        <v>261</v>
      </c>
      <c r="H220" t="s">
        <v>261</v>
      </c>
      <c r="I220" t="s">
        <v>1543</v>
      </c>
      <c r="J220" t="s">
        <v>64</v>
      </c>
      <c r="K220" t="s">
        <v>65</v>
      </c>
      <c r="L220" t="str">
        <f t="shared" si="13"/>
        <v xml:space="preserve">TCL </v>
      </c>
      <c r="M220" t="str">
        <f t="shared" si="14"/>
        <v>Mid-Sized Order</v>
      </c>
      <c r="N220">
        <v>4</v>
      </c>
      <c r="O220" s="6">
        <v>0.3</v>
      </c>
      <c r="P220" s="3">
        <v>3526.56</v>
      </c>
      <c r="Q220" s="3">
        <v>154</v>
      </c>
      <c r="R220" s="3">
        <f t="shared" si="15"/>
        <v>1445.3828571428571</v>
      </c>
      <c r="S220" s="3">
        <v>791.24</v>
      </c>
      <c r="U220" s="3"/>
    </row>
    <row r="221" spans="1:21" x14ac:dyDescent="0.25">
      <c r="A221" t="s">
        <v>556</v>
      </c>
      <c r="B221" s="2">
        <v>43190</v>
      </c>
      <c r="C221" s="10" t="str">
        <f t="shared" si="12"/>
        <v>2018</v>
      </c>
      <c r="D221">
        <v>10212</v>
      </c>
      <c r="E221" t="s">
        <v>557</v>
      </c>
      <c r="F221" t="s">
        <v>17</v>
      </c>
      <c r="G221" t="s">
        <v>121</v>
      </c>
      <c r="H221" t="s">
        <v>121</v>
      </c>
      <c r="I221" t="s">
        <v>122</v>
      </c>
      <c r="J221" t="s">
        <v>84</v>
      </c>
      <c r="K221" t="s">
        <v>85</v>
      </c>
      <c r="L221" t="str">
        <f t="shared" si="13"/>
        <v xml:space="preserve">Panasonic </v>
      </c>
      <c r="M221" t="str">
        <f t="shared" si="14"/>
        <v>Mid-Sized Order</v>
      </c>
      <c r="N221">
        <v>2</v>
      </c>
      <c r="O221" s="6">
        <v>0</v>
      </c>
      <c r="P221" s="3">
        <v>579.84</v>
      </c>
      <c r="Q221" s="3">
        <v>33.159999999999997</v>
      </c>
      <c r="R221" s="3">
        <f t="shared" si="15"/>
        <v>0</v>
      </c>
      <c r="S221" s="3">
        <v>72.900000000000006</v>
      </c>
      <c r="U221" s="3"/>
    </row>
    <row r="222" spans="1:21" x14ac:dyDescent="0.25">
      <c r="A222" t="s">
        <v>558</v>
      </c>
      <c r="B222" s="2">
        <v>44900</v>
      </c>
      <c r="C222" s="10" t="str">
        <f t="shared" si="12"/>
        <v>2022</v>
      </c>
      <c r="D222">
        <v>10332</v>
      </c>
      <c r="E222" t="s">
        <v>170</v>
      </c>
      <c r="F222" t="s">
        <v>39</v>
      </c>
      <c r="G222" t="s">
        <v>261</v>
      </c>
      <c r="H222" t="s">
        <v>261</v>
      </c>
      <c r="I222" t="s">
        <v>1543</v>
      </c>
      <c r="J222" t="s">
        <v>43</v>
      </c>
      <c r="K222" t="s">
        <v>44</v>
      </c>
      <c r="L222" t="str">
        <f t="shared" si="13"/>
        <v xml:space="preserve">HP </v>
      </c>
      <c r="M222" t="str">
        <f t="shared" si="14"/>
        <v>Mid-Sized Order</v>
      </c>
      <c r="N222">
        <v>4</v>
      </c>
      <c r="O222" s="6">
        <v>0.2</v>
      </c>
      <c r="P222" s="3">
        <v>630</v>
      </c>
      <c r="Q222" s="3">
        <v>20.69</v>
      </c>
      <c r="R222" s="3">
        <f t="shared" si="15"/>
        <v>152.32749999999999</v>
      </c>
      <c r="S222" s="3">
        <v>96.55</v>
      </c>
      <c r="U222" s="3"/>
    </row>
    <row r="223" spans="1:21" x14ac:dyDescent="0.25">
      <c r="A223" t="s">
        <v>559</v>
      </c>
      <c r="B223" s="2">
        <v>43124</v>
      </c>
      <c r="C223" s="10" t="str">
        <f t="shared" si="12"/>
        <v>2018</v>
      </c>
      <c r="D223">
        <v>10279</v>
      </c>
      <c r="E223" t="s">
        <v>560</v>
      </c>
      <c r="F223" t="s">
        <v>32</v>
      </c>
      <c r="G223" t="s">
        <v>33</v>
      </c>
      <c r="H223" t="s">
        <v>34</v>
      </c>
      <c r="I223" t="s">
        <v>27</v>
      </c>
      <c r="J223" t="s">
        <v>195</v>
      </c>
      <c r="K223" t="s">
        <v>196</v>
      </c>
      <c r="L223" t="str">
        <f t="shared" si="13"/>
        <v xml:space="preserve">Cuisinart </v>
      </c>
      <c r="M223" t="str">
        <f t="shared" si="14"/>
        <v>Mid-Sized Order</v>
      </c>
      <c r="N223">
        <v>2</v>
      </c>
      <c r="O223" s="6">
        <v>0</v>
      </c>
      <c r="P223" s="3">
        <v>558.55999999999995</v>
      </c>
      <c r="Q223" s="3">
        <v>23.13</v>
      </c>
      <c r="R223" s="3">
        <f t="shared" si="15"/>
        <v>0</v>
      </c>
      <c r="S223" s="3">
        <v>69.33</v>
      </c>
      <c r="U223" s="3"/>
    </row>
    <row r="224" spans="1:21" x14ac:dyDescent="0.25">
      <c r="A224" t="s">
        <v>561</v>
      </c>
      <c r="B224" s="2">
        <v>44700</v>
      </c>
      <c r="C224" s="10" t="str">
        <f t="shared" si="12"/>
        <v>2022</v>
      </c>
      <c r="D224">
        <v>10384</v>
      </c>
      <c r="E224" t="s">
        <v>562</v>
      </c>
      <c r="F224" t="s">
        <v>32</v>
      </c>
      <c r="G224" t="s">
        <v>25</v>
      </c>
      <c r="H224" t="s">
        <v>26</v>
      </c>
      <c r="I224" t="s">
        <v>27</v>
      </c>
      <c r="J224" t="s">
        <v>480</v>
      </c>
      <c r="K224" t="s">
        <v>481</v>
      </c>
      <c r="L224" t="str">
        <f t="shared" si="13"/>
        <v xml:space="preserve">Panasonic </v>
      </c>
      <c r="M224" t="str">
        <f t="shared" si="14"/>
        <v>Single Item</v>
      </c>
      <c r="N224">
        <v>1</v>
      </c>
      <c r="O224" s="6">
        <v>0</v>
      </c>
      <c r="P224" s="3">
        <v>885.07</v>
      </c>
      <c r="Q224" s="3">
        <v>144.58000000000001</v>
      </c>
      <c r="R224" s="3">
        <f t="shared" si="15"/>
        <v>0</v>
      </c>
      <c r="S224" s="3">
        <v>209.18</v>
      </c>
      <c r="U224" s="3"/>
    </row>
    <row r="225" spans="1:21" x14ac:dyDescent="0.25">
      <c r="A225" t="s">
        <v>563</v>
      </c>
      <c r="B225" s="2">
        <v>43979</v>
      </c>
      <c r="C225" s="10" t="str">
        <f t="shared" si="12"/>
        <v>2020</v>
      </c>
      <c r="D225">
        <v>10164</v>
      </c>
      <c r="E225" t="s">
        <v>564</v>
      </c>
      <c r="F225" t="s">
        <v>32</v>
      </c>
      <c r="G225" t="s">
        <v>61</v>
      </c>
      <c r="H225" t="s">
        <v>62</v>
      </c>
      <c r="I225" t="s">
        <v>63</v>
      </c>
      <c r="J225" t="s">
        <v>427</v>
      </c>
      <c r="K225" t="s">
        <v>428</v>
      </c>
      <c r="L225" t="str">
        <f t="shared" si="13"/>
        <v xml:space="preserve">Sharp </v>
      </c>
      <c r="M225" t="str">
        <f t="shared" si="14"/>
        <v>Single Item</v>
      </c>
      <c r="N225">
        <v>1</v>
      </c>
      <c r="O225" s="6">
        <v>0.3</v>
      </c>
      <c r="P225" s="3">
        <v>129.19</v>
      </c>
      <c r="Q225" s="3">
        <v>13.28</v>
      </c>
      <c r="R225" s="3">
        <f t="shared" si="15"/>
        <v>49.675714285714292</v>
      </c>
      <c r="S225" s="3">
        <v>20.71</v>
      </c>
      <c r="U225" s="3"/>
    </row>
    <row r="226" spans="1:21" x14ac:dyDescent="0.25">
      <c r="A226" t="s">
        <v>565</v>
      </c>
      <c r="B226" s="2">
        <v>43596</v>
      </c>
      <c r="C226" s="10" t="str">
        <f t="shared" si="12"/>
        <v>2019</v>
      </c>
      <c r="D226">
        <v>10260</v>
      </c>
      <c r="E226" t="s">
        <v>383</v>
      </c>
      <c r="F226" t="s">
        <v>17</v>
      </c>
      <c r="G226" t="s">
        <v>54</v>
      </c>
      <c r="H226" t="s">
        <v>55</v>
      </c>
      <c r="I226" t="s">
        <v>56</v>
      </c>
      <c r="J226" t="s">
        <v>28</v>
      </c>
      <c r="K226" t="s">
        <v>29</v>
      </c>
      <c r="L226" t="str">
        <f t="shared" si="13"/>
        <v xml:space="preserve">LG </v>
      </c>
      <c r="M226" t="str">
        <f t="shared" si="14"/>
        <v>Mid-Sized Order</v>
      </c>
      <c r="N226">
        <v>2</v>
      </c>
      <c r="O226" s="6">
        <v>0.15</v>
      </c>
      <c r="P226" s="3">
        <v>2008.36</v>
      </c>
      <c r="Q226" s="3">
        <v>322.42</v>
      </c>
      <c r="R226" s="3">
        <f t="shared" si="15"/>
        <v>297.51882352941175</v>
      </c>
      <c r="S226" s="3">
        <v>534.32000000000005</v>
      </c>
      <c r="U226" s="3"/>
    </row>
    <row r="227" spans="1:21" x14ac:dyDescent="0.25">
      <c r="A227" t="s">
        <v>566</v>
      </c>
      <c r="B227" s="2">
        <v>44720</v>
      </c>
      <c r="C227" s="10" t="str">
        <f t="shared" si="12"/>
        <v>2022</v>
      </c>
      <c r="D227">
        <v>10189</v>
      </c>
      <c r="E227" t="s">
        <v>567</v>
      </c>
      <c r="F227" t="s">
        <v>39</v>
      </c>
      <c r="G227" t="s">
        <v>261</v>
      </c>
      <c r="H227" t="s">
        <v>261</v>
      </c>
      <c r="I227" t="s">
        <v>1543</v>
      </c>
      <c r="J227" t="s">
        <v>57</v>
      </c>
      <c r="K227" t="s">
        <v>58</v>
      </c>
      <c r="L227" t="str">
        <f t="shared" si="13"/>
        <v xml:space="preserve">KitchenAid </v>
      </c>
      <c r="M227" t="str">
        <f t="shared" si="14"/>
        <v>Mid-Sized Order</v>
      </c>
      <c r="N227">
        <v>4</v>
      </c>
      <c r="O227" s="6">
        <v>0</v>
      </c>
      <c r="P227" s="3">
        <v>603.24</v>
      </c>
      <c r="Q227" s="3">
        <v>13.28</v>
      </c>
      <c r="R227" s="3">
        <f t="shared" si="15"/>
        <v>0</v>
      </c>
      <c r="S227" s="3">
        <v>73.73</v>
      </c>
      <c r="U227" s="3"/>
    </row>
    <row r="228" spans="1:21" x14ac:dyDescent="0.25">
      <c r="A228" t="s">
        <v>568</v>
      </c>
      <c r="B228" s="2">
        <v>43158</v>
      </c>
      <c r="C228" s="10" t="str">
        <f t="shared" si="12"/>
        <v>2018</v>
      </c>
      <c r="D228">
        <v>10269</v>
      </c>
      <c r="E228" t="s">
        <v>463</v>
      </c>
      <c r="F228" t="s">
        <v>17</v>
      </c>
      <c r="G228" t="s">
        <v>47</v>
      </c>
      <c r="H228" t="s">
        <v>48</v>
      </c>
      <c r="I228" t="s">
        <v>122</v>
      </c>
      <c r="J228" t="s">
        <v>95</v>
      </c>
      <c r="K228" t="s">
        <v>96</v>
      </c>
      <c r="L228" t="str">
        <f t="shared" si="13"/>
        <v xml:space="preserve">Sharp </v>
      </c>
      <c r="M228" t="str">
        <f t="shared" si="14"/>
        <v>Mid-Sized Order</v>
      </c>
      <c r="N228">
        <v>2</v>
      </c>
      <c r="O228" s="6">
        <v>0</v>
      </c>
      <c r="P228" s="3">
        <v>2048.7399999999998</v>
      </c>
      <c r="Q228" s="3">
        <v>197.44</v>
      </c>
      <c r="R228" s="3">
        <f t="shared" si="15"/>
        <v>0</v>
      </c>
      <c r="S228" s="3">
        <v>470.46</v>
      </c>
      <c r="U228" s="3"/>
    </row>
    <row r="229" spans="1:21" x14ac:dyDescent="0.25">
      <c r="A229" t="s">
        <v>569</v>
      </c>
      <c r="B229" s="2">
        <v>43497</v>
      </c>
      <c r="C229" s="10" t="str">
        <f t="shared" si="12"/>
        <v>2019</v>
      </c>
      <c r="D229">
        <v>10335</v>
      </c>
      <c r="E229" t="s">
        <v>570</v>
      </c>
      <c r="F229" t="s">
        <v>32</v>
      </c>
      <c r="G229" t="s">
        <v>25</v>
      </c>
      <c r="H229" t="s">
        <v>26</v>
      </c>
      <c r="I229" t="s">
        <v>27</v>
      </c>
      <c r="J229" t="s">
        <v>142</v>
      </c>
      <c r="K229" t="s">
        <v>1645</v>
      </c>
      <c r="L229" t="str">
        <f t="shared" si="13"/>
        <v xml:space="preserve">Whirlpool </v>
      </c>
      <c r="M229" t="str">
        <f t="shared" si="14"/>
        <v>Large Order</v>
      </c>
      <c r="N229">
        <v>6</v>
      </c>
      <c r="O229" s="6">
        <v>0</v>
      </c>
      <c r="P229" s="3">
        <v>1162.02</v>
      </c>
      <c r="Q229" s="3">
        <v>14</v>
      </c>
      <c r="R229" s="3">
        <f t="shared" si="15"/>
        <v>0</v>
      </c>
      <c r="S229" s="3">
        <v>140.84</v>
      </c>
      <c r="U229" s="3"/>
    </row>
    <row r="230" spans="1:21" x14ac:dyDescent="0.25">
      <c r="A230" t="s">
        <v>571</v>
      </c>
      <c r="B230" s="2">
        <v>43554</v>
      </c>
      <c r="C230" s="10" t="str">
        <f t="shared" si="12"/>
        <v>2019</v>
      </c>
      <c r="D230">
        <v>10294</v>
      </c>
      <c r="E230" t="s">
        <v>572</v>
      </c>
      <c r="F230" t="s">
        <v>32</v>
      </c>
      <c r="G230" t="s">
        <v>165</v>
      </c>
      <c r="H230" t="s">
        <v>41</v>
      </c>
      <c r="I230" t="s">
        <v>166</v>
      </c>
      <c r="J230" t="s">
        <v>302</v>
      </c>
      <c r="K230" t="s">
        <v>303</v>
      </c>
      <c r="L230" t="str">
        <f t="shared" si="13"/>
        <v xml:space="preserve">Toshiba </v>
      </c>
      <c r="M230" t="str">
        <f t="shared" si="14"/>
        <v>Single Item</v>
      </c>
      <c r="N230">
        <v>1</v>
      </c>
      <c r="O230" s="6">
        <v>0</v>
      </c>
      <c r="P230" s="3">
        <v>272.87</v>
      </c>
      <c r="Q230" s="3">
        <v>34.130000000000003</v>
      </c>
      <c r="R230" s="3">
        <f t="shared" si="15"/>
        <v>0</v>
      </c>
      <c r="S230" s="3">
        <v>36.15</v>
      </c>
      <c r="U230" s="3"/>
    </row>
    <row r="231" spans="1:21" x14ac:dyDescent="0.25">
      <c r="A231" t="s">
        <v>573</v>
      </c>
      <c r="B231" s="2">
        <v>44472</v>
      </c>
      <c r="C231" s="10" t="str">
        <f t="shared" si="12"/>
        <v>2021</v>
      </c>
      <c r="D231">
        <v>10300</v>
      </c>
      <c r="E231" t="s">
        <v>548</v>
      </c>
      <c r="F231" t="s">
        <v>17</v>
      </c>
      <c r="G231" t="s">
        <v>165</v>
      </c>
      <c r="H231" t="s">
        <v>41</v>
      </c>
      <c r="I231" t="s">
        <v>166</v>
      </c>
      <c r="J231" t="s">
        <v>283</v>
      </c>
      <c r="K231" t="s">
        <v>284</v>
      </c>
      <c r="L231" t="str">
        <f t="shared" si="13"/>
        <v xml:space="preserve">Sony </v>
      </c>
      <c r="M231" t="str">
        <f t="shared" si="14"/>
        <v>Large Order</v>
      </c>
      <c r="N231">
        <v>7</v>
      </c>
      <c r="O231" s="6">
        <v>0</v>
      </c>
      <c r="P231" s="3">
        <v>6071.24</v>
      </c>
      <c r="Q231" s="3">
        <v>164.47</v>
      </c>
      <c r="R231" s="3">
        <f t="shared" si="15"/>
        <v>0</v>
      </c>
      <c r="S231" s="3">
        <v>1352.12</v>
      </c>
      <c r="U231" s="3"/>
    </row>
    <row r="232" spans="1:21" x14ac:dyDescent="0.25">
      <c r="A232" t="s">
        <v>574</v>
      </c>
      <c r="B232" s="2">
        <v>43303</v>
      </c>
      <c r="C232" s="10" t="str">
        <f t="shared" si="12"/>
        <v>2018</v>
      </c>
      <c r="D232">
        <v>10224</v>
      </c>
      <c r="E232" t="s">
        <v>575</v>
      </c>
      <c r="F232" t="s">
        <v>39</v>
      </c>
      <c r="G232" t="s">
        <v>116</v>
      </c>
      <c r="H232" t="s">
        <v>26</v>
      </c>
      <c r="I232" t="s">
        <v>27</v>
      </c>
      <c r="J232" t="s">
        <v>123</v>
      </c>
      <c r="K232" t="s">
        <v>124</v>
      </c>
      <c r="L232" t="str">
        <f t="shared" si="13"/>
        <v xml:space="preserve">Sony </v>
      </c>
      <c r="M232" t="str">
        <f t="shared" si="14"/>
        <v>Mid-Sized Order</v>
      </c>
      <c r="N232">
        <v>2</v>
      </c>
      <c r="O232" s="6">
        <v>0.05</v>
      </c>
      <c r="P232" s="3">
        <v>1335.4</v>
      </c>
      <c r="Q232" s="3">
        <v>24.23</v>
      </c>
      <c r="R232" s="3">
        <f t="shared" si="15"/>
        <v>69.008947368421104</v>
      </c>
      <c r="S232" s="3">
        <v>269.5</v>
      </c>
      <c r="U232" s="3"/>
    </row>
    <row r="233" spans="1:21" x14ac:dyDescent="0.25">
      <c r="A233" t="s">
        <v>576</v>
      </c>
      <c r="B233" s="2">
        <v>44209</v>
      </c>
      <c r="C233" s="10" t="str">
        <f t="shared" si="12"/>
        <v>2021</v>
      </c>
      <c r="D233">
        <v>10036</v>
      </c>
      <c r="E233" t="s">
        <v>371</v>
      </c>
      <c r="F233" t="s">
        <v>17</v>
      </c>
      <c r="G233" t="s">
        <v>133</v>
      </c>
      <c r="H233" t="s">
        <v>134</v>
      </c>
      <c r="I233" t="s">
        <v>135</v>
      </c>
      <c r="J233" t="s">
        <v>161</v>
      </c>
      <c r="K233" t="s">
        <v>162</v>
      </c>
      <c r="L233" t="str">
        <f t="shared" si="13"/>
        <v xml:space="preserve">Lexmark </v>
      </c>
      <c r="M233" t="str">
        <f t="shared" si="14"/>
        <v>Large Order</v>
      </c>
      <c r="N233">
        <v>7</v>
      </c>
      <c r="O233" s="6">
        <v>0</v>
      </c>
      <c r="P233" s="3">
        <v>754.25</v>
      </c>
      <c r="Q233" s="3">
        <v>14.31</v>
      </c>
      <c r="R233" s="3">
        <f t="shared" si="15"/>
        <v>0</v>
      </c>
      <c r="S233" s="3">
        <v>114.55</v>
      </c>
      <c r="U233" s="3"/>
    </row>
    <row r="234" spans="1:21" x14ac:dyDescent="0.25">
      <c r="A234" t="s">
        <v>577</v>
      </c>
      <c r="B234" s="2">
        <v>44192</v>
      </c>
      <c r="C234" s="10" t="str">
        <f t="shared" si="12"/>
        <v>2020</v>
      </c>
      <c r="D234">
        <v>10026</v>
      </c>
      <c r="E234" t="s">
        <v>239</v>
      </c>
      <c r="F234" t="s">
        <v>17</v>
      </c>
      <c r="G234" t="s">
        <v>278</v>
      </c>
      <c r="H234" t="s">
        <v>279</v>
      </c>
      <c r="I234" t="s">
        <v>122</v>
      </c>
      <c r="J234" t="s">
        <v>272</v>
      </c>
      <c r="K234" t="s">
        <v>273</v>
      </c>
      <c r="L234" t="str">
        <f t="shared" si="13"/>
        <v xml:space="preserve">Huawei </v>
      </c>
      <c r="M234" t="str">
        <f t="shared" si="14"/>
        <v>Single Item</v>
      </c>
      <c r="N234">
        <v>1</v>
      </c>
      <c r="O234" s="6">
        <v>0</v>
      </c>
      <c r="P234" s="3">
        <v>500.32</v>
      </c>
      <c r="Q234" s="3">
        <v>16.22</v>
      </c>
      <c r="R234" s="3">
        <f t="shared" si="15"/>
        <v>0</v>
      </c>
      <c r="S234" s="3">
        <v>101.68</v>
      </c>
      <c r="U234" s="3"/>
    </row>
    <row r="235" spans="1:21" x14ac:dyDescent="0.25">
      <c r="A235" t="s">
        <v>578</v>
      </c>
      <c r="B235" s="2">
        <v>44865</v>
      </c>
      <c r="C235" s="10" t="str">
        <f t="shared" si="12"/>
        <v>2022</v>
      </c>
      <c r="D235">
        <v>10271</v>
      </c>
      <c r="E235" t="s">
        <v>472</v>
      </c>
      <c r="F235" t="s">
        <v>17</v>
      </c>
      <c r="G235" t="s">
        <v>165</v>
      </c>
      <c r="H235" t="s">
        <v>41</v>
      </c>
      <c r="I235" t="s">
        <v>166</v>
      </c>
      <c r="J235" t="s">
        <v>138</v>
      </c>
      <c r="K235" t="s">
        <v>139</v>
      </c>
      <c r="L235" t="str">
        <f t="shared" si="13"/>
        <v xml:space="preserve">Canon </v>
      </c>
      <c r="M235" t="str">
        <f t="shared" si="14"/>
        <v>Large Order</v>
      </c>
      <c r="N235">
        <v>5</v>
      </c>
      <c r="O235" s="6">
        <v>0.05</v>
      </c>
      <c r="P235" s="3">
        <v>904.5</v>
      </c>
      <c r="Q235" s="3">
        <v>20.43</v>
      </c>
      <c r="R235" s="3">
        <f t="shared" si="15"/>
        <v>46.530000000000086</v>
      </c>
      <c r="S235" s="3">
        <v>137.74</v>
      </c>
      <c r="U235" s="3"/>
    </row>
    <row r="236" spans="1:21" x14ac:dyDescent="0.25">
      <c r="A236" t="s">
        <v>579</v>
      </c>
      <c r="B236" s="2">
        <v>44084</v>
      </c>
      <c r="C236" s="10" t="str">
        <f t="shared" si="12"/>
        <v>2020</v>
      </c>
      <c r="D236">
        <v>10051</v>
      </c>
      <c r="E236" t="s">
        <v>580</v>
      </c>
      <c r="F236" t="s">
        <v>17</v>
      </c>
      <c r="G236" t="s">
        <v>121</v>
      </c>
      <c r="H236" t="s">
        <v>121</v>
      </c>
      <c r="I236" t="s">
        <v>122</v>
      </c>
      <c r="J236" t="s">
        <v>263</v>
      </c>
      <c r="K236" t="s">
        <v>1544</v>
      </c>
      <c r="L236" t="str">
        <f t="shared" si="13"/>
        <v xml:space="preserve">Cuisinart </v>
      </c>
      <c r="M236" t="str">
        <f t="shared" si="14"/>
        <v>Mid-Sized Order</v>
      </c>
      <c r="N236">
        <v>3</v>
      </c>
      <c r="O236" s="6">
        <v>0.1</v>
      </c>
      <c r="P236" s="3">
        <v>2102.34</v>
      </c>
      <c r="Q236" s="3">
        <v>149.11000000000001</v>
      </c>
      <c r="R236" s="3">
        <f t="shared" si="15"/>
        <v>217.02555555555546</v>
      </c>
      <c r="S236" s="3">
        <v>540.48</v>
      </c>
      <c r="U236" s="3"/>
    </row>
    <row r="237" spans="1:21" x14ac:dyDescent="0.25">
      <c r="A237" t="s">
        <v>581</v>
      </c>
      <c r="B237" s="2">
        <v>43456</v>
      </c>
      <c r="C237" s="10" t="str">
        <f t="shared" si="12"/>
        <v>2018</v>
      </c>
      <c r="D237">
        <v>10376</v>
      </c>
      <c r="E237" t="s">
        <v>335</v>
      </c>
      <c r="F237" t="s">
        <v>17</v>
      </c>
      <c r="G237" t="s">
        <v>201</v>
      </c>
      <c r="H237" t="s">
        <v>202</v>
      </c>
      <c r="I237" t="s">
        <v>122</v>
      </c>
      <c r="J237" t="s">
        <v>241</v>
      </c>
      <c r="K237" t="s">
        <v>242</v>
      </c>
      <c r="L237" t="str">
        <f t="shared" si="13"/>
        <v xml:space="preserve">LG </v>
      </c>
      <c r="M237" t="str">
        <f t="shared" si="14"/>
        <v>Mid-Sized Order</v>
      </c>
      <c r="N237">
        <v>3</v>
      </c>
      <c r="O237" s="6">
        <v>0.1</v>
      </c>
      <c r="P237" s="3">
        <v>714.24</v>
      </c>
      <c r="Q237" s="3">
        <v>28.52</v>
      </c>
      <c r="R237" s="3">
        <f t="shared" si="15"/>
        <v>76.191111111111127</v>
      </c>
      <c r="S237" s="3">
        <v>88.56</v>
      </c>
      <c r="U237" s="3"/>
    </row>
    <row r="238" spans="1:21" x14ac:dyDescent="0.25">
      <c r="A238" t="s">
        <v>582</v>
      </c>
      <c r="B238" s="2">
        <v>44133</v>
      </c>
      <c r="C238" s="10" t="str">
        <f t="shared" si="12"/>
        <v>2020</v>
      </c>
      <c r="D238">
        <v>10282</v>
      </c>
      <c r="E238" t="s">
        <v>1554</v>
      </c>
      <c r="F238" t="s">
        <v>17</v>
      </c>
      <c r="G238" t="s">
        <v>165</v>
      </c>
      <c r="H238" t="s">
        <v>41</v>
      </c>
      <c r="I238" t="s">
        <v>166</v>
      </c>
      <c r="J238" t="s">
        <v>138</v>
      </c>
      <c r="K238" t="s">
        <v>139</v>
      </c>
      <c r="L238" t="str">
        <f t="shared" si="13"/>
        <v xml:space="preserve">Canon </v>
      </c>
      <c r="M238" t="str">
        <f t="shared" si="14"/>
        <v>Mid-Sized Order</v>
      </c>
      <c r="N238">
        <v>2</v>
      </c>
      <c r="O238" s="6">
        <v>0</v>
      </c>
      <c r="P238" s="3">
        <v>361.8</v>
      </c>
      <c r="Q238" s="3">
        <v>20.43</v>
      </c>
      <c r="R238" s="3">
        <f t="shared" si="15"/>
        <v>0</v>
      </c>
      <c r="S238" s="3">
        <v>56.32</v>
      </c>
      <c r="U238" s="3"/>
    </row>
    <row r="239" spans="1:21" x14ac:dyDescent="0.25">
      <c r="A239" t="s">
        <v>584</v>
      </c>
      <c r="B239" s="2">
        <v>43274</v>
      </c>
      <c r="C239" s="10" t="str">
        <f t="shared" si="12"/>
        <v>2018</v>
      </c>
      <c r="D239">
        <v>10229</v>
      </c>
      <c r="E239" t="s">
        <v>305</v>
      </c>
      <c r="F239" t="s">
        <v>39</v>
      </c>
      <c r="G239" t="s">
        <v>116</v>
      </c>
      <c r="H239" t="s">
        <v>26</v>
      </c>
      <c r="I239" t="s">
        <v>27</v>
      </c>
      <c r="J239" t="s">
        <v>496</v>
      </c>
      <c r="K239" t="s">
        <v>1553</v>
      </c>
      <c r="L239" t="str">
        <f t="shared" si="13"/>
        <v xml:space="preserve">Brother </v>
      </c>
      <c r="M239" t="str">
        <f t="shared" si="14"/>
        <v>Single Item</v>
      </c>
      <c r="N239">
        <v>1</v>
      </c>
      <c r="O239" s="6">
        <v>0</v>
      </c>
      <c r="P239" s="3">
        <v>279.3</v>
      </c>
      <c r="Q239" s="3">
        <v>26.96</v>
      </c>
      <c r="R239" s="3">
        <f t="shared" si="15"/>
        <v>0</v>
      </c>
      <c r="S239" s="3">
        <v>44.6</v>
      </c>
      <c r="U239" s="3"/>
    </row>
    <row r="240" spans="1:21" x14ac:dyDescent="0.25">
      <c r="A240" t="s">
        <v>585</v>
      </c>
      <c r="B240" s="2">
        <v>43962</v>
      </c>
      <c r="C240" s="10" t="str">
        <f t="shared" si="12"/>
        <v>2020</v>
      </c>
      <c r="D240">
        <v>10067</v>
      </c>
      <c r="E240" t="s">
        <v>180</v>
      </c>
      <c r="F240" t="s">
        <v>32</v>
      </c>
      <c r="G240" t="s">
        <v>33</v>
      </c>
      <c r="H240" t="s">
        <v>34</v>
      </c>
      <c r="I240" t="s">
        <v>27</v>
      </c>
      <c r="J240" t="s">
        <v>480</v>
      </c>
      <c r="K240" t="s">
        <v>481</v>
      </c>
      <c r="L240" t="str">
        <f t="shared" si="13"/>
        <v xml:space="preserve">Panasonic </v>
      </c>
      <c r="M240" t="str">
        <f t="shared" si="14"/>
        <v>Mid-Sized Order</v>
      </c>
      <c r="N240">
        <v>2</v>
      </c>
      <c r="O240" s="6">
        <v>0</v>
      </c>
      <c r="P240" s="3">
        <v>1770.14</v>
      </c>
      <c r="Q240" s="3">
        <v>144.58000000000001</v>
      </c>
      <c r="R240" s="3">
        <f t="shared" si="15"/>
        <v>0</v>
      </c>
      <c r="S240" s="3">
        <v>403.9</v>
      </c>
      <c r="U240" s="3"/>
    </row>
    <row r="241" spans="1:21" x14ac:dyDescent="0.25">
      <c r="A241" t="s">
        <v>586</v>
      </c>
      <c r="B241" s="2">
        <v>43523</v>
      </c>
      <c r="C241" s="10" t="str">
        <f t="shared" si="12"/>
        <v>2019</v>
      </c>
      <c r="D241">
        <v>10182</v>
      </c>
      <c r="E241" t="s">
        <v>587</v>
      </c>
      <c r="F241" t="s">
        <v>17</v>
      </c>
      <c r="G241" t="s">
        <v>40</v>
      </c>
      <c r="H241" t="s">
        <v>41</v>
      </c>
      <c r="I241" t="s">
        <v>166</v>
      </c>
      <c r="J241" t="s">
        <v>28</v>
      </c>
      <c r="K241" t="s">
        <v>29</v>
      </c>
      <c r="L241" t="str">
        <f t="shared" si="13"/>
        <v xml:space="preserve">LG </v>
      </c>
      <c r="M241" t="str">
        <f t="shared" si="14"/>
        <v>Mid-Sized Order</v>
      </c>
      <c r="N241">
        <v>2</v>
      </c>
      <c r="O241" s="6">
        <v>0</v>
      </c>
      <c r="P241" s="3">
        <v>2008.36</v>
      </c>
      <c r="Q241" s="3">
        <v>295.55</v>
      </c>
      <c r="R241" s="3">
        <f t="shared" si="15"/>
        <v>0</v>
      </c>
      <c r="S241" s="3">
        <v>531.64</v>
      </c>
      <c r="U241" s="3"/>
    </row>
    <row r="242" spans="1:21" x14ac:dyDescent="0.25">
      <c r="A242" t="s">
        <v>588</v>
      </c>
      <c r="B242" s="2">
        <v>44234</v>
      </c>
      <c r="C242" s="10" t="str">
        <f t="shared" si="12"/>
        <v>2021</v>
      </c>
      <c r="D242">
        <v>10111</v>
      </c>
      <c r="E242" t="s">
        <v>589</v>
      </c>
      <c r="F242" t="s">
        <v>17</v>
      </c>
      <c r="G242" t="s">
        <v>154</v>
      </c>
      <c r="H242" t="s">
        <v>155</v>
      </c>
      <c r="I242" t="s">
        <v>156</v>
      </c>
      <c r="J242" t="s">
        <v>57</v>
      </c>
      <c r="K242" t="s">
        <v>58</v>
      </c>
      <c r="L242" t="str">
        <f t="shared" si="13"/>
        <v xml:space="preserve">KitchenAid </v>
      </c>
      <c r="M242" t="str">
        <f t="shared" si="14"/>
        <v>Mid-Sized Order</v>
      </c>
      <c r="N242">
        <v>3</v>
      </c>
      <c r="O242" s="6">
        <v>0.1</v>
      </c>
      <c r="P242" s="3">
        <v>452.43</v>
      </c>
      <c r="Q242" s="3">
        <v>12.71</v>
      </c>
      <c r="R242" s="3">
        <f t="shared" si="15"/>
        <v>48.857777777777756</v>
      </c>
      <c r="S242" s="3">
        <v>55.57</v>
      </c>
      <c r="U242" s="3"/>
    </row>
    <row r="243" spans="1:21" x14ac:dyDescent="0.25">
      <c r="A243" t="s">
        <v>590</v>
      </c>
      <c r="B243" s="2">
        <v>44428</v>
      </c>
      <c r="C243" s="10" t="str">
        <f t="shared" si="12"/>
        <v>2021</v>
      </c>
      <c r="D243">
        <v>10363</v>
      </c>
      <c r="E243" t="s">
        <v>269</v>
      </c>
      <c r="F243" t="s">
        <v>17</v>
      </c>
      <c r="G243" t="s">
        <v>165</v>
      </c>
      <c r="H243" t="s">
        <v>41</v>
      </c>
      <c r="I243" t="s">
        <v>166</v>
      </c>
      <c r="J243" t="s">
        <v>64</v>
      </c>
      <c r="K243" t="s">
        <v>65</v>
      </c>
      <c r="L243" t="str">
        <f t="shared" si="13"/>
        <v xml:space="preserve">TCL </v>
      </c>
      <c r="M243" t="str">
        <f t="shared" si="14"/>
        <v>Large Order</v>
      </c>
      <c r="N243">
        <v>6</v>
      </c>
      <c r="O243" s="6">
        <v>0.1</v>
      </c>
      <c r="P243" s="3">
        <v>5289.84</v>
      </c>
      <c r="Q243" s="3">
        <v>147.30000000000001</v>
      </c>
      <c r="R243" s="3">
        <f t="shared" si="15"/>
        <v>571.39333333333343</v>
      </c>
      <c r="S243" s="3">
        <v>1178.49</v>
      </c>
      <c r="U243" s="3"/>
    </row>
    <row r="244" spans="1:21" x14ac:dyDescent="0.25">
      <c r="A244" t="s">
        <v>591</v>
      </c>
      <c r="B244" s="2">
        <v>44183</v>
      </c>
      <c r="C244" s="10" t="str">
        <f t="shared" si="12"/>
        <v>2020</v>
      </c>
      <c r="D244">
        <v>10389</v>
      </c>
      <c r="E244" t="s">
        <v>592</v>
      </c>
      <c r="F244" t="s">
        <v>39</v>
      </c>
      <c r="G244" t="s">
        <v>72</v>
      </c>
      <c r="H244" t="s">
        <v>73</v>
      </c>
      <c r="I244" t="s">
        <v>56</v>
      </c>
      <c r="J244" t="s">
        <v>398</v>
      </c>
      <c r="K244" t="s">
        <v>1551</v>
      </c>
      <c r="L244" t="str">
        <f t="shared" si="13"/>
        <v xml:space="preserve">Samsung </v>
      </c>
      <c r="M244" t="str">
        <f t="shared" si="14"/>
        <v>Single Item</v>
      </c>
      <c r="N244">
        <v>1</v>
      </c>
      <c r="O244" s="6">
        <v>0</v>
      </c>
      <c r="P244" s="3">
        <v>239.47</v>
      </c>
      <c r="Q244" s="3">
        <v>27.41</v>
      </c>
      <c r="R244" s="3">
        <f t="shared" si="15"/>
        <v>0</v>
      </c>
      <c r="S244" s="3">
        <v>31.48</v>
      </c>
      <c r="U244" s="3"/>
    </row>
    <row r="245" spans="1:21" x14ac:dyDescent="0.25">
      <c r="A245" t="s">
        <v>593</v>
      </c>
      <c r="B245" s="2">
        <v>44510</v>
      </c>
      <c r="C245" s="10" t="str">
        <f t="shared" si="12"/>
        <v>2021</v>
      </c>
      <c r="D245">
        <v>10283</v>
      </c>
      <c r="E245" t="s">
        <v>594</v>
      </c>
      <c r="F245" t="s">
        <v>17</v>
      </c>
      <c r="G245" t="s">
        <v>88</v>
      </c>
      <c r="H245" t="s">
        <v>89</v>
      </c>
      <c r="I245" t="s">
        <v>90</v>
      </c>
      <c r="J245" t="s">
        <v>205</v>
      </c>
      <c r="K245" t="s">
        <v>206</v>
      </c>
      <c r="L245" t="str">
        <f t="shared" si="13"/>
        <v xml:space="preserve">LG </v>
      </c>
      <c r="M245" t="str">
        <f t="shared" si="14"/>
        <v>Large Order</v>
      </c>
      <c r="N245">
        <v>5</v>
      </c>
      <c r="O245" s="6">
        <v>0.3</v>
      </c>
      <c r="P245" s="3">
        <v>3766.5</v>
      </c>
      <c r="Q245" s="3">
        <v>52.39</v>
      </c>
      <c r="R245" s="3">
        <f t="shared" si="15"/>
        <v>1591.7614285714294</v>
      </c>
      <c r="S245" s="3">
        <v>758.54</v>
      </c>
      <c r="U245" s="3"/>
    </row>
    <row r="246" spans="1:21" x14ac:dyDescent="0.25">
      <c r="A246" t="s">
        <v>595</v>
      </c>
      <c r="B246" s="2">
        <v>44601</v>
      </c>
      <c r="C246" s="10" t="str">
        <f t="shared" si="12"/>
        <v>2022</v>
      </c>
      <c r="D246">
        <v>10041</v>
      </c>
      <c r="E246" t="s">
        <v>417</v>
      </c>
      <c r="F246" t="s">
        <v>32</v>
      </c>
      <c r="G246" t="s">
        <v>261</v>
      </c>
      <c r="H246" t="s">
        <v>261</v>
      </c>
      <c r="I246" t="s">
        <v>1543</v>
      </c>
      <c r="J246" t="s">
        <v>443</v>
      </c>
      <c r="K246" t="s">
        <v>444</v>
      </c>
      <c r="L246" t="str">
        <f t="shared" si="13"/>
        <v xml:space="preserve">Cisco </v>
      </c>
      <c r="M246" t="str">
        <f t="shared" si="14"/>
        <v>Single Item</v>
      </c>
      <c r="N246">
        <v>1</v>
      </c>
      <c r="O246" s="6">
        <v>0</v>
      </c>
      <c r="P246" s="3">
        <v>554.19000000000005</v>
      </c>
      <c r="Q246" s="3">
        <v>32.79</v>
      </c>
      <c r="R246" s="3">
        <f t="shared" si="15"/>
        <v>0</v>
      </c>
      <c r="S246" s="3">
        <v>114.12</v>
      </c>
      <c r="U246" s="3"/>
    </row>
    <row r="247" spans="1:21" x14ac:dyDescent="0.25">
      <c r="A247" t="s">
        <v>596</v>
      </c>
      <c r="B247" s="2">
        <v>43525</v>
      </c>
      <c r="C247" s="10" t="str">
        <f t="shared" si="12"/>
        <v>2019</v>
      </c>
      <c r="D247">
        <v>10213</v>
      </c>
      <c r="E247" t="s">
        <v>597</v>
      </c>
      <c r="F247" t="s">
        <v>39</v>
      </c>
      <c r="G247" t="s">
        <v>61</v>
      </c>
      <c r="H247" t="s">
        <v>62</v>
      </c>
      <c r="I247" t="s">
        <v>63</v>
      </c>
      <c r="J247" t="s">
        <v>205</v>
      </c>
      <c r="K247" t="s">
        <v>206</v>
      </c>
      <c r="L247" t="str">
        <f t="shared" si="13"/>
        <v xml:space="preserve">LG </v>
      </c>
      <c r="M247" t="str">
        <f t="shared" si="14"/>
        <v>Mid-Sized Order</v>
      </c>
      <c r="N247">
        <v>2</v>
      </c>
      <c r="O247" s="6">
        <v>0</v>
      </c>
      <c r="P247" s="3">
        <v>1506.6</v>
      </c>
      <c r="Q247" s="3">
        <v>52.39</v>
      </c>
      <c r="R247" s="3">
        <f t="shared" si="15"/>
        <v>0</v>
      </c>
      <c r="S247" s="3">
        <v>306.56</v>
      </c>
      <c r="U247" s="3"/>
    </row>
    <row r="248" spans="1:21" x14ac:dyDescent="0.25">
      <c r="A248" t="s">
        <v>598</v>
      </c>
      <c r="B248" s="2">
        <v>43420</v>
      </c>
      <c r="C248" s="10" t="str">
        <f t="shared" si="12"/>
        <v>2018</v>
      </c>
      <c r="D248">
        <v>10383</v>
      </c>
      <c r="E248" t="s">
        <v>1555</v>
      </c>
      <c r="F248" t="s">
        <v>32</v>
      </c>
      <c r="G248" t="s">
        <v>112</v>
      </c>
      <c r="H248" t="s">
        <v>26</v>
      </c>
      <c r="I248" t="s">
        <v>27</v>
      </c>
      <c r="J248" t="s">
        <v>57</v>
      </c>
      <c r="K248" t="s">
        <v>58</v>
      </c>
      <c r="L248" t="str">
        <f t="shared" si="13"/>
        <v xml:space="preserve">KitchenAid </v>
      </c>
      <c r="M248" t="str">
        <f t="shared" si="14"/>
        <v>Mid-Sized Order</v>
      </c>
      <c r="N248">
        <v>4</v>
      </c>
      <c r="O248" s="6">
        <v>0.15</v>
      </c>
      <c r="P248" s="3">
        <v>603.24</v>
      </c>
      <c r="Q248" s="3">
        <v>11.55</v>
      </c>
      <c r="R248" s="3">
        <f t="shared" si="15"/>
        <v>104.41588235294125</v>
      </c>
      <c r="S248" s="3">
        <v>73.56</v>
      </c>
      <c r="U248" s="3"/>
    </row>
    <row r="249" spans="1:21" x14ac:dyDescent="0.25">
      <c r="A249" t="s">
        <v>600</v>
      </c>
      <c r="B249" s="2">
        <v>44631</v>
      </c>
      <c r="C249" s="10" t="str">
        <f t="shared" si="12"/>
        <v>2022</v>
      </c>
      <c r="D249">
        <v>10029</v>
      </c>
      <c r="E249" t="s">
        <v>529</v>
      </c>
      <c r="F249" t="s">
        <v>17</v>
      </c>
      <c r="G249" t="s">
        <v>201</v>
      </c>
      <c r="H249" t="s">
        <v>202</v>
      </c>
      <c r="I249" t="s">
        <v>122</v>
      </c>
      <c r="J249" t="s">
        <v>263</v>
      </c>
      <c r="K249" t="s">
        <v>1544</v>
      </c>
      <c r="L249" t="str">
        <f t="shared" si="13"/>
        <v xml:space="preserve">Cuisinart </v>
      </c>
      <c r="M249" t="str">
        <f t="shared" si="14"/>
        <v>Single Item</v>
      </c>
      <c r="N249">
        <v>1</v>
      </c>
      <c r="O249" s="6">
        <v>0.05</v>
      </c>
      <c r="P249" s="3">
        <v>700.78</v>
      </c>
      <c r="Q249" s="3">
        <v>149.11000000000001</v>
      </c>
      <c r="R249" s="3">
        <f t="shared" si="15"/>
        <v>29.035263157894747</v>
      </c>
      <c r="S249" s="3">
        <v>190.1</v>
      </c>
      <c r="U249" s="3"/>
    </row>
    <row r="250" spans="1:21" x14ac:dyDescent="0.25">
      <c r="A250" t="s">
        <v>601</v>
      </c>
      <c r="B250" s="2">
        <v>44214</v>
      </c>
      <c r="C250" s="10" t="str">
        <f t="shared" si="12"/>
        <v>2021</v>
      </c>
      <c r="D250">
        <v>10334</v>
      </c>
      <c r="E250" t="s">
        <v>109</v>
      </c>
      <c r="F250" t="s">
        <v>17</v>
      </c>
      <c r="G250" t="s">
        <v>61</v>
      </c>
      <c r="H250" t="s">
        <v>62</v>
      </c>
      <c r="I250" t="s">
        <v>63</v>
      </c>
      <c r="J250" t="s">
        <v>123</v>
      </c>
      <c r="K250" t="s">
        <v>124</v>
      </c>
      <c r="L250" t="str">
        <f t="shared" si="13"/>
        <v xml:space="preserve">Sony </v>
      </c>
      <c r="M250" t="str">
        <f t="shared" si="14"/>
        <v>Single Item</v>
      </c>
      <c r="N250">
        <v>1</v>
      </c>
      <c r="O250" s="6">
        <v>0</v>
      </c>
      <c r="P250" s="3">
        <v>667.7</v>
      </c>
      <c r="Q250" s="3">
        <v>26.65</v>
      </c>
      <c r="R250" s="3">
        <f t="shared" si="15"/>
        <v>0</v>
      </c>
      <c r="S250" s="3">
        <v>136.19999999999999</v>
      </c>
      <c r="U250" s="3"/>
    </row>
    <row r="251" spans="1:21" x14ac:dyDescent="0.25">
      <c r="A251" t="s">
        <v>602</v>
      </c>
      <c r="B251" s="2">
        <v>43296</v>
      </c>
      <c r="C251" s="10" t="str">
        <f t="shared" si="12"/>
        <v>2018</v>
      </c>
      <c r="D251">
        <v>10225</v>
      </c>
      <c r="E251" t="s">
        <v>1556</v>
      </c>
      <c r="F251" t="s">
        <v>17</v>
      </c>
      <c r="G251" t="s">
        <v>40</v>
      </c>
      <c r="H251" t="s">
        <v>41</v>
      </c>
      <c r="I251" t="s">
        <v>166</v>
      </c>
      <c r="J251" t="s">
        <v>76</v>
      </c>
      <c r="K251" t="s">
        <v>77</v>
      </c>
      <c r="L251" t="str">
        <f t="shared" si="13"/>
        <v xml:space="preserve">Samsung </v>
      </c>
      <c r="M251" t="str">
        <f t="shared" si="14"/>
        <v>Mid-Sized Order</v>
      </c>
      <c r="N251">
        <v>2</v>
      </c>
      <c r="O251" s="6">
        <v>0.05</v>
      </c>
      <c r="P251" s="3">
        <v>1943</v>
      </c>
      <c r="Q251" s="3">
        <v>55.84</v>
      </c>
      <c r="R251" s="3">
        <f t="shared" si="15"/>
        <v>99.324210526315937</v>
      </c>
      <c r="S251" s="3">
        <v>394.18</v>
      </c>
      <c r="U251" s="3"/>
    </row>
    <row r="252" spans="1:21" x14ac:dyDescent="0.25">
      <c r="A252" t="s">
        <v>604</v>
      </c>
      <c r="B252" s="2">
        <v>43805</v>
      </c>
      <c r="C252" s="10" t="str">
        <f t="shared" si="12"/>
        <v>2019</v>
      </c>
      <c r="D252">
        <v>10369</v>
      </c>
      <c r="E252" t="s">
        <v>98</v>
      </c>
      <c r="F252" t="s">
        <v>32</v>
      </c>
      <c r="G252" t="s">
        <v>61</v>
      </c>
      <c r="H252" t="s">
        <v>62</v>
      </c>
      <c r="I252" t="s">
        <v>63</v>
      </c>
      <c r="J252" t="s">
        <v>283</v>
      </c>
      <c r="K252" t="s">
        <v>284</v>
      </c>
      <c r="L252" t="str">
        <f t="shared" si="13"/>
        <v xml:space="preserve">Sony </v>
      </c>
      <c r="M252" t="str">
        <f t="shared" si="14"/>
        <v>Single Item</v>
      </c>
      <c r="N252">
        <v>1</v>
      </c>
      <c r="O252" s="6">
        <v>0.2</v>
      </c>
      <c r="P252" s="3">
        <v>867.32</v>
      </c>
      <c r="Q252" s="3">
        <v>164.47</v>
      </c>
      <c r="R252" s="3">
        <f t="shared" si="15"/>
        <v>175.71249999999998</v>
      </c>
      <c r="S252" s="3">
        <v>207.26</v>
      </c>
      <c r="U252" s="3"/>
    </row>
    <row r="253" spans="1:21" x14ac:dyDescent="0.25">
      <c r="A253" t="s">
        <v>605</v>
      </c>
      <c r="B253" s="2">
        <v>44361</v>
      </c>
      <c r="C253" s="10" t="str">
        <f t="shared" si="12"/>
        <v>2021</v>
      </c>
      <c r="D253">
        <v>10311</v>
      </c>
      <c r="E253" t="s">
        <v>606</v>
      </c>
      <c r="F253" t="s">
        <v>17</v>
      </c>
      <c r="G253" t="s">
        <v>61</v>
      </c>
      <c r="H253" t="s">
        <v>62</v>
      </c>
      <c r="I253" t="s">
        <v>63</v>
      </c>
      <c r="J253" t="s">
        <v>21</v>
      </c>
      <c r="K253" t="s">
        <v>22</v>
      </c>
      <c r="L253" t="str">
        <f t="shared" si="13"/>
        <v xml:space="preserve">OnePlus </v>
      </c>
      <c r="M253" t="str">
        <f t="shared" si="14"/>
        <v>Large Order</v>
      </c>
      <c r="N253">
        <v>6</v>
      </c>
      <c r="O253" s="6">
        <v>0.1</v>
      </c>
      <c r="P253" s="3">
        <v>3708.06</v>
      </c>
      <c r="Q253" s="3">
        <v>26.2</v>
      </c>
      <c r="R253" s="3">
        <f t="shared" si="15"/>
        <v>409.09555555555562</v>
      </c>
      <c r="S253" s="3">
        <v>744.22</v>
      </c>
      <c r="U253" s="3"/>
    </row>
    <row r="254" spans="1:21" x14ac:dyDescent="0.25">
      <c r="A254" t="s">
        <v>607</v>
      </c>
      <c r="B254" s="2">
        <v>43862</v>
      </c>
      <c r="C254" s="10" t="str">
        <f t="shared" si="12"/>
        <v>2020</v>
      </c>
      <c r="D254">
        <v>10335</v>
      </c>
      <c r="E254" t="s">
        <v>570</v>
      </c>
      <c r="F254" t="s">
        <v>32</v>
      </c>
      <c r="G254" t="s">
        <v>40</v>
      </c>
      <c r="H254" t="s">
        <v>41</v>
      </c>
      <c r="I254" t="s">
        <v>166</v>
      </c>
      <c r="J254" t="s">
        <v>215</v>
      </c>
      <c r="K254" t="s">
        <v>216</v>
      </c>
      <c r="L254" t="str">
        <f t="shared" si="13"/>
        <v xml:space="preserve">Apple </v>
      </c>
      <c r="M254" t="str">
        <f t="shared" si="14"/>
        <v>Single Item</v>
      </c>
      <c r="N254">
        <v>1</v>
      </c>
      <c r="O254" s="6">
        <v>0</v>
      </c>
      <c r="P254" s="3">
        <v>922.77</v>
      </c>
      <c r="Q254" s="3">
        <v>59.3</v>
      </c>
      <c r="R254" s="3">
        <f t="shared" si="15"/>
        <v>0</v>
      </c>
      <c r="S254" s="3">
        <v>190.48</v>
      </c>
      <c r="U254" s="3"/>
    </row>
    <row r="255" spans="1:21" x14ac:dyDescent="0.25">
      <c r="A255" t="s">
        <v>608</v>
      </c>
      <c r="B255" s="2">
        <v>44925</v>
      </c>
      <c r="C255" s="10" t="str">
        <f t="shared" si="12"/>
        <v>2022</v>
      </c>
      <c r="D255">
        <v>10394</v>
      </c>
      <c r="E255" t="s">
        <v>525</v>
      </c>
      <c r="F255" t="s">
        <v>39</v>
      </c>
      <c r="G255" t="s">
        <v>112</v>
      </c>
      <c r="H255" t="s">
        <v>26</v>
      </c>
      <c r="I255" t="s">
        <v>27</v>
      </c>
      <c r="J255" t="s">
        <v>76</v>
      </c>
      <c r="K255" t="s">
        <v>77</v>
      </c>
      <c r="L255" t="str">
        <f t="shared" si="13"/>
        <v xml:space="preserve">Samsung </v>
      </c>
      <c r="M255" t="str">
        <f t="shared" si="14"/>
        <v>Mid-Sized Order</v>
      </c>
      <c r="N255">
        <v>3</v>
      </c>
      <c r="O255" s="6">
        <v>0</v>
      </c>
      <c r="P255" s="3">
        <v>2914.5</v>
      </c>
      <c r="Q255" s="3">
        <v>50.76</v>
      </c>
      <c r="R255" s="3">
        <f t="shared" si="15"/>
        <v>0</v>
      </c>
      <c r="S255" s="3">
        <v>587.98</v>
      </c>
      <c r="U255" s="3"/>
    </row>
    <row r="256" spans="1:21" x14ac:dyDescent="0.25">
      <c r="A256" t="s">
        <v>609</v>
      </c>
      <c r="B256" s="2">
        <v>44917</v>
      </c>
      <c r="C256" s="10" t="str">
        <f t="shared" si="12"/>
        <v>2022</v>
      </c>
      <c r="D256">
        <v>10085</v>
      </c>
      <c r="E256" t="s">
        <v>610</v>
      </c>
      <c r="F256" t="s">
        <v>17</v>
      </c>
      <c r="G256" t="s">
        <v>47</v>
      </c>
      <c r="H256" t="s">
        <v>48</v>
      </c>
      <c r="I256" t="s">
        <v>122</v>
      </c>
      <c r="J256" t="s">
        <v>229</v>
      </c>
      <c r="K256" t="s">
        <v>230</v>
      </c>
      <c r="L256" t="str">
        <f t="shared" si="13"/>
        <v xml:space="preserve">LG </v>
      </c>
      <c r="M256" t="str">
        <f t="shared" si="14"/>
        <v>Large Order</v>
      </c>
      <c r="N256">
        <v>7</v>
      </c>
      <c r="O256" s="6">
        <v>0.05</v>
      </c>
      <c r="P256" s="3">
        <v>8328.6</v>
      </c>
      <c r="Q256" s="3">
        <v>228.96</v>
      </c>
      <c r="R256" s="3">
        <f t="shared" si="15"/>
        <v>426.29684210526375</v>
      </c>
      <c r="S256" s="3">
        <v>1855.22</v>
      </c>
      <c r="U256" s="3"/>
    </row>
    <row r="257" spans="1:21" x14ac:dyDescent="0.25">
      <c r="A257" t="s">
        <v>611</v>
      </c>
      <c r="B257" s="2">
        <v>43276</v>
      </c>
      <c r="C257" s="10" t="str">
        <f t="shared" si="12"/>
        <v>2018</v>
      </c>
      <c r="D257">
        <v>10322</v>
      </c>
      <c r="E257" t="s">
        <v>612</v>
      </c>
      <c r="F257" t="s">
        <v>39</v>
      </c>
      <c r="G257" t="s">
        <v>193</v>
      </c>
      <c r="H257" t="s">
        <v>193</v>
      </c>
      <c r="I257" t="s">
        <v>194</v>
      </c>
      <c r="J257" t="s">
        <v>106</v>
      </c>
      <c r="K257" t="s">
        <v>107</v>
      </c>
      <c r="L257" t="str">
        <f t="shared" si="13"/>
        <v xml:space="preserve">Breville </v>
      </c>
      <c r="M257" t="str">
        <f t="shared" si="14"/>
        <v>Single Item</v>
      </c>
      <c r="N257">
        <v>1</v>
      </c>
      <c r="O257" s="6">
        <v>0.3</v>
      </c>
      <c r="P257" s="3">
        <v>1007.32</v>
      </c>
      <c r="Q257" s="3">
        <v>259.14</v>
      </c>
      <c r="R257" s="3">
        <f t="shared" si="15"/>
        <v>320.64857142857159</v>
      </c>
      <c r="S257" s="3">
        <v>277.74</v>
      </c>
      <c r="U257" s="3"/>
    </row>
    <row r="258" spans="1:21" x14ac:dyDescent="0.25">
      <c r="A258" t="s">
        <v>613</v>
      </c>
      <c r="B258" s="2">
        <v>44584</v>
      </c>
      <c r="C258" s="10" t="str">
        <f t="shared" si="12"/>
        <v>2022</v>
      </c>
      <c r="D258">
        <v>10164</v>
      </c>
      <c r="E258" t="s">
        <v>564</v>
      </c>
      <c r="F258" t="s">
        <v>32</v>
      </c>
      <c r="G258" t="s">
        <v>193</v>
      </c>
      <c r="H258" t="s">
        <v>193</v>
      </c>
      <c r="I258" t="s">
        <v>194</v>
      </c>
      <c r="J258" t="s">
        <v>195</v>
      </c>
      <c r="K258" t="s">
        <v>196</v>
      </c>
      <c r="L258" t="str">
        <f t="shared" si="13"/>
        <v xml:space="preserve">Cuisinart </v>
      </c>
      <c r="M258" t="str">
        <f t="shared" si="14"/>
        <v>Mid-Sized Order</v>
      </c>
      <c r="N258">
        <v>4</v>
      </c>
      <c r="O258" s="6">
        <v>0</v>
      </c>
      <c r="P258" s="3">
        <v>1117.1199999999999</v>
      </c>
      <c r="Q258" s="3">
        <v>25.44</v>
      </c>
      <c r="R258" s="3">
        <f t="shared" si="15"/>
        <v>0</v>
      </c>
      <c r="S258" s="3">
        <v>136.58000000000001</v>
      </c>
      <c r="U258" s="3"/>
    </row>
    <row r="259" spans="1:21" x14ac:dyDescent="0.25">
      <c r="A259" t="s">
        <v>614</v>
      </c>
      <c r="B259" s="2">
        <v>44487</v>
      </c>
      <c r="C259" s="10" t="str">
        <f t="shared" ref="C259:C322" si="16">LEFT(TEXT(B259, "YYYY-MM-DD"), 4)</f>
        <v>2021</v>
      </c>
      <c r="D259">
        <v>10294</v>
      </c>
      <c r="E259" t="s">
        <v>572</v>
      </c>
      <c r="F259" t="s">
        <v>32</v>
      </c>
      <c r="G259" t="s">
        <v>112</v>
      </c>
      <c r="H259" t="s">
        <v>26</v>
      </c>
      <c r="I259" t="s">
        <v>27</v>
      </c>
      <c r="J259" t="s">
        <v>57</v>
      </c>
      <c r="K259" t="s">
        <v>58</v>
      </c>
      <c r="L259" t="str">
        <f t="shared" ref="L259:L322" si="17">LEFT(K259, FIND(" ", K259))</f>
        <v xml:space="preserve">KitchenAid </v>
      </c>
      <c r="M259" t="str">
        <f t="shared" ref="M259:M322" si="18">IF(N259 = 1, "Single Item", IF(N259 &lt;= 4, "Mid-Sized Order", IF(N259 &gt; 4, "Large Order", "Invalid")))</f>
        <v>Single Item</v>
      </c>
      <c r="N259">
        <v>1</v>
      </c>
      <c r="O259" s="6">
        <v>0.15</v>
      </c>
      <c r="P259" s="3">
        <v>150.81</v>
      </c>
      <c r="Q259" s="3">
        <v>11.55</v>
      </c>
      <c r="R259" s="3">
        <f t="shared" ref="R259:R322" si="19">(P259-Q259)/(1-O259) - (P259-Q259)</f>
        <v>24.575294117647076</v>
      </c>
      <c r="S259" s="3">
        <v>19.260000000000002</v>
      </c>
      <c r="U259" s="3"/>
    </row>
    <row r="260" spans="1:21" x14ac:dyDescent="0.25">
      <c r="A260" t="s">
        <v>615</v>
      </c>
      <c r="B260" s="2">
        <v>43679</v>
      </c>
      <c r="C260" s="10" t="str">
        <f t="shared" si="16"/>
        <v>2019</v>
      </c>
      <c r="D260">
        <v>10152</v>
      </c>
      <c r="E260" t="s">
        <v>616</v>
      </c>
      <c r="F260" t="s">
        <v>32</v>
      </c>
      <c r="G260" t="s">
        <v>25</v>
      </c>
      <c r="H260" t="s">
        <v>26</v>
      </c>
      <c r="I260" t="s">
        <v>27</v>
      </c>
      <c r="J260" t="s">
        <v>50</v>
      </c>
      <c r="K260" t="s">
        <v>51</v>
      </c>
      <c r="L260" t="str">
        <f t="shared" si="17"/>
        <v xml:space="preserve">Nokia </v>
      </c>
      <c r="M260" t="str">
        <f t="shared" si="18"/>
        <v>Mid-Sized Order</v>
      </c>
      <c r="N260">
        <v>2</v>
      </c>
      <c r="O260" s="6">
        <v>0</v>
      </c>
      <c r="P260" s="3">
        <v>1850.98</v>
      </c>
      <c r="Q260" s="3">
        <v>45.08</v>
      </c>
      <c r="R260" s="3">
        <f t="shared" si="19"/>
        <v>0</v>
      </c>
      <c r="S260" s="3">
        <v>374.71</v>
      </c>
      <c r="U260" s="3"/>
    </row>
    <row r="261" spans="1:21" x14ac:dyDescent="0.25">
      <c r="A261" t="s">
        <v>617</v>
      </c>
      <c r="B261" s="2">
        <v>43411</v>
      </c>
      <c r="C261" s="10" t="str">
        <f t="shared" si="16"/>
        <v>2018</v>
      </c>
      <c r="D261">
        <v>10385</v>
      </c>
      <c r="E261" t="s">
        <v>618</v>
      </c>
      <c r="F261" t="s">
        <v>32</v>
      </c>
      <c r="G261" t="s">
        <v>61</v>
      </c>
      <c r="H261" t="s">
        <v>62</v>
      </c>
      <c r="I261" t="s">
        <v>63</v>
      </c>
      <c r="J261" t="s">
        <v>57</v>
      </c>
      <c r="K261" t="s">
        <v>58</v>
      </c>
      <c r="L261" t="str">
        <f t="shared" si="17"/>
        <v xml:space="preserve">KitchenAid </v>
      </c>
      <c r="M261" t="str">
        <f t="shared" si="18"/>
        <v>Large Order</v>
      </c>
      <c r="N261">
        <v>6</v>
      </c>
      <c r="O261" s="6">
        <v>0</v>
      </c>
      <c r="P261" s="3">
        <v>904.86</v>
      </c>
      <c r="Q261" s="3">
        <v>12.71</v>
      </c>
      <c r="R261" s="3">
        <f t="shared" si="19"/>
        <v>0</v>
      </c>
      <c r="S261" s="3">
        <v>109.87</v>
      </c>
      <c r="U261" s="3"/>
    </row>
    <row r="262" spans="1:21" x14ac:dyDescent="0.25">
      <c r="A262" t="s">
        <v>619</v>
      </c>
      <c r="B262" s="2">
        <v>44488</v>
      </c>
      <c r="C262" s="10" t="str">
        <f t="shared" si="16"/>
        <v>2021</v>
      </c>
      <c r="D262">
        <v>10221</v>
      </c>
      <c r="E262" t="s">
        <v>401</v>
      </c>
      <c r="F262" t="s">
        <v>32</v>
      </c>
      <c r="G262" t="s">
        <v>72</v>
      </c>
      <c r="H262" t="s">
        <v>73</v>
      </c>
      <c r="I262" t="s">
        <v>56</v>
      </c>
      <c r="J262" t="s">
        <v>161</v>
      </c>
      <c r="K262" t="s">
        <v>162</v>
      </c>
      <c r="L262" t="str">
        <f t="shared" si="17"/>
        <v xml:space="preserve">Lexmark </v>
      </c>
      <c r="M262" t="str">
        <f t="shared" si="18"/>
        <v>Single Item</v>
      </c>
      <c r="N262">
        <v>1</v>
      </c>
      <c r="O262" s="6">
        <v>0.1</v>
      </c>
      <c r="P262" s="3">
        <v>107.75</v>
      </c>
      <c r="Q262" s="3">
        <v>14.93</v>
      </c>
      <c r="R262" s="3">
        <f t="shared" si="19"/>
        <v>10.313333333333333</v>
      </c>
      <c r="S262" s="3">
        <v>17.649999999999999</v>
      </c>
      <c r="U262" s="3"/>
    </row>
    <row r="263" spans="1:21" x14ac:dyDescent="0.25">
      <c r="A263" t="s">
        <v>620</v>
      </c>
      <c r="B263" s="2">
        <v>44683</v>
      </c>
      <c r="C263" s="10" t="str">
        <f t="shared" si="16"/>
        <v>2022</v>
      </c>
      <c r="D263">
        <v>10319</v>
      </c>
      <c r="E263" t="s">
        <v>621</v>
      </c>
      <c r="F263" t="s">
        <v>32</v>
      </c>
      <c r="G263" t="s">
        <v>72</v>
      </c>
      <c r="H263" t="s">
        <v>73</v>
      </c>
      <c r="I263" t="s">
        <v>56</v>
      </c>
      <c r="J263" t="s">
        <v>68</v>
      </c>
      <c r="K263" t="s">
        <v>69</v>
      </c>
      <c r="L263" t="str">
        <f t="shared" si="17"/>
        <v xml:space="preserve">StarTech </v>
      </c>
      <c r="M263" t="str">
        <f t="shared" si="18"/>
        <v>Single Item</v>
      </c>
      <c r="N263">
        <v>1</v>
      </c>
      <c r="O263" s="6">
        <v>0.05</v>
      </c>
      <c r="P263" s="3">
        <v>226.49</v>
      </c>
      <c r="Q263" s="3">
        <v>23.7</v>
      </c>
      <c r="R263" s="3">
        <f t="shared" si="19"/>
        <v>10.673157894736846</v>
      </c>
      <c r="S263" s="3">
        <v>36.340000000000003</v>
      </c>
      <c r="U263" s="3"/>
    </row>
    <row r="264" spans="1:21" x14ac:dyDescent="0.25">
      <c r="A264" t="s">
        <v>622</v>
      </c>
      <c r="B264" s="2">
        <v>43841</v>
      </c>
      <c r="C264" s="10" t="str">
        <f t="shared" si="16"/>
        <v>2020</v>
      </c>
      <c r="D264">
        <v>10390</v>
      </c>
      <c r="E264" t="s">
        <v>53</v>
      </c>
      <c r="F264" t="s">
        <v>17</v>
      </c>
      <c r="G264" t="s">
        <v>25</v>
      </c>
      <c r="H264" t="s">
        <v>26</v>
      </c>
      <c r="I264" t="s">
        <v>27</v>
      </c>
      <c r="J264" t="s">
        <v>294</v>
      </c>
      <c r="K264" t="s">
        <v>295</v>
      </c>
      <c r="L264" t="str">
        <f t="shared" si="17"/>
        <v xml:space="preserve">Motorola </v>
      </c>
      <c r="M264" t="str">
        <f t="shared" si="18"/>
        <v>Large Order</v>
      </c>
      <c r="N264">
        <v>5</v>
      </c>
      <c r="O264" s="6">
        <v>0</v>
      </c>
      <c r="P264" s="3">
        <v>4501.2</v>
      </c>
      <c r="Q264" s="3">
        <v>53.13</v>
      </c>
      <c r="R264" s="3">
        <f t="shared" si="19"/>
        <v>0</v>
      </c>
      <c r="S264" s="3">
        <v>905.56</v>
      </c>
      <c r="U264" s="3"/>
    </row>
    <row r="265" spans="1:21" x14ac:dyDescent="0.25">
      <c r="A265" t="s">
        <v>623</v>
      </c>
      <c r="B265" s="2">
        <v>44721</v>
      </c>
      <c r="C265" s="10" t="str">
        <f t="shared" si="16"/>
        <v>2022</v>
      </c>
      <c r="D265">
        <v>10022</v>
      </c>
      <c r="E265" t="s">
        <v>624</v>
      </c>
      <c r="F265" t="s">
        <v>39</v>
      </c>
      <c r="G265" t="s">
        <v>116</v>
      </c>
      <c r="H265" t="s">
        <v>26</v>
      </c>
      <c r="I265" t="s">
        <v>27</v>
      </c>
      <c r="J265" t="s">
        <v>480</v>
      </c>
      <c r="K265" t="s">
        <v>481</v>
      </c>
      <c r="L265" t="str">
        <f t="shared" si="17"/>
        <v xml:space="preserve">Panasonic </v>
      </c>
      <c r="M265" t="str">
        <f t="shared" si="18"/>
        <v>Single Item</v>
      </c>
      <c r="N265">
        <v>1</v>
      </c>
      <c r="O265" s="6">
        <v>0.05</v>
      </c>
      <c r="P265" s="3">
        <v>885.07</v>
      </c>
      <c r="Q265" s="3">
        <v>144.58000000000001</v>
      </c>
      <c r="R265" s="3">
        <f t="shared" si="19"/>
        <v>38.973157894736914</v>
      </c>
      <c r="S265" s="3">
        <v>209.18</v>
      </c>
      <c r="U265" s="3"/>
    </row>
    <row r="266" spans="1:21" x14ac:dyDescent="0.25">
      <c r="A266" t="s">
        <v>625</v>
      </c>
      <c r="B266" s="2">
        <v>44830</v>
      </c>
      <c r="C266" s="10" t="str">
        <f t="shared" si="16"/>
        <v>2022</v>
      </c>
      <c r="D266">
        <v>10109</v>
      </c>
      <c r="E266" t="s">
        <v>348</v>
      </c>
      <c r="F266" t="s">
        <v>32</v>
      </c>
      <c r="G266" t="s">
        <v>121</v>
      </c>
      <c r="H266" t="s">
        <v>121</v>
      </c>
      <c r="I266" t="s">
        <v>122</v>
      </c>
      <c r="J266" t="s">
        <v>181</v>
      </c>
      <c r="K266" t="s">
        <v>182</v>
      </c>
      <c r="L266" t="str">
        <f t="shared" si="17"/>
        <v xml:space="preserve">Hoover </v>
      </c>
      <c r="M266" t="str">
        <f t="shared" si="18"/>
        <v>Mid-Sized Order</v>
      </c>
      <c r="N266">
        <v>3</v>
      </c>
      <c r="O266" s="6">
        <v>0</v>
      </c>
      <c r="P266" s="3">
        <v>690.57</v>
      </c>
      <c r="Q266" s="3">
        <v>27.53</v>
      </c>
      <c r="R266" s="3">
        <f t="shared" si="19"/>
        <v>0</v>
      </c>
      <c r="S266" s="3">
        <v>85.61</v>
      </c>
      <c r="U266" s="3"/>
    </row>
    <row r="267" spans="1:21" x14ac:dyDescent="0.25">
      <c r="A267" t="s">
        <v>626</v>
      </c>
      <c r="B267" s="2">
        <v>43209</v>
      </c>
      <c r="C267" s="10" t="str">
        <f t="shared" si="16"/>
        <v>2018</v>
      </c>
      <c r="D267">
        <v>10208</v>
      </c>
      <c r="E267" t="s">
        <v>627</v>
      </c>
      <c r="F267" t="s">
        <v>17</v>
      </c>
      <c r="G267" t="s">
        <v>201</v>
      </c>
      <c r="H267" t="s">
        <v>202</v>
      </c>
      <c r="I267" t="s">
        <v>122</v>
      </c>
      <c r="J267" t="s">
        <v>294</v>
      </c>
      <c r="K267" t="s">
        <v>295</v>
      </c>
      <c r="L267" t="str">
        <f t="shared" si="17"/>
        <v xml:space="preserve">Motorola </v>
      </c>
      <c r="M267" t="str">
        <f t="shared" si="18"/>
        <v>Mid-Sized Order</v>
      </c>
      <c r="N267">
        <v>3</v>
      </c>
      <c r="O267" s="6">
        <v>0.15</v>
      </c>
      <c r="P267" s="3">
        <v>2700.72</v>
      </c>
      <c r="Q267" s="3">
        <v>55.79</v>
      </c>
      <c r="R267" s="3">
        <f t="shared" si="19"/>
        <v>466.75235294117647</v>
      </c>
      <c r="S267" s="3">
        <v>545.73</v>
      </c>
      <c r="U267" s="3"/>
    </row>
    <row r="268" spans="1:21" x14ac:dyDescent="0.25">
      <c r="A268" t="s">
        <v>628</v>
      </c>
      <c r="B268" s="2">
        <v>44334</v>
      </c>
      <c r="C268" s="10" t="str">
        <f t="shared" si="16"/>
        <v>2021</v>
      </c>
      <c r="D268">
        <v>10201</v>
      </c>
      <c r="E268" t="s">
        <v>629</v>
      </c>
      <c r="F268" t="s">
        <v>32</v>
      </c>
      <c r="G268" t="s">
        <v>33</v>
      </c>
      <c r="H268" t="s">
        <v>34</v>
      </c>
      <c r="I268" t="s">
        <v>27</v>
      </c>
      <c r="J268" t="s">
        <v>84</v>
      </c>
      <c r="K268" t="s">
        <v>85</v>
      </c>
      <c r="L268" t="str">
        <f t="shared" si="17"/>
        <v xml:space="preserve">Panasonic </v>
      </c>
      <c r="M268" t="str">
        <f t="shared" si="18"/>
        <v>Single Item</v>
      </c>
      <c r="N268">
        <v>1</v>
      </c>
      <c r="O268" s="6">
        <v>0.2</v>
      </c>
      <c r="P268" s="3">
        <v>289.92</v>
      </c>
      <c r="Q268" s="3">
        <v>31.58</v>
      </c>
      <c r="R268" s="3">
        <f t="shared" si="19"/>
        <v>64.58499999999998</v>
      </c>
      <c r="S268" s="3">
        <v>37.950000000000003</v>
      </c>
      <c r="U268" s="3"/>
    </row>
    <row r="269" spans="1:21" x14ac:dyDescent="0.25">
      <c r="A269" t="s">
        <v>630</v>
      </c>
      <c r="B269" s="2">
        <v>44016</v>
      </c>
      <c r="C269" s="10" t="str">
        <f t="shared" si="16"/>
        <v>2020</v>
      </c>
      <c r="D269">
        <v>10151</v>
      </c>
      <c r="E269" t="s">
        <v>423</v>
      </c>
      <c r="F269" t="s">
        <v>32</v>
      </c>
      <c r="G269" t="s">
        <v>61</v>
      </c>
      <c r="H269" t="s">
        <v>62</v>
      </c>
      <c r="I269" t="s">
        <v>63</v>
      </c>
      <c r="J269" t="s">
        <v>302</v>
      </c>
      <c r="K269" t="s">
        <v>303</v>
      </c>
      <c r="L269" t="str">
        <f t="shared" si="17"/>
        <v xml:space="preserve">Toshiba </v>
      </c>
      <c r="M269" t="str">
        <f t="shared" si="18"/>
        <v>Single Item</v>
      </c>
      <c r="N269">
        <v>1</v>
      </c>
      <c r="O269" s="6">
        <v>0.15</v>
      </c>
      <c r="P269" s="3">
        <v>272.87</v>
      </c>
      <c r="Q269" s="3">
        <v>34.130000000000003</v>
      </c>
      <c r="R269" s="3">
        <f t="shared" si="19"/>
        <v>42.130588235294113</v>
      </c>
      <c r="S269" s="3">
        <v>36.15</v>
      </c>
      <c r="U269" s="3"/>
    </row>
    <row r="270" spans="1:21" x14ac:dyDescent="0.25">
      <c r="A270" t="s">
        <v>631</v>
      </c>
      <c r="B270" s="2">
        <v>43235</v>
      </c>
      <c r="C270" s="10" t="str">
        <f t="shared" si="16"/>
        <v>2018</v>
      </c>
      <c r="D270">
        <v>10301</v>
      </c>
      <c r="E270" t="s">
        <v>632</v>
      </c>
      <c r="F270" t="s">
        <v>17</v>
      </c>
      <c r="G270" t="s">
        <v>112</v>
      </c>
      <c r="H270" t="s">
        <v>26</v>
      </c>
      <c r="I270" t="s">
        <v>27</v>
      </c>
      <c r="J270" t="s">
        <v>43</v>
      </c>
      <c r="K270" t="s">
        <v>44</v>
      </c>
      <c r="L270" t="str">
        <f t="shared" si="17"/>
        <v xml:space="preserve">HP </v>
      </c>
      <c r="M270" t="str">
        <f t="shared" si="18"/>
        <v>Single Item</v>
      </c>
      <c r="N270">
        <v>1</v>
      </c>
      <c r="O270" s="6">
        <v>0.1</v>
      </c>
      <c r="P270" s="3">
        <v>157.5</v>
      </c>
      <c r="Q270" s="3">
        <v>17.989999999999998</v>
      </c>
      <c r="R270" s="3">
        <f t="shared" si="19"/>
        <v>15.501111111111101</v>
      </c>
      <c r="S270" s="3">
        <v>25.42</v>
      </c>
      <c r="U270" s="3"/>
    </row>
    <row r="271" spans="1:21" x14ac:dyDescent="0.25">
      <c r="A271" t="s">
        <v>633</v>
      </c>
      <c r="B271" s="2">
        <v>44557</v>
      </c>
      <c r="C271" s="10" t="str">
        <f t="shared" si="16"/>
        <v>2021</v>
      </c>
      <c r="D271">
        <v>10175</v>
      </c>
      <c r="E271" t="s">
        <v>634</v>
      </c>
      <c r="F271" t="s">
        <v>17</v>
      </c>
      <c r="G271" t="s">
        <v>47</v>
      </c>
      <c r="H271" t="s">
        <v>48</v>
      </c>
      <c r="I271" t="s">
        <v>122</v>
      </c>
      <c r="J271" t="s">
        <v>68</v>
      </c>
      <c r="K271" t="s">
        <v>69</v>
      </c>
      <c r="L271" t="str">
        <f t="shared" si="17"/>
        <v xml:space="preserve">StarTech </v>
      </c>
      <c r="M271" t="str">
        <f t="shared" si="18"/>
        <v>Single Item</v>
      </c>
      <c r="N271">
        <v>1</v>
      </c>
      <c r="O271" s="6">
        <v>0</v>
      </c>
      <c r="P271" s="3">
        <v>226.49</v>
      </c>
      <c r="Q271" s="3">
        <v>20.74</v>
      </c>
      <c r="R271" s="3">
        <f t="shared" si="19"/>
        <v>0</v>
      </c>
      <c r="S271" s="3">
        <v>36.04</v>
      </c>
      <c r="U271" s="3"/>
    </row>
    <row r="272" spans="1:21" x14ac:dyDescent="0.25">
      <c r="A272" t="s">
        <v>635</v>
      </c>
      <c r="B272" s="2">
        <v>44621</v>
      </c>
      <c r="C272" s="10" t="str">
        <f t="shared" si="16"/>
        <v>2022</v>
      </c>
      <c r="D272">
        <v>10161</v>
      </c>
      <c r="E272" t="s">
        <v>430</v>
      </c>
      <c r="F272" t="s">
        <v>32</v>
      </c>
      <c r="G272" t="s">
        <v>25</v>
      </c>
      <c r="H272" t="s">
        <v>26</v>
      </c>
      <c r="I272" t="s">
        <v>27</v>
      </c>
      <c r="J272" t="s">
        <v>157</v>
      </c>
      <c r="K272" t="s">
        <v>158</v>
      </c>
      <c r="L272" t="str">
        <f t="shared" si="17"/>
        <v xml:space="preserve">Epson </v>
      </c>
      <c r="M272" t="str">
        <f t="shared" si="18"/>
        <v>Single Item</v>
      </c>
      <c r="N272">
        <v>1</v>
      </c>
      <c r="O272" s="6">
        <v>0</v>
      </c>
      <c r="P272" s="3">
        <v>188.87</v>
      </c>
      <c r="Q272" s="3">
        <v>20.53</v>
      </c>
      <c r="R272" s="3">
        <f t="shared" si="19"/>
        <v>0</v>
      </c>
      <c r="S272" s="3">
        <v>30.38</v>
      </c>
      <c r="U272" s="3"/>
    </row>
    <row r="273" spans="1:21" x14ac:dyDescent="0.25">
      <c r="A273" t="s">
        <v>636</v>
      </c>
      <c r="B273" s="2">
        <v>43780</v>
      </c>
      <c r="C273" s="10" t="str">
        <f t="shared" si="16"/>
        <v>2019</v>
      </c>
      <c r="D273">
        <v>10028</v>
      </c>
      <c r="E273" t="s">
        <v>536</v>
      </c>
      <c r="F273" t="s">
        <v>39</v>
      </c>
      <c r="G273" t="s">
        <v>25</v>
      </c>
      <c r="H273" t="s">
        <v>26</v>
      </c>
      <c r="I273" t="s">
        <v>27</v>
      </c>
      <c r="J273" t="s">
        <v>215</v>
      </c>
      <c r="K273" t="s">
        <v>216</v>
      </c>
      <c r="L273" t="str">
        <f t="shared" si="17"/>
        <v xml:space="preserve">Apple </v>
      </c>
      <c r="M273" t="str">
        <f t="shared" si="18"/>
        <v>Single Item</v>
      </c>
      <c r="N273">
        <v>1</v>
      </c>
      <c r="O273" s="6">
        <v>0.15</v>
      </c>
      <c r="P273" s="3">
        <v>922.77</v>
      </c>
      <c r="Q273" s="3">
        <v>53.91</v>
      </c>
      <c r="R273" s="3">
        <f t="shared" si="19"/>
        <v>153.32823529411769</v>
      </c>
      <c r="S273" s="3">
        <v>189.94</v>
      </c>
      <c r="U273" s="3"/>
    </row>
    <row r="274" spans="1:21" x14ac:dyDescent="0.25">
      <c r="A274" t="s">
        <v>637</v>
      </c>
      <c r="B274" s="2">
        <v>44386</v>
      </c>
      <c r="C274" s="10" t="str">
        <f t="shared" si="16"/>
        <v>2021</v>
      </c>
      <c r="D274">
        <v>10295</v>
      </c>
      <c r="E274" t="s">
        <v>638</v>
      </c>
      <c r="F274" t="s">
        <v>17</v>
      </c>
      <c r="G274" t="s">
        <v>165</v>
      </c>
      <c r="H274" t="s">
        <v>41</v>
      </c>
      <c r="I274" t="s">
        <v>166</v>
      </c>
      <c r="J274" t="s">
        <v>21</v>
      </c>
      <c r="K274" t="s">
        <v>22</v>
      </c>
      <c r="L274" t="str">
        <f t="shared" si="17"/>
        <v xml:space="preserve">OnePlus </v>
      </c>
      <c r="M274" t="str">
        <f t="shared" si="18"/>
        <v>Single Item</v>
      </c>
      <c r="N274">
        <v>1</v>
      </c>
      <c r="O274" s="6">
        <v>0.15</v>
      </c>
      <c r="P274" s="3">
        <v>618.01</v>
      </c>
      <c r="Q274" s="3">
        <v>26.2</v>
      </c>
      <c r="R274" s="3">
        <f t="shared" si="19"/>
        <v>104.43705882352947</v>
      </c>
      <c r="S274" s="3">
        <v>126.22</v>
      </c>
      <c r="U274" s="3"/>
    </row>
    <row r="275" spans="1:21" x14ac:dyDescent="0.25">
      <c r="A275" t="s">
        <v>639</v>
      </c>
      <c r="B275" s="2">
        <v>43338</v>
      </c>
      <c r="C275" s="10" t="str">
        <f t="shared" si="16"/>
        <v>2018</v>
      </c>
      <c r="D275">
        <v>10264</v>
      </c>
      <c r="E275" t="s">
        <v>232</v>
      </c>
      <c r="F275" t="s">
        <v>17</v>
      </c>
      <c r="G275" t="s">
        <v>88</v>
      </c>
      <c r="H275" t="s">
        <v>89</v>
      </c>
      <c r="I275" t="s">
        <v>90</v>
      </c>
      <c r="J275" t="s">
        <v>21</v>
      </c>
      <c r="K275" t="s">
        <v>22</v>
      </c>
      <c r="L275" t="str">
        <f t="shared" si="17"/>
        <v xml:space="preserve">OnePlus </v>
      </c>
      <c r="M275" t="str">
        <f t="shared" si="18"/>
        <v>Single Item</v>
      </c>
      <c r="N275">
        <v>1</v>
      </c>
      <c r="O275" s="6">
        <v>0.3</v>
      </c>
      <c r="P275" s="3">
        <v>618.01</v>
      </c>
      <c r="Q275" s="3">
        <v>26.2</v>
      </c>
      <c r="R275" s="3">
        <f t="shared" si="19"/>
        <v>253.63285714285712</v>
      </c>
      <c r="S275" s="3">
        <v>126.22</v>
      </c>
      <c r="U275" s="3"/>
    </row>
    <row r="276" spans="1:21" x14ac:dyDescent="0.25">
      <c r="A276" t="s">
        <v>640</v>
      </c>
      <c r="B276" s="2">
        <v>44754</v>
      </c>
      <c r="C276" s="10" t="str">
        <f t="shared" si="16"/>
        <v>2022</v>
      </c>
      <c r="D276">
        <v>10160</v>
      </c>
      <c r="E276" t="s">
        <v>641</v>
      </c>
      <c r="F276" t="s">
        <v>17</v>
      </c>
      <c r="G276" t="s">
        <v>25</v>
      </c>
      <c r="H276" t="s">
        <v>26</v>
      </c>
      <c r="I276" t="s">
        <v>27</v>
      </c>
      <c r="J276" t="s">
        <v>146</v>
      </c>
      <c r="K276" t="s">
        <v>147</v>
      </c>
      <c r="L276" t="str">
        <f t="shared" si="17"/>
        <v xml:space="preserve">Breville </v>
      </c>
      <c r="M276" t="str">
        <f t="shared" si="18"/>
        <v>Single Item</v>
      </c>
      <c r="N276">
        <v>1</v>
      </c>
      <c r="O276" s="6">
        <v>0</v>
      </c>
      <c r="P276" s="3">
        <v>161.18</v>
      </c>
      <c r="Q276" s="3">
        <v>13.84</v>
      </c>
      <c r="R276" s="3">
        <f t="shared" si="19"/>
        <v>0</v>
      </c>
      <c r="S276" s="3">
        <v>20.72</v>
      </c>
      <c r="U276" s="3"/>
    </row>
    <row r="277" spans="1:21" x14ac:dyDescent="0.25">
      <c r="A277" t="s">
        <v>642</v>
      </c>
      <c r="B277" s="2">
        <v>44303</v>
      </c>
      <c r="C277" s="10" t="str">
        <f t="shared" si="16"/>
        <v>2021</v>
      </c>
      <c r="D277">
        <v>10041</v>
      </c>
      <c r="E277" t="s">
        <v>417</v>
      </c>
      <c r="F277" t="s">
        <v>32</v>
      </c>
      <c r="G277" t="s">
        <v>121</v>
      </c>
      <c r="H277" t="s">
        <v>121</v>
      </c>
      <c r="I277" t="s">
        <v>122</v>
      </c>
      <c r="J277" t="s">
        <v>161</v>
      </c>
      <c r="K277" t="s">
        <v>162</v>
      </c>
      <c r="L277" t="str">
        <f t="shared" si="17"/>
        <v xml:space="preserve">Lexmark </v>
      </c>
      <c r="M277" t="str">
        <f t="shared" si="18"/>
        <v>Mid-Sized Order</v>
      </c>
      <c r="N277">
        <v>3</v>
      </c>
      <c r="O277" s="6">
        <v>0</v>
      </c>
      <c r="P277" s="3">
        <v>323.25</v>
      </c>
      <c r="Q277" s="3">
        <v>13.06</v>
      </c>
      <c r="R277" s="3">
        <f t="shared" si="19"/>
        <v>0</v>
      </c>
      <c r="S277" s="3">
        <v>49.79</v>
      </c>
      <c r="U277" s="3"/>
    </row>
    <row r="278" spans="1:21" x14ac:dyDescent="0.25">
      <c r="A278" t="s">
        <v>643</v>
      </c>
      <c r="B278" s="2">
        <v>44576</v>
      </c>
      <c r="C278" s="10" t="str">
        <f t="shared" si="16"/>
        <v>2022</v>
      </c>
      <c r="D278">
        <v>10057</v>
      </c>
      <c r="E278" t="s">
        <v>1557</v>
      </c>
      <c r="F278" t="s">
        <v>39</v>
      </c>
      <c r="G278" t="s">
        <v>54</v>
      </c>
      <c r="H278" t="s">
        <v>55</v>
      </c>
      <c r="I278" t="s">
        <v>56</v>
      </c>
      <c r="J278" t="s">
        <v>167</v>
      </c>
      <c r="K278" t="s">
        <v>168</v>
      </c>
      <c r="L278" t="str">
        <f t="shared" si="17"/>
        <v xml:space="preserve">Philips </v>
      </c>
      <c r="M278" t="str">
        <f t="shared" si="18"/>
        <v>Mid-Sized Order</v>
      </c>
      <c r="N278">
        <v>2</v>
      </c>
      <c r="O278" s="6">
        <v>0.05</v>
      </c>
      <c r="P278" s="3">
        <v>2431.6</v>
      </c>
      <c r="Q278" s="3">
        <v>251.1</v>
      </c>
      <c r="R278" s="3">
        <f t="shared" si="19"/>
        <v>114.76315789473711</v>
      </c>
      <c r="S278" s="3">
        <v>560.07000000000005</v>
      </c>
      <c r="U278" s="3"/>
    </row>
    <row r="279" spans="1:21" x14ac:dyDescent="0.25">
      <c r="A279" t="s">
        <v>645</v>
      </c>
      <c r="B279" s="2">
        <v>44006</v>
      </c>
      <c r="C279" s="10" t="str">
        <f t="shared" si="16"/>
        <v>2020</v>
      </c>
      <c r="D279">
        <v>10016</v>
      </c>
      <c r="E279" t="s">
        <v>646</v>
      </c>
      <c r="F279" t="s">
        <v>32</v>
      </c>
      <c r="G279" t="s">
        <v>112</v>
      </c>
      <c r="H279" t="s">
        <v>26</v>
      </c>
      <c r="I279" t="s">
        <v>27</v>
      </c>
      <c r="J279" t="s">
        <v>312</v>
      </c>
      <c r="K279" t="s">
        <v>313</v>
      </c>
      <c r="L279" t="str">
        <f t="shared" si="17"/>
        <v xml:space="preserve">Whirlpool </v>
      </c>
      <c r="M279" t="str">
        <f t="shared" si="18"/>
        <v>Single Item</v>
      </c>
      <c r="N279">
        <v>1</v>
      </c>
      <c r="O279" s="6">
        <v>0</v>
      </c>
      <c r="P279" s="3">
        <v>722.69</v>
      </c>
      <c r="Q279" s="3">
        <v>178.66</v>
      </c>
      <c r="R279" s="3">
        <f t="shared" si="19"/>
        <v>0</v>
      </c>
      <c r="S279" s="3">
        <v>198.54</v>
      </c>
      <c r="U279" s="3"/>
    </row>
    <row r="280" spans="1:21" x14ac:dyDescent="0.25">
      <c r="A280" t="s">
        <v>647</v>
      </c>
      <c r="B280" s="2">
        <v>43433</v>
      </c>
      <c r="C280" s="10" t="str">
        <f t="shared" si="16"/>
        <v>2018</v>
      </c>
      <c r="D280">
        <v>10060</v>
      </c>
      <c r="E280" t="s">
        <v>648</v>
      </c>
      <c r="F280" t="s">
        <v>39</v>
      </c>
      <c r="G280" t="s">
        <v>47</v>
      </c>
      <c r="H280" t="s">
        <v>48</v>
      </c>
      <c r="I280" t="s">
        <v>122</v>
      </c>
      <c r="J280" t="s">
        <v>57</v>
      </c>
      <c r="K280" t="s">
        <v>58</v>
      </c>
      <c r="L280" t="str">
        <f t="shared" si="17"/>
        <v xml:space="preserve">KitchenAid </v>
      </c>
      <c r="M280" t="str">
        <f t="shared" si="18"/>
        <v>Large Order</v>
      </c>
      <c r="N280">
        <v>7</v>
      </c>
      <c r="O280" s="6">
        <v>0</v>
      </c>
      <c r="P280" s="3">
        <v>1055.67</v>
      </c>
      <c r="Q280" s="3">
        <v>12.13</v>
      </c>
      <c r="R280" s="3">
        <f t="shared" si="19"/>
        <v>0</v>
      </c>
      <c r="S280" s="3">
        <v>127.91</v>
      </c>
      <c r="U280" s="3"/>
    </row>
    <row r="281" spans="1:21" x14ac:dyDescent="0.25">
      <c r="A281" t="s">
        <v>649</v>
      </c>
      <c r="B281" s="2">
        <v>44063</v>
      </c>
      <c r="C281" s="10" t="str">
        <f t="shared" si="16"/>
        <v>2020</v>
      </c>
      <c r="D281">
        <v>10348</v>
      </c>
      <c r="E281" t="s">
        <v>1546</v>
      </c>
      <c r="F281" t="s">
        <v>17</v>
      </c>
      <c r="G281" t="s">
        <v>193</v>
      </c>
      <c r="H281" t="s">
        <v>193</v>
      </c>
      <c r="I281" t="s">
        <v>194</v>
      </c>
      <c r="J281" t="s">
        <v>215</v>
      </c>
      <c r="K281" t="s">
        <v>216</v>
      </c>
      <c r="L281" t="str">
        <f t="shared" si="17"/>
        <v xml:space="preserve">Apple </v>
      </c>
      <c r="M281" t="str">
        <f t="shared" si="18"/>
        <v>Mid-Sized Order</v>
      </c>
      <c r="N281">
        <v>2</v>
      </c>
      <c r="O281" s="6">
        <v>0.1</v>
      </c>
      <c r="P281" s="3">
        <v>1845.54</v>
      </c>
      <c r="Q281" s="3">
        <v>59.3</v>
      </c>
      <c r="R281" s="3">
        <f t="shared" si="19"/>
        <v>198.47111111111099</v>
      </c>
      <c r="S281" s="3">
        <v>375.03</v>
      </c>
      <c r="U281" s="3"/>
    </row>
    <row r="282" spans="1:21" x14ac:dyDescent="0.25">
      <c r="A282" t="s">
        <v>650</v>
      </c>
      <c r="B282" s="2">
        <v>44492</v>
      </c>
      <c r="C282" s="10" t="str">
        <f t="shared" si="16"/>
        <v>2021</v>
      </c>
      <c r="D282">
        <v>10074</v>
      </c>
      <c r="E282" t="s">
        <v>389</v>
      </c>
      <c r="F282" t="s">
        <v>32</v>
      </c>
      <c r="G282" t="s">
        <v>33</v>
      </c>
      <c r="H282" t="s">
        <v>34</v>
      </c>
      <c r="I282" t="s">
        <v>27</v>
      </c>
      <c r="J282" t="s">
        <v>146</v>
      </c>
      <c r="K282" t="s">
        <v>147</v>
      </c>
      <c r="L282" t="str">
        <f t="shared" si="17"/>
        <v xml:space="preserve">Breville </v>
      </c>
      <c r="M282" t="str">
        <f t="shared" si="18"/>
        <v>Single Item</v>
      </c>
      <c r="N282">
        <v>1</v>
      </c>
      <c r="O282" s="6">
        <v>0</v>
      </c>
      <c r="P282" s="3">
        <v>161.18</v>
      </c>
      <c r="Q282" s="3">
        <v>13.84</v>
      </c>
      <c r="R282" s="3">
        <f t="shared" si="19"/>
        <v>0</v>
      </c>
      <c r="S282" s="3">
        <v>20.72</v>
      </c>
      <c r="U282" s="3"/>
    </row>
    <row r="283" spans="1:21" x14ac:dyDescent="0.25">
      <c r="A283" t="s">
        <v>651</v>
      </c>
      <c r="B283" s="2">
        <v>44882</v>
      </c>
      <c r="C283" s="10" t="str">
        <f t="shared" si="16"/>
        <v>2022</v>
      </c>
      <c r="D283">
        <v>10226</v>
      </c>
      <c r="E283" t="s">
        <v>1540</v>
      </c>
      <c r="F283" t="s">
        <v>17</v>
      </c>
      <c r="G283" t="s">
        <v>112</v>
      </c>
      <c r="H283" t="s">
        <v>26</v>
      </c>
      <c r="I283" t="s">
        <v>27</v>
      </c>
      <c r="J283" t="s">
        <v>80</v>
      </c>
      <c r="K283" t="s">
        <v>81</v>
      </c>
      <c r="L283" t="str">
        <f t="shared" si="17"/>
        <v xml:space="preserve">HP </v>
      </c>
      <c r="M283" t="str">
        <f t="shared" si="18"/>
        <v>Single Item</v>
      </c>
      <c r="N283">
        <v>1</v>
      </c>
      <c r="O283" s="6">
        <v>0.25</v>
      </c>
      <c r="P283" s="3">
        <v>227.74</v>
      </c>
      <c r="Q283" s="3">
        <v>23.55</v>
      </c>
      <c r="R283" s="3">
        <f t="shared" si="19"/>
        <v>68.063333333333333</v>
      </c>
      <c r="S283" s="3">
        <v>36.51</v>
      </c>
      <c r="U283" s="3"/>
    </row>
    <row r="284" spans="1:21" x14ac:dyDescent="0.25">
      <c r="A284" t="s">
        <v>652</v>
      </c>
      <c r="B284" s="2">
        <v>43898</v>
      </c>
      <c r="C284" s="10" t="str">
        <f t="shared" si="16"/>
        <v>2020</v>
      </c>
      <c r="D284">
        <v>10052</v>
      </c>
      <c r="E284" t="s">
        <v>653</v>
      </c>
      <c r="F284" t="s">
        <v>39</v>
      </c>
      <c r="G284" t="s">
        <v>201</v>
      </c>
      <c r="H284" t="s">
        <v>202</v>
      </c>
      <c r="I284" t="s">
        <v>122</v>
      </c>
      <c r="J284" t="s">
        <v>195</v>
      </c>
      <c r="K284" t="s">
        <v>196</v>
      </c>
      <c r="L284" t="str">
        <f t="shared" si="17"/>
        <v xml:space="preserve">Cuisinart </v>
      </c>
      <c r="M284" t="str">
        <f t="shared" si="18"/>
        <v>Mid-Sized Order</v>
      </c>
      <c r="N284">
        <v>3</v>
      </c>
      <c r="O284" s="6">
        <v>0.15</v>
      </c>
      <c r="P284" s="3">
        <v>837.84</v>
      </c>
      <c r="Q284" s="3">
        <v>24.29</v>
      </c>
      <c r="R284" s="3">
        <f t="shared" si="19"/>
        <v>143.56764705882358</v>
      </c>
      <c r="S284" s="3">
        <v>102.96</v>
      </c>
      <c r="U284" s="3"/>
    </row>
    <row r="285" spans="1:21" x14ac:dyDescent="0.25">
      <c r="A285" t="s">
        <v>654</v>
      </c>
      <c r="B285" s="2">
        <v>44721</v>
      </c>
      <c r="C285" s="10" t="str">
        <f t="shared" si="16"/>
        <v>2022</v>
      </c>
      <c r="D285">
        <v>10164</v>
      </c>
      <c r="E285" t="s">
        <v>564</v>
      </c>
      <c r="F285" t="s">
        <v>32</v>
      </c>
      <c r="G285" t="s">
        <v>54</v>
      </c>
      <c r="H285" t="s">
        <v>55</v>
      </c>
      <c r="I285" t="s">
        <v>56</v>
      </c>
      <c r="J285" t="s">
        <v>129</v>
      </c>
      <c r="K285" t="s">
        <v>130</v>
      </c>
      <c r="L285" t="str">
        <f t="shared" si="17"/>
        <v xml:space="preserve">BlackBerry </v>
      </c>
      <c r="M285" t="str">
        <f t="shared" si="18"/>
        <v>Large Order</v>
      </c>
      <c r="N285">
        <v>5</v>
      </c>
      <c r="O285" s="6">
        <v>0</v>
      </c>
      <c r="P285" s="3">
        <v>4583.45</v>
      </c>
      <c r="Q285" s="3">
        <v>64.540000000000006</v>
      </c>
      <c r="R285" s="3">
        <f t="shared" si="19"/>
        <v>0</v>
      </c>
      <c r="S285" s="3">
        <v>923.15</v>
      </c>
      <c r="U285" s="3"/>
    </row>
    <row r="286" spans="1:21" x14ac:dyDescent="0.25">
      <c r="A286" t="s">
        <v>655</v>
      </c>
      <c r="B286" s="2">
        <v>43236</v>
      </c>
      <c r="C286" s="10" t="str">
        <f t="shared" si="16"/>
        <v>2018</v>
      </c>
      <c r="D286">
        <v>10289</v>
      </c>
      <c r="E286" t="s">
        <v>656</v>
      </c>
      <c r="F286" t="s">
        <v>39</v>
      </c>
      <c r="G286" t="s">
        <v>40</v>
      </c>
      <c r="H286" t="s">
        <v>41</v>
      </c>
      <c r="I286" t="s">
        <v>166</v>
      </c>
      <c r="J286" t="s">
        <v>123</v>
      </c>
      <c r="K286" t="s">
        <v>124</v>
      </c>
      <c r="L286" t="str">
        <f t="shared" si="17"/>
        <v xml:space="preserve">Sony </v>
      </c>
      <c r="M286" t="str">
        <f t="shared" si="18"/>
        <v>Large Order</v>
      </c>
      <c r="N286">
        <v>7</v>
      </c>
      <c r="O286" s="6">
        <v>0.05</v>
      </c>
      <c r="P286" s="3">
        <v>4673.8999999999996</v>
      </c>
      <c r="Q286" s="3">
        <v>26.65</v>
      </c>
      <c r="R286" s="3">
        <f t="shared" si="19"/>
        <v>244.59210526315837</v>
      </c>
      <c r="S286" s="3">
        <v>937.44</v>
      </c>
      <c r="U286" s="3"/>
    </row>
    <row r="287" spans="1:21" x14ac:dyDescent="0.25">
      <c r="A287" t="s">
        <v>657</v>
      </c>
      <c r="B287" s="2">
        <v>43576</v>
      </c>
      <c r="C287" s="10" t="str">
        <f t="shared" si="16"/>
        <v>2019</v>
      </c>
      <c r="D287">
        <v>10040</v>
      </c>
      <c r="E287" t="s">
        <v>126</v>
      </c>
      <c r="F287" t="s">
        <v>39</v>
      </c>
      <c r="G287" t="s">
        <v>121</v>
      </c>
      <c r="H287" t="s">
        <v>121</v>
      </c>
      <c r="I287" t="s">
        <v>122</v>
      </c>
      <c r="J287" t="s">
        <v>181</v>
      </c>
      <c r="K287" t="s">
        <v>182</v>
      </c>
      <c r="L287" t="str">
        <f t="shared" si="17"/>
        <v xml:space="preserve">Hoover </v>
      </c>
      <c r="M287" t="str">
        <f t="shared" si="18"/>
        <v>Large Order</v>
      </c>
      <c r="N287">
        <v>5</v>
      </c>
      <c r="O287" s="6">
        <v>0.1</v>
      </c>
      <c r="P287" s="3">
        <v>1150.95</v>
      </c>
      <c r="Q287" s="3">
        <v>27.53</v>
      </c>
      <c r="R287" s="3">
        <f t="shared" si="19"/>
        <v>124.82444444444445</v>
      </c>
      <c r="S287" s="3">
        <v>140.85</v>
      </c>
      <c r="U287" s="3"/>
    </row>
    <row r="288" spans="1:21" x14ac:dyDescent="0.25">
      <c r="A288" t="s">
        <v>658</v>
      </c>
      <c r="B288" s="2">
        <v>44139</v>
      </c>
      <c r="C288" s="10" t="str">
        <f t="shared" si="16"/>
        <v>2020</v>
      </c>
      <c r="D288">
        <v>10306</v>
      </c>
      <c r="E288" t="s">
        <v>186</v>
      </c>
      <c r="F288" t="s">
        <v>39</v>
      </c>
      <c r="G288" t="s">
        <v>47</v>
      </c>
      <c r="H288" t="s">
        <v>48</v>
      </c>
      <c r="I288" t="s">
        <v>122</v>
      </c>
      <c r="J288" t="s">
        <v>236</v>
      </c>
      <c r="K288" t="s">
        <v>237</v>
      </c>
      <c r="L288" t="str">
        <f t="shared" si="17"/>
        <v xml:space="preserve">Hamilton </v>
      </c>
      <c r="M288" t="str">
        <f t="shared" si="18"/>
        <v>Mid-Sized Order</v>
      </c>
      <c r="N288">
        <v>4</v>
      </c>
      <c r="O288" s="6">
        <v>0.05</v>
      </c>
      <c r="P288" s="3">
        <v>2951.28</v>
      </c>
      <c r="Q288" s="3">
        <v>184.23</v>
      </c>
      <c r="R288" s="3">
        <f t="shared" si="19"/>
        <v>145.63421052631611</v>
      </c>
      <c r="S288" s="3">
        <v>756.26</v>
      </c>
      <c r="U288" s="3"/>
    </row>
    <row r="289" spans="1:21" x14ac:dyDescent="0.25">
      <c r="A289" t="s">
        <v>659</v>
      </c>
      <c r="B289" s="2">
        <v>43829</v>
      </c>
      <c r="C289" s="10" t="str">
        <f t="shared" si="16"/>
        <v>2019</v>
      </c>
      <c r="D289">
        <v>10376</v>
      </c>
      <c r="E289" t="s">
        <v>335</v>
      </c>
      <c r="F289" t="s">
        <v>17</v>
      </c>
      <c r="G289" t="s">
        <v>47</v>
      </c>
      <c r="H289" t="s">
        <v>48</v>
      </c>
      <c r="I289" t="s">
        <v>122</v>
      </c>
      <c r="J289" t="s">
        <v>161</v>
      </c>
      <c r="K289" t="s">
        <v>162</v>
      </c>
      <c r="L289" t="str">
        <f t="shared" si="17"/>
        <v xml:space="preserve">Lexmark </v>
      </c>
      <c r="M289" t="str">
        <f t="shared" si="18"/>
        <v>Mid-Sized Order</v>
      </c>
      <c r="N289">
        <v>3</v>
      </c>
      <c r="O289" s="6">
        <v>0.05</v>
      </c>
      <c r="P289" s="3">
        <v>323.25</v>
      </c>
      <c r="Q289" s="3">
        <v>13.06</v>
      </c>
      <c r="R289" s="3">
        <f t="shared" si="19"/>
        <v>16.32578947368421</v>
      </c>
      <c r="S289" s="3">
        <v>49.79</v>
      </c>
      <c r="U289" s="3"/>
    </row>
    <row r="290" spans="1:21" x14ac:dyDescent="0.25">
      <c r="A290" t="s">
        <v>660</v>
      </c>
      <c r="B290" s="2">
        <v>43781</v>
      </c>
      <c r="C290" s="10" t="str">
        <f t="shared" si="16"/>
        <v>2019</v>
      </c>
      <c r="D290">
        <v>10384</v>
      </c>
      <c r="E290" t="s">
        <v>562</v>
      </c>
      <c r="F290" t="s">
        <v>32</v>
      </c>
      <c r="G290" t="s">
        <v>165</v>
      </c>
      <c r="H290" t="s">
        <v>41</v>
      </c>
      <c r="I290" t="s">
        <v>166</v>
      </c>
      <c r="J290" t="s">
        <v>427</v>
      </c>
      <c r="K290" t="s">
        <v>428</v>
      </c>
      <c r="L290" t="str">
        <f t="shared" si="17"/>
        <v xml:space="preserve">Sharp </v>
      </c>
      <c r="M290" t="str">
        <f t="shared" si="18"/>
        <v>Single Item</v>
      </c>
      <c r="N290">
        <v>1</v>
      </c>
      <c r="O290" s="6">
        <v>0.3</v>
      </c>
      <c r="P290" s="3">
        <v>129.19</v>
      </c>
      <c r="Q290" s="3">
        <v>13.28</v>
      </c>
      <c r="R290" s="3">
        <f t="shared" si="19"/>
        <v>49.675714285714292</v>
      </c>
      <c r="S290" s="3">
        <v>20.71</v>
      </c>
      <c r="U290" s="3"/>
    </row>
    <row r="291" spans="1:21" x14ac:dyDescent="0.25">
      <c r="A291" t="s">
        <v>661</v>
      </c>
      <c r="B291" s="2">
        <v>43803</v>
      </c>
      <c r="C291" s="10" t="str">
        <f t="shared" si="16"/>
        <v>2019</v>
      </c>
      <c r="D291">
        <v>10221</v>
      </c>
      <c r="E291" t="s">
        <v>401</v>
      </c>
      <c r="F291" t="s">
        <v>32</v>
      </c>
      <c r="G291" t="s">
        <v>112</v>
      </c>
      <c r="H291" t="s">
        <v>26</v>
      </c>
      <c r="I291" t="s">
        <v>27</v>
      </c>
      <c r="J291" t="s">
        <v>167</v>
      </c>
      <c r="K291" t="s">
        <v>168</v>
      </c>
      <c r="L291" t="str">
        <f t="shared" si="17"/>
        <v xml:space="preserve">Philips </v>
      </c>
      <c r="M291" t="str">
        <f t="shared" si="18"/>
        <v>Mid-Sized Order</v>
      </c>
      <c r="N291">
        <v>3</v>
      </c>
      <c r="O291" s="6">
        <v>0</v>
      </c>
      <c r="P291" s="3">
        <v>3647.4</v>
      </c>
      <c r="Q291" s="3">
        <v>209.25</v>
      </c>
      <c r="R291" s="3">
        <f t="shared" si="19"/>
        <v>0</v>
      </c>
      <c r="S291" s="3">
        <v>823.36</v>
      </c>
      <c r="U291" s="3"/>
    </row>
    <row r="292" spans="1:21" x14ac:dyDescent="0.25">
      <c r="A292" t="s">
        <v>662</v>
      </c>
      <c r="B292" s="2">
        <v>44051</v>
      </c>
      <c r="C292" s="10" t="str">
        <f t="shared" si="16"/>
        <v>2020</v>
      </c>
      <c r="D292">
        <v>10112</v>
      </c>
      <c r="E292" t="s">
        <v>1542</v>
      </c>
      <c r="F292" t="s">
        <v>32</v>
      </c>
      <c r="G292" t="s">
        <v>33</v>
      </c>
      <c r="H292" t="s">
        <v>34</v>
      </c>
      <c r="I292" t="s">
        <v>27</v>
      </c>
      <c r="J292" t="s">
        <v>142</v>
      </c>
      <c r="K292" t="s">
        <v>1645</v>
      </c>
      <c r="L292" t="str">
        <f t="shared" si="17"/>
        <v xml:space="preserve">Whirlpool </v>
      </c>
      <c r="M292" t="str">
        <f t="shared" si="18"/>
        <v>Large Order</v>
      </c>
      <c r="N292">
        <v>6</v>
      </c>
      <c r="O292" s="6">
        <v>0</v>
      </c>
      <c r="P292" s="3">
        <v>1162.02</v>
      </c>
      <c r="Q292" s="3">
        <v>14</v>
      </c>
      <c r="R292" s="3">
        <f t="shared" si="19"/>
        <v>0</v>
      </c>
      <c r="S292" s="3">
        <v>140.84</v>
      </c>
      <c r="U292" s="3"/>
    </row>
    <row r="293" spans="1:21" x14ac:dyDescent="0.25">
      <c r="A293" t="s">
        <v>663</v>
      </c>
      <c r="B293" s="2">
        <v>44855</v>
      </c>
      <c r="C293" s="10" t="str">
        <f t="shared" si="16"/>
        <v>2022</v>
      </c>
      <c r="D293">
        <v>10204</v>
      </c>
      <c r="E293" t="s">
        <v>212</v>
      </c>
      <c r="F293" t="s">
        <v>17</v>
      </c>
      <c r="G293" t="s">
        <v>154</v>
      </c>
      <c r="H293" t="s">
        <v>155</v>
      </c>
      <c r="I293" t="s">
        <v>156</v>
      </c>
      <c r="J293" t="s">
        <v>496</v>
      </c>
      <c r="K293" t="s">
        <v>1553</v>
      </c>
      <c r="L293" t="str">
        <f t="shared" si="17"/>
        <v xml:space="preserve">Brother </v>
      </c>
      <c r="M293" t="str">
        <f t="shared" si="18"/>
        <v>Mid-Sized Order</v>
      </c>
      <c r="N293">
        <v>4</v>
      </c>
      <c r="O293" s="6">
        <v>0.05</v>
      </c>
      <c r="P293" s="3">
        <v>1117.2</v>
      </c>
      <c r="Q293" s="3">
        <v>29.66</v>
      </c>
      <c r="R293" s="3">
        <f t="shared" si="19"/>
        <v>57.238947368421123</v>
      </c>
      <c r="S293" s="3">
        <v>170.57</v>
      </c>
      <c r="U293" s="3"/>
    </row>
    <row r="294" spans="1:21" x14ac:dyDescent="0.25">
      <c r="A294" t="s">
        <v>664</v>
      </c>
      <c r="B294" s="2">
        <v>43660</v>
      </c>
      <c r="C294" s="10" t="str">
        <f t="shared" si="16"/>
        <v>2019</v>
      </c>
      <c r="D294">
        <v>10036</v>
      </c>
      <c r="E294" t="s">
        <v>371</v>
      </c>
      <c r="F294" t="s">
        <v>17</v>
      </c>
      <c r="G294" t="s">
        <v>165</v>
      </c>
      <c r="H294" t="s">
        <v>41</v>
      </c>
      <c r="I294" t="s">
        <v>166</v>
      </c>
      <c r="J294" t="s">
        <v>195</v>
      </c>
      <c r="K294" t="s">
        <v>196</v>
      </c>
      <c r="L294" t="str">
        <f t="shared" si="17"/>
        <v xml:space="preserve">Cuisinart </v>
      </c>
      <c r="M294" t="str">
        <f t="shared" si="18"/>
        <v>Single Item</v>
      </c>
      <c r="N294">
        <v>1</v>
      </c>
      <c r="O294" s="6">
        <v>0.05</v>
      </c>
      <c r="P294" s="3">
        <v>279.27999999999997</v>
      </c>
      <c r="Q294" s="3">
        <v>25.44</v>
      </c>
      <c r="R294" s="3">
        <f t="shared" si="19"/>
        <v>13.360000000000014</v>
      </c>
      <c r="S294" s="3">
        <v>36.049999999999997</v>
      </c>
      <c r="U294" s="3"/>
    </row>
    <row r="295" spans="1:21" x14ac:dyDescent="0.25">
      <c r="A295" t="s">
        <v>665</v>
      </c>
      <c r="B295" s="2">
        <v>43857</v>
      </c>
      <c r="C295" s="10" t="str">
        <f t="shared" si="16"/>
        <v>2020</v>
      </c>
      <c r="D295">
        <v>10279</v>
      </c>
      <c r="E295" t="s">
        <v>560</v>
      </c>
      <c r="F295" t="s">
        <v>32</v>
      </c>
      <c r="G295" t="s">
        <v>18</v>
      </c>
      <c r="H295" t="s">
        <v>19</v>
      </c>
      <c r="I295" t="s">
        <v>20</v>
      </c>
      <c r="J295" t="s">
        <v>117</v>
      </c>
      <c r="K295" t="s">
        <v>118</v>
      </c>
      <c r="L295" t="str">
        <f t="shared" si="17"/>
        <v xml:space="preserve">Xerox </v>
      </c>
      <c r="M295" t="str">
        <f t="shared" si="18"/>
        <v>Single Item</v>
      </c>
      <c r="N295">
        <v>1</v>
      </c>
      <c r="O295" s="6">
        <v>0</v>
      </c>
      <c r="P295" s="3">
        <v>180.55</v>
      </c>
      <c r="Q295" s="3">
        <v>17.07</v>
      </c>
      <c r="R295" s="3">
        <f t="shared" si="19"/>
        <v>0</v>
      </c>
      <c r="S295" s="3">
        <v>28.79</v>
      </c>
      <c r="U295" s="3"/>
    </row>
    <row r="296" spans="1:21" x14ac:dyDescent="0.25">
      <c r="A296" t="s">
        <v>666</v>
      </c>
      <c r="B296" s="2">
        <v>44282</v>
      </c>
      <c r="C296" s="10" t="str">
        <f t="shared" si="16"/>
        <v>2021</v>
      </c>
      <c r="D296">
        <v>10223</v>
      </c>
      <c r="E296" t="s">
        <v>667</v>
      </c>
      <c r="F296" t="s">
        <v>39</v>
      </c>
      <c r="G296" t="s">
        <v>47</v>
      </c>
      <c r="H296" t="s">
        <v>48</v>
      </c>
      <c r="I296" t="s">
        <v>122</v>
      </c>
      <c r="J296" t="s">
        <v>551</v>
      </c>
      <c r="K296" t="s">
        <v>552</v>
      </c>
      <c r="L296" t="str">
        <f t="shared" si="17"/>
        <v xml:space="preserve">Supersonic </v>
      </c>
      <c r="M296" t="str">
        <f t="shared" si="18"/>
        <v>Mid-Sized Order</v>
      </c>
      <c r="N296">
        <v>3</v>
      </c>
      <c r="O296" s="6">
        <v>0</v>
      </c>
      <c r="P296" s="3">
        <v>4013.07</v>
      </c>
      <c r="Q296" s="3">
        <v>244.49</v>
      </c>
      <c r="R296" s="3">
        <f t="shared" si="19"/>
        <v>0</v>
      </c>
      <c r="S296" s="3">
        <v>907.32</v>
      </c>
      <c r="U296" s="3"/>
    </row>
    <row r="297" spans="1:21" x14ac:dyDescent="0.25">
      <c r="A297" t="s">
        <v>668</v>
      </c>
      <c r="B297" s="2">
        <v>44216</v>
      </c>
      <c r="C297" s="10" t="str">
        <f t="shared" si="16"/>
        <v>2021</v>
      </c>
      <c r="D297">
        <v>10292</v>
      </c>
      <c r="E297" t="s">
        <v>31</v>
      </c>
      <c r="F297" t="s">
        <v>32</v>
      </c>
      <c r="G297" t="s">
        <v>54</v>
      </c>
      <c r="H297" t="s">
        <v>55</v>
      </c>
      <c r="I297" t="s">
        <v>56</v>
      </c>
      <c r="J297" t="s">
        <v>138</v>
      </c>
      <c r="K297" t="s">
        <v>139</v>
      </c>
      <c r="L297" t="str">
        <f t="shared" si="17"/>
        <v xml:space="preserve">Canon </v>
      </c>
      <c r="M297" t="str">
        <f t="shared" si="18"/>
        <v>Mid-Sized Order</v>
      </c>
      <c r="N297">
        <v>4</v>
      </c>
      <c r="O297" s="6">
        <v>0</v>
      </c>
      <c r="P297" s="3">
        <v>723.6</v>
      </c>
      <c r="Q297" s="3">
        <v>22.28</v>
      </c>
      <c r="R297" s="3">
        <f t="shared" si="19"/>
        <v>0</v>
      </c>
      <c r="S297" s="3">
        <v>110.79</v>
      </c>
      <c r="U297" s="3"/>
    </row>
    <row r="298" spans="1:21" x14ac:dyDescent="0.25">
      <c r="A298" t="s">
        <v>669</v>
      </c>
      <c r="B298" s="2">
        <v>43676</v>
      </c>
      <c r="C298" s="10" t="str">
        <f t="shared" si="16"/>
        <v>2019</v>
      </c>
      <c r="D298">
        <v>10070</v>
      </c>
      <c r="E298" t="s">
        <v>670</v>
      </c>
      <c r="F298" t="s">
        <v>32</v>
      </c>
      <c r="G298" t="s">
        <v>88</v>
      </c>
      <c r="H298" t="s">
        <v>89</v>
      </c>
      <c r="I298" t="s">
        <v>90</v>
      </c>
      <c r="J298" t="s">
        <v>167</v>
      </c>
      <c r="K298" t="s">
        <v>168</v>
      </c>
      <c r="L298" t="str">
        <f t="shared" si="17"/>
        <v xml:space="preserve">Philips </v>
      </c>
      <c r="M298" t="str">
        <f t="shared" si="18"/>
        <v>Mid-Sized Order</v>
      </c>
      <c r="N298">
        <v>3</v>
      </c>
      <c r="O298" s="6">
        <v>0.1</v>
      </c>
      <c r="P298" s="3">
        <v>3647.4</v>
      </c>
      <c r="Q298" s="3">
        <v>230.18</v>
      </c>
      <c r="R298" s="3">
        <f t="shared" si="19"/>
        <v>379.69111111111124</v>
      </c>
      <c r="S298" s="3">
        <v>825.46</v>
      </c>
      <c r="U298" s="3"/>
    </row>
    <row r="299" spans="1:21" x14ac:dyDescent="0.25">
      <c r="A299" t="s">
        <v>671</v>
      </c>
      <c r="B299" s="2">
        <v>44660</v>
      </c>
      <c r="C299" s="10" t="str">
        <f t="shared" si="16"/>
        <v>2022</v>
      </c>
      <c r="D299">
        <v>10005</v>
      </c>
      <c r="E299" t="s">
        <v>672</v>
      </c>
      <c r="F299" t="s">
        <v>39</v>
      </c>
      <c r="G299" t="s">
        <v>18</v>
      </c>
      <c r="H299" t="s">
        <v>19</v>
      </c>
      <c r="I299" t="s">
        <v>20</v>
      </c>
      <c r="J299" t="s">
        <v>64</v>
      </c>
      <c r="K299" t="s">
        <v>65</v>
      </c>
      <c r="L299" t="str">
        <f t="shared" si="17"/>
        <v xml:space="preserve">TCL </v>
      </c>
      <c r="M299" t="str">
        <f t="shared" si="18"/>
        <v>Mid-Sized Order</v>
      </c>
      <c r="N299">
        <v>2</v>
      </c>
      <c r="O299" s="6">
        <v>0.15</v>
      </c>
      <c r="P299" s="3">
        <v>1763.28</v>
      </c>
      <c r="Q299" s="3">
        <v>140.61000000000001</v>
      </c>
      <c r="R299" s="3">
        <f t="shared" si="19"/>
        <v>286.35352941176484</v>
      </c>
      <c r="S299" s="3">
        <v>401.98</v>
      </c>
      <c r="U299" s="3"/>
    </row>
    <row r="300" spans="1:21" x14ac:dyDescent="0.25">
      <c r="A300" t="s">
        <v>673</v>
      </c>
      <c r="B300" s="2">
        <v>43916</v>
      </c>
      <c r="C300" s="10" t="str">
        <f t="shared" si="16"/>
        <v>2020</v>
      </c>
      <c r="D300">
        <v>10386</v>
      </c>
      <c r="E300" t="s">
        <v>440</v>
      </c>
      <c r="F300" t="s">
        <v>17</v>
      </c>
      <c r="G300" t="s">
        <v>40</v>
      </c>
      <c r="H300" t="s">
        <v>41</v>
      </c>
      <c r="I300" t="s">
        <v>166</v>
      </c>
      <c r="J300" t="s">
        <v>68</v>
      </c>
      <c r="K300" t="s">
        <v>69</v>
      </c>
      <c r="L300" t="str">
        <f t="shared" si="17"/>
        <v xml:space="preserve">StarTech </v>
      </c>
      <c r="M300" t="str">
        <f t="shared" si="18"/>
        <v>Mid-Sized Order</v>
      </c>
      <c r="N300">
        <v>2</v>
      </c>
      <c r="O300" s="6">
        <v>0.05</v>
      </c>
      <c r="P300" s="3">
        <v>452.98</v>
      </c>
      <c r="Q300" s="3">
        <v>21.72</v>
      </c>
      <c r="R300" s="3">
        <f t="shared" si="19"/>
        <v>22.697894736842102</v>
      </c>
      <c r="S300" s="3">
        <v>70.11</v>
      </c>
      <c r="U300" s="3"/>
    </row>
    <row r="301" spans="1:21" x14ac:dyDescent="0.25">
      <c r="A301" t="s">
        <v>674</v>
      </c>
      <c r="B301" s="2">
        <v>44262</v>
      </c>
      <c r="C301" s="10" t="str">
        <f t="shared" si="16"/>
        <v>2021</v>
      </c>
      <c r="D301">
        <v>10064</v>
      </c>
      <c r="E301" t="s">
        <v>675</v>
      </c>
      <c r="F301" t="s">
        <v>32</v>
      </c>
      <c r="G301" t="s">
        <v>72</v>
      </c>
      <c r="H301" t="s">
        <v>73</v>
      </c>
      <c r="I301" t="s">
        <v>56</v>
      </c>
      <c r="J301" t="s">
        <v>157</v>
      </c>
      <c r="K301" t="s">
        <v>158</v>
      </c>
      <c r="L301" t="str">
        <f t="shared" si="17"/>
        <v xml:space="preserve">Epson </v>
      </c>
      <c r="M301" t="str">
        <f t="shared" si="18"/>
        <v>Single Item</v>
      </c>
      <c r="N301">
        <v>1</v>
      </c>
      <c r="O301" s="6">
        <v>0</v>
      </c>
      <c r="P301" s="3">
        <v>188.87</v>
      </c>
      <c r="Q301" s="3">
        <v>24.64</v>
      </c>
      <c r="R301" s="3">
        <f t="shared" si="19"/>
        <v>0</v>
      </c>
      <c r="S301" s="3">
        <v>30.79</v>
      </c>
      <c r="U301" s="3"/>
    </row>
    <row r="302" spans="1:21" x14ac:dyDescent="0.25">
      <c r="A302" t="s">
        <v>676</v>
      </c>
      <c r="B302" s="2">
        <v>44566</v>
      </c>
      <c r="C302" s="10" t="str">
        <f t="shared" si="16"/>
        <v>2022</v>
      </c>
      <c r="D302">
        <v>10151</v>
      </c>
      <c r="E302" t="s">
        <v>423</v>
      </c>
      <c r="F302" t="s">
        <v>32</v>
      </c>
      <c r="G302" t="s">
        <v>47</v>
      </c>
      <c r="H302" t="s">
        <v>48</v>
      </c>
      <c r="I302" t="s">
        <v>122</v>
      </c>
      <c r="J302" t="s">
        <v>76</v>
      </c>
      <c r="K302" t="s">
        <v>77</v>
      </c>
      <c r="L302" t="str">
        <f t="shared" si="17"/>
        <v xml:space="preserve">Samsung </v>
      </c>
      <c r="M302" t="str">
        <f t="shared" si="18"/>
        <v>Mid-Sized Order</v>
      </c>
      <c r="N302">
        <v>3</v>
      </c>
      <c r="O302" s="6">
        <v>0.1</v>
      </c>
      <c r="P302" s="3">
        <v>2914.5</v>
      </c>
      <c r="Q302" s="3">
        <v>53.3</v>
      </c>
      <c r="R302" s="3">
        <f t="shared" si="19"/>
        <v>317.91111111111104</v>
      </c>
      <c r="S302" s="3">
        <v>588.23</v>
      </c>
      <c r="U302" s="3"/>
    </row>
    <row r="303" spans="1:21" x14ac:dyDescent="0.25">
      <c r="A303" t="s">
        <v>677</v>
      </c>
      <c r="B303" s="2">
        <v>44110</v>
      </c>
      <c r="C303" s="10" t="str">
        <f t="shared" si="16"/>
        <v>2020</v>
      </c>
      <c r="D303">
        <v>10117</v>
      </c>
      <c r="E303" t="s">
        <v>678</v>
      </c>
      <c r="F303" t="s">
        <v>32</v>
      </c>
      <c r="G303" t="s">
        <v>121</v>
      </c>
      <c r="H303" t="s">
        <v>121</v>
      </c>
      <c r="I303" t="s">
        <v>122</v>
      </c>
      <c r="J303" t="s">
        <v>167</v>
      </c>
      <c r="K303" t="s">
        <v>168</v>
      </c>
      <c r="L303" t="str">
        <f t="shared" si="17"/>
        <v xml:space="preserve">Philips </v>
      </c>
      <c r="M303" t="str">
        <f t="shared" si="18"/>
        <v>Single Item</v>
      </c>
      <c r="N303">
        <v>1</v>
      </c>
      <c r="O303" s="6">
        <v>0</v>
      </c>
      <c r="P303" s="3">
        <v>1215.8</v>
      </c>
      <c r="Q303" s="3">
        <v>219.71</v>
      </c>
      <c r="R303" s="3">
        <f t="shared" si="19"/>
        <v>0</v>
      </c>
      <c r="S303" s="3">
        <v>289.45</v>
      </c>
      <c r="U303" s="3"/>
    </row>
    <row r="304" spans="1:21" x14ac:dyDescent="0.25">
      <c r="A304" t="s">
        <v>679</v>
      </c>
      <c r="B304" s="2">
        <v>44498</v>
      </c>
      <c r="C304" s="10" t="str">
        <f t="shared" si="16"/>
        <v>2021</v>
      </c>
      <c r="D304">
        <v>10063</v>
      </c>
      <c r="E304" t="s">
        <v>680</v>
      </c>
      <c r="F304" t="s">
        <v>39</v>
      </c>
      <c r="G304" t="s">
        <v>154</v>
      </c>
      <c r="H304" t="s">
        <v>155</v>
      </c>
      <c r="I304" t="s">
        <v>156</v>
      </c>
      <c r="J304" t="s">
        <v>91</v>
      </c>
      <c r="K304" t="s">
        <v>92</v>
      </c>
      <c r="L304" t="str">
        <f t="shared" si="17"/>
        <v xml:space="preserve">Hamilton </v>
      </c>
      <c r="M304" t="str">
        <f t="shared" si="18"/>
        <v>Single Item</v>
      </c>
      <c r="N304">
        <v>1</v>
      </c>
      <c r="O304" s="6">
        <v>0</v>
      </c>
      <c r="P304" s="3">
        <v>277.07</v>
      </c>
      <c r="Q304" s="3">
        <v>34.33</v>
      </c>
      <c r="R304" s="3">
        <f t="shared" si="19"/>
        <v>0</v>
      </c>
      <c r="S304" s="3">
        <v>36.68</v>
      </c>
      <c r="U304" s="3"/>
    </row>
    <row r="305" spans="1:21" x14ac:dyDescent="0.25">
      <c r="A305" t="s">
        <v>681</v>
      </c>
      <c r="B305" s="2">
        <v>44732</v>
      </c>
      <c r="C305" s="10" t="str">
        <f t="shared" si="16"/>
        <v>2022</v>
      </c>
      <c r="D305">
        <v>10171</v>
      </c>
      <c r="E305" t="s">
        <v>682</v>
      </c>
      <c r="F305" t="s">
        <v>32</v>
      </c>
      <c r="G305" t="s">
        <v>33</v>
      </c>
      <c r="H305" t="s">
        <v>34</v>
      </c>
      <c r="I305" t="s">
        <v>27</v>
      </c>
      <c r="J305" t="s">
        <v>123</v>
      </c>
      <c r="K305" t="s">
        <v>124</v>
      </c>
      <c r="L305" t="str">
        <f t="shared" si="17"/>
        <v xml:space="preserve">Sony </v>
      </c>
      <c r="M305" t="str">
        <f t="shared" si="18"/>
        <v>Mid-Sized Order</v>
      </c>
      <c r="N305">
        <v>4</v>
      </c>
      <c r="O305" s="6">
        <v>0.15</v>
      </c>
      <c r="P305" s="3">
        <v>2670.8</v>
      </c>
      <c r="Q305" s="3">
        <v>24.23</v>
      </c>
      <c r="R305" s="3">
        <f t="shared" si="19"/>
        <v>467.04176470588254</v>
      </c>
      <c r="S305" s="3">
        <v>536.58000000000004</v>
      </c>
      <c r="U305" s="3"/>
    </row>
    <row r="306" spans="1:21" x14ac:dyDescent="0.25">
      <c r="A306" t="s">
        <v>683</v>
      </c>
      <c r="B306" s="2">
        <v>43649</v>
      </c>
      <c r="C306" s="10" t="str">
        <f t="shared" si="16"/>
        <v>2019</v>
      </c>
      <c r="D306">
        <v>10328</v>
      </c>
      <c r="E306" t="s">
        <v>369</v>
      </c>
      <c r="F306" t="s">
        <v>32</v>
      </c>
      <c r="G306" t="s">
        <v>47</v>
      </c>
      <c r="H306" t="s">
        <v>48</v>
      </c>
      <c r="I306" t="s">
        <v>122</v>
      </c>
      <c r="J306" t="s">
        <v>95</v>
      </c>
      <c r="K306" t="s">
        <v>96</v>
      </c>
      <c r="L306" t="str">
        <f t="shared" si="17"/>
        <v xml:space="preserve">Sharp </v>
      </c>
      <c r="M306" t="str">
        <f t="shared" si="18"/>
        <v>Single Item</v>
      </c>
      <c r="N306">
        <v>1</v>
      </c>
      <c r="O306" s="6">
        <v>0</v>
      </c>
      <c r="P306" s="3">
        <v>1024.3699999999999</v>
      </c>
      <c r="Q306" s="3">
        <v>197.44</v>
      </c>
      <c r="R306" s="3">
        <f t="shared" si="19"/>
        <v>0</v>
      </c>
      <c r="S306" s="3">
        <v>245.1</v>
      </c>
      <c r="U306" s="3"/>
    </row>
    <row r="307" spans="1:21" x14ac:dyDescent="0.25">
      <c r="A307" t="s">
        <v>684</v>
      </c>
      <c r="B307" s="2">
        <v>44471</v>
      </c>
      <c r="C307" s="10" t="str">
        <f t="shared" si="16"/>
        <v>2021</v>
      </c>
      <c r="D307">
        <v>10096</v>
      </c>
      <c r="E307" t="s">
        <v>685</v>
      </c>
      <c r="F307" t="s">
        <v>32</v>
      </c>
      <c r="G307" t="s">
        <v>121</v>
      </c>
      <c r="H307" t="s">
        <v>121</v>
      </c>
      <c r="I307" t="s">
        <v>122</v>
      </c>
      <c r="J307" t="s">
        <v>551</v>
      </c>
      <c r="K307" t="s">
        <v>552</v>
      </c>
      <c r="L307" t="str">
        <f t="shared" si="17"/>
        <v xml:space="preserve">Supersonic </v>
      </c>
      <c r="M307" t="str">
        <f t="shared" si="18"/>
        <v>Mid-Sized Order</v>
      </c>
      <c r="N307">
        <v>3</v>
      </c>
      <c r="O307" s="6">
        <v>0</v>
      </c>
      <c r="P307" s="3">
        <v>4013.07</v>
      </c>
      <c r="Q307" s="3">
        <v>244.49</v>
      </c>
      <c r="R307" s="3">
        <f t="shared" si="19"/>
        <v>0</v>
      </c>
      <c r="S307" s="3">
        <v>907.32</v>
      </c>
      <c r="U307" s="3"/>
    </row>
    <row r="308" spans="1:21" x14ac:dyDescent="0.25">
      <c r="A308" t="s">
        <v>686</v>
      </c>
      <c r="B308" s="2">
        <v>43496</v>
      </c>
      <c r="C308" s="10" t="str">
        <f t="shared" si="16"/>
        <v>2019</v>
      </c>
      <c r="D308">
        <v>10196</v>
      </c>
      <c r="E308" t="s">
        <v>1539</v>
      </c>
      <c r="F308" t="s">
        <v>39</v>
      </c>
      <c r="G308" t="s">
        <v>88</v>
      </c>
      <c r="H308" t="s">
        <v>89</v>
      </c>
      <c r="I308" t="s">
        <v>90</v>
      </c>
      <c r="J308" t="s">
        <v>294</v>
      </c>
      <c r="K308" t="s">
        <v>295</v>
      </c>
      <c r="L308" t="str">
        <f t="shared" si="17"/>
        <v xml:space="preserve">Motorola </v>
      </c>
      <c r="M308" t="str">
        <f t="shared" si="18"/>
        <v>Mid-Sized Order</v>
      </c>
      <c r="N308">
        <v>3</v>
      </c>
      <c r="O308" s="6">
        <v>0</v>
      </c>
      <c r="P308" s="3">
        <v>2700.72</v>
      </c>
      <c r="Q308" s="3">
        <v>58.44</v>
      </c>
      <c r="R308" s="3">
        <f t="shared" si="19"/>
        <v>0</v>
      </c>
      <c r="S308" s="3">
        <v>545.99</v>
      </c>
      <c r="U308" s="3"/>
    </row>
    <row r="309" spans="1:21" x14ac:dyDescent="0.25">
      <c r="A309" t="s">
        <v>687</v>
      </c>
      <c r="B309" s="2">
        <v>43202</v>
      </c>
      <c r="C309" s="10" t="str">
        <f t="shared" si="16"/>
        <v>2018</v>
      </c>
      <c r="D309">
        <v>10171</v>
      </c>
      <c r="E309" t="s">
        <v>682</v>
      </c>
      <c r="F309" t="s">
        <v>32</v>
      </c>
      <c r="G309" t="s">
        <v>25</v>
      </c>
      <c r="H309" t="s">
        <v>26</v>
      </c>
      <c r="I309" t="s">
        <v>27</v>
      </c>
      <c r="J309" t="s">
        <v>480</v>
      </c>
      <c r="K309" t="s">
        <v>481</v>
      </c>
      <c r="L309" t="str">
        <f t="shared" si="17"/>
        <v xml:space="preserve">Panasonic </v>
      </c>
      <c r="M309" t="str">
        <f t="shared" si="18"/>
        <v>Single Item</v>
      </c>
      <c r="N309">
        <v>1</v>
      </c>
      <c r="O309" s="6">
        <v>0</v>
      </c>
      <c r="P309" s="3">
        <v>885.07</v>
      </c>
      <c r="Q309" s="3">
        <v>144.58000000000001</v>
      </c>
      <c r="R309" s="3">
        <f t="shared" si="19"/>
        <v>0</v>
      </c>
      <c r="S309" s="3">
        <v>209.18</v>
      </c>
      <c r="U309" s="3"/>
    </row>
    <row r="310" spans="1:21" x14ac:dyDescent="0.25">
      <c r="A310" t="s">
        <v>688</v>
      </c>
      <c r="B310" s="2">
        <v>44365</v>
      </c>
      <c r="C310" s="10" t="str">
        <f t="shared" si="16"/>
        <v>2021</v>
      </c>
      <c r="D310">
        <v>10128</v>
      </c>
      <c r="E310" t="s">
        <v>470</v>
      </c>
      <c r="F310" t="s">
        <v>32</v>
      </c>
      <c r="G310" t="s">
        <v>33</v>
      </c>
      <c r="H310" t="s">
        <v>34</v>
      </c>
      <c r="I310" t="s">
        <v>27</v>
      </c>
      <c r="J310" t="s">
        <v>236</v>
      </c>
      <c r="K310" t="s">
        <v>237</v>
      </c>
      <c r="L310" t="str">
        <f t="shared" si="17"/>
        <v xml:space="preserve">Hamilton </v>
      </c>
      <c r="M310" t="str">
        <f t="shared" si="18"/>
        <v>Single Item</v>
      </c>
      <c r="N310">
        <v>1</v>
      </c>
      <c r="O310" s="6">
        <v>0</v>
      </c>
      <c r="P310" s="3">
        <v>737.82</v>
      </c>
      <c r="Q310" s="3">
        <v>175.46</v>
      </c>
      <c r="R310" s="3">
        <f t="shared" si="19"/>
        <v>0</v>
      </c>
      <c r="S310" s="3">
        <v>202.01</v>
      </c>
      <c r="U310" s="3"/>
    </row>
    <row r="311" spans="1:21" x14ac:dyDescent="0.25">
      <c r="A311" t="s">
        <v>689</v>
      </c>
      <c r="B311" s="2">
        <v>44233</v>
      </c>
      <c r="C311" s="10" t="str">
        <f t="shared" si="16"/>
        <v>2021</v>
      </c>
      <c r="D311">
        <v>10369</v>
      </c>
      <c r="E311" t="s">
        <v>98</v>
      </c>
      <c r="F311" t="s">
        <v>32</v>
      </c>
      <c r="G311" t="s">
        <v>25</v>
      </c>
      <c r="H311" t="s">
        <v>26</v>
      </c>
      <c r="I311" t="s">
        <v>27</v>
      </c>
      <c r="J311" t="s">
        <v>272</v>
      </c>
      <c r="K311" t="s">
        <v>273</v>
      </c>
      <c r="L311" t="str">
        <f t="shared" si="17"/>
        <v xml:space="preserve">Huawei </v>
      </c>
      <c r="M311" t="str">
        <f t="shared" si="18"/>
        <v>Mid-Sized Order</v>
      </c>
      <c r="N311">
        <v>4</v>
      </c>
      <c r="O311" s="6">
        <v>0.05</v>
      </c>
      <c r="P311" s="3">
        <v>2001.28</v>
      </c>
      <c r="Q311" s="3">
        <v>15.45</v>
      </c>
      <c r="R311" s="3">
        <f t="shared" si="19"/>
        <v>104.51736842105265</v>
      </c>
      <c r="S311" s="3">
        <v>401.78</v>
      </c>
      <c r="U311" s="3"/>
    </row>
    <row r="312" spans="1:21" x14ac:dyDescent="0.25">
      <c r="A312" t="s">
        <v>690</v>
      </c>
      <c r="B312" s="2">
        <v>44899</v>
      </c>
      <c r="C312" s="10" t="str">
        <f t="shared" si="16"/>
        <v>2022</v>
      </c>
      <c r="D312">
        <v>10374</v>
      </c>
      <c r="E312" t="s">
        <v>164</v>
      </c>
      <c r="F312" t="s">
        <v>32</v>
      </c>
      <c r="G312" t="s">
        <v>18</v>
      </c>
      <c r="H312" t="s">
        <v>19</v>
      </c>
      <c r="I312" t="s">
        <v>20</v>
      </c>
      <c r="J312" t="s">
        <v>551</v>
      </c>
      <c r="K312" t="s">
        <v>552</v>
      </c>
      <c r="L312" t="str">
        <f t="shared" si="17"/>
        <v xml:space="preserve">Supersonic </v>
      </c>
      <c r="M312" t="str">
        <f t="shared" si="18"/>
        <v>Single Item</v>
      </c>
      <c r="N312">
        <v>1</v>
      </c>
      <c r="O312" s="6">
        <v>0.1</v>
      </c>
      <c r="P312" s="3">
        <v>1337.69</v>
      </c>
      <c r="Q312" s="3">
        <v>244.49</v>
      </c>
      <c r="R312" s="3">
        <f t="shared" si="19"/>
        <v>121.4666666666667</v>
      </c>
      <c r="S312" s="3">
        <v>318.74</v>
      </c>
      <c r="U312" s="3"/>
    </row>
    <row r="313" spans="1:21" x14ac:dyDescent="0.25">
      <c r="A313" t="s">
        <v>691</v>
      </c>
      <c r="B313" s="2">
        <v>44385</v>
      </c>
      <c r="C313" s="10" t="str">
        <f t="shared" si="16"/>
        <v>2021</v>
      </c>
      <c r="D313">
        <v>10173</v>
      </c>
      <c r="E313" t="s">
        <v>692</v>
      </c>
      <c r="F313" t="s">
        <v>17</v>
      </c>
      <c r="G313" t="s">
        <v>33</v>
      </c>
      <c r="H313" t="s">
        <v>34</v>
      </c>
      <c r="I313" t="s">
        <v>27</v>
      </c>
      <c r="J313" t="s">
        <v>398</v>
      </c>
      <c r="K313" t="s">
        <v>1551</v>
      </c>
      <c r="L313" t="str">
        <f t="shared" si="17"/>
        <v xml:space="preserve">Samsung </v>
      </c>
      <c r="M313" t="str">
        <f t="shared" si="18"/>
        <v>Single Item</v>
      </c>
      <c r="N313">
        <v>1</v>
      </c>
      <c r="O313" s="6">
        <v>0</v>
      </c>
      <c r="P313" s="3">
        <v>239.47</v>
      </c>
      <c r="Q313" s="3">
        <v>22.84</v>
      </c>
      <c r="R313" s="3">
        <f t="shared" si="19"/>
        <v>0</v>
      </c>
      <c r="S313" s="3">
        <v>31.02</v>
      </c>
      <c r="U313" s="3"/>
    </row>
    <row r="314" spans="1:21" x14ac:dyDescent="0.25">
      <c r="A314" t="s">
        <v>693</v>
      </c>
      <c r="B314" s="2">
        <v>44098</v>
      </c>
      <c r="C314" s="10" t="str">
        <f t="shared" si="16"/>
        <v>2020</v>
      </c>
      <c r="D314">
        <v>10284</v>
      </c>
      <c r="E314" t="s">
        <v>94</v>
      </c>
      <c r="F314" t="s">
        <v>17</v>
      </c>
      <c r="G314" t="s">
        <v>88</v>
      </c>
      <c r="H314" t="s">
        <v>89</v>
      </c>
      <c r="I314" t="s">
        <v>90</v>
      </c>
      <c r="J314" t="s">
        <v>229</v>
      </c>
      <c r="K314" t="s">
        <v>230</v>
      </c>
      <c r="L314" t="str">
        <f t="shared" si="17"/>
        <v xml:space="preserve">LG </v>
      </c>
      <c r="M314" t="str">
        <f t="shared" si="18"/>
        <v>Mid-Sized Order</v>
      </c>
      <c r="N314">
        <v>2</v>
      </c>
      <c r="O314" s="6">
        <v>0</v>
      </c>
      <c r="P314" s="3">
        <v>2379.6</v>
      </c>
      <c r="Q314" s="3">
        <v>239.87</v>
      </c>
      <c r="R314" s="3">
        <f t="shared" si="19"/>
        <v>0</v>
      </c>
      <c r="S314" s="3">
        <v>547.51</v>
      </c>
      <c r="U314" s="3"/>
    </row>
    <row r="315" spans="1:21" x14ac:dyDescent="0.25">
      <c r="A315" t="s">
        <v>694</v>
      </c>
      <c r="B315" s="2">
        <v>43548</v>
      </c>
      <c r="C315" s="10" t="str">
        <f t="shared" si="16"/>
        <v>2019</v>
      </c>
      <c r="D315">
        <v>10199</v>
      </c>
      <c r="E315" t="s">
        <v>695</v>
      </c>
      <c r="F315" t="s">
        <v>32</v>
      </c>
      <c r="G315" t="s">
        <v>72</v>
      </c>
      <c r="H315" t="s">
        <v>73</v>
      </c>
      <c r="I315" t="s">
        <v>56</v>
      </c>
      <c r="J315" t="s">
        <v>374</v>
      </c>
      <c r="K315" t="s">
        <v>1550</v>
      </c>
      <c r="L315" t="str">
        <f t="shared" si="17"/>
        <v xml:space="preserve">Insignia </v>
      </c>
      <c r="M315" t="str">
        <f t="shared" si="18"/>
        <v>Large Order</v>
      </c>
      <c r="N315">
        <v>7</v>
      </c>
      <c r="O315" s="6">
        <v>0.05</v>
      </c>
      <c r="P315" s="3">
        <v>8337.07</v>
      </c>
      <c r="Q315" s="3">
        <v>270.33999999999997</v>
      </c>
      <c r="R315" s="3">
        <f t="shared" si="19"/>
        <v>424.56473684210505</v>
      </c>
      <c r="S315" s="3">
        <v>1861.17</v>
      </c>
      <c r="U315" s="3"/>
    </row>
    <row r="316" spans="1:21" x14ac:dyDescent="0.25">
      <c r="A316" t="s">
        <v>696</v>
      </c>
      <c r="B316" s="2">
        <v>44045</v>
      </c>
      <c r="C316" s="10" t="str">
        <f t="shared" si="16"/>
        <v>2020</v>
      </c>
      <c r="D316">
        <v>10118</v>
      </c>
      <c r="E316" t="s">
        <v>697</v>
      </c>
      <c r="F316" t="s">
        <v>39</v>
      </c>
      <c r="G316" t="s">
        <v>103</v>
      </c>
      <c r="H316" t="s">
        <v>104</v>
      </c>
      <c r="I316" t="s">
        <v>105</v>
      </c>
      <c r="J316" t="s">
        <v>205</v>
      </c>
      <c r="K316" t="s">
        <v>206</v>
      </c>
      <c r="L316" t="str">
        <f t="shared" si="17"/>
        <v xml:space="preserve">LG </v>
      </c>
      <c r="M316" t="str">
        <f t="shared" si="18"/>
        <v>Single Item</v>
      </c>
      <c r="N316">
        <v>1</v>
      </c>
      <c r="O316" s="6">
        <v>0</v>
      </c>
      <c r="P316" s="3">
        <v>753.3</v>
      </c>
      <c r="Q316" s="3">
        <v>54.77</v>
      </c>
      <c r="R316" s="3">
        <f t="shared" si="19"/>
        <v>0</v>
      </c>
      <c r="S316" s="3">
        <v>156.13999999999999</v>
      </c>
      <c r="U316" s="3"/>
    </row>
    <row r="317" spans="1:21" x14ac:dyDescent="0.25">
      <c r="A317" t="s">
        <v>698</v>
      </c>
      <c r="B317" s="2">
        <v>43616</v>
      </c>
      <c r="C317" s="10" t="str">
        <f t="shared" si="16"/>
        <v>2019</v>
      </c>
      <c r="D317">
        <v>10198</v>
      </c>
      <c r="E317" t="s">
        <v>699</v>
      </c>
      <c r="F317" t="s">
        <v>39</v>
      </c>
      <c r="G317" t="s">
        <v>47</v>
      </c>
      <c r="H317" t="s">
        <v>48</v>
      </c>
      <c r="I317" t="s">
        <v>122</v>
      </c>
      <c r="J317" t="s">
        <v>246</v>
      </c>
      <c r="K317" t="s">
        <v>247</v>
      </c>
      <c r="L317" t="str">
        <f t="shared" si="17"/>
        <v xml:space="preserve">Samsung </v>
      </c>
      <c r="M317" t="str">
        <f t="shared" si="18"/>
        <v>Single Item</v>
      </c>
      <c r="N317">
        <v>1</v>
      </c>
      <c r="O317" s="6">
        <v>0.05</v>
      </c>
      <c r="P317" s="3">
        <v>1023.46</v>
      </c>
      <c r="Q317" s="3">
        <v>164.28</v>
      </c>
      <c r="R317" s="3">
        <f t="shared" si="19"/>
        <v>45.220000000000027</v>
      </c>
      <c r="S317" s="3">
        <v>241.59</v>
      </c>
      <c r="U317" s="3"/>
    </row>
    <row r="318" spans="1:21" x14ac:dyDescent="0.25">
      <c r="A318" t="s">
        <v>700</v>
      </c>
      <c r="B318" s="2">
        <v>44817</v>
      </c>
      <c r="C318" s="10" t="str">
        <f t="shared" si="16"/>
        <v>2022</v>
      </c>
      <c r="D318">
        <v>10137</v>
      </c>
      <c r="E318" t="s">
        <v>701</v>
      </c>
      <c r="F318" t="s">
        <v>32</v>
      </c>
      <c r="G318" t="s">
        <v>165</v>
      </c>
      <c r="H318" t="s">
        <v>41</v>
      </c>
      <c r="I318" t="s">
        <v>166</v>
      </c>
      <c r="J318" t="s">
        <v>443</v>
      </c>
      <c r="K318" t="s">
        <v>444</v>
      </c>
      <c r="L318" t="str">
        <f t="shared" si="17"/>
        <v xml:space="preserve">Cisco </v>
      </c>
      <c r="M318" t="str">
        <f t="shared" si="18"/>
        <v>Single Item</v>
      </c>
      <c r="N318">
        <v>1</v>
      </c>
      <c r="O318" s="6">
        <v>0</v>
      </c>
      <c r="P318" s="3">
        <v>554.19000000000005</v>
      </c>
      <c r="Q318" s="3">
        <v>31.36</v>
      </c>
      <c r="R318" s="3">
        <f t="shared" si="19"/>
        <v>0</v>
      </c>
      <c r="S318" s="3">
        <v>113.98</v>
      </c>
      <c r="U318" s="3"/>
    </row>
    <row r="319" spans="1:21" x14ac:dyDescent="0.25">
      <c r="A319" t="s">
        <v>702</v>
      </c>
      <c r="B319" s="2">
        <v>43638</v>
      </c>
      <c r="C319" s="10" t="str">
        <f t="shared" si="16"/>
        <v>2019</v>
      </c>
      <c r="D319">
        <v>10054</v>
      </c>
      <c r="E319" t="s">
        <v>703</v>
      </c>
      <c r="F319" t="s">
        <v>39</v>
      </c>
      <c r="G319" t="s">
        <v>165</v>
      </c>
      <c r="H319" t="s">
        <v>41</v>
      </c>
      <c r="I319" t="s">
        <v>166</v>
      </c>
      <c r="J319" t="s">
        <v>379</v>
      </c>
      <c r="K319" t="s">
        <v>380</v>
      </c>
      <c r="L319" t="str">
        <f t="shared" si="17"/>
        <v xml:space="preserve">Toshiba </v>
      </c>
      <c r="M319" t="str">
        <f t="shared" si="18"/>
        <v>Single Item</v>
      </c>
      <c r="N319">
        <v>1</v>
      </c>
      <c r="O319" s="6">
        <v>0.05</v>
      </c>
      <c r="P319" s="3">
        <v>1021.59</v>
      </c>
      <c r="Q319" s="3">
        <v>174.02</v>
      </c>
      <c r="R319" s="3">
        <f t="shared" si="19"/>
        <v>44.608947368421127</v>
      </c>
      <c r="S319" s="3">
        <v>242.15</v>
      </c>
      <c r="U319" s="3"/>
    </row>
    <row r="320" spans="1:21" x14ac:dyDescent="0.25">
      <c r="A320" t="s">
        <v>704</v>
      </c>
      <c r="B320" s="2">
        <v>43791</v>
      </c>
      <c r="C320" s="10" t="str">
        <f t="shared" si="16"/>
        <v>2019</v>
      </c>
      <c r="D320">
        <v>10214</v>
      </c>
      <c r="E320" t="s">
        <v>1558</v>
      </c>
      <c r="F320" t="s">
        <v>17</v>
      </c>
      <c r="G320" t="s">
        <v>278</v>
      </c>
      <c r="H320" t="s">
        <v>279</v>
      </c>
      <c r="I320" t="s">
        <v>122</v>
      </c>
      <c r="J320" t="s">
        <v>480</v>
      </c>
      <c r="K320" t="s">
        <v>481</v>
      </c>
      <c r="L320" t="str">
        <f t="shared" si="17"/>
        <v xml:space="preserve">Panasonic </v>
      </c>
      <c r="M320" t="str">
        <f t="shared" si="18"/>
        <v>Mid-Sized Order</v>
      </c>
      <c r="N320">
        <v>2</v>
      </c>
      <c r="O320" s="6">
        <v>0</v>
      </c>
      <c r="P320" s="3">
        <v>1770.14</v>
      </c>
      <c r="Q320" s="3">
        <v>151.81</v>
      </c>
      <c r="R320" s="3">
        <f t="shared" si="19"/>
        <v>0</v>
      </c>
      <c r="S320" s="3">
        <v>404.62</v>
      </c>
      <c r="U320" s="3"/>
    </row>
    <row r="321" spans="1:21" x14ac:dyDescent="0.25">
      <c r="A321" t="s">
        <v>706</v>
      </c>
      <c r="B321" s="2">
        <v>43765</v>
      </c>
      <c r="C321" s="10" t="str">
        <f t="shared" si="16"/>
        <v>2019</v>
      </c>
      <c r="D321">
        <v>10071</v>
      </c>
      <c r="E321" t="s">
        <v>707</v>
      </c>
      <c r="F321" t="s">
        <v>17</v>
      </c>
      <c r="G321" t="s">
        <v>193</v>
      </c>
      <c r="H321" t="s">
        <v>193</v>
      </c>
      <c r="I321" t="s">
        <v>194</v>
      </c>
      <c r="J321" t="s">
        <v>241</v>
      </c>
      <c r="K321" t="s">
        <v>242</v>
      </c>
      <c r="L321" t="str">
        <f t="shared" si="17"/>
        <v xml:space="preserve">LG </v>
      </c>
      <c r="M321" t="str">
        <f t="shared" si="18"/>
        <v>Mid-Sized Order</v>
      </c>
      <c r="N321">
        <v>3</v>
      </c>
      <c r="O321" s="6">
        <v>0.1</v>
      </c>
      <c r="P321" s="3">
        <v>714.24</v>
      </c>
      <c r="Q321" s="3">
        <v>29.88</v>
      </c>
      <c r="R321" s="3">
        <f t="shared" si="19"/>
        <v>76.039999999999964</v>
      </c>
      <c r="S321" s="3">
        <v>88.7</v>
      </c>
      <c r="U321" s="3"/>
    </row>
    <row r="322" spans="1:21" x14ac:dyDescent="0.25">
      <c r="A322" t="s">
        <v>708</v>
      </c>
      <c r="B322" s="2">
        <v>44217</v>
      </c>
      <c r="C322" s="10" t="str">
        <f t="shared" si="16"/>
        <v>2021</v>
      </c>
      <c r="D322">
        <v>10269</v>
      </c>
      <c r="E322" t="s">
        <v>463</v>
      </c>
      <c r="F322" t="s">
        <v>17</v>
      </c>
      <c r="G322" t="s">
        <v>193</v>
      </c>
      <c r="H322" t="s">
        <v>193</v>
      </c>
      <c r="I322" t="s">
        <v>194</v>
      </c>
      <c r="J322" t="s">
        <v>95</v>
      </c>
      <c r="K322" t="s">
        <v>96</v>
      </c>
      <c r="L322" t="str">
        <f t="shared" si="17"/>
        <v xml:space="preserve">Sharp </v>
      </c>
      <c r="M322" t="str">
        <f t="shared" si="18"/>
        <v>Large Order</v>
      </c>
      <c r="N322">
        <v>5</v>
      </c>
      <c r="O322" s="6">
        <v>0.1</v>
      </c>
      <c r="P322" s="3">
        <v>5121.8500000000004</v>
      </c>
      <c r="Q322" s="3">
        <v>206.84</v>
      </c>
      <c r="R322" s="3">
        <f t="shared" si="19"/>
        <v>546.11222222222204</v>
      </c>
      <c r="S322" s="3">
        <v>1147.48</v>
      </c>
      <c r="U322" s="3"/>
    </row>
    <row r="323" spans="1:21" x14ac:dyDescent="0.25">
      <c r="A323" t="s">
        <v>709</v>
      </c>
      <c r="B323" s="2">
        <v>44125</v>
      </c>
      <c r="C323" s="10" t="str">
        <f t="shared" ref="C323:C386" si="20">LEFT(TEXT(B323, "YYYY-MM-DD"), 4)</f>
        <v>2020</v>
      </c>
      <c r="D323">
        <v>10039</v>
      </c>
      <c r="E323" t="s">
        <v>366</v>
      </c>
      <c r="F323" t="s">
        <v>39</v>
      </c>
      <c r="G323" t="s">
        <v>33</v>
      </c>
      <c r="H323" t="s">
        <v>34</v>
      </c>
      <c r="I323" t="s">
        <v>27</v>
      </c>
      <c r="J323" t="s">
        <v>80</v>
      </c>
      <c r="K323" t="s">
        <v>81</v>
      </c>
      <c r="L323" t="str">
        <f t="shared" ref="L323:L386" si="21">LEFT(K323, FIND(" ", K323))</f>
        <v xml:space="preserve">HP </v>
      </c>
      <c r="M323" t="str">
        <f t="shared" ref="M323:M386" si="22">IF(N323 = 1, "Single Item", IF(N323 &lt;= 4, "Mid-Sized Order", IF(N323 &gt; 4, "Large Order", "Invalid")))</f>
        <v>Single Item</v>
      </c>
      <c r="N323">
        <v>1</v>
      </c>
      <c r="O323" s="6">
        <v>0.05</v>
      </c>
      <c r="P323" s="3">
        <v>227.74</v>
      </c>
      <c r="Q323" s="3">
        <v>23.55</v>
      </c>
      <c r="R323" s="3">
        <f t="shared" ref="R323:R386" si="23">(P323-Q323)/(1-O323) - (P323-Q323)</f>
        <v>10.74684210526317</v>
      </c>
      <c r="S323" s="3">
        <v>36.51</v>
      </c>
      <c r="U323" s="3"/>
    </row>
    <row r="324" spans="1:21" x14ac:dyDescent="0.25">
      <c r="A324" t="s">
        <v>710</v>
      </c>
      <c r="B324" s="2">
        <v>43836</v>
      </c>
      <c r="C324" s="10" t="str">
        <f t="shared" si="20"/>
        <v>2020</v>
      </c>
      <c r="D324">
        <v>10065</v>
      </c>
      <c r="E324" t="s">
        <v>711</v>
      </c>
      <c r="F324" t="s">
        <v>39</v>
      </c>
      <c r="G324" t="s">
        <v>165</v>
      </c>
      <c r="H324" t="s">
        <v>41</v>
      </c>
      <c r="I324" t="s">
        <v>166</v>
      </c>
      <c r="J324" t="s">
        <v>480</v>
      </c>
      <c r="K324" t="s">
        <v>481</v>
      </c>
      <c r="L324" t="str">
        <f t="shared" si="21"/>
        <v xml:space="preserve">Panasonic </v>
      </c>
      <c r="M324" t="str">
        <f t="shared" si="22"/>
        <v>Mid-Sized Order</v>
      </c>
      <c r="N324">
        <v>4</v>
      </c>
      <c r="O324" s="6">
        <v>0</v>
      </c>
      <c r="P324" s="3">
        <v>3540.28</v>
      </c>
      <c r="Q324" s="3">
        <v>159.04</v>
      </c>
      <c r="R324" s="3">
        <f t="shared" si="23"/>
        <v>0</v>
      </c>
      <c r="S324" s="3">
        <v>794.78</v>
      </c>
      <c r="U324" s="3"/>
    </row>
    <row r="325" spans="1:21" x14ac:dyDescent="0.25">
      <c r="A325" t="s">
        <v>712</v>
      </c>
      <c r="B325" s="2">
        <v>43931</v>
      </c>
      <c r="C325" s="10" t="str">
        <f t="shared" si="20"/>
        <v>2020</v>
      </c>
      <c r="D325">
        <v>10233</v>
      </c>
      <c r="E325" t="s">
        <v>477</v>
      </c>
      <c r="F325" t="s">
        <v>39</v>
      </c>
      <c r="G325" t="s">
        <v>165</v>
      </c>
      <c r="H325" t="s">
        <v>41</v>
      </c>
      <c r="I325" t="s">
        <v>166</v>
      </c>
      <c r="J325" t="s">
        <v>80</v>
      </c>
      <c r="K325" t="s">
        <v>81</v>
      </c>
      <c r="L325" t="str">
        <f t="shared" si="21"/>
        <v xml:space="preserve">HP </v>
      </c>
      <c r="M325" t="str">
        <f t="shared" si="22"/>
        <v>Single Item</v>
      </c>
      <c r="N325">
        <v>1</v>
      </c>
      <c r="O325" s="6">
        <v>0.25</v>
      </c>
      <c r="P325" s="3">
        <v>227.74</v>
      </c>
      <c r="Q325" s="3">
        <v>25.9</v>
      </c>
      <c r="R325" s="3">
        <f t="shared" si="23"/>
        <v>67.28</v>
      </c>
      <c r="S325" s="3">
        <v>36.75</v>
      </c>
      <c r="U325" s="3"/>
    </row>
    <row r="326" spans="1:21" x14ac:dyDescent="0.25">
      <c r="A326" t="s">
        <v>713</v>
      </c>
      <c r="B326" s="2">
        <v>43622</v>
      </c>
      <c r="C326" s="10" t="str">
        <f t="shared" si="20"/>
        <v>2019</v>
      </c>
      <c r="D326">
        <v>10079</v>
      </c>
      <c r="E326" t="s">
        <v>714</v>
      </c>
      <c r="F326" t="s">
        <v>39</v>
      </c>
      <c r="G326" t="s">
        <v>154</v>
      </c>
      <c r="H326" t="s">
        <v>155</v>
      </c>
      <c r="I326" t="s">
        <v>156</v>
      </c>
      <c r="J326" t="s">
        <v>106</v>
      </c>
      <c r="K326" t="s">
        <v>107</v>
      </c>
      <c r="L326" t="str">
        <f t="shared" si="21"/>
        <v xml:space="preserve">Breville </v>
      </c>
      <c r="M326" t="str">
        <f t="shared" si="22"/>
        <v>Single Item</v>
      </c>
      <c r="N326">
        <v>1</v>
      </c>
      <c r="O326" s="6">
        <v>0.05</v>
      </c>
      <c r="P326" s="3">
        <v>1007.32</v>
      </c>
      <c r="Q326" s="3">
        <v>259.14</v>
      </c>
      <c r="R326" s="3">
        <f t="shared" si="23"/>
        <v>39.377894736842109</v>
      </c>
      <c r="S326" s="3">
        <v>277.74</v>
      </c>
      <c r="U326" s="3"/>
    </row>
    <row r="327" spans="1:21" x14ac:dyDescent="0.25">
      <c r="A327" t="s">
        <v>715</v>
      </c>
      <c r="B327" s="2">
        <v>44825</v>
      </c>
      <c r="C327" s="10" t="str">
        <f t="shared" si="20"/>
        <v>2022</v>
      </c>
      <c r="D327">
        <v>10160</v>
      </c>
      <c r="E327" t="s">
        <v>641</v>
      </c>
      <c r="F327" t="s">
        <v>17</v>
      </c>
      <c r="G327" t="s">
        <v>278</v>
      </c>
      <c r="H327" t="s">
        <v>279</v>
      </c>
      <c r="I327" t="s">
        <v>122</v>
      </c>
      <c r="J327" t="s">
        <v>21</v>
      </c>
      <c r="K327" t="s">
        <v>22</v>
      </c>
      <c r="L327" t="str">
        <f t="shared" si="21"/>
        <v xml:space="preserve">OnePlus </v>
      </c>
      <c r="M327" t="str">
        <f t="shared" si="22"/>
        <v>Mid-Sized Order</v>
      </c>
      <c r="N327">
        <v>2</v>
      </c>
      <c r="O327" s="6">
        <v>0.1</v>
      </c>
      <c r="P327" s="3">
        <v>1236.02</v>
      </c>
      <c r="Q327" s="3">
        <v>25.01</v>
      </c>
      <c r="R327" s="3">
        <f t="shared" si="23"/>
        <v>134.55666666666662</v>
      </c>
      <c r="S327" s="3">
        <v>249.7</v>
      </c>
      <c r="U327" s="3"/>
    </row>
    <row r="328" spans="1:21" x14ac:dyDescent="0.25">
      <c r="A328" t="s">
        <v>716</v>
      </c>
      <c r="B328" s="2">
        <v>44713</v>
      </c>
      <c r="C328" s="10" t="str">
        <f t="shared" si="20"/>
        <v>2022</v>
      </c>
      <c r="D328">
        <v>10312</v>
      </c>
      <c r="E328" t="s">
        <v>1541</v>
      </c>
      <c r="F328" t="s">
        <v>32</v>
      </c>
      <c r="G328" t="s">
        <v>40</v>
      </c>
      <c r="H328" t="s">
        <v>41</v>
      </c>
      <c r="I328" t="s">
        <v>166</v>
      </c>
      <c r="J328" t="s">
        <v>138</v>
      </c>
      <c r="K328" t="s">
        <v>139</v>
      </c>
      <c r="L328" t="str">
        <f t="shared" si="21"/>
        <v xml:space="preserve">Canon </v>
      </c>
      <c r="M328" t="str">
        <f t="shared" si="22"/>
        <v>Single Item</v>
      </c>
      <c r="N328">
        <v>1</v>
      </c>
      <c r="O328" s="6">
        <v>0.05</v>
      </c>
      <c r="P328" s="3">
        <v>180.9</v>
      </c>
      <c r="Q328" s="3">
        <v>20.43</v>
      </c>
      <c r="R328" s="3">
        <f t="shared" si="23"/>
        <v>8.445789473684215</v>
      </c>
      <c r="S328" s="3">
        <v>29.18</v>
      </c>
      <c r="U328" s="3"/>
    </row>
    <row r="329" spans="1:21" x14ac:dyDescent="0.25">
      <c r="A329" t="s">
        <v>717</v>
      </c>
      <c r="B329" s="2">
        <v>43468</v>
      </c>
      <c r="C329" s="10" t="str">
        <f t="shared" si="20"/>
        <v>2019</v>
      </c>
      <c r="D329">
        <v>10039</v>
      </c>
      <c r="E329" t="s">
        <v>366</v>
      </c>
      <c r="F329" t="s">
        <v>39</v>
      </c>
      <c r="G329" t="s">
        <v>165</v>
      </c>
      <c r="H329" t="s">
        <v>41</v>
      </c>
      <c r="I329" t="s">
        <v>166</v>
      </c>
      <c r="J329" t="s">
        <v>229</v>
      </c>
      <c r="K329" t="s">
        <v>230</v>
      </c>
      <c r="L329" t="str">
        <f t="shared" si="21"/>
        <v xml:space="preserve">LG </v>
      </c>
      <c r="M329" t="str">
        <f t="shared" si="22"/>
        <v>Mid-Sized Order</v>
      </c>
      <c r="N329">
        <v>4</v>
      </c>
      <c r="O329" s="6">
        <v>0</v>
      </c>
      <c r="P329" s="3">
        <v>4759.2</v>
      </c>
      <c r="Q329" s="3">
        <v>239.87</v>
      </c>
      <c r="R329" s="3">
        <f t="shared" si="23"/>
        <v>0</v>
      </c>
      <c r="S329" s="3">
        <v>1071.03</v>
      </c>
      <c r="U329" s="3"/>
    </row>
    <row r="330" spans="1:21" x14ac:dyDescent="0.25">
      <c r="A330" t="s">
        <v>718</v>
      </c>
      <c r="B330" s="2">
        <v>43766</v>
      </c>
      <c r="C330" s="10" t="str">
        <f t="shared" si="20"/>
        <v>2019</v>
      </c>
      <c r="D330">
        <v>10243</v>
      </c>
      <c r="E330" t="s">
        <v>719</v>
      </c>
      <c r="F330" t="s">
        <v>17</v>
      </c>
      <c r="G330" t="s">
        <v>112</v>
      </c>
      <c r="H330" t="s">
        <v>26</v>
      </c>
      <c r="I330" t="s">
        <v>27</v>
      </c>
      <c r="J330" t="s">
        <v>379</v>
      </c>
      <c r="K330" t="s">
        <v>380</v>
      </c>
      <c r="L330" t="str">
        <f t="shared" si="21"/>
        <v xml:space="preserve">Toshiba </v>
      </c>
      <c r="M330" t="str">
        <f t="shared" si="22"/>
        <v>Single Item</v>
      </c>
      <c r="N330">
        <v>1</v>
      </c>
      <c r="O330" s="6">
        <v>0.2</v>
      </c>
      <c r="P330" s="3">
        <v>1021.59</v>
      </c>
      <c r="Q330" s="3">
        <v>158.19999999999999</v>
      </c>
      <c r="R330" s="3">
        <f t="shared" si="23"/>
        <v>215.84749999999985</v>
      </c>
      <c r="S330" s="3">
        <v>240.57</v>
      </c>
      <c r="U330" s="3"/>
    </row>
    <row r="331" spans="1:21" x14ac:dyDescent="0.25">
      <c r="A331" t="s">
        <v>720</v>
      </c>
      <c r="B331" s="2">
        <v>44804</v>
      </c>
      <c r="C331" s="10" t="str">
        <f t="shared" si="20"/>
        <v>2022</v>
      </c>
      <c r="D331">
        <v>10297</v>
      </c>
      <c r="E331" t="s">
        <v>721</v>
      </c>
      <c r="F331" t="s">
        <v>39</v>
      </c>
      <c r="G331" t="s">
        <v>154</v>
      </c>
      <c r="H331" t="s">
        <v>155</v>
      </c>
      <c r="I331" t="s">
        <v>156</v>
      </c>
      <c r="J331" t="s">
        <v>302</v>
      </c>
      <c r="K331" t="s">
        <v>303</v>
      </c>
      <c r="L331" t="str">
        <f t="shared" si="21"/>
        <v xml:space="preserve">Toshiba </v>
      </c>
      <c r="M331" t="str">
        <f t="shared" si="22"/>
        <v>Mid-Sized Order</v>
      </c>
      <c r="N331">
        <v>2</v>
      </c>
      <c r="O331" s="6">
        <v>0.1</v>
      </c>
      <c r="P331" s="3">
        <v>545.74</v>
      </c>
      <c r="Q331" s="3">
        <v>34.130000000000003</v>
      </c>
      <c r="R331" s="3">
        <f t="shared" si="23"/>
        <v>56.845555555555507</v>
      </c>
      <c r="S331" s="3">
        <v>68.89</v>
      </c>
      <c r="U331" s="3"/>
    </row>
    <row r="332" spans="1:21" x14ac:dyDescent="0.25">
      <c r="A332" t="s">
        <v>722</v>
      </c>
      <c r="B332" s="2">
        <v>44027</v>
      </c>
      <c r="C332" s="10" t="str">
        <f t="shared" si="20"/>
        <v>2020</v>
      </c>
      <c r="D332">
        <v>10112</v>
      </c>
      <c r="E332" t="s">
        <v>1542</v>
      </c>
      <c r="F332" t="s">
        <v>32</v>
      </c>
      <c r="G332" t="s">
        <v>54</v>
      </c>
      <c r="H332" t="s">
        <v>55</v>
      </c>
      <c r="I332" t="s">
        <v>56</v>
      </c>
      <c r="J332" t="s">
        <v>123</v>
      </c>
      <c r="K332" t="s">
        <v>124</v>
      </c>
      <c r="L332" t="str">
        <f t="shared" si="21"/>
        <v xml:space="preserve">Sony </v>
      </c>
      <c r="M332" t="str">
        <f t="shared" si="22"/>
        <v>Single Item</v>
      </c>
      <c r="N332">
        <v>1</v>
      </c>
      <c r="O332" s="6">
        <v>0</v>
      </c>
      <c r="P332" s="3">
        <v>667.7</v>
      </c>
      <c r="Q332" s="3">
        <v>29.08</v>
      </c>
      <c r="R332" s="3">
        <f t="shared" si="23"/>
        <v>0</v>
      </c>
      <c r="S332" s="3">
        <v>136.44999999999999</v>
      </c>
      <c r="U332" s="3"/>
    </row>
    <row r="333" spans="1:21" x14ac:dyDescent="0.25">
      <c r="A333" t="s">
        <v>723</v>
      </c>
      <c r="B333" s="2">
        <v>43591</v>
      </c>
      <c r="C333" s="10" t="str">
        <f t="shared" si="20"/>
        <v>2019</v>
      </c>
      <c r="D333">
        <v>10292</v>
      </c>
      <c r="E333" t="s">
        <v>31</v>
      </c>
      <c r="F333" t="s">
        <v>32</v>
      </c>
      <c r="G333" t="s">
        <v>47</v>
      </c>
      <c r="H333" t="s">
        <v>48</v>
      </c>
      <c r="I333" t="s">
        <v>122</v>
      </c>
      <c r="J333" t="s">
        <v>129</v>
      </c>
      <c r="K333" t="s">
        <v>130</v>
      </c>
      <c r="L333" t="str">
        <f t="shared" si="21"/>
        <v xml:space="preserve">BlackBerry </v>
      </c>
      <c r="M333" t="str">
        <f t="shared" si="22"/>
        <v>Mid-Sized Order</v>
      </c>
      <c r="N333">
        <v>3</v>
      </c>
      <c r="O333" s="6">
        <v>0.2</v>
      </c>
      <c r="P333" s="3">
        <v>2750.07</v>
      </c>
      <c r="Q333" s="3">
        <v>56.47</v>
      </c>
      <c r="R333" s="3">
        <f t="shared" si="23"/>
        <v>673.40000000000009</v>
      </c>
      <c r="S333" s="3">
        <v>555.66999999999996</v>
      </c>
      <c r="U333" s="3"/>
    </row>
    <row r="334" spans="1:21" x14ac:dyDescent="0.25">
      <c r="A334" t="s">
        <v>724</v>
      </c>
      <c r="B334" s="2">
        <v>43824</v>
      </c>
      <c r="C334" s="10" t="str">
        <f t="shared" si="20"/>
        <v>2019</v>
      </c>
      <c r="D334">
        <v>10144</v>
      </c>
      <c r="E334" t="s">
        <v>725</v>
      </c>
      <c r="F334" t="s">
        <v>17</v>
      </c>
      <c r="G334" t="s">
        <v>154</v>
      </c>
      <c r="H334" t="s">
        <v>155</v>
      </c>
      <c r="I334" t="s">
        <v>156</v>
      </c>
      <c r="J334" t="s">
        <v>443</v>
      </c>
      <c r="K334" t="s">
        <v>444</v>
      </c>
      <c r="L334" t="str">
        <f t="shared" si="21"/>
        <v xml:space="preserve">Cisco </v>
      </c>
      <c r="M334" t="str">
        <f t="shared" si="22"/>
        <v>Large Order</v>
      </c>
      <c r="N334">
        <v>6</v>
      </c>
      <c r="O334" s="6">
        <v>0.2</v>
      </c>
      <c r="P334" s="3">
        <v>3325.14</v>
      </c>
      <c r="Q334" s="3">
        <v>31.36</v>
      </c>
      <c r="R334" s="3">
        <f t="shared" si="23"/>
        <v>823.44499999999971</v>
      </c>
      <c r="S334" s="3">
        <v>668.18</v>
      </c>
      <c r="U334" s="3"/>
    </row>
    <row r="335" spans="1:21" x14ac:dyDescent="0.25">
      <c r="A335" t="s">
        <v>726</v>
      </c>
      <c r="B335" s="2">
        <v>44072</v>
      </c>
      <c r="C335" s="10" t="str">
        <f t="shared" si="20"/>
        <v>2020</v>
      </c>
      <c r="D335">
        <v>10160</v>
      </c>
      <c r="E335" t="s">
        <v>641</v>
      </c>
      <c r="F335" t="s">
        <v>17</v>
      </c>
      <c r="G335" t="s">
        <v>18</v>
      </c>
      <c r="H335" t="s">
        <v>19</v>
      </c>
      <c r="I335" t="s">
        <v>20</v>
      </c>
      <c r="J335" t="s">
        <v>241</v>
      </c>
      <c r="K335" t="s">
        <v>242</v>
      </c>
      <c r="L335" t="str">
        <f t="shared" si="21"/>
        <v xml:space="preserve">LG </v>
      </c>
      <c r="M335" t="str">
        <f t="shared" si="22"/>
        <v>Single Item</v>
      </c>
      <c r="N335">
        <v>1</v>
      </c>
      <c r="O335" s="6">
        <v>0</v>
      </c>
      <c r="P335" s="3">
        <v>238.08</v>
      </c>
      <c r="Q335" s="3">
        <v>28.52</v>
      </c>
      <c r="R335" s="3">
        <f t="shared" si="23"/>
        <v>0</v>
      </c>
      <c r="S335" s="3">
        <v>31.42</v>
      </c>
      <c r="U335" s="3"/>
    </row>
    <row r="336" spans="1:21" x14ac:dyDescent="0.25">
      <c r="A336" t="s">
        <v>727</v>
      </c>
      <c r="B336" s="2">
        <v>43270</v>
      </c>
      <c r="C336" s="10" t="str">
        <f t="shared" si="20"/>
        <v>2018</v>
      </c>
      <c r="D336">
        <v>10171</v>
      </c>
      <c r="E336" t="s">
        <v>682</v>
      </c>
      <c r="F336" t="s">
        <v>32</v>
      </c>
      <c r="G336" t="s">
        <v>61</v>
      </c>
      <c r="H336" t="s">
        <v>62</v>
      </c>
      <c r="I336" t="s">
        <v>63</v>
      </c>
      <c r="J336" t="s">
        <v>157</v>
      </c>
      <c r="K336" t="s">
        <v>158</v>
      </c>
      <c r="L336" t="str">
        <f t="shared" si="21"/>
        <v xml:space="preserve">Epson </v>
      </c>
      <c r="M336" t="str">
        <f t="shared" si="22"/>
        <v>Single Item</v>
      </c>
      <c r="N336">
        <v>1</v>
      </c>
      <c r="O336" s="6">
        <v>0.1</v>
      </c>
      <c r="P336" s="3">
        <v>188.87</v>
      </c>
      <c r="Q336" s="3">
        <v>22.58</v>
      </c>
      <c r="R336" s="3">
        <f t="shared" si="23"/>
        <v>18.476666666666659</v>
      </c>
      <c r="S336" s="3">
        <v>30.59</v>
      </c>
      <c r="U336" s="3"/>
    </row>
    <row r="337" spans="1:21" x14ac:dyDescent="0.25">
      <c r="A337" t="s">
        <v>728</v>
      </c>
      <c r="B337" s="2">
        <v>44711</v>
      </c>
      <c r="C337" s="10" t="str">
        <f t="shared" si="20"/>
        <v>2022</v>
      </c>
      <c r="D337">
        <v>10345</v>
      </c>
      <c r="E337" t="s">
        <v>729</v>
      </c>
      <c r="F337" t="s">
        <v>32</v>
      </c>
      <c r="G337" t="s">
        <v>18</v>
      </c>
      <c r="H337" t="s">
        <v>19</v>
      </c>
      <c r="I337" t="s">
        <v>20</v>
      </c>
      <c r="J337" t="s">
        <v>84</v>
      </c>
      <c r="K337" t="s">
        <v>85</v>
      </c>
      <c r="L337" t="str">
        <f t="shared" si="21"/>
        <v xml:space="preserve">Panasonic </v>
      </c>
      <c r="M337" t="str">
        <f t="shared" si="22"/>
        <v>Mid-Sized Order</v>
      </c>
      <c r="N337">
        <v>3</v>
      </c>
      <c r="O337" s="6">
        <v>0</v>
      </c>
      <c r="P337" s="3">
        <v>869.76</v>
      </c>
      <c r="Q337" s="3">
        <v>33.159999999999997</v>
      </c>
      <c r="R337" s="3">
        <f t="shared" si="23"/>
        <v>0</v>
      </c>
      <c r="S337" s="3">
        <v>107.69</v>
      </c>
      <c r="U337" s="3"/>
    </row>
    <row r="338" spans="1:21" x14ac:dyDescent="0.25">
      <c r="A338" t="s">
        <v>730</v>
      </c>
      <c r="B338" s="2">
        <v>44873</v>
      </c>
      <c r="C338" s="10" t="str">
        <f t="shared" si="20"/>
        <v>2022</v>
      </c>
      <c r="D338">
        <v>10309</v>
      </c>
      <c r="E338" t="s">
        <v>1547</v>
      </c>
      <c r="F338" t="s">
        <v>32</v>
      </c>
      <c r="G338" t="s">
        <v>47</v>
      </c>
      <c r="H338" t="s">
        <v>48</v>
      </c>
      <c r="I338" t="s">
        <v>122</v>
      </c>
      <c r="J338" t="s">
        <v>99</v>
      </c>
      <c r="K338" t="s">
        <v>100</v>
      </c>
      <c r="L338" t="str">
        <f t="shared" si="21"/>
        <v xml:space="preserve">HiSense </v>
      </c>
      <c r="M338" t="str">
        <f t="shared" si="22"/>
        <v>Large Order</v>
      </c>
      <c r="N338">
        <v>7</v>
      </c>
      <c r="O338" s="6">
        <v>0</v>
      </c>
      <c r="P338" s="3">
        <v>7562.66</v>
      </c>
      <c r="Q338" s="3">
        <v>254.8</v>
      </c>
      <c r="R338" s="3">
        <f t="shared" si="23"/>
        <v>0</v>
      </c>
      <c r="S338" s="3">
        <v>1916.18</v>
      </c>
      <c r="U338" s="3"/>
    </row>
    <row r="339" spans="1:21" x14ac:dyDescent="0.25">
      <c r="A339" t="s">
        <v>731</v>
      </c>
      <c r="B339" s="2">
        <v>44684</v>
      </c>
      <c r="C339" s="10" t="str">
        <f t="shared" si="20"/>
        <v>2022</v>
      </c>
      <c r="D339">
        <v>10302</v>
      </c>
      <c r="E339" t="s">
        <v>419</v>
      </c>
      <c r="F339" t="s">
        <v>17</v>
      </c>
      <c r="G339" t="s">
        <v>18</v>
      </c>
      <c r="H339" t="s">
        <v>19</v>
      </c>
      <c r="I339" t="s">
        <v>20</v>
      </c>
      <c r="J339" t="s">
        <v>129</v>
      </c>
      <c r="K339" t="s">
        <v>130</v>
      </c>
      <c r="L339" t="str">
        <f t="shared" si="21"/>
        <v xml:space="preserve">BlackBerry </v>
      </c>
      <c r="M339" t="str">
        <f t="shared" si="22"/>
        <v>Mid-Sized Order</v>
      </c>
      <c r="N339">
        <v>4</v>
      </c>
      <c r="O339" s="6">
        <v>0.15</v>
      </c>
      <c r="P339" s="3">
        <v>3666.76</v>
      </c>
      <c r="Q339" s="3">
        <v>56.47</v>
      </c>
      <c r="R339" s="3">
        <f t="shared" si="23"/>
        <v>637.11000000000013</v>
      </c>
      <c r="S339" s="3">
        <v>739.01</v>
      </c>
      <c r="U339" s="3"/>
    </row>
    <row r="340" spans="1:21" x14ac:dyDescent="0.25">
      <c r="A340" t="s">
        <v>732</v>
      </c>
      <c r="B340" s="2">
        <v>44524</v>
      </c>
      <c r="C340" s="10" t="str">
        <f t="shared" si="20"/>
        <v>2021</v>
      </c>
      <c r="D340">
        <v>10077</v>
      </c>
      <c r="E340" t="s">
        <v>178</v>
      </c>
      <c r="F340" t="s">
        <v>17</v>
      </c>
      <c r="G340" t="s">
        <v>201</v>
      </c>
      <c r="H340" t="s">
        <v>202</v>
      </c>
      <c r="I340" t="s">
        <v>122</v>
      </c>
      <c r="J340" t="s">
        <v>167</v>
      </c>
      <c r="K340" t="s">
        <v>168</v>
      </c>
      <c r="L340" t="str">
        <f t="shared" si="21"/>
        <v xml:space="preserve">Philips </v>
      </c>
      <c r="M340" t="str">
        <f t="shared" si="22"/>
        <v>Mid-Sized Order</v>
      </c>
      <c r="N340">
        <v>2</v>
      </c>
      <c r="O340" s="6">
        <v>0</v>
      </c>
      <c r="P340" s="3">
        <v>2431.6</v>
      </c>
      <c r="Q340" s="3">
        <v>219.71</v>
      </c>
      <c r="R340" s="3">
        <f t="shared" si="23"/>
        <v>0</v>
      </c>
      <c r="S340" s="3">
        <v>556.92999999999995</v>
      </c>
      <c r="U340" s="3"/>
    </row>
    <row r="341" spans="1:21" x14ac:dyDescent="0.25">
      <c r="A341" t="s">
        <v>733</v>
      </c>
      <c r="B341" s="2">
        <v>44476</v>
      </c>
      <c r="C341" s="10" t="str">
        <f t="shared" si="20"/>
        <v>2021</v>
      </c>
      <c r="D341">
        <v>10368</v>
      </c>
      <c r="E341" t="s">
        <v>734</v>
      </c>
      <c r="F341" t="s">
        <v>17</v>
      </c>
      <c r="G341" t="s">
        <v>278</v>
      </c>
      <c r="H341" t="s">
        <v>279</v>
      </c>
      <c r="I341" t="s">
        <v>122</v>
      </c>
      <c r="J341" t="s">
        <v>283</v>
      </c>
      <c r="K341" t="s">
        <v>284</v>
      </c>
      <c r="L341" t="str">
        <f t="shared" si="21"/>
        <v xml:space="preserve">Sony </v>
      </c>
      <c r="M341" t="str">
        <f t="shared" si="22"/>
        <v>Single Item</v>
      </c>
      <c r="N341">
        <v>1</v>
      </c>
      <c r="O341" s="6">
        <v>0.2</v>
      </c>
      <c r="P341" s="3">
        <v>867.32</v>
      </c>
      <c r="Q341" s="3">
        <v>157</v>
      </c>
      <c r="R341" s="3">
        <f t="shared" si="23"/>
        <v>177.57999999999993</v>
      </c>
      <c r="S341" s="3">
        <v>206.51</v>
      </c>
      <c r="U341" s="3"/>
    </row>
    <row r="342" spans="1:21" x14ac:dyDescent="0.25">
      <c r="A342" t="s">
        <v>735</v>
      </c>
      <c r="B342" s="2">
        <v>44498</v>
      </c>
      <c r="C342" s="10" t="str">
        <f t="shared" si="20"/>
        <v>2021</v>
      </c>
      <c r="D342">
        <v>10267</v>
      </c>
      <c r="E342" t="s">
        <v>488</v>
      </c>
      <c r="F342" t="s">
        <v>32</v>
      </c>
      <c r="G342" t="s">
        <v>33</v>
      </c>
      <c r="H342" t="s">
        <v>34</v>
      </c>
      <c r="I342" t="s">
        <v>27</v>
      </c>
      <c r="J342" t="s">
        <v>283</v>
      </c>
      <c r="K342" t="s">
        <v>284</v>
      </c>
      <c r="L342" t="str">
        <f t="shared" si="21"/>
        <v xml:space="preserve">Sony </v>
      </c>
      <c r="M342" t="str">
        <f t="shared" si="22"/>
        <v>Mid-Sized Order</v>
      </c>
      <c r="N342">
        <v>4</v>
      </c>
      <c r="O342" s="6">
        <v>0</v>
      </c>
      <c r="P342" s="3">
        <v>3469.28</v>
      </c>
      <c r="Q342" s="3">
        <v>149.52000000000001</v>
      </c>
      <c r="R342" s="3">
        <f t="shared" si="23"/>
        <v>0</v>
      </c>
      <c r="S342" s="3">
        <v>778.19</v>
      </c>
      <c r="U342" s="3"/>
    </row>
    <row r="343" spans="1:21" x14ac:dyDescent="0.25">
      <c r="A343" t="s">
        <v>736</v>
      </c>
      <c r="B343" s="2">
        <v>43534</v>
      </c>
      <c r="C343" s="10" t="str">
        <f t="shared" si="20"/>
        <v>2019</v>
      </c>
      <c r="D343">
        <v>10247</v>
      </c>
      <c r="E343" t="s">
        <v>737</v>
      </c>
      <c r="F343" t="s">
        <v>17</v>
      </c>
      <c r="G343" t="s">
        <v>278</v>
      </c>
      <c r="H343" t="s">
        <v>279</v>
      </c>
      <c r="I343" t="s">
        <v>122</v>
      </c>
      <c r="J343" t="s">
        <v>35</v>
      </c>
      <c r="K343" t="s">
        <v>36</v>
      </c>
      <c r="L343" t="str">
        <f t="shared" si="21"/>
        <v xml:space="preserve">Samsung </v>
      </c>
      <c r="M343" t="str">
        <f t="shared" si="22"/>
        <v>Single Item</v>
      </c>
      <c r="N343">
        <v>1</v>
      </c>
      <c r="O343" s="6">
        <v>0</v>
      </c>
      <c r="P343" s="3">
        <v>851.25</v>
      </c>
      <c r="Q343" s="3">
        <v>206.77</v>
      </c>
      <c r="R343" s="3">
        <f t="shared" si="23"/>
        <v>0</v>
      </c>
      <c r="S343" s="3">
        <v>233.49</v>
      </c>
      <c r="U343" s="3"/>
    </row>
    <row r="344" spans="1:21" x14ac:dyDescent="0.25">
      <c r="A344" t="s">
        <v>738</v>
      </c>
      <c r="B344" s="2">
        <v>43581</v>
      </c>
      <c r="C344" s="10" t="str">
        <f t="shared" si="20"/>
        <v>2019</v>
      </c>
      <c r="D344">
        <v>10106</v>
      </c>
      <c r="E344" t="s">
        <v>739</v>
      </c>
      <c r="F344" t="s">
        <v>39</v>
      </c>
      <c r="G344" t="s">
        <v>121</v>
      </c>
      <c r="H344" t="s">
        <v>121</v>
      </c>
      <c r="I344" t="s">
        <v>122</v>
      </c>
      <c r="J344" t="s">
        <v>551</v>
      </c>
      <c r="K344" t="s">
        <v>552</v>
      </c>
      <c r="L344" t="str">
        <f t="shared" si="21"/>
        <v xml:space="preserve">Supersonic </v>
      </c>
      <c r="M344" t="str">
        <f t="shared" si="22"/>
        <v>Large Order</v>
      </c>
      <c r="N344">
        <v>6</v>
      </c>
      <c r="O344" s="6">
        <v>0</v>
      </c>
      <c r="P344" s="3">
        <v>8026.14</v>
      </c>
      <c r="Q344" s="3">
        <v>244.49</v>
      </c>
      <c r="R344" s="3">
        <f t="shared" si="23"/>
        <v>0</v>
      </c>
      <c r="S344" s="3">
        <v>1790.19</v>
      </c>
      <c r="U344" s="3"/>
    </row>
    <row r="345" spans="1:21" x14ac:dyDescent="0.25">
      <c r="A345" t="s">
        <v>740</v>
      </c>
      <c r="B345" s="2">
        <v>44084</v>
      </c>
      <c r="C345" s="10" t="str">
        <f t="shared" si="20"/>
        <v>2020</v>
      </c>
      <c r="D345">
        <v>10368</v>
      </c>
      <c r="E345" t="s">
        <v>734</v>
      </c>
      <c r="F345" t="s">
        <v>17</v>
      </c>
      <c r="G345" t="s">
        <v>154</v>
      </c>
      <c r="H345" t="s">
        <v>155</v>
      </c>
      <c r="I345" t="s">
        <v>156</v>
      </c>
      <c r="J345" t="s">
        <v>129</v>
      </c>
      <c r="K345" t="s">
        <v>130</v>
      </c>
      <c r="L345" t="str">
        <f t="shared" si="21"/>
        <v xml:space="preserve">BlackBerry </v>
      </c>
      <c r="M345" t="str">
        <f t="shared" si="22"/>
        <v>Single Item</v>
      </c>
      <c r="N345">
        <v>1</v>
      </c>
      <c r="O345" s="6">
        <v>0</v>
      </c>
      <c r="P345" s="3">
        <v>916.69</v>
      </c>
      <c r="Q345" s="3">
        <v>59.16</v>
      </c>
      <c r="R345" s="3">
        <f t="shared" si="23"/>
        <v>0</v>
      </c>
      <c r="S345" s="3">
        <v>189.26</v>
      </c>
      <c r="U345" s="3"/>
    </row>
    <row r="346" spans="1:21" x14ac:dyDescent="0.25">
      <c r="A346" t="s">
        <v>741</v>
      </c>
      <c r="B346" s="2">
        <v>44228</v>
      </c>
      <c r="C346" s="10" t="str">
        <f t="shared" si="20"/>
        <v>2021</v>
      </c>
      <c r="D346">
        <v>10157</v>
      </c>
      <c r="E346" t="s">
        <v>742</v>
      </c>
      <c r="F346" t="s">
        <v>17</v>
      </c>
      <c r="G346" t="s">
        <v>54</v>
      </c>
      <c r="H346" t="s">
        <v>55</v>
      </c>
      <c r="I346" t="s">
        <v>56</v>
      </c>
      <c r="J346" t="s">
        <v>157</v>
      </c>
      <c r="K346" t="s">
        <v>158</v>
      </c>
      <c r="L346" t="str">
        <f t="shared" si="21"/>
        <v xml:space="preserve">Epson </v>
      </c>
      <c r="M346" t="str">
        <f t="shared" si="22"/>
        <v>Single Item</v>
      </c>
      <c r="N346">
        <v>1</v>
      </c>
      <c r="O346" s="6">
        <v>0.25</v>
      </c>
      <c r="P346" s="3">
        <v>188.87</v>
      </c>
      <c r="Q346" s="3">
        <v>24.64</v>
      </c>
      <c r="R346" s="3">
        <f t="shared" si="23"/>
        <v>54.743333333333339</v>
      </c>
      <c r="S346" s="3">
        <v>30.79</v>
      </c>
      <c r="U346" s="3"/>
    </row>
    <row r="347" spans="1:21" x14ac:dyDescent="0.25">
      <c r="A347" t="s">
        <v>743</v>
      </c>
      <c r="B347" s="2">
        <v>44006</v>
      </c>
      <c r="C347" s="10" t="str">
        <f t="shared" si="20"/>
        <v>2020</v>
      </c>
      <c r="D347">
        <v>10088</v>
      </c>
      <c r="E347" t="s">
        <v>744</v>
      </c>
      <c r="F347" t="s">
        <v>39</v>
      </c>
      <c r="G347" t="s">
        <v>278</v>
      </c>
      <c r="H347" t="s">
        <v>279</v>
      </c>
      <c r="I347" t="s">
        <v>122</v>
      </c>
      <c r="J347" t="s">
        <v>167</v>
      </c>
      <c r="K347" t="s">
        <v>168</v>
      </c>
      <c r="L347" t="str">
        <f t="shared" si="21"/>
        <v xml:space="preserve">Philips </v>
      </c>
      <c r="M347" t="str">
        <f t="shared" si="22"/>
        <v>Single Item</v>
      </c>
      <c r="N347">
        <v>1</v>
      </c>
      <c r="O347" s="6">
        <v>0.25</v>
      </c>
      <c r="P347" s="3">
        <v>1215.8</v>
      </c>
      <c r="Q347" s="3">
        <v>219.71</v>
      </c>
      <c r="R347" s="3">
        <f t="shared" si="23"/>
        <v>332.03</v>
      </c>
      <c r="S347" s="3">
        <v>289.45</v>
      </c>
      <c r="U347" s="3"/>
    </row>
    <row r="348" spans="1:21" x14ac:dyDescent="0.25">
      <c r="A348" t="s">
        <v>745</v>
      </c>
      <c r="B348" s="2">
        <v>43632</v>
      </c>
      <c r="C348" s="10" t="str">
        <f t="shared" si="20"/>
        <v>2019</v>
      </c>
      <c r="D348">
        <v>10109</v>
      </c>
      <c r="E348" t="s">
        <v>348</v>
      </c>
      <c r="F348" t="s">
        <v>32</v>
      </c>
      <c r="G348" t="s">
        <v>103</v>
      </c>
      <c r="H348" t="s">
        <v>104</v>
      </c>
      <c r="I348" t="s">
        <v>105</v>
      </c>
      <c r="J348" t="s">
        <v>117</v>
      </c>
      <c r="K348" t="s">
        <v>118</v>
      </c>
      <c r="L348" t="str">
        <f t="shared" si="21"/>
        <v xml:space="preserve">Xerox </v>
      </c>
      <c r="M348" t="str">
        <f t="shared" si="22"/>
        <v>Mid-Sized Order</v>
      </c>
      <c r="N348">
        <v>4</v>
      </c>
      <c r="O348" s="6">
        <v>0</v>
      </c>
      <c r="P348" s="3">
        <v>722.2</v>
      </c>
      <c r="Q348" s="3">
        <v>18.7</v>
      </c>
      <c r="R348" s="3">
        <f t="shared" si="23"/>
        <v>0</v>
      </c>
      <c r="S348" s="3">
        <v>110.19</v>
      </c>
      <c r="U348" s="3"/>
    </row>
    <row r="349" spans="1:21" x14ac:dyDescent="0.25">
      <c r="A349" t="s">
        <v>746</v>
      </c>
      <c r="B349" s="2">
        <v>43605</v>
      </c>
      <c r="C349" s="10" t="str">
        <f t="shared" si="20"/>
        <v>2019</v>
      </c>
      <c r="D349">
        <v>10317</v>
      </c>
      <c r="E349" t="s">
        <v>1548</v>
      </c>
      <c r="F349" t="s">
        <v>17</v>
      </c>
      <c r="G349" t="s">
        <v>261</v>
      </c>
      <c r="H349" t="s">
        <v>261</v>
      </c>
      <c r="I349" t="s">
        <v>1543</v>
      </c>
      <c r="J349" t="s">
        <v>28</v>
      </c>
      <c r="K349" t="s">
        <v>29</v>
      </c>
      <c r="L349" t="str">
        <f t="shared" si="21"/>
        <v xml:space="preserve">LG </v>
      </c>
      <c r="M349" t="str">
        <f t="shared" si="22"/>
        <v>Single Item</v>
      </c>
      <c r="N349">
        <v>1</v>
      </c>
      <c r="O349" s="6">
        <v>0.1</v>
      </c>
      <c r="P349" s="3">
        <v>1004.18</v>
      </c>
      <c r="Q349" s="3">
        <v>308.98</v>
      </c>
      <c r="R349" s="3">
        <f t="shared" si="23"/>
        <v>77.244444444444412</v>
      </c>
      <c r="S349" s="3">
        <v>281.94</v>
      </c>
      <c r="U349" s="3"/>
    </row>
    <row r="350" spans="1:21" x14ac:dyDescent="0.25">
      <c r="A350" t="s">
        <v>747</v>
      </c>
      <c r="B350" s="2">
        <v>44728</v>
      </c>
      <c r="C350" s="10" t="str">
        <f t="shared" si="20"/>
        <v>2022</v>
      </c>
      <c r="D350">
        <v>10179</v>
      </c>
      <c r="E350" t="s">
        <v>748</v>
      </c>
      <c r="F350" t="s">
        <v>32</v>
      </c>
      <c r="G350" t="s">
        <v>88</v>
      </c>
      <c r="H350" t="s">
        <v>89</v>
      </c>
      <c r="I350" t="s">
        <v>90</v>
      </c>
      <c r="J350" t="s">
        <v>384</v>
      </c>
      <c r="K350" t="s">
        <v>385</v>
      </c>
      <c r="L350" t="str">
        <f t="shared" si="21"/>
        <v xml:space="preserve">Hoover </v>
      </c>
      <c r="M350" t="str">
        <f t="shared" si="22"/>
        <v>Mid-Sized Order</v>
      </c>
      <c r="N350">
        <v>2</v>
      </c>
      <c r="O350" s="6">
        <v>0</v>
      </c>
      <c r="P350" s="3">
        <v>2510.3200000000002</v>
      </c>
      <c r="Q350" s="3">
        <v>380.84</v>
      </c>
      <c r="R350" s="3">
        <f t="shared" si="23"/>
        <v>0</v>
      </c>
      <c r="S350" s="3">
        <v>665.66</v>
      </c>
      <c r="U350" s="3"/>
    </row>
    <row r="351" spans="1:21" x14ac:dyDescent="0.25">
      <c r="A351" t="s">
        <v>749</v>
      </c>
      <c r="B351" s="2">
        <v>43374</v>
      </c>
      <c r="C351" s="10" t="str">
        <f t="shared" si="20"/>
        <v>2018</v>
      </c>
      <c r="D351">
        <v>10087</v>
      </c>
      <c r="E351" t="s">
        <v>750</v>
      </c>
      <c r="F351" t="s">
        <v>32</v>
      </c>
      <c r="G351" t="s">
        <v>121</v>
      </c>
      <c r="H351" t="s">
        <v>121</v>
      </c>
      <c r="I351" t="s">
        <v>122</v>
      </c>
      <c r="J351" t="s">
        <v>241</v>
      </c>
      <c r="K351" t="s">
        <v>242</v>
      </c>
      <c r="L351" t="str">
        <f t="shared" si="21"/>
        <v xml:space="preserve">LG </v>
      </c>
      <c r="M351" t="str">
        <f t="shared" si="22"/>
        <v>Single Item</v>
      </c>
      <c r="N351">
        <v>1</v>
      </c>
      <c r="O351" s="6">
        <v>0.1</v>
      </c>
      <c r="P351" s="3">
        <v>238.08</v>
      </c>
      <c r="Q351" s="3">
        <v>28.52</v>
      </c>
      <c r="R351" s="3">
        <f t="shared" si="23"/>
        <v>23.284444444444432</v>
      </c>
      <c r="S351" s="3">
        <v>31.42</v>
      </c>
      <c r="U351" s="3"/>
    </row>
    <row r="352" spans="1:21" x14ac:dyDescent="0.25">
      <c r="A352" t="s">
        <v>751</v>
      </c>
      <c r="B352" s="2">
        <v>43591</v>
      </c>
      <c r="C352" s="10" t="str">
        <f t="shared" si="20"/>
        <v>2019</v>
      </c>
      <c r="D352">
        <v>10346</v>
      </c>
      <c r="E352" t="s">
        <v>752</v>
      </c>
      <c r="F352" t="s">
        <v>32</v>
      </c>
      <c r="G352" t="s">
        <v>261</v>
      </c>
      <c r="H352" t="s">
        <v>261</v>
      </c>
      <c r="I352" t="s">
        <v>1543</v>
      </c>
      <c r="J352" t="s">
        <v>43</v>
      </c>
      <c r="K352" t="s">
        <v>44</v>
      </c>
      <c r="L352" t="str">
        <f t="shared" si="21"/>
        <v xml:space="preserve">HP </v>
      </c>
      <c r="M352" t="str">
        <f t="shared" si="22"/>
        <v>Single Item</v>
      </c>
      <c r="N352">
        <v>1</v>
      </c>
      <c r="O352" s="6">
        <v>0</v>
      </c>
      <c r="P352" s="3">
        <v>157.5</v>
      </c>
      <c r="Q352" s="3">
        <v>20.69</v>
      </c>
      <c r="R352" s="3">
        <f t="shared" si="23"/>
        <v>0</v>
      </c>
      <c r="S352" s="3">
        <v>25.69</v>
      </c>
      <c r="U352" s="3"/>
    </row>
    <row r="353" spans="1:21" x14ac:dyDescent="0.25">
      <c r="A353" t="s">
        <v>753</v>
      </c>
      <c r="B353" s="2">
        <v>44020</v>
      </c>
      <c r="C353" s="10" t="str">
        <f t="shared" si="20"/>
        <v>2020</v>
      </c>
      <c r="D353">
        <v>10270</v>
      </c>
      <c r="E353" t="s">
        <v>287</v>
      </c>
      <c r="F353" t="s">
        <v>32</v>
      </c>
      <c r="G353" t="s">
        <v>121</v>
      </c>
      <c r="H353" t="s">
        <v>121</v>
      </c>
      <c r="I353" t="s">
        <v>122</v>
      </c>
      <c r="J353" t="s">
        <v>480</v>
      </c>
      <c r="K353" t="s">
        <v>481</v>
      </c>
      <c r="L353" t="str">
        <f t="shared" si="21"/>
        <v xml:space="preserve">Panasonic </v>
      </c>
      <c r="M353" t="str">
        <f t="shared" si="22"/>
        <v>Large Order</v>
      </c>
      <c r="N353">
        <v>7</v>
      </c>
      <c r="O353" s="6">
        <v>0</v>
      </c>
      <c r="P353" s="3">
        <v>6195.49</v>
      </c>
      <c r="Q353" s="3">
        <v>151.81</v>
      </c>
      <c r="R353" s="3">
        <f t="shared" si="23"/>
        <v>0</v>
      </c>
      <c r="S353" s="3">
        <v>1378.22</v>
      </c>
      <c r="U353" s="3"/>
    </row>
    <row r="354" spans="1:21" x14ac:dyDescent="0.25">
      <c r="A354" t="s">
        <v>754</v>
      </c>
      <c r="B354" s="2">
        <v>44612</v>
      </c>
      <c r="C354" s="10" t="str">
        <f t="shared" si="20"/>
        <v>2022</v>
      </c>
      <c r="D354">
        <v>10374</v>
      </c>
      <c r="E354" t="s">
        <v>164</v>
      </c>
      <c r="F354" t="s">
        <v>32</v>
      </c>
      <c r="G354" t="s">
        <v>61</v>
      </c>
      <c r="H354" t="s">
        <v>62</v>
      </c>
      <c r="I354" t="s">
        <v>63</v>
      </c>
      <c r="J354" t="s">
        <v>175</v>
      </c>
      <c r="K354" t="s">
        <v>176</v>
      </c>
      <c r="L354" t="str">
        <f t="shared" si="21"/>
        <v xml:space="preserve">KitchenAid </v>
      </c>
      <c r="M354" t="str">
        <f t="shared" si="22"/>
        <v>Mid-Sized Order</v>
      </c>
      <c r="N354">
        <v>4</v>
      </c>
      <c r="O354" s="6">
        <v>0.15</v>
      </c>
      <c r="P354" s="3">
        <v>4892.6400000000003</v>
      </c>
      <c r="Q354" s="3">
        <v>319.55</v>
      </c>
      <c r="R354" s="3">
        <f t="shared" si="23"/>
        <v>807.01588235294093</v>
      </c>
      <c r="S354" s="3">
        <v>1255.1199999999999</v>
      </c>
      <c r="U354" s="3"/>
    </row>
    <row r="355" spans="1:21" x14ac:dyDescent="0.25">
      <c r="A355" t="s">
        <v>755</v>
      </c>
      <c r="B355" s="2">
        <v>43749</v>
      </c>
      <c r="C355" s="10" t="str">
        <f t="shared" si="20"/>
        <v>2019</v>
      </c>
      <c r="D355">
        <v>10284</v>
      </c>
      <c r="E355" t="s">
        <v>94</v>
      </c>
      <c r="F355" t="s">
        <v>17</v>
      </c>
      <c r="G355" t="s">
        <v>103</v>
      </c>
      <c r="H355" t="s">
        <v>104</v>
      </c>
      <c r="I355" t="s">
        <v>105</v>
      </c>
      <c r="J355" t="s">
        <v>379</v>
      </c>
      <c r="K355" t="s">
        <v>380</v>
      </c>
      <c r="L355" t="str">
        <f t="shared" si="21"/>
        <v xml:space="preserve">Toshiba </v>
      </c>
      <c r="M355" t="str">
        <f t="shared" si="22"/>
        <v>Single Item</v>
      </c>
      <c r="N355">
        <v>1</v>
      </c>
      <c r="O355" s="6">
        <v>0</v>
      </c>
      <c r="P355" s="3">
        <v>1021.59</v>
      </c>
      <c r="Q355" s="3">
        <v>181.93</v>
      </c>
      <c r="R355" s="3">
        <f t="shared" si="23"/>
        <v>0</v>
      </c>
      <c r="S355" s="3">
        <v>242.94</v>
      </c>
      <c r="U355" s="3"/>
    </row>
    <row r="356" spans="1:21" x14ac:dyDescent="0.25">
      <c r="A356" t="s">
        <v>756</v>
      </c>
      <c r="B356" s="2">
        <v>44850</v>
      </c>
      <c r="C356" s="10" t="str">
        <f t="shared" si="20"/>
        <v>2022</v>
      </c>
      <c r="D356">
        <v>10367</v>
      </c>
      <c r="E356" t="s">
        <v>79</v>
      </c>
      <c r="F356" t="s">
        <v>39</v>
      </c>
      <c r="G356" t="s">
        <v>121</v>
      </c>
      <c r="H356" t="s">
        <v>121</v>
      </c>
      <c r="I356" t="s">
        <v>122</v>
      </c>
      <c r="J356" t="s">
        <v>138</v>
      </c>
      <c r="K356" t="s">
        <v>139</v>
      </c>
      <c r="L356" t="str">
        <f t="shared" si="21"/>
        <v xml:space="preserve">Canon </v>
      </c>
      <c r="M356" t="str">
        <f t="shared" si="22"/>
        <v>Single Item</v>
      </c>
      <c r="N356">
        <v>1</v>
      </c>
      <c r="O356" s="6">
        <v>0</v>
      </c>
      <c r="P356" s="3">
        <v>180.9</v>
      </c>
      <c r="Q356" s="3">
        <v>19.5</v>
      </c>
      <c r="R356" s="3">
        <f t="shared" si="23"/>
        <v>0</v>
      </c>
      <c r="S356" s="3">
        <v>29.09</v>
      </c>
      <c r="U356" s="3"/>
    </row>
    <row r="357" spans="1:21" x14ac:dyDescent="0.25">
      <c r="A357" t="s">
        <v>757</v>
      </c>
      <c r="B357" s="2">
        <v>44689</v>
      </c>
      <c r="C357" s="10" t="str">
        <f t="shared" si="20"/>
        <v>2022</v>
      </c>
      <c r="D357">
        <v>10214</v>
      </c>
      <c r="E357" t="s">
        <v>1558</v>
      </c>
      <c r="F357" t="s">
        <v>17</v>
      </c>
      <c r="G357" t="s">
        <v>133</v>
      </c>
      <c r="H357" t="s">
        <v>134</v>
      </c>
      <c r="I357" t="s">
        <v>135</v>
      </c>
      <c r="J357" t="s">
        <v>241</v>
      </c>
      <c r="K357" t="s">
        <v>242</v>
      </c>
      <c r="L357" t="str">
        <f t="shared" si="21"/>
        <v xml:space="preserve">LG </v>
      </c>
      <c r="M357" t="str">
        <f t="shared" si="22"/>
        <v>Single Item</v>
      </c>
      <c r="N357">
        <v>1</v>
      </c>
      <c r="O357" s="6">
        <v>0.25</v>
      </c>
      <c r="P357" s="3">
        <v>238.08</v>
      </c>
      <c r="Q357" s="3">
        <v>31.23</v>
      </c>
      <c r="R357" s="3">
        <f t="shared" si="23"/>
        <v>68.949999999999989</v>
      </c>
      <c r="S357" s="3">
        <v>31.69</v>
      </c>
      <c r="U357" s="3"/>
    </row>
    <row r="358" spans="1:21" x14ac:dyDescent="0.25">
      <c r="A358" t="s">
        <v>758</v>
      </c>
      <c r="B358" s="2">
        <v>43935</v>
      </c>
      <c r="C358" s="10" t="str">
        <f t="shared" si="20"/>
        <v>2020</v>
      </c>
      <c r="D358">
        <v>10058</v>
      </c>
      <c r="E358" t="s">
        <v>532</v>
      </c>
      <c r="F358" t="s">
        <v>32</v>
      </c>
      <c r="G358" t="s">
        <v>261</v>
      </c>
      <c r="H358" t="s">
        <v>261</v>
      </c>
      <c r="I358" t="s">
        <v>1543</v>
      </c>
      <c r="J358" t="s">
        <v>229</v>
      </c>
      <c r="K358" t="s">
        <v>230</v>
      </c>
      <c r="L358" t="str">
        <f t="shared" si="21"/>
        <v xml:space="preserve">LG </v>
      </c>
      <c r="M358" t="str">
        <f t="shared" si="22"/>
        <v>Single Item</v>
      </c>
      <c r="N358">
        <v>1</v>
      </c>
      <c r="O358" s="6">
        <v>0.15</v>
      </c>
      <c r="P358" s="3">
        <v>1189.8</v>
      </c>
      <c r="Q358" s="3">
        <v>250.77</v>
      </c>
      <c r="R358" s="3">
        <f t="shared" si="23"/>
        <v>165.71117647058827</v>
      </c>
      <c r="S358" s="3">
        <v>286.83999999999997</v>
      </c>
      <c r="U358" s="3"/>
    </row>
    <row r="359" spans="1:21" x14ac:dyDescent="0.25">
      <c r="A359" t="s">
        <v>759</v>
      </c>
      <c r="B359" s="2">
        <v>43718</v>
      </c>
      <c r="C359" s="10" t="str">
        <f t="shared" si="20"/>
        <v>2019</v>
      </c>
      <c r="D359">
        <v>10226</v>
      </c>
      <c r="E359" t="s">
        <v>1540</v>
      </c>
      <c r="F359" t="s">
        <v>17</v>
      </c>
      <c r="G359" t="s">
        <v>18</v>
      </c>
      <c r="H359" t="s">
        <v>19</v>
      </c>
      <c r="I359" t="s">
        <v>20</v>
      </c>
      <c r="J359" t="s">
        <v>117</v>
      </c>
      <c r="K359" t="s">
        <v>118</v>
      </c>
      <c r="L359" t="str">
        <f t="shared" si="21"/>
        <v xml:space="preserve">Xerox </v>
      </c>
      <c r="M359" t="str">
        <f t="shared" si="22"/>
        <v>Mid-Sized Order</v>
      </c>
      <c r="N359">
        <v>2</v>
      </c>
      <c r="O359" s="6">
        <v>0.1</v>
      </c>
      <c r="P359" s="3">
        <v>361.1</v>
      </c>
      <c r="Q359" s="3">
        <v>17.07</v>
      </c>
      <c r="R359" s="3">
        <f t="shared" si="23"/>
        <v>38.225555555555559</v>
      </c>
      <c r="S359" s="3">
        <v>55.87</v>
      </c>
      <c r="U359" s="3"/>
    </row>
    <row r="360" spans="1:21" x14ac:dyDescent="0.25">
      <c r="A360" t="s">
        <v>760</v>
      </c>
      <c r="B360" s="2">
        <v>44491</v>
      </c>
      <c r="C360" s="10" t="str">
        <f t="shared" si="20"/>
        <v>2021</v>
      </c>
      <c r="D360">
        <v>10263</v>
      </c>
      <c r="E360" t="s">
        <v>761</v>
      </c>
      <c r="F360" t="s">
        <v>32</v>
      </c>
      <c r="G360" t="s">
        <v>261</v>
      </c>
      <c r="H360" t="s">
        <v>261</v>
      </c>
      <c r="I360" t="s">
        <v>1543</v>
      </c>
      <c r="J360" t="s">
        <v>427</v>
      </c>
      <c r="K360" t="s">
        <v>428</v>
      </c>
      <c r="L360" t="str">
        <f t="shared" si="21"/>
        <v xml:space="preserve">Sharp </v>
      </c>
      <c r="M360" t="str">
        <f t="shared" si="22"/>
        <v>Mid-Sized Order</v>
      </c>
      <c r="N360">
        <v>4</v>
      </c>
      <c r="O360" s="6">
        <v>0.1</v>
      </c>
      <c r="P360" s="3">
        <v>516.76</v>
      </c>
      <c r="Q360" s="3">
        <v>13.88</v>
      </c>
      <c r="R360" s="3">
        <f t="shared" si="23"/>
        <v>55.875555555555593</v>
      </c>
      <c r="S360" s="3">
        <v>78.91</v>
      </c>
      <c r="U360" s="3"/>
    </row>
    <row r="361" spans="1:21" x14ac:dyDescent="0.25">
      <c r="A361" t="s">
        <v>762</v>
      </c>
      <c r="B361" s="2">
        <v>44284</v>
      </c>
      <c r="C361" s="10" t="str">
        <f t="shared" si="20"/>
        <v>2021</v>
      </c>
      <c r="D361">
        <v>10366</v>
      </c>
      <c r="E361" t="s">
        <v>763</v>
      </c>
      <c r="F361" t="s">
        <v>32</v>
      </c>
      <c r="G361" t="s">
        <v>116</v>
      </c>
      <c r="H361" t="s">
        <v>26</v>
      </c>
      <c r="I361" t="s">
        <v>27</v>
      </c>
      <c r="J361" t="s">
        <v>195</v>
      </c>
      <c r="K361" t="s">
        <v>196</v>
      </c>
      <c r="L361" t="str">
        <f t="shared" si="21"/>
        <v xml:space="preserve">Cuisinart </v>
      </c>
      <c r="M361" t="str">
        <f t="shared" si="22"/>
        <v>Mid-Sized Order</v>
      </c>
      <c r="N361">
        <v>2</v>
      </c>
      <c r="O361" s="6">
        <v>0</v>
      </c>
      <c r="P361" s="3">
        <v>558.55999999999995</v>
      </c>
      <c r="Q361" s="3">
        <v>23.13</v>
      </c>
      <c r="R361" s="3">
        <f t="shared" si="23"/>
        <v>0</v>
      </c>
      <c r="S361" s="3">
        <v>69.33</v>
      </c>
      <c r="U361" s="3"/>
    </row>
    <row r="362" spans="1:21" x14ac:dyDescent="0.25">
      <c r="A362" t="s">
        <v>764</v>
      </c>
      <c r="B362" s="2">
        <v>44240</v>
      </c>
      <c r="C362" s="10" t="str">
        <f t="shared" si="20"/>
        <v>2021</v>
      </c>
      <c r="D362">
        <v>10108</v>
      </c>
      <c r="E362" t="s">
        <v>765</v>
      </c>
      <c r="F362" t="s">
        <v>32</v>
      </c>
      <c r="G362" t="s">
        <v>18</v>
      </c>
      <c r="H362" t="s">
        <v>19</v>
      </c>
      <c r="I362" t="s">
        <v>20</v>
      </c>
      <c r="J362" t="s">
        <v>374</v>
      </c>
      <c r="K362" t="s">
        <v>1550</v>
      </c>
      <c r="L362" t="str">
        <f t="shared" si="21"/>
        <v xml:space="preserve">Insignia </v>
      </c>
      <c r="M362" t="str">
        <f t="shared" si="22"/>
        <v>Mid-Sized Order</v>
      </c>
      <c r="N362">
        <v>3</v>
      </c>
      <c r="O362" s="6">
        <v>0</v>
      </c>
      <c r="P362" s="3">
        <v>3573.03</v>
      </c>
      <c r="Q362" s="3">
        <v>236.54</v>
      </c>
      <c r="R362" s="3">
        <f t="shared" si="23"/>
        <v>0</v>
      </c>
      <c r="S362" s="3">
        <v>809.71</v>
      </c>
      <c r="U362" s="3"/>
    </row>
    <row r="363" spans="1:21" x14ac:dyDescent="0.25">
      <c r="A363" t="s">
        <v>766</v>
      </c>
      <c r="B363" s="2">
        <v>44717</v>
      </c>
      <c r="C363" s="10" t="str">
        <f t="shared" si="20"/>
        <v>2022</v>
      </c>
      <c r="D363">
        <v>10040</v>
      </c>
      <c r="E363" t="s">
        <v>126</v>
      </c>
      <c r="F363" t="s">
        <v>39</v>
      </c>
      <c r="G363" t="s">
        <v>133</v>
      </c>
      <c r="H363" t="s">
        <v>134</v>
      </c>
      <c r="I363" t="s">
        <v>135</v>
      </c>
      <c r="J363" t="s">
        <v>246</v>
      </c>
      <c r="K363" t="s">
        <v>247</v>
      </c>
      <c r="L363" t="str">
        <f t="shared" si="21"/>
        <v xml:space="preserve">Samsung </v>
      </c>
      <c r="M363" t="str">
        <f t="shared" si="22"/>
        <v>Single Item</v>
      </c>
      <c r="N363">
        <v>1</v>
      </c>
      <c r="O363" s="6">
        <v>0</v>
      </c>
      <c r="P363" s="3">
        <v>1023.46</v>
      </c>
      <c r="Q363" s="3">
        <v>179.93</v>
      </c>
      <c r="R363" s="3">
        <f t="shared" si="23"/>
        <v>0</v>
      </c>
      <c r="S363" s="3">
        <v>243.15</v>
      </c>
      <c r="U363" s="3"/>
    </row>
    <row r="364" spans="1:21" x14ac:dyDescent="0.25">
      <c r="A364" t="s">
        <v>767</v>
      </c>
      <c r="B364" s="2">
        <v>44615</v>
      </c>
      <c r="C364" s="10" t="str">
        <f t="shared" si="20"/>
        <v>2022</v>
      </c>
      <c r="D364">
        <v>10218</v>
      </c>
      <c r="E364" t="s">
        <v>293</v>
      </c>
      <c r="F364" t="s">
        <v>32</v>
      </c>
      <c r="G364" t="s">
        <v>261</v>
      </c>
      <c r="H364" t="s">
        <v>261</v>
      </c>
      <c r="I364" t="s">
        <v>1543</v>
      </c>
      <c r="J364" t="s">
        <v>106</v>
      </c>
      <c r="K364" t="s">
        <v>107</v>
      </c>
      <c r="L364" t="str">
        <f t="shared" si="21"/>
        <v xml:space="preserve">Breville </v>
      </c>
      <c r="M364" t="str">
        <f t="shared" si="22"/>
        <v>Mid-Sized Order</v>
      </c>
      <c r="N364">
        <v>4</v>
      </c>
      <c r="O364" s="6">
        <v>0.25</v>
      </c>
      <c r="P364" s="3">
        <v>4029.28</v>
      </c>
      <c r="Q364" s="3">
        <v>270.92</v>
      </c>
      <c r="R364" s="3">
        <f t="shared" si="23"/>
        <v>1252.7866666666664</v>
      </c>
      <c r="S364" s="3">
        <v>1034.4100000000001</v>
      </c>
      <c r="U364" s="3"/>
    </row>
    <row r="365" spans="1:21" x14ac:dyDescent="0.25">
      <c r="A365" t="s">
        <v>768</v>
      </c>
      <c r="B365" s="2">
        <v>43116</v>
      </c>
      <c r="C365" s="10" t="str">
        <f t="shared" si="20"/>
        <v>2018</v>
      </c>
      <c r="D365">
        <v>10009</v>
      </c>
      <c r="E365" t="s">
        <v>769</v>
      </c>
      <c r="F365" t="s">
        <v>32</v>
      </c>
      <c r="G365" t="s">
        <v>193</v>
      </c>
      <c r="H365" t="s">
        <v>193</v>
      </c>
      <c r="I365" t="s">
        <v>194</v>
      </c>
      <c r="J365" t="s">
        <v>91</v>
      </c>
      <c r="K365" t="s">
        <v>92</v>
      </c>
      <c r="L365" t="str">
        <f t="shared" si="21"/>
        <v xml:space="preserve">Hamilton </v>
      </c>
      <c r="M365" t="str">
        <f t="shared" si="22"/>
        <v>Mid-Sized Order</v>
      </c>
      <c r="N365">
        <v>3</v>
      </c>
      <c r="O365" s="6">
        <v>0.1</v>
      </c>
      <c r="P365" s="3">
        <v>831.21</v>
      </c>
      <c r="Q365" s="3">
        <v>34.33</v>
      </c>
      <c r="R365" s="3">
        <f t="shared" si="23"/>
        <v>88.542222222222222</v>
      </c>
      <c r="S365" s="3">
        <v>103.18</v>
      </c>
      <c r="U365" s="3"/>
    </row>
    <row r="366" spans="1:21" x14ac:dyDescent="0.25">
      <c r="A366" t="s">
        <v>770</v>
      </c>
      <c r="B366" s="2">
        <v>44541</v>
      </c>
      <c r="C366" s="10" t="str">
        <f t="shared" si="20"/>
        <v>2021</v>
      </c>
      <c r="D366">
        <v>10184</v>
      </c>
      <c r="E366" t="s">
        <v>771</v>
      </c>
      <c r="F366" t="s">
        <v>39</v>
      </c>
      <c r="G366" t="s">
        <v>54</v>
      </c>
      <c r="H366" t="s">
        <v>55</v>
      </c>
      <c r="I366" t="s">
        <v>56</v>
      </c>
      <c r="J366" t="s">
        <v>384</v>
      </c>
      <c r="K366" t="s">
        <v>385</v>
      </c>
      <c r="L366" t="str">
        <f t="shared" si="21"/>
        <v xml:space="preserve">Hoover </v>
      </c>
      <c r="M366" t="str">
        <f t="shared" si="22"/>
        <v>Single Item</v>
      </c>
      <c r="N366">
        <v>1</v>
      </c>
      <c r="O366" s="6">
        <v>0.3</v>
      </c>
      <c r="P366" s="3">
        <v>1255.1600000000001</v>
      </c>
      <c r="Q366" s="3">
        <v>415.46</v>
      </c>
      <c r="R366" s="3">
        <f t="shared" si="23"/>
        <v>359.87142857142862</v>
      </c>
      <c r="S366" s="3">
        <v>355.34</v>
      </c>
      <c r="U366" s="3"/>
    </row>
    <row r="367" spans="1:21" x14ac:dyDescent="0.25">
      <c r="A367" t="s">
        <v>772</v>
      </c>
      <c r="B367" s="2">
        <v>43546</v>
      </c>
      <c r="C367" s="10" t="str">
        <f t="shared" si="20"/>
        <v>2019</v>
      </c>
      <c r="D367">
        <v>10119</v>
      </c>
      <c r="E367" t="s">
        <v>267</v>
      </c>
      <c r="F367" t="s">
        <v>32</v>
      </c>
      <c r="G367" t="s">
        <v>25</v>
      </c>
      <c r="H367" t="s">
        <v>26</v>
      </c>
      <c r="I367" t="s">
        <v>27</v>
      </c>
      <c r="J367" t="s">
        <v>123</v>
      </c>
      <c r="K367" t="s">
        <v>124</v>
      </c>
      <c r="L367" t="str">
        <f t="shared" si="21"/>
        <v xml:space="preserve">Sony </v>
      </c>
      <c r="M367" t="str">
        <f t="shared" si="22"/>
        <v>Single Item</v>
      </c>
      <c r="N367">
        <v>1</v>
      </c>
      <c r="O367" s="6">
        <v>0.2</v>
      </c>
      <c r="P367" s="3">
        <v>667.7</v>
      </c>
      <c r="Q367" s="3">
        <v>24.23</v>
      </c>
      <c r="R367" s="3">
        <f t="shared" si="23"/>
        <v>160.86749999999995</v>
      </c>
      <c r="S367" s="3">
        <v>135.96</v>
      </c>
      <c r="U367" s="3"/>
    </row>
    <row r="368" spans="1:21" x14ac:dyDescent="0.25">
      <c r="A368" t="s">
        <v>773</v>
      </c>
      <c r="B368" s="2">
        <v>44317</v>
      </c>
      <c r="C368" s="10" t="str">
        <f t="shared" si="20"/>
        <v>2021</v>
      </c>
      <c r="D368">
        <v>10314</v>
      </c>
      <c r="E368" t="s">
        <v>60</v>
      </c>
      <c r="F368" t="s">
        <v>39</v>
      </c>
      <c r="G368" t="s">
        <v>40</v>
      </c>
      <c r="H368" t="s">
        <v>41</v>
      </c>
      <c r="I368" t="s">
        <v>166</v>
      </c>
      <c r="J368" t="s">
        <v>312</v>
      </c>
      <c r="K368" t="s">
        <v>313</v>
      </c>
      <c r="L368" t="str">
        <f t="shared" si="21"/>
        <v xml:space="preserve">Whirlpool </v>
      </c>
      <c r="M368" t="str">
        <f t="shared" si="22"/>
        <v>Mid-Sized Order</v>
      </c>
      <c r="N368">
        <v>2</v>
      </c>
      <c r="O368" s="6">
        <v>0</v>
      </c>
      <c r="P368" s="3">
        <v>1445.38</v>
      </c>
      <c r="Q368" s="3">
        <v>196.53</v>
      </c>
      <c r="R368" s="3">
        <f t="shared" si="23"/>
        <v>0</v>
      </c>
      <c r="S368" s="3">
        <v>380.99</v>
      </c>
      <c r="U368" s="3"/>
    </row>
    <row r="369" spans="1:21" x14ac:dyDescent="0.25">
      <c r="A369" t="s">
        <v>774</v>
      </c>
      <c r="B369" s="2">
        <v>44774</v>
      </c>
      <c r="C369" s="10" t="str">
        <f t="shared" si="20"/>
        <v>2022</v>
      </c>
      <c r="D369">
        <v>10273</v>
      </c>
      <c r="E369" t="s">
        <v>515</v>
      </c>
      <c r="F369" t="s">
        <v>17</v>
      </c>
      <c r="G369" t="s">
        <v>18</v>
      </c>
      <c r="H369" t="s">
        <v>19</v>
      </c>
      <c r="I369" t="s">
        <v>20</v>
      </c>
      <c r="J369" t="s">
        <v>21</v>
      </c>
      <c r="K369" t="s">
        <v>22</v>
      </c>
      <c r="L369" t="str">
        <f t="shared" si="21"/>
        <v xml:space="preserve">OnePlus </v>
      </c>
      <c r="M369" t="str">
        <f t="shared" si="22"/>
        <v>Single Item</v>
      </c>
      <c r="N369">
        <v>1</v>
      </c>
      <c r="O369" s="6">
        <v>0.15</v>
      </c>
      <c r="P369" s="3">
        <v>618.01</v>
      </c>
      <c r="Q369" s="3">
        <v>25.01</v>
      </c>
      <c r="R369" s="3">
        <f t="shared" si="23"/>
        <v>104.64705882352939</v>
      </c>
      <c r="S369" s="3">
        <v>126.1</v>
      </c>
      <c r="U369" s="3"/>
    </row>
    <row r="370" spans="1:21" x14ac:dyDescent="0.25">
      <c r="A370" t="s">
        <v>775</v>
      </c>
      <c r="B370" s="2">
        <v>44653</v>
      </c>
      <c r="C370" s="10" t="str">
        <f t="shared" si="20"/>
        <v>2022</v>
      </c>
      <c r="D370">
        <v>10278</v>
      </c>
      <c r="E370" t="s">
        <v>776</v>
      </c>
      <c r="F370" t="s">
        <v>39</v>
      </c>
      <c r="G370" t="s">
        <v>54</v>
      </c>
      <c r="H370" t="s">
        <v>55</v>
      </c>
      <c r="I370" t="s">
        <v>56</v>
      </c>
      <c r="J370" t="s">
        <v>68</v>
      </c>
      <c r="K370" t="s">
        <v>69</v>
      </c>
      <c r="L370" t="str">
        <f t="shared" si="21"/>
        <v xml:space="preserve">StarTech </v>
      </c>
      <c r="M370" t="str">
        <f t="shared" si="22"/>
        <v>Large Order</v>
      </c>
      <c r="N370">
        <v>7</v>
      </c>
      <c r="O370" s="6">
        <v>0</v>
      </c>
      <c r="P370" s="3">
        <v>1585.43</v>
      </c>
      <c r="Q370" s="3">
        <v>23.7</v>
      </c>
      <c r="R370" s="3">
        <f t="shared" si="23"/>
        <v>0</v>
      </c>
      <c r="S370" s="3">
        <v>240.16</v>
      </c>
      <c r="U370" s="3"/>
    </row>
    <row r="371" spans="1:21" x14ac:dyDescent="0.25">
      <c r="A371" t="s">
        <v>777</v>
      </c>
      <c r="B371" s="2">
        <v>44758</v>
      </c>
      <c r="C371" s="10" t="str">
        <f t="shared" si="20"/>
        <v>2022</v>
      </c>
      <c r="D371">
        <v>10291</v>
      </c>
      <c r="E371" t="s">
        <v>778</v>
      </c>
      <c r="F371" t="s">
        <v>39</v>
      </c>
      <c r="G371" t="s">
        <v>61</v>
      </c>
      <c r="H371" t="s">
        <v>62</v>
      </c>
      <c r="I371" t="s">
        <v>63</v>
      </c>
      <c r="J371" t="s">
        <v>64</v>
      </c>
      <c r="K371" t="s">
        <v>65</v>
      </c>
      <c r="L371" t="str">
        <f t="shared" si="21"/>
        <v xml:space="preserve">TCL </v>
      </c>
      <c r="M371" t="str">
        <f t="shared" si="22"/>
        <v>Mid-Sized Order</v>
      </c>
      <c r="N371">
        <v>2</v>
      </c>
      <c r="O371" s="6">
        <v>0.05</v>
      </c>
      <c r="P371" s="3">
        <v>1763.28</v>
      </c>
      <c r="Q371" s="3">
        <v>147.30000000000001</v>
      </c>
      <c r="R371" s="3">
        <f t="shared" si="23"/>
        <v>85.051578947368398</v>
      </c>
      <c r="S371" s="3">
        <v>402.65</v>
      </c>
      <c r="U371" s="3"/>
    </row>
    <row r="372" spans="1:21" x14ac:dyDescent="0.25">
      <c r="A372" t="s">
        <v>779</v>
      </c>
      <c r="B372" s="2">
        <v>43736</v>
      </c>
      <c r="C372" s="10" t="str">
        <f t="shared" si="20"/>
        <v>2019</v>
      </c>
      <c r="D372">
        <v>10120</v>
      </c>
      <c r="E372" t="s">
        <v>1552</v>
      </c>
      <c r="F372" t="s">
        <v>17</v>
      </c>
      <c r="G372" t="s">
        <v>25</v>
      </c>
      <c r="H372" t="s">
        <v>26</v>
      </c>
      <c r="I372" t="s">
        <v>27</v>
      </c>
      <c r="J372" t="s">
        <v>551</v>
      </c>
      <c r="K372" t="s">
        <v>552</v>
      </c>
      <c r="L372" t="str">
        <f t="shared" si="21"/>
        <v xml:space="preserve">Supersonic </v>
      </c>
      <c r="M372" t="str">
        <f t="shared" si="22"/>
        <v>Mid-Sized Order</v>
      </c>
      <c r="N372">
        <v>4</v>
      </c>
      <c r="O372" s="6">
        <v>0</v>
      </c>
      <c r="P372" s="3">
        <v>5350.76</v>
      </c>
      <c r="Q372" s="3">
        <v>232.85</v>
      </c>
      <c r="R372" s="3">
        <f t="shared" si="23"/>
        <v>0</v>
      </c>
      <c r="S372" s="3">
        <v>1200.45</v>
      </c>
      <c r="U372" s="3"/>
    </row>
    <row r="373" spans="1:21" x14ac:dyDescent="0.25">
      <c r="A373" t="s">
        <v>780</v>
      </c>
      <c r="B373" s="2">
        <v>44169</v>
      </c>
      <c r="C373" s="10" t="str">
        <f t="shared" si="20"/>
        <v>2020</v>
      </c>
      <c r="D373">
        <v>10005</v>
      </c>
      <c r="E373" t="s">
        <v>672</v>
      </c>
      <c r="F373" t="s">
        <v>39</v>
      </c>
      <c r="G373" t="s">
        <v>88</v>
      </c>
      <c r="H373" t="s">
        <v>89</v>
      </c>
      <c r="I373" t="s">
        <v>90</v>
      </c>
      <c r="J373" t="s">
        <v>99</v>
      </c>
      <c r="K373" t="s">
        <v>100</v>
      </c>
      <c r="L373" t="str">
        <f t="shared" si="21"/>
        <v xml:space="preserve">HiSense </v>
      </c>
      <c r="M373" t="str">
        <f t="shared" si="22"/>
        <v>Large Order</v>
      </c>
      <c r="N373">
        <v>6</v>
      </c>
      <c r="O373" s="6">
        <v>0.15</v>
      </c>
      <c r="P373" s="3">
        <v>6482.28</v>
      </c>
      <c r="Q373" s="3">
        <v>266.94</v>
      </c>
      <c r="R373" s="3">
        <f t="shared" si="23"/>
        <v>1096.8247058823536</v>
      </c>
      <c r="S373" s="3">
        <v>1647.29</v>
      </c>
      <c r="U373" s="3"/>
    </row>
    <row r="374" spans="1:21" x14ac:dyDescent="0.25">
      <c r="A374" t="s">
        <v>781</v>
      </c>
      <c r="B374" s="2">
        <v>43850</v>
      </c>
      <c r="C374" s="10" t="str">
        <f t="shared" si="20"/>
        <v>2020</v>
      </c>
      <c r="D374">
        <v>10076</v>
      </c>
      <c r="E374" t="s">
        <v>782</v>
      </c>
      <c r="F374" t="s">
        <v>32</v>
      </c>
      <c r="G374" t="s">
        <v>103</v>
      </c>
      <c r="H374" t="s">
        <v>104</v>
      </c>
      <c r="I374" t="s">
        <v>105</v>
      </c>
      <c r="J374" t="s">
        <v>35</v>
      </c>
      <c r="K374" t="s">
        <v>36</v>
      </c>
      <c r="L374" t="str">
        <f t="shared" si="21"/>
        <v xml:space="preserve">Samsung </v>
      </c>
      <c r="M374" t="str">
        <f t="shared" si="22"/>
        <v>Large Order</v>
      </c>
      <c r="N374">
        <v>5</v>
      </c>
      <c r="O374" s="6">
        <v>0</v>
      </c>
      <c r="P374" s="3">
        <v>4256.25</v>
      </c>
      <c r="Q374" s="3">
        <v>226.46</v>
      </c>
      <c r="R374" s="3">
        <f t="shared" si="23"/>
        <v>0</v>
      </c>
      <c r="S374" s="3">
        <v>1086.7</v>
      </c>
      <c r="U374" s="3"/>
    </row>
    <row r="375" spans="1:21" x14ac:dyDescent="0.25">
      <c r="A375" t="s">
        <v>783</v>
      </c>
      <c r="B375" s="2">
        <v>43156</v>
      </c>
      <c r="C375" s="10" t="str">
        <f t="shared" si="20"/>
        <v>2018</v>
      </c>
      <c r="D375">
        <v>10068</v>
      </c>
      <c r="E375" t="s">
        <v>784</v>
      </c>
      <c r="F375" t="s">
        <v>32</v>
      </c>
      <c r="G375" t="s">
        <v>88</v>
      </c>
      <c r="H375" t="s">
        <v>89</v>
      </c>
      <c r="I375" t="s">
        <v>90</v>
      </c>
      <c r="J375" t="s">
        <v>374</v>
      </c>
      <c r="K375" t="s">
        <v>1550</v>
      </c>
      <c r="L375" t="str">
        <f t="shared" si="21"/>
        <v xml:space="preserve">Insignia </v>
      </c>
      <c r="M375" t="str">
        <f t="shared" si="22"/>
        <v>Mid-Sized Order</v>
      </c>
      <c r="N375">
        <v>4</v>
      </c>
      <c r="O375" s="6">
        <v>0</v>
      </c>
      <c r="P375" s="3">
        <v>4764.04</v>
      </c>
      <c r="Q375" s="3">
        <v>247.81</v>
      </c>
      <c r="R375" s="3">
        <f t="shared" si="23"/>
        <v>0</v>
      </c>
      <c r="S375" s="3">
        <v>1072.8599999999999</v>
      </c>
      <c r="U375" s="3"/>
    </row>
    <row r="376" spans="1:21" x14ac:dyDescent="0.25">
      <c r="A376" t="s">
        <v>785</v>
      </c>
      <c r="B376" s="2">
        <v>44156</v>
      </c>
      <c r="C376" s="10" t="str">
        <f t="shared" si="20"/>
        <v>2020</v>
      </c>
      <c r="D376">
        <v>10281</v>
      </c>
      <c r="E376" t="s">
        <v>786</v>
      </c>
      <c r="F376" t="s">
        <v>17</v>
      </c>
      <c r="G376" t="s">
        <v>61</v>
      </c>
      <c r="H376" t="s">
        <v>62</v>
      </c>
      <c r="I376" t="s">
        <v>63</v>
      </c>
      <c r="J376" t="s">
        <v>84</v>
      </c>
      <c r="K376" t="s">
        <v>85</v>
      </c>
      <c r="L376" t="str">
        <f t="shared" si="21"/>
        <v xml:space="preserve">Panasonic </v>
      </c>
      <c r="M376" t="str">
        <f t="shared" si="22"/>
        <v>Mid-Sized Order</v>
      </c>
      <c r="N376">
        <v>3</v>
      </c>
      <c r="O376" s="6">
        <v>0</v>
      </c>
      <c r="P376" s="3">
        <v>869.76</v>
      </c>
      <c r="Q376" s="3">
        <v>34.74</v>
      </c>
      <c r="R376" s="3">
        <f t="shared" si="23"/>
        <v>0</v>
      </c>
      <c r="S376" s="3">
        <v>107.84</v>
      </c>
      <c r="U376" s="3"/>
    </row>
    <row r="377" spans="1:21" x14ac:dyDescent="0.25">
      <c r="A377" t="s">
        <v>787</v>
      </c>
      <c r="B377" s="2">
        <v>44425</v>
      </c>
      <c r="C377" s="10" t="str">
        <f t="shared" si="20"/>
        <v>2021</v>
      </c>
      <c r="D377">
        <v>10089</v>
      </c>
      <c r="E377" t="s">
        <v>323</v>
      </c>
      <c r="F377" t="s">
        <v>17</v>
      </c>
      <c r="G377" t="s">
        <v>112</v>
      </c>
      <c r="H377" t="s">
        <v>26</v>
      </c>
      <c r="I377" t="s">
        <v>27</v>
      </c>
      <c r="J377" t="s">
        <v>496</v>
      </c>
      <c r="K377" t="s">
        <v>1553</v>
      </c>
      <c r="L377" t="str">
        <f t="shared" si="21"/>
        <v xml:space="preserve">Brother </v>
      </c>
      <c r="M377" t="str">
        <f t="shared" si="22"/>
        <v>Large Order</v>
      </c>
      <c r="N377">
        <v>5</v>
      </c>
      <c r="O377" s="6">
        <v>0.2</v>
      </c>
      <c r="P377" s="3">
        <v>1396.5</v>
      </c>
      <c r="Q377" s="3">
        <v>26.96</v>
      </c>
      <c r="R377" s="3">
        <f t="shared" si="23"/>
        <v>342.38499999999999</v>
      </c>
      <c r="S377" s="3">
        <v>212.2</v>
      </c>
      <c r="U377" s="3"/>
    </row>
    <row r="378" spans="1:21" x14ac:dyDescent="0.25">
      <c r="A378" t="s">
        <v>788</v>
      </c>
      <c r="B378" s="2">
        <v>44028</v>
      </c>
      <c r="C378" s="10" t="str">
        <f t="shared" si="20"/>
        <v>2020</v>
      </c>
      <c r="D378">
        <v>10124</v>
      </c>
      <c r="E378" t="s">
        <v>327</v>
      </c>
      <c r="F378" t="s">
        <v>32</v>
      </c>
      <c r="G378" t="s">
        <v>54</v>
      </c>
      <c r="H378" t="s">
        <v>55</v>
      </c>
      <c r="I378" t="s">
        <v>56</v>
      </c>
      <c r="J378" t="s">
        <v>175</v>
      </c>
      <c r="K378" t="s">
        <v>176</v>
      </c>
      <c r="L378" t="str">
        <f t="shared" si="21"/>
        <v xml:space="preserve">KitchenAid </v>
      </c>
      <c r="M378" t="str">
        <f t="shared" si="22"/>
        <v>Mid-Sized Order</v>
      </c>
      <c r="N378">
        <v>2</v>
      </c>
      <c r="O378" s="6">
        <v>0</v>
      </c>
      <c r="P378" s="3">
        <v>2446.3200000000002</v>
      </c>
      <c r="Q378" s="3">
        <v>348.6</v>
      </c>
      <c r="R378" s="3">
        <f t="shared" si="23"/>
        <v>0</v>
      </c>
      <c r="S378" s="3">
        <v>646.44000000000005</v>
      </c>
      <c r="U378" s="3"/>
    </row>
    <row r="379" spans="1:21" x14ac:dyDescent="0.25">
      <c r="A379" t="s">
        <v>789</v>
      </c>
      <c r="B379" s="2">
        <v>43599</v>
      </c>
      <c r="C379" s="10" t="str">
        <f t="shared" si="20"/>
        <v>2019</v>
      </c>
      <c r="D379">
        <v>10328</v>
      </c>
      <c r="E379" t="s">
        <v>369</v>
      </c>
      <c r="F379" t="s">
        <v>32</v>
      </c>
      <c r="G379" t="s">
        <v>40</v>
      </c>
      <c r="H379" t="s">
        <v>41</v>
      </c>
      <c r="I379" t="s">
        <v>166</v>
      </c>
      <c r="J379" t="s">
        <v>167</v>
      </c>
      <c r="K379" t="s">
        <v>168</v>
      </c>
      <c r="L379" t="str">
        <f t="shared" si="21"/>
        <v xml:space="preserve">Philips </v>
      </c>
      <c r="M379" t="str">
        <f t="shared" si="22"/>
        <v>Single Item</v>
      </c>
      <c r="N379">
        <v>1</v>
      </c>
      <c r="O379" s="6">
        <v>0</v>
      </c>
      <c r="P379" s="3">
        <v>1215.8</v>
      </c>
      <c r="Q379" s="3">
        <v>230.18</v>
      </c>
      <c r="R379" s="3">
        <f t="shared" si="23"/>
        <v>0</v>
      </c>
      <c r="S379" s="3">
        <v>290.5</v>
      </c>
      <c r="U379" s="3"/>
    </row>
    <row r="380" spans="1:21" x14ac:dyDescent="0.25">
      <c r="A380" t="s">
        <v>790</v>
      </c>
      <c r="B380" s="2">
        <v>44057</v>
      </c>
      <c r="C380" s="10" t="str">
        <f t="shared" si="20"/>
        <v>2020</v>
      </c>
      <c r="D380">
        <v>10199</v>
      </c>
      <c r="E380" t="s">
        <v>695</v>
      </c>
      <c r="F380" t="s">
        <v>32</v>
      </c>
      <c r="G380" t="s">
        <v>33</v>
      </c>
      <c r="H380" t="s">
        <v>34</v>
      </c>
      <c r="I380" t="s">
        <v>27</v>
      </c>
      <c r="J380" t="s">
        <v>43</v>
      </c>
      <c r="K380" t="s">
        <v>44</v>
      </c>
      <c r="L380" t="str">
        <f t="shared" si="21"/>
        <v xml:space="preserve">HP </v>
      </c>
      <c r="M380" t="str">
        <f t="shared" si="22"/>
        <v>Single Item</v>
      </c>
      <c r="N380">
        <v>1</v>
      </c>
      <c r="O380" s="6">
        <v>0</v>
      </c>
      <c r="P380" s="3">
        <v>157.5</v>
      </c>
      <c r="Q380" s="3">
        <v>17.989999999999998</v>
      </c>
      <c r="R380" s="3">
        <f t="shared" si="23"/>
        <v>0</v>
      </c>
      <c r="S380" s="3">
        <v>25.42</v>
      </c>
      <c r="U380" s="3"/>
    </row>
    <row r="381" spans="1:21" x14ac:dyDescent="0.25">
      <c r="A381" t="s">
        <v>791</v>
      </c>
      <c r="B381" s="2">
        <v>44339</v>
      </c>
      <c r="C381" s="10" t="str">
        <f t="shared" si="20"/>
        <v>2021</v>
      </c>
      <c r="D381">
        <v>10027</v>
      </c>
      <c r="E381" t="s">
        <v>307</v>
      </c>
      <c r="F381" t="s">
        <v>39</v>
      </c>
      <c r="G381" t="s">
        <v>72</v>
      </c>
      <c r="H381" t="s">
        <v>73</v>
      </c>
      <c r="I381" t="s">
        <v>56</v>
      </c>
      <c r="J381" t="s">
        <v>64</v>
      </c>
      <c r="K381" t="s">
        <v>65</v>
      </c>
      <c r="L381" t="str">
        <f t="shared" si="21"/>
        <v xml:space="preserve">TCL </v>
      </c>
      <c r="M381" t="str">
        <f t="shared" si="22"/>
        <v>Mid-Sized Order</v>
      </c>
      <c r="N381">
        <v>4</v>
      </c>
      <c r="O381" s="6">
        <v>0.15</v>
      </c>
      <c r="P381" s="3">
        <v>3526.56</v>
      </c>
      <c r="Q381" s="3">
        <v>160.69</v>
      </c>
      <c r="R381" s="3">
        <f t="shared" si="23"/>
        <v>593.97705882352966</v>
      </c>
      <c r="S381" s="3">
        <v>791.91</v>
      </c>
      <c r="U381" s="3"/>
    </row>
    <row r="382" spans="1:21" x14ac:dyDescent="0.25">
      <c r="A382" t="s">
        <v>792</v>
      </c>
      <c r="B382" s="2">
        <v>44615</v>
      </c>
      <c r="C382" s="10" t="str">
        <f t="shared" si="20"/>
        <v>2022</v>
      </c>
      <c r="D382">
        <v>10060</v>
      </c>
      <c r="E382" t="s">
        <v>648</v>
      </c>
      <c r="F382" t="s">
        <v>39</v>
      </c>
      <c r="G382" t="s">
        <v>201</v>
      </c>
      <c r="H382" t="s">
        <v>202</v>
      </c>
      <c r="I382" t="s">
        <v>122</v>
      </c>
      <c r="J382" t="s">
        <v>263</v>
      </c>
      <c r="K382" t="s">
        <v>1544</v>
      </c>
      <c r="L382" t="str">
        <f t="shared" si="21"/>
        <v xml:space="preserve">Cuisinart </v>
      </c>
      <c r="M382" t="str">
        <f t="shared" si="22"/>
        <v>Single Item</v>
      </c>
      <c r="N382">
        <v>1</v>
      </c>
      <c r="O382" s="6">
        <v>0.1</v>
      </c>
      <c r="P382" s="3">
        <v>700.78</v>
      </c>
      <c r="Q382" s="3">
        <v>149.11000000000001</v>
      </c>
      <c r="R382" s="3">
        <f t="shared" si="23"/>
        <v>61.296666666666624</v>
      </c>
      <c r="S382" s="3">
        <v>190.1</v>
      </c>
      <c r="U382" s="3"/>
    </row>
    <row r="383" spans="1:21" x14ac:dyDescent="0.25">
      <c r="A383" t="s">
        <v>793</v>
      </c>
      <c r="B383" s="2">
        <v>43192</v>
      </c>
      <c r="C383" s="10" t="str">
        <f t="shared" si="20"/>
        <v>2018</v>
      </c>
      <c r="D383">
        <v>10321</v>
      </c>
      <c r="E383" t="s">
        <v>794</v>
      </c>
      <c r="F383" t="s">
        <v>32</v>
      </c>
      <c r="G383" t="s">
        <v>154</v>
      </c>
      <c r="H383" t="s">
        <v>155</v>
      </c>
      <c r="I383" t="s">
        <v>156</v>
      </c>
      <c r="J383" t="s">
        <v>76</v>
      </c>
      <c r="K383" t="s">
        <v>77</v>
      </c>
      <c r="L383" t="str">
        <f t="shared" si="21"/>
        <v xml:space="preserve">Samsung </v>
      </c>
      <c r="M383" t="str">
        <f t="shared" si="22"/>
        <v>Mid-Sized Order</v>
      </c>
      <c r="N383">
        <v>3</v>
      </c>
      <c r="O383" s="6">
        <v>0</v>
      </c>
      <c r="P383" s="3">
        <v>2914.5</v>
      </c>
      <c r="Q383" s="3">
        <v>55.84</v>
      </c>
      <c r="R383" s="3">
        <f t="shared" si="23"/>
        <v>0</v>
      </c>
      <c r="S383" s="3">
        <v>588.48</v>
      </c>
      <c r="U383" s="3"/>
    </row>
    <row r="384" spans="1:21" x14ac:dyDescent="0.25">
      <c r="A384" t="s">
        <v>795</v>
      </c>
      <c r="B384" s="2">
        <v>43441</v>
      </c>
      <c r="C384" s="10" t="str">
        <f t="shared" si="20"/>
        <v>2018</v>
      </c>
      <c r="D384">
        <v>10004</v>
      </c>
      <c r="E384" t="s">
        <v>796</v>
      </c>
      <c r="F384" t="s">
        <v>39</v>
      </c>
      <c r="G384" t="s">
        <v>33</v>
      </c>
      <c r="H384" t="s">
        <v>34</v>
      </c>
      <c r="I384" t="s">
        <v>27</v>
      </c>
      <c r="J384" t="s">
        <v>374</v>
      </c>
      <c r="K384" t="s">
        <v>1550</v>
      </c>
      <c r="L384" t="str">
        <f t="shared" si="21"/>
        <v xml:space="preserve">Insignia </v>
      </c>
      <c r="M384" t="str">
        <f t="shared" si="22"/>
        <v>Mid-Sized Order</v>
      </c>
      <c r="N384">
        <v>2</v>
      </c>
      <c r="O384" s="6">
        <v>0.05</v>
      </c>
      <c r="P384" s="3">
        <v>2382.02</v>
      </c>
      <c r="Q384" s="3">
        <v>225.28</v>
      </c>
      <c r="R384" s="3">
        <f t="shared" si="23"/>
        <v>113.51263157894755</v>
      </c>
      <c r="S384" s="3">
        <v>546.57000000000005</v>
      </c>
      <c r="U384" s="3"/>
    </row>
    <row r="385" spans="1:21" x14ac:dyDescent="0.25">
      <c r="A385" t="s">
        <v>797</v>
      </c>
      <c r="B385" s="2">
        <v>43323</v>
      </c>
      <c r="C385" s="10" t="str">
        <f t="shared" si="20"/>
        <v>2018</v>
      </c>
      <c r="D385">
        <v>10047</v>
      </c>
      <c r="E385" t="s">
        <v>798</v>
      </c>
      <c r="F385" t="s">
        <v>39</v>
      </c>
      <c r="G385" t="s">
        <v>116</v>
      </c>
      <c r="H385" t="s">
        <v>26</v>
      </c>
      <c r="I385" t="s">
        <v>27</v>
      </c>
      <c r="J385" t="s">
        <v>142</v>
      </c>
      <c r="K385" t="s">
        <v>1645</v>
      </c>
      <c r="L385" t="str">
        <f t="shared" si="21"/>
        <v xml:space="preserve">Whirlpool </v>
      </c>
      <c r="M385" t="str">
        <f t="shared" si="22"/>
        <v>Single Item</v>
      </c>
      <c r="N385">
        <v>1</v>
      </c>
      <c r="O385" s="6">
        <v>0</v>
      </c>
      <c r="P385" s="3">
        <v>193.67</v>
      </c>
      <c r="Q385" s="3">
        <v>14</v>
      </c>
      <c r="R385" s="3">
        <f t="shared" si="23"/>
        <v>0</v>
      </c>
      <c r="S385" s="3">
        <v>24.64</v>
      </c>
      <c r="U385" s="3"/>
    </row>
    <row r="386" spans="1:21" x14ac:dyDescent="0.25">
      <c r="A386" t="s">
        <v>799</v>
      </c>
      <c r="B386" s="2">
        <v>43862</v>
      </c>
      <c r="C386" s="10" t="str">
        <f t="shared" si="20"/>
        <v>2020</v>
      </c>
      <c r="D386">
        <v>10233</v>
      </c>
      <c r="E386" t="s">
        <v>477</v>
      </c>
      <c r="F386" t="s">
        <v>39</v>
      </c>
      <c r="G386" t="s">
        <v>154</v>
      </c>
      <c r="H386" t="s">
        <v>155</v>
      </c>
      <c r="I386" t="s">
        <v>156</v>
      </c>
      <c r="J386" t="s">
        <v>241</v>
      </c>
      <c r="K386" t="s">
        <v>242</v>
      </c>
      <c r="L386" t="str">
        <f t="shared" si="21"/>
        <v xml:space="preserve">LG </v>
      </c>
      <c r="M386" t="str">
        <f t="shared" si="22"/>
        <v>Single Item</v>
      </c>
      <c r="N386">
        <v>1</v>
      </c>
      <c r="O386" s="6">
        <v>0</v>
      </c>
      <c r="P386" s="3">
        <v>238.08</v>
      </c>
      <c r="Q386" s="3">
        <v>29.88</v>
      </c>
      <c r="R386" s="3">
        <f t="shared" si="23"/>
        <v>0</v>
      </c>
      <c r="S386" s="3">
        <v>31.56</v>
      </c>
      <c r="U386" s="3"/>
    </row>
    <row r="387" spans="1:21" x14ac:dyDescent="0.25">
      <c r="A387" t="s">
        <v>800</v>
      </c>
      <c r="B387" s="2">
        <v>43104</v>
      </c>
      <c r="C387" s="10" t="str">
        <f t="shared" ref="C387:C450" si="24">LEFT(TEXT(B387, "YYYY-MM-DD"), 4)</f>
        <v>2018</v>
      </c>
      <c r="D387">
        <v>10017</v>
      </c>
      <c r="E387" t="s">
        <v>486</v>
      </c>
      <c r="F387" t="s">
        <v>39</v>
      </c>
      <c r="G387" t="s">
        <v>88</v>
      </c>
      <c r="H387" t="s">
        <v>89</v>
      </c>
      <c r="I387" t="s">
        <v>90</v>
      </c>
      <c r="J387" t="s">
        <v>28</v>
      </c>
      <c r="K387" t="s">
        <v>29</v>
      </c>
      <c r="L387" t="str">
        <f t="shared" ref="L387:L450" si="25">LEFT(K387, FIND(" ", K387))</f>
        <v xml:space="preserve">LG </v>
      </c>
      <c r="M387" t="str">
        <f t="shared" ref="M387:M450" si="26">IF(N387 = 1, "Single Item", IF(N387 &lt;= 4, "Mid-Sized Order", IF(N387 &gt; 4, "Large Order", "Invalid")))</f>
        <v>Single Item</v>
      </c>
      <c r="N387">
        <v>1</v>
      </c>
      <c r="O387" s="6">
        <v>0.15</v>
      </c>
      <c r="P387" s="3">
        <v>1004.18</v>
      </c>
      <c r="Q387" s="3">
        <v>295.55</v>
      </c>
      <c r="R387" s="3">
        <f t="shared" ref="R387:R450" si="27">(P387-Q387)/(1-O387) - (P387-Q387)</f>
        <v>125.05235294117642</v>
      </c>
      <c r="S387" s="3">
        <v>280.58999999999997</v>
      </c>
      <c r="U387" s="3"/>
    </row>
    <row r="388" spans="1:21" x14ac:dyDescent="0.25">
      <c r="A388" t="s">
        <v>801</v>
      </c>
      <c r="B388" s="2">
        <v>43534</v>
      </c>
      <c r="C388" s="10" t="str">
        <f t="shared" si="24"/>
        <v>2019</v>
      </c>
      <c r="D388">
        <v>10185</v>
      </c>
      <c r="E388" t="s">
        <v>802</v>
      </c>
      <c r="F388" t="s">
        <v>39</v>
      </c>
      <c r="G388" t="s">
        <v>47</v>
      </c>
      <c r="H388" t="s">
        <v>48</v>
      </c>
      <c r="I388" t="s">
        <v>122</v>
      </c>
      <c r="J388" t="s">
        <v>398</v>
      </c>
      <c r="K388" t="s">
        <v>1551</v>
      </c>
      <c r="L388" t="str">
        <f t="shared" si="25"/>
        <v xml:space="preserve">Samsung </v>
      </c>
      <c r="M388" t="str">
        <f t="shared" si="26"/>
        <v>Single Item</v>
      </c>
      <c r="N388">
        <v>1</v>
      </c>
      <c r="O388" s="6">
        <v>0</v>
      </c>
      <c r="P388" s="3">
        <v>239.47</v>
      </c>
      <c r="Q388" s="3">
        <v>23.98</v>
      </c>
      <c r="R388" s="3">
        <f t="shared" si="27"/>
        <v>0</v>
      </c>
      <c r="S388" s="3">
        <v>31.14</v>
      </c>
      <c r="U388" s="3"/>
    </row>
    <row r="389" spans="1:21" x14ac:dyDescent="0.25">
      <c r="A389" t="s">
        <v>803</v>
      </c>
      <c r="B389" s="2">
        <v>44115</v>
      </c>
      <c r="C389" s="10" t="str">
        <f t="shared" si="24"/>
        <v>2020</v>
      </c>
      <c r="D389">
        <v>10036</v>
      </c>
      <c r="E389" t="s">
        <v>371</v>
      </c>
      <c r="F389" t="s">
        <v>17</v>
      </c>
      <c r="G389" t="s">
        <v>72</v>
      </c>
      <c r="H389" t="s">
        <v>73</v>
      </c>
      <c r="I389" t="s">
        <v>56</v>
      </c>
      <c r="J389" t="s">
        <v>142</v>
      </c>
      <c r="K389" t="s">
        <v>1645</v>
      </c>
      <c r="L389" t="str">
        <f t="shared" si="25"/>
        <v xml:space="preserve">Whirlpool </v>
      </c>
      <c r="M389" t="str">
        <f t="shared" si="26"/>
        <v>Mid-Sized Order</v>
      </c>
      <c r="N389">
        <v>3</v>
      </c>
      <c r="O389" s="6">
        <v>0</v>
      </c>
      <c r="P389" s="3">
        <v>581.01</v>
      </c>
      <c r="Q389" s="3">
        <v>16.8</v>
      </c>
      <c r="R389" s="3">
        <f t="shared" si="27"/>
        <v>0</v>
      </c>
      <c r="S389" s="3">
        <v>71.400000000000006</v>
      </c>
      <c r="U389" s="3"/>
    </row>
    <row r="390" spans="1:21" x14ac:dyDescent="0.25">
      <c r="A390" t="s">
        <v>804</v>
      </c>
      <c r="B390" s="2">
        <v>43747</v>
      </c>
      <c r="C390" s="10" t="str">
        <f t="shared" si="24"/>
        <v>2019</v>
      </c>
      <c r="D390">
        <v>10038</v>
      </c>
      <c r="E390" t="s">
        <v>805</v>
      </c>
      <c r="F390" t="s">
        <v>17</v>
      </c>
      <c r="G390" t="s">
        <v>47</v>
      </c>
      <c r="H390" t="s">
        <v>48</v>
      </c>
      <c r="I390" t="s">
        <v>122</v>
      </c>
      <c r="J390" t="s">
        <v>551</v>
      </c>
      <c r="K390" t="s">
        <v>552</v>
      </c>
      <c r="L390" t="str">
        <f t="shared" si="25"/>
        <v xml:space="preserve">Supersonic </v>
      </c>
      <c r="M390" t="str">
        <f t="shared" si="26"/>
        <v>Large Order</v>
      </c>
      <c r="N390">
        <v>7</v>
      </c>
      <c r="O390" s="6">
        <v>0</v>
      </c>
      <c r="P390" s="3">
        <v>9363.83</v>
      </c>
      <c r="Q390" s="3">
        <v>244.49</v>
      </c>
      <c r="R390" s="3">
        <f t="shared" si="27"/>
        <v>0</v>
      </c>
      <c r="S390" s="3">
        <v>2084.48</v>
      </c>
      <c r="U390" s="3"/>
    </row>
    <row r="391" spans="1:21" x14ac:dyDescent="0.25">
      <c r="A391" t="s">
        <v>806</v>
      </c>
      <c r="B391" s="2">
        <v>43650</v>
      </c>
      <c r="C391" s="10" t="str">
        <f t="shared" si="24"/>
        <v>2019</v>
      </c>
      <c r="D391">
        <v>10388</v>
      </c>
      <c r="E391" t="s">
        <v>311</v>
      </c>
      <c r="F391" t="s">
        <v>39</v>
      </c>
      <c r="G391" t="s">
        <v>121</v>
      </c>
      <c r="H391" t="s">
        <v>121</v>
      </c>
      <c r="I391" t="s">
        <v>122</v>
      </c>
      <c r="J391" t="s">
        <v>28</v>
      </c>
      <c r="K391" t="s">
        <v>29</v>
      </c>
      <c r="L391" t="str">
        <f t="shared" si="25"/>
        <v xml:space="preserve">LG </v>
      </c>
      <c r="M391" t="str">
        <f t="shared" si="26"/>
        <v>Large Order</v>
      </c>
      <c r="N391">
        <v>6</v>
      </c>
      <c r="O391" s="6">
        <v>0</v>
      </c>
      <c r="P391" s="3">
        <v>6025.08</v>
      </c>
      <c r="Q391" s="3">
        <v>282.11</v>
      </c>
      <c r="R391" s="3">
        <f t="shared" si="27"/>
        <v>0</v>
      </c>
      <c r="S391" s="3">
        <v>1534.45</v>
      </c>
      <c r="U391" s="3"/>
    </row>
    <row r="392" spans="1:21" x14ac:dyDescent="0.25">
      <c r="A392" t="s">
        <v>807</v>
      </c>
      <c r="B392" s="2">
        <v>44280</v>
      </c>
      <c r="C392" s="10" t="str">
        <f t="shared" si="24"/>
        <v>2021</v>
      </c>
      <c r="D392">
        <v>10266</v>
      </c>
      <c r="E392" t="s">
        <v>808</v>
      </c>
      <c r="F392" t="s">
        <v>17</v>
      </c>
      <c r="G392" t="s">
        <v>116</v>
      </c>
      <c r="H392" t="s">
        <v>26</v>
      </c>
      <c r="I392" t="s">
        <v>27</v>
      </c>
      <c r="J392" t="s">
        <v>123</v>
      </c>
      <c r="K392" t="s">
        <v>124</v>
      </c>
      <c r="L392" t="str">
        <f t="shared" si="25"/>
        <v xml:space="preserve">Sony </v>
      </c>
      <c r="M392" t="str">
        <f t="shared" si="26"/>
        <v>Single Item</v>
      </c>
      <c r="N392">
        <v>1</v>
      </c>
      <c r="O392" s="6">
        <v>0.1</v>
      </c>
      <c r="P392" s="3">
        <v>667.7</v>
      </c>
      <c r="Q392" s="3">
        <v>24.23</v>
      </c>
      <c r="R392" s="3">
        <f t="shared" si="27"/>
        <v>71.49666666666667</v>
      </c>
      <c r="S392" s="3">
        <v>135.96</v>
      </c>
      <c r="U392" s="3"/>
    </row>
    <row r="393" spans="1:21" x14ac:dyDescent="0.25">
      <c r="A393" t="s">
        <v>809</v>
      </c>
      <c r="B393" s="2">
        <v>43174</v>
      </c>
      <c r="C393" s="10" t="str">
        <f t="shared" si="24"/>
        <v>2018</v>
      </c>
      <c r="D393">
        <v>10258</v>
      </c>
      <c r="E393" t="s">
        <v>810</v>
      </c>
      <c r="F393" t="s">
        <v>39</v>
      </c>
      <c r="G393" t="s">
        <v>40</v>
      </c>
      <c r="H393" t="s">
        <v>41</v>
      </c>
      <c r="I393" t="s">
        <v>166</v>
      </c>
      <c r="J393" t="s">
        <v>312</v>
      </c>
      <c r="K393" t="s">
        <v>313</v>
      </c>
      <c r="L393" t="str">
        <f t="shared" si="25"/>
        <v xml:space="preserve">Whirlpool </v>
      </c>
      <c r="M393" t="str">
        <f t="shared" si="26"/>
        <v>Large Order</v>
      </c>
      <c r="N393">
        <v>6</v>
      </c>
      <c r="O393" s="6">
        <v>0.05</v>
      </c>
      <c r="P393" s="3">
        <v>4336.1400000000003</v>
      </c>
      <c r="Q393" s="3">
        <v>196.53</v>
      </c>
      <c r="R393" s="3">
        <f t="shared" si="27"/>
        <v>217.87421052631635</v>
      </c>
      <c r="S393" s="3">
        <v>1103.67</v>
      </c>
      <c r="U393" s="3"/>
    </row>
    <row r="394" spans="1:21" x14ac:dyDescent="0.25">
      <c r="A394" t="s">
        <v>811</v>
      </c>
      <c r="B394" s="2">
        <v>43528</v>
      </c>
      <c r="C394" s="10" t="str">
        <f t="shared" si="24"/>
        <v>2019</v>
      </c>
      <c r="D394">
        <v>10274</v>
      </c>
      <c r="E394" t="s">
        <v>504</v>
      </c>
      <c r="F394" t="s">
        <v>17</v>
      </c>
      <c r="G394" t="s">
        <v>25</v>
      </c>
      <c r="H394" t="s">
        <v>26</v>
      </c>
      <c r="I394" t="s">
        <v>27</v>
      </c>
      <c r="J394" t="s">
        <v>384</v>
      </c>
      <c r="K394" t="s">
        <v>385</v>
      </c>
      <c r="L394" t="str">
        <f t="shared" si="25"/>
        <v xml:space="preserve">Hoover </v>
      </c>
      <c r="M394" t="str">
        <f t="shared" si="26"/>
        <v>Mid-Sized Order</v>
      </c>
      <c r="N394">
        <v>4</v>
      </c>
      <c r="O394" s="6">
        <v>0.1</v>
      </c>
      <c r="P394" s="3">
        <v>5020.6400000000003</v>
      </c>
      <c r="Q394" s="3">
        <v>346.22</v>
      </c>
      <c r="R394" s="3">
        <f t="shared" si="27"/>
        <v>519.38000000000011</v>
      </c>
      <c r="S394" s="3">
        <v>1289.78</v>
      </c>
      <c r="U394" s="3"/>
    </row>
    <row r="395" spans="1:21" x14ac:dyDescent="0.25">
      <c r="A395" t="s">
        <v>812</v>
      </c>
      <c r="B395" s="2">
        <v>43959</v>
      </c>
      <c r="C395" s="10" t="str">
        <f t="shared" si="24"/>
        <v>2020</v>
      </c>
      <c r="D395">
        <v>10133</v>
      </c>
      <c r="E395" t="s">
        <v>813</v>
      </c>
      <c r="F395" t="s">
        <v>32</v>
      </c>
      <c r="G395" t="s">
        <v>72</v>
      </c>
      <c r="H395" t="s">
        <v>73</v>
      </c>
      <c r="I395" t="s">
        <v>56</v>
      </c>
      <c r="J395" t="s">
        <v>246</v>
      </c>
      <c r="K395" t="s">
        <v>247</v>
      </c>
      <c r="L395" t="str">
        <f t="shared" si="25"/>
        <v xml:space="preserve">Samsung </v>
      </c>
      <c r="M395" t="str">
        <f t="shared" si="26"/>
        <v>Single Item</v>
      </c>
      <c r="N395">
        <v>1</v>
      </c>
      <c r="O395" s="6">
        <v>0.05</v>
      </c>
      <c r="P395" s="3">
        <v>1023.46</v>
      </c>
      <c r="Q395" s="3">
        <v>187.75</v>
      </c>
      <c r="R395" s="3">
        <f t="shared" si="27"/>
        <v>43.984736842105349</v>
      </c>
      <c r="S395" s="3">
        <v>243.94</v>
      </c>
      <c r="U395" s="3"/>
    </row>
    <row r="396" spans="1:21" x14ac:dyDescent="0.25">
      <c r="A396" t="s">
        <v>814</v>
      </c>
      <c r="B396" s="2">
        <v>43585</v>
      </c>
      <c r="C396" s="10" t="str">
        <f t="shared" si="24"/>
        <v>2019</v>
      </c>
      <c r="D396">
        <v>10103</v>
      </c>
      <c r="E396" t="s">
        <v>339</v>
      </c>
      <c r="F396" t="s">
        <v>17</v>
      </c>
      <c r="G396" t="s">
        <v>61</v>
      </c>
      <c r="H396" t="s">
        <v>62</v>
      </c>
      <c r="I396" t="s">
        <v>63</v>
      </c>
      <c r="J396" t="s">
        <v>123</v>
      </c>
      <c r="K396" t="s">
        <v>124</v>
      </c>
      <c r="L396" t="str">
        <f t="shared" si="25"/>
        <v xml:space="preserve">Sony </v>
      </c>
      <c r="M396" t="str">
        <f t="shared" si="26"/>
        <v>Mid-Sized Order</v>
      </c>
      <c r="N396">
        <v>2</v>
      </c>
      <c r="O396" s="6">
        <v>0</v>
      </c>
      <c r="P396" s="3">
        <v>1335.4</v>
      </c>
      <c r="Q396" s="3">
        <v>26.65</v>
      </c>
      <c r="R396" s="3">
        <f t="shared" si="27"/>
        <v>0</v>
      </c>
      <c r="S396" s="3">
        <v>269.74</v>
      </c>
      <c r="U396" s="3"/>
    </row>
    <row r="397" spans="1:21" x14ac:dyDescent="0.25">
      <c r="A397" t="s">
        <v>815</v>
      </c>
      <c r="B397" s="2">
        <v>44925</v>
      </c>
      <c r="C397" s="10" t="str">
        <f t="shared" si="24"/>
        <v>2022</v>
      </c>
      <c r="D397">
        <v>10132</v>
      </c>
      <c r="E397" t="s">
        <v>102</v>
      </c>
      <c r="F397" t="s">
        <v>39</v>
      </c>
      <c r="G397" t="s">
        <v>18</v>
      </c>
      <c r="H397" t="s">
        <v>19</v>
      </c>
      <c r="I397" t="s">
        <v>20</v>
      </c>
      <c r="J397" t="s">
        <v>161</v>
      </c>
      <c r="K397" t="s">
        <v>162</v>
      </c>
      <c r="L397" t="str">
        <f t="shared" si="25"/>
        <v xml:space="preserve">Lexmark </v>
      </c>
      <c r="M397" t="str">
        <f t="shared" si="26"/>
        <v>Mid-Sized Order</v>
      </c>
      <c r="N397">
        <v>4</v>
      </c>
      <c r="O397" s="6">
        <v>0</v>
      </c>
      <c r="P397" s="3">
        <v>431</v>
      </c>
      <c r="Q397" s="3">
        <v>13.06</v>
      </c>
      <c r="R397" s="3">
        <f t="shared" si="27"/>
        <v>0</v>
      </c>
      <c r="S397" s="3">
        <v>65.95</v>
      </c>
      <c r="U397" s="3"/>
    </row>
    <row r="398" spans="1:21" x14ac:dyDescent="0.25">
      <c r="A398" t="s">
        <v>816</v>
      </c>
      <c r="B398" s="2">
        <v>44868</v>
      </c>
      <c r="C398" s="10" t="str">
        <f t="shared" si="24"/>
        <v>2022</v>
      </c>
      <c r="D398">
        <v>10238</v>
      </c>
      <c r="E398" t="s">
        <v>192</v>
      </c>
      <c r="F398" t="s">
        <v>39</v>
      </c>
      <c r="G398" t="s">
        <v>47</v>
      </c>
      <c r="H398" t="s">
        <v>48</v>
      </c>
      <c r="I398" t="s">
        <v>122</v>
      </c>
      <c r="J398" t="s">
        <v>272</v>
      </c>
      <c r="K398" t="s">
        <v>273</v>
      </c>
      <c r="L398" t="str">
        <f t="shared" si="25"/>
        <v xml:space="preserve">Huawei </v>
      </c>
      <c r="M398" t="str">
        <f t="shared" si="26"/>
        <v>Mid-Sized Order</v>
      </c>
      <c r="N398">
        <v>2</v>
      </c>
      <c r="O398" s="6">
        <v>0.05</v>
      </c>
      <c r="P398" s="3">
        <v>1000.64</v>
      </c>
      <c r="Q398" s="3">
        <v>16.22</v>
      </c>
      <c r="R398" s="3">
        <f t="shared" si="27"/>
        <v>51.811578947368503</v>
      </c>
      <c r="S398" s="3">
        <v>201.74</v>
      </c>
      <c r="U398" s="3"/>
    </row>
    <row r="399" spans="1:21" x14ac:dyDescent="0.25">
      <c r="A399" t="s">
        <v>817</v>
      </c>
      <c r="B399" s="2">
        <v>43129</v>
      </c>
      <c r="C399" s="10" t="str">
        <f t="shared" si="24"/>
        <v>2018</v>
      </c>
      <c r="D399">
        <v>10259</v>
      </c>
      <c r="E399" t="s">
        <v>457</v>
      </c>
      <c r="F399" t="s">
        <v>17</v>
      </c>
      <c r="G399" t="s">
        <v>193</v>
      </c>
      <c r="H399" t="s">
        <v>193</v>
      </c>
      <c r="I399" t="s">
        <v>194</v>
      </c>
      <c r="J399" t="s">
        <v>272</v>
      </c>
      <c r="K399" t="s">
        <v>273</v>
      </c>
      <c r="L399" t="str">
        <f t="shared" si="25"/>
        <v xml:space="preserve">Huawei </v>
      </c>
      <c r="M399" t="str">
        <f t="shared" si="26"/>
        <v>Mid-Sized Order</v>
      </c>
      <c r="N399">
        <v>3</v>
      </c>
      <c r="O399" s="6">
        <v>0</v>
      </c>
      <c r="P399" s="3">
        <v>1500.96</v>
      </c>
      <c r="Q399" s="3">
        <v>17</v>
      </c>
      <c r="R399" s="3">
        <f t="shared" si="27"/>
        <v>0</v>
      </c>
      <c r="S399" s="3">
        <v>301.88</v>
      </c>
      <c r="U399" s="3"/>
    </row>
    <row r="400" spans="1:21" x14ac:dyDescent="0.25">
      <c r="A400" t="s">
        <v>818</v>
      </c>
      <c r="B400" s="2">
        <v>43540</v>
      </c>
      <c r="C400" s="10" t="str">
        <f t="shared" si="24"/>
        <v>2019</v>
      </c>
      <c r="D400">
        <v>10260</v>
      </c>
      <c r="E400" t="s">
        <v>383</v>
      </c>
      <c r="F400" t="s">
        <v>17</v>
      </c>
      <c r="G400" t="s">
        <v>261</v>
      </c>
      <c r="H400" t="s">
        <v>261</v>
      </c>
      <c r="I400" t="s">
        <v>1543</v>
      </c>
      <c r="J400" t="s">
        <v>28</v>
      </c>
      <c r="K400" t="s">
        <v>29</v>
      </c>
      <c r="L400" t="str">
        <f t="shared" si="25"/>
        <v xml:space="preserve">LG </v>
      </c>
      <c r="M400" t="str">
        <f t="shared" si="26"/>
        <v>Mid-Sized Order</v>
      </c>
      <c r="N400">
        <v>3</v>
      </c>
      <c r="O400" s="6">
        <v>0.15</v>
      </c>
      <c r="P400" s="3">
        <v>3012.54</v>
      </c>
      <c r="Q400" s="3">
        <v>308.98</v>
      </c>
      <c r="R400" s="3">
        <f t="shared" si="27"/>
        <v>477.09882352941167</v>
      </c>
      <c r="S400" s="3">
        <v>784.02</v>
      </c>
      <c r="U400" s="3"/>
    </row>
    <row r="401" spans="1:21" x14ac:dyDescent="0.25">
      <c r="A401" t="s">
        <v>819</v>
      </c>
      <c r="B401" s="2">
        <v>44812</v>
      </c>
      <c r="C401" s="10" t="str">
        <f t="shared" si="24"/>
        <v>2022</v>
      </c>
      <c r="D401">
        <v>10072</v>
      </c>
      <c r="E401" t="s">
        <v>820</v>
      </c>
      <c r="F401" t="s">
        <v>39</v>
      </c>
      <c r="G401" t="s">
        <v>72</v>
      </c>
      <c r="H401" t="s">
        <v>73</v>
      </c>
      <c r="I401" t="s">
        <v>56</v>
      </c>
      <c r="J401" t="s">
        <v>246</v>
      </c>
      <c r="K401" t="s">
        <v>247</v>
      </c>
      <c r="L401" t="str">
        <f t="shared" si="25"/>
        <v xml:space="preserve">Samsung </v>
      </c>
      <c r="M401" t="str">
        <f t="shared" si="26"/>
        <v>Single Item</v>
      </c>
      <c r="N401">
        <v>1</v>
      </c>
      <c r="O401" s="6">
        <v>0</v>
      </c>
      <c r="P401" s="3">
        <v>1023.46</v>
      </c>
      <c r="Q401" s="3">
        <v>187.75</v>
      </c>
      <c r="R401" s="3">
        <f t="shared" si="27"/>
        <v>0</v>
      </c>
      <c r="S401" s="3">
        <v>243.94</v>
      </c>
      <c r="U401" s="3"/>
    </row>
    <row r="402" spans="1:21" x14ac:dyDescent="0.25">
      <c r="A402" t="s">
        <v>821</v>
      </c>
      <c r="B402" s="2">
        <v>44527</v>
      </c>
      <c r="C402" s="10" t="str">
        <f t="shared" si="24"/>
        <v>2021</v>
      </c>
      <c r="D402">
        <v>10002</v>
      </c>
      <c r="E402" t="s">
        <v>822</v>
      </c>
      <c r="F402" t="s">
        <v>39</v>
      </c>
      <c r="G402" t="s">
        <v>193</v>
      </c>
      <c r="H402" t="s">
        <v>193</v>
      </c>
      <c r="I402" t="s">
        <v>194</v>
      </c>
      <c r="J402" t="s">
        <v>263</v>
      </c>
      <c r="K402" t="s">
        <v>1544</v>
      </c>
      <c r="L402" t="str">
        <f t="shared" si="25"/>
        <v xml:space="preserve">Cuisinart </v>
      </c>
      <c r="M402" t="str">
        <f t="shared" si="26"/>
        <v>Single Item</v>
      </c>
      <c r="N402">
        <v>1</v>
      </c>
      <c r="O402" s="6">
        <v>0.05</v>
      </c>
      <c r="P402" s="3">
        <v>700.78</v>
      </c>
      <c r="Q402" s="3">
        <v>156.21</v>
      </c>
      <c r="R402" s="3">
        <f t="shared" si="27"/>
        <v>28.661578947368412</v>
      </c>
      <c r="S402" s="3">
        <v>190.81</v>
      </c>
      <c r="U402" s="3"/>
    </row>
    <row r="403" spans="1:21" x14ac:dyDescent="0.25">
      <c r="A403" t="s">
        <v>823</v>
      </c>
      <c r="B403" s="2">
        <v>43756</v>
      </c>
      <c r="C403" s="10" t="str">
        <f t="shared" si="24"/>
        <v>2019</v>
      </c>
      <c r="D403">
        <v>10273</v>
      </c>
      <c r="E403" t="s">
        <v>515</v>
      </c>
      <c r="F403" t="s">
        <v>17</v>
      </c>
      <c r="G403" t="s">
        <v>278</v>
      </c>
      <c r="H403" t="s">
        <v>279</v>
      </c>
      <c r="I403" t="s">
        <v>122</v>
      </c>
      <c r="J403" t="s">
        <v>283</v>
      </c>
      <c r="K403" t="s">
        <v>284</v>
      </c>
      <c r="L403" t="str">
        <f t="shared" si="25"/>
        <v xml:space="preserve">Sony </v>
      </c>
      <c r="M403" t="str">
        <f t="shared" si="26"/>
        <v>Single Item</v>
      </c>
      <c r="N403">
        <v>1</v>
      </c>
      <c r="O403" s="6">
        <v>0</v>
      </c>
      <c r="P403" s="3">
        <v>867.32</v>
      </c>
      <c r="Q403" s="3">
        <v>157</v>
      </c>
      <c r="R403" s="3">
        <f t="shared" si="27"/>
        <v>0</v>
      </c>
      <c r="S403" s="3">
        <v>206.51</v>
      </c>
      <c r="U403" s="3"/>
    </row>
    <row r="404" spans="1:21" x14ac:dyDescent="0.25">
      <c r="A404" t="s">
        <v>824</v>
      </c>
      <c r="B404" s="2">
        <v>44468</v>
      </c>
      <c r="C404" s="10" t="str">
        <f t="shared" si="24"/>
        <v>2021</v>
      </c>
      <c r="D404">
        <v>10081</v>
      </c>
      <c r="E404" t="s">
        <v>825</v>
      </c>
      <c r="F404" t="s">
        <v>17</v>
      </c>
      <c r="G404" t="s">
        <v>103</v>
      </c>
      <c r="H404" t="s">
        <v>104</v>
      </c>
      <c r="I404" t="s">
        <v>105</v>
      </c>
      <c r="J404" t="s">
        <v>443</v>
      </c>
      <c r="K404" t="s">
        <v>444</v>
      </c>
      <c r="L404" t="str">
        <f t="shared" si="25"/>
        <v xml:space="preserve">Cisco </v>
      </c>
      <c r="M404" t="str">
        <f t="shared" si="26"/>
        <v>Mid-Sized Order</v>
      </c>
      <c r="N404">
        <v>3</v>
      </c>
      <c r="O404" s="6">
        <v>0</v>
      </c>
      <c r="P404" s="3">
        <v>1662.57</v>
      </c>
      <c r="Q404" s="3">
        <v>32.79</v>
      </c>
      <c r="R404" s="3">
        <f t="shared" si="27"/>
        <v>0</v>
      </c>
      <c r="S404" s="3">
        <v>335.8</v>
      </c>
      <c r="U404" s="3"/>
    </row>
    <row r="405" spans="1:21" x14ac:dyDescent="0.25">
      <c r="A405" t="s">
        <v>826</v>
      </c>
      <c r="B405" s="2">
        <v>43599</v>
      </c>
      <c r="C405" s="10" t="str">
        <f t="shared" si="24"/>
        <v>2019</v>
      </c>
      <c r="D405">
        <v>10052</v>
      </c>
      <c r="E405" t="s">
        <v>653</v>
      </c>
      <c r="F405" t="s">
        <v>39</v>
      </c>
      <c r="G405" t="s">
        <v>121</v>
      </c>
      <c r="H405" t="s">
        <v>121</v>
      </c>
      <c r="I405" t="s">
        <v>122</v>
      </c>
      <c r="J405" t="s">
        <v>21</v>
      </c>
      <c r="K405" t="s">
        <v>22</v>
      </c>
      <c r="L405" t="str">
        <f t="shared" si="25"/>
        <v xml:space="preserve">OnePlus </v>
      </c>
      <c r="M405" t="str">
        <f t="shared" si="26"/>
        <v>Mid-Sized Order</v>
      </c>
      <c r="N405">
        <v>3</v>
      </c>
      <c r="O405" s="6">
        <v>0</v>
      </c>
      <c r="P405" s="3">
        <v>1854.03</v>
      </c>
      <c r="Q405" s="3">
        <v>25.01</v>
      </c>
      <c r="R405" s="3">
        <f t="shared" si="27"/>
        <v>0</v>
      </c>
      <c r="S405" s="3">
        <v>373.3</v>
      </c>
      <c r="U405" s="3"/>
    </row>
    <row r="406" spans="1:21" x14ac:dyDescent="0.25">
      <c r="A406" t="s">
        <v>827</v>
      </c>
      <c r="B406" s="2">
        <v>43634</v>
      </c>
      <c r="C406" s="10" t="str">
        <f t="shared" si="24"/>
        <v>2019</v>
      </c>
      <c r="D406">
        <v>10079</v>
      </c>
      <c r="E406" t="s">
        <v>714</v>
      </c>
      <c r="F406" t="s">
        <v>39</v>
      </c>
      <c r="G406" t="s">
        <v>133</v>
      </c>
      <c r="H406" t="s">
        <v>134</v>
      </c>
      <c r="I406" t="s">
        <v>135</v>
      </c>
      <c r="J406" t="s">
        <v>205</v>
      </c>
      <c r="K406" t="s">
        <v>206</v>
      </c>
      <c r="L406" t="str">
        <f t="shared" si="25"/>
        <v xml:space="preserve">LG </v>
      </c>
      <c r="M406" t="str">
        <f t="shared" si="26"/>
        <v>Single Item</v>
      </c>
      <c r="N406">
        <v>1</v>
      </c>
      <c r="O406" s="6">
        <v>0.15</v>
      </c>
      <c r="P406" s="3">
        <v>753.3</v>
      </c>
      <c r="Q406" s="3">
        <v>54.77</v>
      </c>
      <c r="R406" s="3">
        <f t="shared" si="27"/>
        <v>123.26999999999998</v>
      </c>
      <c r="S406" s="3">
        <v>156.13999999999999</v>
      </c>
      <c r="U406" s="3"/>
    </row>
    <row r="407" spans="1:21" x14ac:dyDescent="0.25">
      <c r="A407" t="s">
        <v>828</v>
      </c>
      <c r="B407" s="2">
        <v>43504</v>
      </c>
      <c r="C407" s="10" t="str">
        <f t="shared" si="24"/>
        <v>2019</v>
      </c>
      <c r="D407">
        <v>10380</v>
      </c>
      <c r="E407" t="s">
        <v>829</v>
      </c>
      <c r="F407" t="s">
        <v>39</v>
      </c>
      <c r="G407" t="s">
        <v>121</v>
      </c>
      <c r="H407" t="s">
        <v>121</v>
      </c>
      <c r="I407" t="s">
        <v>122</v>
      </c>
      <c r="J407" t="s">
        <v>195</v>
      </c>
      <c r="K407" t="s">
        <v>196</v>
      </c>
      <c r="L407" t="str">
        <f t="shared" si="25"/>
        <v xml:space="preserve">Cuisinart </v>
      </c>
      <c r="M407" t="str">
        <f t="shared" si="26"/>
        <v>Single Item</v>
      </c>
      <c r="N407">
        <v>1</v>
      </c>
      <c r="O407" s="6">
        <v>0.15</v>
      </c>
      <c r="P407" s="3">
        <v>279.27999999999997</v>
      </c>
      <c r="Q407" s="3">
        <v>24.29</v>
      </c>
      <c r="R407" s="3">
        <f t="shared" si="27"/>
        <v>44.998235294117677</v>
      </c>
      <c r="S407" s="3">
        <v>35.94</v>
      </c>
      <c r="U407" s="3"/>
    </row>
    <row r="408" spans="1:21" x14ac:dyDescent="0.25">
      <c r="A408" t="s">
        <v>830</v>
      </c>
      <c r="B408" s="2">
        <v>43143</v>
      </c>
      <c r="C408" s="10" t="str">
        <f t="shared" si="24"/>
        <v>2018</v>
      </c>
      <c r="D408">
        <v>10199</v>
      </c>
      <c r="E408" t="s">
        <v>695</v>
      </c>
      <c r="F408" t="s">
        <v>32</v>
      </c>
      <c r="G408" t="s">
        <v>116</v>
      </c>
      <c r="H408" t="s">
        <v>26</v>
      </c>
      <c r="I408" t="s">
        <v>27</v>
      </c>
      <c r="J408" t="s">
        <v>236</v>
      </c>
      <c r="K408" t="s">
        <v>237</v>
      </c>
      <c r="L408" t="str">
        <f t="shared" si="25"/>
        <v xml:space="preserve">Hamilton </v>
      </c>
      <c r="M408" t="str">
        <f t="shared" si="26"/>
        <v>Single Item</v>
      </c>
      <c r="N408">
        <v>1</v>
      </c>
      <c r="O408" s="6">
        <v>0</v>
      </c>
      <c r="P408" s="3">
        <v>737.82</v>
      </c>
      <c r="Q408" s="3">
        <v>175.46</v>
      </c>
      <c r="R408" s="3">
        <f t="shared" si="27"/>
        <v>0</v>
      </c>
      <c r="S408" s="3">
        <v>202.01</v>
      </c>
      <c r="U408" s="3"/>
    </row>
    <row r="409" spans="1:21" x14ac:dyDescent="0.25">
      <c r="A409" t="s">
        <v>831</v>
      </c>
      <c r="B409" s="2">
        <v>44436</v>
      </c>
      <c r="C409" s="10" t="str">
        <f t="shared" si="24"/>
        <v>2021</v>
      </c>
      <c r="D409">
        <v>10297</v>
      </c>
      <c r="E409" t="s">
        <v>721</v>
      </c>
      <c r="F409" t="s">
        <v>39</v>
      </c>
      <c r="G409" t="s">
        <v>40</v>
      </c>
      <c r="H409" t="s">
        <v>41</v>
      </c>
      <c r="I409" t="s">
        <v>166</v>
      </c>
      <c r="J409" t="s">
        <v>91</v>
      </c>
      <c r="K409" t="s">
        <v>92</v>
      </c>
      <c r="L409" t="str">
        <f t="shared" si="25"/>
        <v xml:space="preserve">Hamilton </v>
      </c>
      <c r="M409" t="str">
        <f t="shared" si="26"/>
        <v>Single Item</v>
      </c>
      <c r="N409">
        <v>1</v>
      </c>
      <c r="O409" s="6">
        <v>0</v>
      </c>
      <c r="P409" s="3">
        <v>277.07</v>
      </c>
      <c r="Q409" s="3">
        <v>34.33</v>
      </c>
      <c r="R409" s="3">
        <f t="shared" si="27"/>
        <v>0</v>
      </c>
      <c r="S409" s="3">
        <v>36.68</v>
      </c>
      <c r="U409" s="3"/>
    </row>
    <row r="410" spans="1:21" x14ac:dyDescent="0.25">
      <c r="A410" t="s">
        <v>832</v>
      </c>
      <c r="B410" s="2">
        <v>43880</v>
      </c>
      <c r="C410" s="10" t="str">
        <f t="shared" si="24"/>
        <v>2020</v>
      </c>
      <c r="D410">
        <v>10214</v>
      </c>
      <c r="E410" t="s">
        <v>1558</v>
      </c>
      <c r="F410" t="s">
        <v>17</v>
      </c>
      <c r="G410" t="s">
        <v>25</v>
      </c>
      <c r="H410" t="s">
        <v>26</v>
      </c>
      <c r="I410" t="s">
        <v>27</v>
      </c>
      <c r="J410" t="s">
        <v>283</v>
      </c>
      <c r="K410" t="s">
        <v>284</v>
      </c>
      <c r="L410" t="str">
        <f t="shared" si="25"/>
        <v xml:space="preserve">Sony </v>
      </c>
      <c r="M410" t="str">
        <f t="shared" si="26"/>
        <v>Mid-Sized Order</v>
      </c>
      <c r="N410">
        <v>3</v>
      </c>
      <c r="O410" s="6">
        <v>0</v>
      </c>
      <c r="P410" s="3">
        <v>2601.96</v>
      </c>
      <c r="Q410" s="3">
        <v>149.52000000000001</v>
      </c>
      <c r="R410" s="3">
        <f t="shared" si="27"/>
        <v>0</v>
      </c>
      <c r="S410" s="3">
        <v>587.38</v>
      </c>
      <c r="U410" s="3"/>
    </row>
    <row r="411" spans="1:21" x14ac:dyDescent="0.25">
      <c r="A411" t="s">
        <v>833</v>
      </c>
      <c r="B411" s="2">
        <v>44555</v>
      </c>
      <c r="C411" s="10" t="str">
        <f t="shared" si="24"/>
        <v>2021</v>
      </c>
      <c r="D411">
        <v>10384</v>
      </c>
      <c r="E411" t="s">
        <v>562</v>
      </c>
      <c r="F411" t="s">
        <v>32</v>
      </c>
      <c r="G411" t="s">
        <v>25</v>
      </c>
      <c r="H411" t="s">
        <v>26</v>
      </c>
      <c r="I411" t="s">
        <v>27</v>
      </c>
      <c r="J411" t="s">
        <v>246</v>
      </c>
      <c r="K411" t="s">
        <v>247</v>
      </c>
      <c r="L411" t="str">
        <f t="shared" si="25"/>
        <v xml:space="preserve">Samsung </v>
      </c>
      <c r="M411" t="str">
        <f t="shared" si="26"/>
        <v>Large Order</v>
      </c>
      <c r="N411">
        <v>6</v>
      </c>
      <c r="O411" s="6">
        <v>0.3</v>
      </c>
      <c r="P411" s="3">
        <v>6140.76</v>
      </c>
      <c r="Q411" s="3">
        <v>156.46</v>
      </c>
      <c r="R411" s="3">
        <f t="shared" si="27"/>
        <v>2564.6999999999998</v>
      </c>
      <c r="S411" s="3">
        <v>1366.61</v>
      </c>
      <c r="U411" s="3"/>
    </row>
    <row r="412" spans="1:21" x14ac:dyDescent="0.25">
      <c r="A412" t="s">
        <v>834</v>
      </c>
      <c r="B412" s="2">
        <v>44216</v>
      </c>
      <c r="C412" s="10" t="str">
        <f t="shared" si="24"/>
        <v>2021</v>
      </c>
      <c r="D412">
        <v>10016</v>
      </c>
      <c r="E412" t="s">
        <v>646</v>
      </c>
      <c r="F412" t="s">
        <v>32</v>
      </c>
      <c r="G412" t="s">
        <v>112</v>
      </c>
      <c r="H412" t="s">
        <v>26</v>
      </c>
      <c r="I412" t="s">
        <v>27</v>
      </c>
      <c r="J412" t="s">
        <v>91</v>
      </c>
      <c r="K412" t="s">
        <v>92</v>
      </c>
      <c r="L412" t="str">
        <f t="shared" si="25"/>
        <v xml:space="preserve">Hamilton </v>
      </c>
      <c r="M412" t="str">
        <f t="shared" si="26"/>
        <v>Large Order</v>
      </c>
      <c r="N412">
        <v>7</v>
      </c>
      <c r="O412" s="6">
        <v>0.05</v>
      </c>
      <c r="P412" s="3">
        <v>1939.49</v>
      </c>
      <c r="Q412" s="3">
        <v>31.21</v>
      </c>
      <c r="R412" s="3">
        <f t="shared" si="27"/>
        <v>100.43578947368428</v>
      </c>
      <c r="S412" s="3">
        <v>235.87</v>
      </c>
      <c r="U412" s="3"/>
    </row>
    <row r="413" spans="1:21" x14ac:dyDescent="0.25">
      <c r="A413" t="s">
        <v>835</v>
      </c>
      <c r="B413" s="2">
        <v>43937</v>
      </c>
      <c r="C413" s="10" t="str">
        <f t="shared" si="24"/>
        <v>2020</v>
      </c>
      <c r="D413">
        <v>10230</v>
      </c>
      <c r="E413" t="s">
        <v>836</v>
      </c>
      <c r="F413" t="s">
        <v>32</v>
      </c>
      <c r="G413" t="s">
        <v>61</v>
      </c>
      <c r="H413" t="s">
        <v>62</v>
      </c>
      <c r="I413" t="s">
        <v>63</v>
      </c>
      <c r="J413" t="s">
        <v>68</v>
      </c>
      <c r="K413" t="s">
        <v>69</v>
      </c>
      <c r="L413" t="str">
        <f t="shared" si="25"/>
        <v xml:space="preserve">StarTech </v>
      </c>
      <c r="M413" t="str">
        <f t="shared" si="26"/>
        <v>Single Item</v>
      </c>
      <c r="N413">
        <v>1</v>
      </c>
      <c r="O413" s="6">
        <v>0</v>
      </c>
      <c r="P413" s="3">
        <v>226.49</v>
      </c>
      <c r="Q413" s="3">
        <v>21.72</v>
      </c>
      <c r="R413" s="3">
        <f t="shared" si="27"/>
        <v>0</v>
      </c>
      <c r="S413" s="3">
        <v>36.14</v>
      </c>
      <c r="U413" s="3"/>
    </row>
    <row r="414" spans="1:21" x14ac:dyDescent="0.25">
      <c r="A414" t="s">
        <v>837</v>
      </c>
      <c r="B414" s="2">
        <v>43782</v>
      </c>
      <c r="C414" s="10" t="str">
        <f t="shared" si="24"/>
        <v>2019</v>
      </c>
      <c r="D414">
        <v>10281</v>
      </c>
      <c r="E414" t="s">
        <v>786</v>
      </c>
      <c r="F414" t="s">
        <v>17</v>
      </c>
      <c r="G414" t="s">
        <v>201</v>
      </c>
      <c r="H414" t="s">
        <v>202</v>
      </c>
      <c r="I414" t="s">
        <v>122</v>
      </c>
      <c r="J414" t="s">
        <v>142</v>
      </c>
      <c r="K414" t="s">
        <v>1645</v>
      </c>
      <c r="L414" t="str">
        <f t="shared" si="25"/>
        <v xml:space="preserve">Whirlpool </v>
      </c>
      <c r="M414" t="str">
        <f t="shared" si="26"/>
        <v>Single Item</v>
      </c>
      <c r="N414">
        <v>1</v>
      </c>
      <c r="O414" s="6">
        <v>0.25</v>
      </c>
      <c r="P414" s="3">
        <v>193.67</v>
      </c>
      <c r="Q414" s="3">
        <v>14.7</v>
      </c>
      <c r="R414" s="3">
        <f t="shared" si="27"/>
        <v>59.656666666666666</v>
      </c>
      <c r="S414" s="3">
        <v>24.71</v>
      </c>
      <c r="U414" s="3"/>
    </row>
    <row r="415" spans="1:21" x14ac:dyDescent="0.25">
      <c r="A415" t="s">
        <v>838</v>
      </c>
      <c r="B415" s="2">
        <v>43168</v>
      </c>
      <c r="C415" s="10" t="str">
        <f t="shared" si="24"/>
        <v>2018</v>
      </c>
      <c r="D415">
        <v>10231</v>
      </c>
      <c r="E415" t="s">
        <v>333</v>
      </c>
      <c r="F415" t="s">
        <v>17</v>
      </c>
      <c r="G415" t="s">
        <v>261</v>
      </c>
      <c r="H415" t="s">
        <v>261</v>
      </c>
      <c r="I415" t="s">
        <v>1543</v>
      </c>
      <c r="J415" t="s">
        <v>64</v>
      </c>
      <c r="K415" t="s">
        <v>65</v>
      </c>
      <c r="L415" t="str">
        <f t="shared" si="25"/>
        <v xml:space="preserve">TCL </v>
      </c>
      <c r="M415" t="str">
        <f t="shared" si="26"/>
        <v>Single Item</v>
      </c>
      <c r="N415">
        <v>1</v>
      </c>
      <c r="O415" s="6">
        <v>0.3</v>
      </c>
      <c r="P415" s="3">
        <v>881.64</v>
      </c>
      <c r="Q415" s="3">
        <v>154</v>
      </c>
      <c r="R415" s="3">
        <f t="shared" si="27"/>
        <v>311.84571428571428</v>
      </c>
      <c r="S415" s="3">
        <v>209.36</v>
      </c>
      <c r="U415" s="3"/>
    </row>
    <row r="416" spans="1:21" x14ac:dyDescent="0.25">
      <c r="A416" t="s">
        <v>839</v>
      </c>
      <c r="B416" s="2">
        <v>44925</v>
      </c>
      <c r="C416" s="10" t="str">
        <f t="shared" si="24"/>
        <v>2022</v>
      </c>
      <c r="D416">
        <v>10067</v>
      </c>
      <c r="E416" t="s">
        <v>180</v>
      </c>
      <c r="F416" t="s">
        <v>32</v>
      </c>
      <c r="G416" t="s">
        <v>103</v>
      </c>
      <c r="H416" t="s">
        <v>104</v>
      </c>
      <c r="I416" t="s">
        <v>105</v>
      </c>
      <c r="J416" t="s">
        <v>283</v>
      </c>
      <c r="K416" t="s">
        <v>284</v>
      </c>
      <c r="L416" t="str">
        <f t="shared" si="25"/>
        <v xml:space="preserve">Sony </v>
      </c>
      <c r="M416" t="str">
        <f t="shared" si="26"/>
        <v>Mid-Sized Order</v>
      </c>
      <c r="N416">
        <v>2</v>
      </c>
      <c r="O416" s="6">
        <v>0</v>
      </c>
      <c r="P416" s="3">
        <v>1734.64</v>
      </c>
      <c r="Q416" s="3">
        <v>171.95</v>
      </c>
      <c r="R416" s="3">
        <f t="shared" si="27"/>
        <v>0</v>
      </c>
      <c r="S416" s="3">
        <v>398.82</v>
      </c>
      <c r="U416" s="3"/>
    </row>
    <row r="417" spans="1:21" x14ac:dyDescent="0.25">
      <c r="A417" t="s">
        <v>840</v>
      </c>
      <c r="B417" s="2">
        <v>44456</v>
      </c>
      <c r="C417" s="10" t="str">
        <f t="shared" si="24"/>
        <v>2021</v>
      </c>
      <c r="D417">
        <v>10304</v>
      </c>
      <c r="E417" t="s">
        <v>841</v>
      </c>
      <c r="F417" t="s">
        <v>17</v>
      </c>
      <c r="G417" t="s">
        <v>25</v>
      </c>
      <c r="H417" t="s">
        <v>26</v>
      </c>
      <c r="I417" t="s">
        <v>27</v>
      </c>
      <c r="J417" t="s">
        <v>76</v>
      </c>
      <c r="K417" t="s">
        <v>77</v>
      </c>
      <c r="L417" t="str">
        <f t="shared" si="25"/>
        <v xml:space="preserve">Samsung </v>
      </c>
      <c r="M417" t="str">
        <f t="shared" si="26"/>
        <v>Single Item</v>
      </c>
      <c r="N417">
        <v>1</v>
      </c>
      <c r="O417" s="6">
        <v>0</v>
      </c>
      <c r="P417" s="3">
        <v>971.5</v>
      </c>
      <c r="Q417" s="3">
        <v>50.76</v>
      </c>
      <c r="R417" s="3">
        <f t="shared" si="27"/>
        <v>0</v>
      </c>
      <c r="S417" s="3">
        <v>199.38</v>
      </c>
      <c r="U417" s="3"/>
    </row>
    <row r="418" spans="1:21" x14ac:dyDescent="0.25">
      <c r="A418" t="s">
        <v>842</v>
      </c>
      <c r="B418" s="2">
        <v>43929</v>
      </c>
      <c r="C418" s="10" t="str">
        <f t="shared" si="24"/>
        <v>2020</v>
      </c>
      <c r="D418">
        <v>10302</v>
      </c>
      <c r="E418" t="s">
        <v>419</v>
      </c>
      <c r="F418" t="s">
        <v>17</v>
      </c>
      <c r="G418" t="s">
        <v>40</v>
      </c>
      <c r="H418" t="s">
        <v>41</v>
      </c>
      <c r="I418" t="s">
        <v>166</v>
      </c>
      <c r="J418" t="s">
        <v>283</v>
      </c>
      <c r="K418" t="s">
        <v>284</v>
      </c>
      <c r="L418" t="str">
        <f t="shared" si="25"/>
        <v xml:space="preserve">Sony </v>
      </c>
      <c r="M418" t="str">
        <f t="shared" si="26"/>
        <v>Large Order</v>
      </c>
      <c r="N418">
        <v>6</v>
      </c>
      <c r="O418" s="6">
        <v>0.1</v>
      </c>
      <c r="P418" s="3">
        <v>5203.92</v>
      </c>
      <c r="Q418" s="3">
        <v>164.47</v>
      </c>
      <c r="R418" s="3">
        <f t="shared" si="27"/>
        <v>559.93888888888887</v>
      </c>
      <c r="S418" s="3">
        <v>1161.31</v>
      </c>
      <c r="U418" s="3"/>
    </row>
    <row r="419" spans="1:21" x14ac:dyDescent="0.25">
      <c r="A419" t="s">
        <v>843</v>
      </c>
      <c r="B419" s="2">
        <v>44352</v>
      </c>
      <c r="C419" s="10" t="str">
        <f t="shared" si="24"/>
        <v>2021</v>
      </c>
      <c r="D419">
        <v>10340</v>
      </c>
      <c r="E419" t="s">
        <v>198</v>
      </c>
      <c r="F419" t="s">
        <v>32</v>
      </c>
      <c r="G419" t="s">
        <v>47</v>
      </c>
      <c r="H419" t="s">
        <v>48</v>
      </c>
      <c r="I419" t="s">
        <v>122</v>
      </c>
      <c r="J419" t="s">
        <v>64</v>
      </c>
      <c r="K419" t="s">
        <v>65</v>
      </c>
      <c r="L419" t="str">
        <f t="shared" si="25"/>
        <v xml:space="preserve">TCL </v>
      </c>
      <c r="M419" t="str">
        <f t="shared" si="26"/>
        <v>Single Item</v>
      </c>
      <c r="N419">
        <v>1</v>
      </c>
      <c r="O419" s="6">
        <v>0.15</v>
      </c>
      <c r="P419" s="3">
        <v>881.64</v>
      </c>
      <c r="Q419" s="3">
        <v>140.61000000000001</v>
      </c>
      <c r="R419" s="3">
        <f t="shared" si="27"/>
        <v>130.76999999999998</v>
      </c>
      <c r="S419" s="3">
        <v>208.02</v>
      </c>
      <c r="U419" s="3"/>
    </row>
    <row r="420" spans="1:21" x14ac:dyDescent="0.25">
      <c r="A420" t="s">
        <v>844</v>
      </c>
      <c r="B420" s="2">
        <v>44084</v>
      </c>
      <c r="C420" s="10" t="str">
        <f t="shared" si="24"/>
        <v>2020</v>
      </c>
      <c r="D420">
        <v>10026</v>
      </c>
      <c r="E420" t="s">
        <v>239</v>
      </c>
      <c r="F420" t="s">
        <v>17</v>
      </c>
      <c r="G420" t="s">
        <v>54</v>
      </c>
      <c r="H420" t="s">
        <v>55</v>
      </c>
      <c r="I420" t="s">
        <v>56</v>
      </c>
      <c r="J420" t="s">
        <v>398</v>
      </c>
      <c r="K420" t="s">
        <v>1551</v>
      </c>
      <c r="L420" t="str">
        <f t="shared" si="25"/>
        <v xml:space="preserve">Samsung </v>
      </c>
      <c r="M420" t="str">
        <f t="shared" si="26"/>
        <v>Mid-Sized Order</v>
      </c>
      <c r="N420">
        <v>4</v>
      </c>
      <c r="O420" s="6">
        <v>0</v>
      </c>
      <c r="P420" s="3">
        <v>957.88</v>
      </c>
      <c r="Q420" s="3">
        <v>27.41</v>
      </c>
      <c r="R420" s="3">
        <f t="shared" si="27"/>
        <v>0</v>
      </c>
      <c r="S420" s="3">
        <v>117.7</v>
      </c>
      <c r="U420" s="3"/>
    </row>
    <row r="421" spans="1:21" x14ac:dyDescent="0.25">
      <c r="A421" t="s">
        <v>845</v>
      </c>
      <c r="B421" s="2">
        <v>43715</v>
      </c>
      <c r="C421" s="10" t="str">
        <f t="shared" si="24"/>
        <v>2019</v>
      </c>
      <c r="D421">
        <v>10221</v>
      </c>
      <c r="E421" t="s">
        <v>401</v>
      </c>
      <c r="F421" t="s">
        <v>32</v>
      </c>
      <c r="G421" t="s">
        <v>88</v>
      </c>
      <c r="H421" t="s">
        <v>89</v>
      </c>
      <c r="I421" t="s">
        <v>90</v>
      </c>
      <c r="J421" t="s">
        <v>57</v>
      </c>
      <c r="K421" t="s">
        <v>58</v>
      </c>
      <c r="L421" t="str">
        <f t="shared" si="25"/>
        <v xml:space="preserve">KitchenAid </v>
      </c>
      <c r="M421" t="str">
        <f t="shared" si="26"/>
        <v>Mid-Sized Order</v>
      </c>
      <c r="N421">
        <v>3</v>
      </c>
      <c r="O421" s="6">
        <v>0</v>
      </c>
      <c r="P421" s="3">
        <v>452.43</v>
      </c>
      <c r="Q421" s="3">
        <v>12.71</v>
      </c>
      <c r="R421" s="3">
        <f t="shared" si="27"/>
        <v>0</v>
      </c>
      <c r="S421" s="3">
        <v>55.57</v>
      </c>
      <c r="U421" s="3"/>
    </row>
    <row r="422" spans="1:21" x14ac:dyDescent="0.25">
      <c r="A422" t="s">
        <v>846</v>
      </c>
      <c r="B422" s="2">
        <v>44739</v>
      </c>
      <c r="C422" s="10" t="str">
        <f t="shared" si="24"/>
        <v>2022</v>
      </c>
      <c r="D422">
        <v>10362</v>
      </c>
      <c r="E422" t="s">
        <v>847</v>
      </c>
      <c r="F422" t="s">
        <v>32</v>
      </c>
      <c r="G422" t="s">
        <v>88</v>
      </c>
      <c r="H422" t="s">
        <v>89</v>
      </c>
      <c r="I422" t="s">
        <v>90</v>
      </c>
      <c r="J422" t="s">
        <v>302</v>
      </c>
      <c r="K422" t="s">
        <v>303</v>
      </c>
      <c r="L422" t="str">
        <f t="shared" si="25"/>
        <v xml:space="preserve">Toshiba </v>
      </c>
      <c r="M422" t="str">
        <f t="shared" si="26"/>
        <v>Single Item</v>
      </c>
      <c r="N422">
        <v>1</v>
      </c>
      <c r="O422" s="6">
        <v>0</v>
      </c>
      <c r="P422" s="3">
        <v>272.87</v>
      </c>
      <c r="Q422" s="3">
        <v>34.130000000000003</v>
      </c>
      <c r="R422" s="3">
        <f t="shared" si="27"/>
        <v>0</v>
      </c>
      <c r="S422" s="3">
        <v>36.15</v>
      </c>
      <c r="U422" s="3"/>
    </row>
    <row r="423" spans="1:21" x14ac:dyDescent="0.25">
      <c r="A423" t="s">
        <v>848</v>
      </c>
      <c r="B423" s="2">
        <v>44378</v>
      </c>
      <c r="C423" s="10" t="str">
        <f t="shared" si="24"/>
        <v>2021</v>
      </c>
      <c r="D423">
        <v>10234</v>
      </c>
      <c r="E423" t="s">
        <v>407</v>
      </c>
      <c r="F423" t="s">
        <v>39</v>
      </c>
      <c r="G423" t="s">
        <v>201</v>
      </c>
      <c r="H423" t="s">
        <v>202</v>
      </c>
      <c r="I423" t="s">
        <v>122</v>
      </c>
      <c r="J423" t="s">
        <v>57</v>
      </c>
      <c r="K423" t="s">
        <v>58</v>
      </c>
      <c r="L423" t="str">
        <f t="shared" si="25"/>
        <v xml:space="preserve">KitchenAid </v>
      </c>
      <c r="M423" t="str">
        <f t="shared" si="26"/>
        <v>Mid-Sized Order</v>
      </c>
      <c r="N423">
        <v>2</v>
      </c>
      <c r="O423" s="6">
        <v>0.3</v>
      </c>
      <c r="P423" s="3">
        <v>301.62</v>
      </c>
      <c r="Q423" s="3">
        <v>12.13</v>
      </c>
      <c r="R423" s="3">
        <f t="shared" si="27"/>
        <v>124.06714285714287</v>
      </c>
      <c r="S423" s="3">
        <v>37.409999999999997</v>
      </c>
      <c r="U423" s="3"/>
    </row>
    <row r="424" spans="1:21" x14ac:dyDescent="0.25">
      <c r="A424" t="s">
        <v>849</v>
      </c>
      <c r="B424" s="2">
        <v>43489</v>
      </c>
      <c r="C424" s="10" t="str">
        <f t="shared" si="24"/>
        <v>2019</v>
      </c>
      <c r="D424">
        <v>10311</v>
      </c>
      <c r="E424" t="s">
        <v>606</v>
      </c>
      <c r="F424" t="s">
        <v>17</v>
      </c>
      <c r="G424" t="s">
        <v>40</v>
      </c>
      <c r="H424" t="s">
        <v>41</v>
      </c>
      <c r="I424" t="s">
        <v>166</v>
      </c>
      <c r="J424" t="s">
        <v>123</v>
      </c>
      <c r="K424" t="s">
        <v>124</v>
      </c>
      <c r="L424" t="str">
        <f t="shared" si="25"/>
        <v xml:space="preserve">Sony </v>
      </c>
      <c r="M424" t="str">
        <f t="shared" si="26"/>
        <v>Mid-Sized Order</v>
      </c>
      <c r="N424">
        <v>3</v>
      </c>
      <c r="O424" s="6">
        <v>0</v>
      </c>
      <c r="P424" s="3">
        <v>2003.1</v>
      </c>
      <c r="Q424" s="3">
        <v>26.65</v>
      </c>
      <c r="R424" s="3">
        <f t="shared" si="27"/>
        <v>0</v>
      </c>
      <c r="S424" s="3">
        <v>403.28</v>
      </c>
      <c r="U424" s="3"/>
    </row>
    <row r="425" spans="1:21" x14ac:dyDescent="0.25">
      <c r="A425" t="s">
        <v>850</v>
      </c>
      <c r="B425" s="2">
        <v>44763</v>
      </c>
      <c r="C425" s="10" t="str">
        <f t="shared" si="24"/>
        <v>2022</v>
      </c>
      <c r="D425">
        <v>10373</v>
      </c>
      <c r="E425" t="s">
        <v>446</v>
      </c>
      <c r="F425" t="s">
        <v>32</v>
      </c>
      <c r="G425" t="s">
        <v>25</v>
      </c>
      <c r="H425" t="s">
        <v>26</v>
      </c>
      <c r="I425" t="s">
        <v>27</v>
      </c>
      <c r="J425" t="s">
        <v>379</v>
      </c>
      <c r="K425" t="s">
        <v>380</v>
      </c>
      <c r="L425" t="str">
        <f t="shared" si="25"/>
        <v xml:space="preserve">Toshiba </v>
      </c>
      <c r="M425" t="str">
        <f t="shared" si="26"/>
        <v>Large Order</v>
      </c>
      <c r="N425">
        <v>6</v>
      </c>
      <c r="O425" s="6">
        <v>0.1</v>
      </c>
      <c r="P425" s="3">
        <v>6129.54</v>
      </c>
      <c r="Q425" s="3">
        <v>158.19999999999999</v>
      </c>
      <c r="R425" s="3">
        <f t="shared" si="27"/>
        <v>663.48222222222194</v>
      </c>
      <c r="S425" s="3">
        <v>1364.32</v>
      </c>
      <c r="U425" s="3"/>
    </row>
    <row r="426" spans="1:21" x14ac:dyDescent="0.25">
      <c r="A426" t="s">
        <v>851</v>
      </c>
      <c r="B426" s="2">
        <v>44719</v>
      </c>
      <c r="C426" s="10" t="str">
        <f t="shared" si="24"/>
        <v>2022</v>
      </c>
      <c r="D426">
        <v>10306</v>
      </c>
      <c r="E426" t="s">
        <v>186</v>
      </c>
      <c r="F426" t="s">
        <v>39</v>
      </c>
      <c r="G426" t="s">
        <v>116</v>
      </c>
      <c r="H426" t="s">
        <v>26</v>
      </c>
      <c r="I426" t="s">
        <v>27</v>
      </c>
      <c r="J426" t="s">
        <v>21</v>
      </c>
      <c r="K426" t="s">
        <v>22</v>
      </c>
      <c r="L426" t="str">
        <f t="shared" si="25"/>
        <v xml:space="preserve">OnePlus </v>
      </c>
      <c r="M426" t="str">
        <f t="shared" si="26"/>
        <v>Single Item</v>
      </c>
      <c r="N426">
        <v>1</v>
      </c>
      <c r="O426" s="6">
        <v>0.2</v>
      </c>
      <c r="P426" s="3">
        <v>618.01</v>
      </c>
      <c r="Q426" s="3">
        <v>23.82</v>
      </c>
      <c r="R426" s="3">
        <f t="shared" si="27"/>
        <v>148.5474999999999</v>
      </c>
      <c r="S426" s="3">
        <v>125.98</v>
      </c>
      <c r="U426" s="3"/>
    </row>
    <row r="427" spans="1:21" x14ac:dyDescent="0.25">
      <c r="A427" t="s">
        <v>852</v>
      </c>
      <c r="B427" s="2">
        <v>43669</v>
      </c>
      <c r="C427" s="10" t="str">
        <f t="shared" si="24"/>
        <v>2019</v>
      </c>
      <c r="D427">
        <v>10389</v>
      </c>
      <c r="E427" t="s">
        <v>592</v>
      </c>
      <c r="F427" t="s">
        <v>39</v>
      </c>
      <c r="G427" t="s">
        <v>116</v>
      </c>
      <c r="H427" t="s">
        <v>26</v>
      </c>
      <c r="I427" t="s">
        <v>27</v>
      </c>
      <c r="J427" t="s">
        <v>480</v>
      </c>
      <c r="K427" t="s">
        <v>481</v>
      </c>
      <c r="L427" t="str">
        <f t="shared" si="25"/>
        <v xml:space="preserve">Panasonic </v>
      </c>
      <c r="M427" t="str">
        <f t="shared" si="26"/>
        <v>Large Order</v>
      </c>
      <c r="N427">
        <v>6</v>
      </c>
      <c r="O427" s="6">
        <v>0.15</v>
      </c>
      <c r="P427" s="3">
        <v>5310.42</v>
      </c>
      <c r="Q427" s="3">
        <v>144.58000000000001</v>
      </c>
      <c r="R427" s="3">
        <f t="shared" si="27"/>
        <v>911.61882352941211</v>
      </c>
      <c r="S427" s="3">
        <v>1182.78</v>
      </c>
      <c r="U427" s="3"/>
    </row>
    <row r="428" spans="1:21" x14ac:dyDescent="0.25">
      <c r="A428" t="s">
        <v>853</v>
      </c>
      <c r="B428" s="2">
        <v>44317</v>
      </c>
      <c r="C428" s="10" t="str">
        <f t="shared" si="24"/>
        <v>2021</v>
      </c>
      <c r="D428">
        <v>10228</v>
      </c>
      <c r="E428" t="s">
        <v>474</v>
      </c>
      <c r="F428" t="s">
        <v>39</v>
      </c>
      <c r="G428" t="s">
        <v>33</v>
      </c>
      <c r="H428" t="s">
        <v>34</v>
      </c>
      <c r="I428" t="s">
        <v>27</v>
      </c>
      <c r="J428" t="s">
        <v>241</v>
      </c>
      <c r="K428" t="s">
        <v>242</v>
      </c>
      <c r="L428" t="str">
        <f t="shared" si="25"/>
        <v xml:space="preserve">LG </v>
      </c>
      <c r="M428" t="str">
        <f t="shared" si="26"/>
        <v>Single Item</v>
      </c>
      <c r="N428">
        <v>1</v>
      </c>
      <c r="O428" s="6">
        <v>0.05</v>
      </c>
      <c r="P428" s="3">
        <v>238.08</v>
      </c>
      <c r="Q428" s="3">
        <v>27.16</v>
      </c>
      <c r="R428" s="3">
        <f t="shared" si="27"/>
        <v>11.101052631578966</v>
      </c>
      <c r="S428" s="3">
        <v>31.29</v>
      </c>
      <c r="U428" s="3"/>
    </row>
    <row r="429" spans="1:21" x14ac:dyDescent="0.25">
      <c r="A429" t="s">
        <v>854</v>
      </c>
      <c r="B429" s="2">
        <v>44019</v>
      </c>
      <c r="C429" s="10" t="str">
        <f t="shared" si="24"/>
        <v>2020</v>
      </c>
      <c r="D429">
        <v>10065</v>
      </c>
      <c r="E429" t="s">
        <v>711</v>
      </c>
      <c r="F429" t="s">
        <v>39</v>
      </c>
      <c r="G429" t="s">
        <v>193</v>
      </c>
      <c r="H429" t="s">
        <v>193</v>
      </c>
      <c r="I429" t="s">
        <v>194</v>
      </c>
      <c r="J429" t="s">
        <v>123</v>
      </c>
      <c r="K429" t="s">
        <v>124</v>
      </c>
      <c r="L429" t="str">
        <f t="shared" si="25"/>
        <v xml:space="preserve">Sony </v>
      </c>
      <c r="M429" t="str">
        <f t="shared" si="26"/>
        <v>Large Order</v>
      </c>
      <c r="N429">
        <v>5</v>
      </c>
      <c r="O429" s="6">
        <v>0.05</v>
      </c>
      <c r="P429" s="3">
        <v>3338.5</v>
      </c>
      <c r="Q429" s="3">
        <v>26.65</v>
      </c>
      <c r="R429" s="3">
        <f t="shared" si="27"/>
        <v>174.30789473684217</v>
      </c>
      <c r="S429" s="3">
        <v>670.36</v>
      </c>
      <c r="U429" s="3"/>
    </row>
    <row r="430" spans="1:21" x14ac:dyDescent="0.25">
      <c r="A430" t="s">
        <v>855</v>
      </c>
      <c r="B430" s="2">
        <v>44098</v>
      </c>
      <c r="C430" s="10" t="str">
        <f t="shared" si="24"/>
        <v>2020</v>
      </c>
      <c r="D430">
        <v>10055</v>
      </c>
      <c r="E430" t="s">
        <v>856</v>
      </c>
      <c r="F430" t="s">
        <v>17</v>
      </c>
      <c r="G430" t="s">
        <v>103</v>
      </c>
      <c r="H430" t="s">
        <v>104</v>
      </c>
      <c r="I430" t="s">
        <v>105</v>
      </c>
      <c r="J430" t="s">
        <v>84</v>
      </c>
      <c r="K430" t="s">
        <v>85</v>
      </c>
      <c r="L430" t="str">
        <f t="shared" si="25"/>
        <v xml:space="preserve">Panasonic </v>
      </c>
      <c r="M430" t="str">
        <f t="shared" si="26"/>
        <v>Single Item</v>
      </c>
      <c r="N430">
        <v>1</v>
      </c>
      <c r="O430" s="6">
        <v>0.05</v>
      </c>
      <c r="P430" s="3">
        <v>289.92</v>
      </c>
      <c r="Q430" s="3">
        <v>36.32</v>
      </c>
      <c r="R430" s="3">
        <f t="shared" si="27"/>
        <v>13.347368421052636</v>
      </c>
      <c r="S430" s="3">
        <v>38.42</v>
      </c>
      <c r="U430" s="3"/>
    </row>
    <row r="431" spans="1:21" x14ac:dyDescent="0.25">
      <c r="A431" t="s">
        <v>857</v>
      </c>
      <c r="B431" s="2">
        <v>43885</v>
      </c>
      <c r="C431" s="10" t="str">
        <f t="shared" si="24"/>
        <v>2020</v>
      </c>
      <c r="D431">
        <v>10398</v>
      </c>
      <c r="E431" t="s">
        <v>291</v>
      </c>
      <c r="F431" t="s">
        <v>32</v>
      </c>
      <c r="G431" t="s">
        <v>112</v>
      </c>
      <c r="H431" t="s">
        <v>26</v>
      </c>
      <c r="I431" t="s">
        <v>27</v>
      </c>
      <c r="J431" t="s">
        <v>91</v>
      </c>
      <c r="K431" t="s">
        <v>92</v>
      </c>
      <c r="L431" t="str">
        <f t="shared" si="25"/>
        <v xml:space="preserve">Hamilton </v>
      </c>
      <c r="M431" t="str">
        <f t="shared" si="26"/>
        <v>Single Item</v>
      </c>
      <c r="N431">
        <v>1</v>
      </c>
      <c r="O431" s="6">
        <v>0.05</v>
      </c>
      <c r="P431" s="3">
        <v>277.07</v>
      </c>
      <c r="Q431" s="3">
        <v>31.21</v>
      </c>
      <c r="R431" s="3">
        <f t="shared" si="27"/>
        <v>12.940000000000026</v>
      </c>
      <c r="S431" s="3">
        <v>36.369999999999997</v>
      </c>
      <c r="U431" s="3"/>
    </row>
    <row r="432" spans="1:21" x14ac:dyDescent="0.25">
      <c r="A432" t="s">
        <v>858</v>
      </c>
      <c r="B432" s="2">
        <v>44575</v>
      </c>
      <c r="C432" s="10" t="str">
        <f t="shared" si="24"/>
        <v>2022</v>
      </c>
      <c r="D432">
        <v>10154</v>
      </c>
      <c r="E432" t="s">
        <v>859</v>
      </c>
      <c r="F432" t="s">
        <v>39</v>
      </c>
      <c r="G432" t="s">
        <v>18</v>
      </c>
      <c r="H432" t="s">
        <v>19</v>
      </c>
      <c r="I432" t="s">
        <v>20</v>
      </c>
      <c r="J432" t="s">
        <v>161</v>
      </c>
      <c r="K432" t="s">
        <v>162</v>
      </c>
      <c r="L432" t="str">
        <f t="shared" si="25"/>
        <v xml:space="preserve">Lexmark </v>
      </c>
      <c r="M432" t="str">
        <f t="shared" si="26"/>
        <v>Mid-Sized Order</v>
      </c>
      <c r="N432">
        <v>4</v>
      </c>
      <c r="O432" s="6">
        <v>0</v>
      </c>
      <c r="P432" s="3">
        <v>431</v>
      </c>
      <c r="Q432" s="3">
        <v>13.06</v>
      </c>
      <c r="R432" s="3">
        <f t="shared" si="27"/>
        <v>0</v>
      </c>
      <c r="S432" s="3">
        <v>65.95</v>
      </c>
      <c r="U432" s="3"/>
    </row>
    <row r="433" spans="1:21" x14ac:dyDescent="0.25">
      <c r="A433" t="s">
        <v>860</v>
      </c>
      <c r="B433" s="2">
        <v>43497</v>
      </c>
      <c r="C433" s="10" t="str">
        <f t="shared" si="24"/>
        <v>2019</v>
      </c>
      <c r="D433">
        <v>10069</v>
      </c>
      <c r="E433" t="s">
        <v>861</v>
      </c>
      <c r="F433" t="s">
        <v>17</v>
      </c>
      <c r="G433" t="s">
        <v>47</v>
      </c>
      <c r="H433" t="s">
        <v>48</v>
      </c>
      <c r="I433" t="s">
        <v>122</v>
      </c>
      <c r="J433" t="s">
        <v>138</v>
      </c>
      <c r="K433" t="s">
        <v>139</v>
      </c>
      <c r="L433" t="str">
        <f t="shared" si="25"/>
        <v xml:space="preserve">Canon </v>
      </c>
      <c r="M433" t="str">
        <f t="shared" si="26"/>
        <v>Single Item</v>
      </c>
      <c r="N433">
        <v>1</v>
      </c>
      <c r="O433" s="6">
        <v>0.05</v>
      </c>
      <c r="P433" s="3">
        <v>180.9</v>
      </c>
      <c r="Q433" s="3">
        <v>19.5</v>
      </c>
      <c r="R433" s="3">
        <f t="shared" si="27"/>
        <v>8.4947368421052829</v>
      </c>
      <c r="S433" s="3">
        <v>29.09</v>
      </c>
      <c r="U433" s="3"/>
    </row>
    <row r="434" spans="1:21" x14ac:dyDescent="0.25">
      <c r="A434" t="s">
        <v>862</v>
      </c>
      <c r="B434" s="2">
        <v>43550</v>
      </c>
      <c r="C434" s="10" t="str">
        <f t="shared" si="24"/>
        <v>2019</v>
      </c>
      <c r="D434">
        <v>10152</v>
      </c>
      <c r="E434" t="s">
        <v>616</v>
      </c>
      <c r="F434" t="s">
        <v>32</v>
      </c>
      <c r="G434" t="s">
        <v>165</v>
      </c>
      <c r="H434" t="s">
        <v>41</v>
      </c>
      <c r="I434" t="s">
        <v>166</v>
      </c>
      <c r="J434" t="s">
        <v>150</v>
      </c>
      <c r="K434" t="s">
        <v>151</v>
      </c>
      <c r="L434" t="str">
        <f t="shared" si="25"/>
        <v xml:space="preserve">Maytag </v>
      </c>
      <c r="M434" t="str">
        <f t="shared" si="26"/>
        <v>Single Item</v>
      </c>
      <c r="N434">
        <v>1</v>
      </c>
      <c r="O434" s="6">
        <v>0</v>
      </c>
      <c r="P434" s="3">
        <v>878.08</v>
      </c>
      <c r="Q434" s="3">
        <v>251.43</v>
      </c>
      <c r="R434" s="3">
        <f t="shared" si="27"/>
        <v>0</v>
      </c>
      <c r="S434" s="3">
        <v>244.66</v>
      </c>
      <c r="U434" s="3"/>
    </row>
    <row r="435" spans="1:21" x14ac:dyDescent="0.25">
      <c r="A435" t="s">
        <v>863</v>
      </c>
      <c r="B435" s="2">
        <v>43930</v>
      </c>
      <c r="C435" s="10" t="str">
        <f t="shared" si="24"/>
        <v>2020</v>
      </c>
      <c r="D435">
        <v>10305</v>
      </c>
      <c r="E435" t="s">
        <v>864</v>
      </c>
      <c r="F435" t="s">
        <v>17</v>
      </c>
      <c r="G435" t="s">
        <v>33</v>
      </c>
      <c r="H435" t="s">
        <v>34</v>
      </c>
      <c r="I435" t="s">
        <v>27</v>
      </c>
      <c r="J435" t="s">
        <v>384</v>
      </c>
      <c r="K435" t="s">
        <v>385</v>
      </c>
      <c r="L435" t="str">
        <f t="shared" si="25"/>
        <v xml:space="preserve">Hoover </v>
      </c>
      <c r="M435" t="str">
        <f t="shared" si="26"/>
        <v>Mid-Sized Order</v>
      </c>
      <c r="N435">
        <v>4</v>
      </c>
      <c r="O435" s="6">
        <v>0.15</v>
      </c>
      <c r="P435" s="3">
        <v>5020.6400000000003</v>
      </c>
      <c r="Q435" s="3">
        <v>346.22</v>
      </c>
      <c r="R435" s="3">
        <f t="shared" si="27"/>
        <v>824.89764705882408</v>
      </c>
      <c r="S435" s="3">
        <v>1289.78</v>
      </c>
      <c r="U435" s="3"/>
    </row>
    <row r="436" spans="1:21" x14ac:dyDescent="0.25">
      <c r="A436" t="s">
        <v>865</v>
      </c>
      <c r="B436" s="2">
        <v>43582</v>
      </c>
      <c r="C436" s="10" t="str">
        <f t="shared" si="24"/>
        <v>2019</v>
      </c>
      <c r="D436">
        <v>10179</v>
      </c>
      <c r="E436" t="s">
        <v>748</v>
      </c>
      <c r="F436" t="s">
        <v>32</v>
      </c>
      <c r="G436" t="s">
        <v>165</v>
      </c>
      <c r="H436" t="s">
        <v>41</v>
      </c>
      <c r="I436" t="s">
        <v>166</v>
      </c>
      <c r="J436" t="s">
        <v>241</v>
      </c>
      <c r="K436" t="s">
        <v>242</v>
      </c>
      <c r="L436" t="str">
        <f t="shared" si="25"/>
        <v xml:space="preserve">LG </v>
      </c>
      <c r="M436" t="str">
        <f t="shared" si="26"/>
        <v>Single Item</v>
      </c>
      <c r="N436">
        <v>1</v>
      </c>
      <c r="O436" s="6">
        <v>0</v>
      </c>
      <c r="P436" s="3">
        <v>238.08</v>
      </c>
      <c r="Q436" s="3">
        <v>29.88</v>
      </c>
      <c r="R436" s="3">
        <f t="shared" si="27"/>
        <v>0</v>
      </c>
      <c r="S436" s="3">
        <v>31.56</v>
      </c>
      <c r="U436" s="3"/>
    </row>
    <row r="437" spans="1:21" x14ac:dyDescent="0.25">
      <c r="A437" t="s">
        <v>866</v>
      </c>
      <c r="B437" s="2">
        <v>44287</v>
      </c>
      <c r="C437" s="10" t="str">
        <f t="shared" si="24"/>
        <v>2021</v>
      </c>
      <c r="D437">
        <v>10071</v>
      </c>
      <c r="E437" t="s">
        <v>707</v>
      </c>
      <c r="F437" t="s">
        <v>17</v>
      </c>
      <c r="G437" t="s">
        <v>88</v>
      </c>
      <c r="H437" t="s">
        <v>89</v>
      </c>
      <c r="I437" t="s">
        <v>90</v>
      </c>
      <c r="J437" t="s">
        <v>99</v>
      </c>
      <c r="K437" t="s">
        <v>100</v>
      </c>
      <c r="L437" t="str">
        <f t="shared" si="25"/>
        <v xml:space="preserve">HiSense </v>
      </c>
      <c r="M437" t="str">
        <f t="shared" si="26"/>
        <v>Single Item</v>
      </c>
      <c r="N437">
        <v>1</v>
      </c>
      <c r="O437" s="6">
        <v>0</v>
      </c>
      <c r="P437" s="3">
        <v>1080.3800000000001</v>
      </c>
      <c r="Q437" s="3">
        <v>266.94</v>
      </c>
      <c r="R437" s="3">
        <f t="shared" si="27"/>
        <v>0</v>
      </c>
      <c r="S437" s="3">
        <v>296.79000000000002</v>
      </c>
      <c r="U437" s="3"/>
    </row>
    <row r="438" spans="1:21" x14ac:dyDescent="0.25">
      <c r="A438" t="s">
        <v>867</v>
      </c>
      <c r="B438" s="2">
        <v>44840</v>
      </c>
      <c r="C438" s="10" t="str">
        <f t="shared" si="24"/>
        <v>2022</v>
      </c>
      <c r="D438">
        <v>10241</v>
      </c>
      <c r="E438" t="s">
        <v>868</v>
      </c>
      <c r="F438" t="s">
        <v>32</v>
      </c>
      <c r="G438" t="s">
        <v>154</v>
      </c>
      <c r="H438" t="s">
        <v>155</v>
      </c>
      <c r="I438" t="s">
        <v>156</v>
      </c>
      <c r="J438" t="s">
        <v>283</v>
      </c>
      <c r="K438" t="s">
        <v>284</v>
      </c>
      <c r="L438" t="str">
        <f t="shared" si="25"/>
        <v xml:space="preserve">Sony </v>
      </c>
      <c r="M438" t="str">
        <f t="shared" si="26"/>
        <v>Single Item</v>
      </c>
      <c r="N438">
        <v>1</v>
      </c>
      <c r="O438" s="6">
        <v>0.1</v>
      </c>
      <c r="P438" s="3">
        <v>867.32</v>
      </c>
      <c r="Q438" s="3">
        <v>164.47</v>
      </c>
      <c r="R438" s="3">
        <f t="shared" si="27"/>
        <v>78.094444444444434</v>
      </c>
      <c r="S438" s="3">
        <v>207.26</v>
      </c>
      <c r="U438" s="3"/>
    </row>
    <row r="439" spans="1:21" x14ac:dyDescent="0.25">
      <c r="A439" t="s">
        <v>869</v>
      </c>
      <c r="B439" s="2">
        <v>44445</v>
      </c>
      <c r="C439" s="10" t="str">
        <f t="shared" si="24"/>
        <v>2021</v>
      </c>
      <c r="D439">
        <v>10370</v>
      </c>
      <c r="E439" t="s">
        <v>1559</v>
      </c>
      <c r="F439" t="s">
        <v>39</v>
      </c>
      <c r="G439" t="s">
        <v>201</v>
      </c>
      <c r="H439" t="s">
        <v>202</v>
      </c>
      <c r="I439" t="s">
        <v>122</v>
      </c>
      <c r="J439" t="s">
        <v>91</v>
      </c>
      <c r="K439" t="s">
        <v>92</v>
      </c>
      <c r="L439" t="str">
        <f t="shared" si="25"/>
        <v xml:space="preserve">Hamilton </v>
      </c>
      <c r="M439" t="str">
        <f t="shared" si="26"/>
        <v>Mid-Sized Order</v>
      </c>
      <c r="N439">
        <v>2</v>
      </c>
      <c r="O439" s="6">
        <v>0</v>
      </c>
      <c r="P439" s="3">
        <v>554.14</v>
      </c>
      <c r="Q439" s="3">
        <v>32.770000000000003</v>
      </c>
      <c r="R439" s="3">
        <f t="shared" si="27"/>
        <v>0</v>
      </c>
      <c r="S439" s="3">
        <v>69.78</v>
      </c>
      <c r="U439" s="3"/>
    </row>
    <row r="440" spans="1:21" x14ac:dyDescent="0.25">
      <c r="A440" t="s">
        <v>871</v>
      </c>
      <c r="B440" s="2">
        <v>43241</v>
      </c>
      <c r="C440" s="10" t="str">
        <f t="shared" si="24"/>
        <v>2018</v>
      </c>
      <c r="D440">
        <v>10374</v>
      </c>
      <c r="E440" t="s">
        <v>164</v>
      </c>
      <c r="F440" t="s">
        <v>32</v>
      </c>
      <c r="G440" t="s">
        <v>61</v>
      </c>
      <c r="H440" t="s">
        <v>62</v>
      </c>
      <c r="I440" t="s">
        <v>63</v>
      </c>
      <c r="J440" t="s">
        <v>161</v>
      </c>
      <c r="K440" t="s">
        <v>162</v>
      </c>
      <c r="L440" t="str">
        <f t="shared" si="25"/>
        <v xml:space="preserve">Lexmark </v>
      </c>
      <c r="M440" t="str">
        <f t="shared" si="26"/>
        <v>Mid-Sized Order</v>
      </c>
      <c r="N440">
        <v>2</v>
      </c>
      <c r="O440" s="6">
        <v>0.05</v>
      </c>
      <c r="P440" s="3">
        <v>215.5</v>
      </c>
      <c r="Q440" s="3">
        <v>13.68</v>
      </c>
      <c r="R440" s="3">
        <f t="shared" si="27"/>
        <v>10.622105263157891</v>
      </c>
      <c r="S440" s="3">
        <v>33.69</v>
      </c>
      <c r="U440" s="3"/>
    </row>
    <row r="441" spans="1:21" x14ac:dyDescent="0.25">
      <c r="A441" t="s">
        <v>872</v>
      </c>
      <c r="B441" s="2">
        <v>43514</v>
      </c>
      <c r="C441" s="10" t="str">
        <f t="shared" si="24"/>
        <v>2019</v>
      </c>
      <c r="D441">
        <v>10294</v>
      </c>
      <c r="E441" t="s">
        <v>572</v>
      </c>
      <c r="F441" t="s">
        <v>32</v>
      </c>
      <c r="G441" t="s">
        <v>112</v>
      </c>
      <c r="H441" t="s">
        <v>26</v>
      </c>
      <c r="I441" t="s">
        <v>27</v>
      </c>
      <c r="J441" t="s">
        <v>138</v>
      </c>
      <c r="K441" t="s">
        <v>139</v>
      </c>
      <c r="L441" t="str">
        <f t="shared" si="25"/>
        <v xml:space="preserve">Canon </v>
      </c>
      <c r="M441" t="str">
        <f t="shared" si="26"/>
        <v>Mid-Sized Order</v>
      </c>
      <c r="N441">
        <v>2</v>
      </c>
      <c r="O441" s="6">
        <v>0</v>
      </c>
      <c r="P441" s="3">
        <v>361.8</v>
      </c>
      <c r="Q441" s="3">
        <v>18.57</v>
      </c>
      <c r="R441" s="3">
        <f t="shared" si="27"/>
        <v>0</v>
      </c>
      <c r="S441" s="3">
        <v>56.14</v>
      </c>
      <c r="U441" s="3"/>
    </row>
    <row r="442" spans="1:21" x14ac:dyDescent="0.25">
      <c r="A442" t="s">
        <v>873</v>
      </c>
      <c r="B442" s="2">
        <v>44876</v>
      </c>
      <c r="C442" s="10" t="str">
        <f t="shared" si="24"/>
        <v>2022</v>
      </c>
      <c r="D442">
        <v>10015</v>
      </c>
      <c r="E442" t="s">
        <v>874</v>
      </c>
      <c r="F442" t="s">
        <v>17</v>
      </c>
      <c r="G442" t="s">
        <v>88</v>
      </c>
      <c r="H442" t="s">
        <v>89</v>
      </c>
      <c r="I442" t="s">
        <v>90</v>
      </c>
      <c r="J442" t="s">
        <v>84</v>
      </c>
      <c r="K442" t="s">
        <v>85</v>
      </c>
      <c r="L442" t="str">
        <f t="shared" si="25"/>
        <v xml:space="preserve">Panasonic </v>
      </c>
      <c r="M442" t="str">
        <f t="shared" si="26"/>
        <v>Single Item</v>
      </c>
      <c r="N442">
        <v>1</v>
      </c>
      <c r="O442" s="6">
        <v>0.05</v>
      </c>
      <c r="P442" s="3">
        <v>289.92</v>
      </c>
      <c r="Q442" s="3">
        <v>34.74</v>
      </c>
      <c r="R442" s="3">
        <f t="shared" si="27"/>
        <v>13.430526315789507</v>
      </c>
      <c r="S442" s="3">
        <v>38.26</v>
      </c>
      <c r="U442" s="3"/>
    </row>
    <row r="443" spans="1:21" x14ac:dyDescent="0.25">
      <c r="A443" t="s">
        <v>875</v>
      </c>
      <c r="B443" s="2">
        <v>44254</v>
      </c>
      <c r="C443" s="10" t="str">
        <f t="shared" si="24"/>
        <v>2021</v>
      </c>
      <c r="D443">
        <v>10299</v>
      </c>
      <c r="E443" t="s">
        <v>256</v>
      </c>
      <c r="F443" t="s">
        <v>39</v>
      </c>
      <c r="G443" t="s">
        <v>47</v>
      </c>
      <c r="H443" t="s">
        <v>48</v>
      </c>
      <c r="I443" t="s">
        <v>122</v>
      </c>
      <c r="J443" t="s">
        <v>294</v>
      </c>
      <c r="K443" t="s">
        <v>295</v>
      </c>
      <c r="L443" t="str">
        <f t="shared" si="25"/>
        <v xml:space="preserve">Motorola </v>
      </c>
      <c r="M443" t="str">
        <f t="shared" si="26"/>
        <v>Mid-Sized Order</v>
      </c>
      <c r="N443">
        <v>3</v>
      </c>
      <c r="O443" s="6">
        <v>0</v>
      </c>
      <c r="P443" s="3">
        <v>2700.72</v>
      </c>
      <c r="Q443" s="3">
        <v>55.79</v>
      </c>
      <c r="R443" s="3">
        <f t="shared" si="27"/>
        <v>0</v>
      </c>
      <c r="S443" s="3">
        <v>545.73</v>
      </c>
      <c r="U443" s="3"/>
    </row>
    <row r="444" spans="1:21" x14ac:dyDescent="0.25">
      <c r="A444" t="s">
        <v>876</v>
      </c>
      <c r="B444" s="2">
        <v>44887</v>
      </c>
      <c r="C444" s="10" t="str">
        <f t="shared" si="24"/>
        <v>2022</v>
      </c>
      <c r="D444">
        <v>10289</v>
      </c>
      <c r="E444" t="s">
        <v>656</v>
      </c>
      <c r="F444" t="s">
        <v>39</v>
      </c>
      <c r="G444" t="s">
        <v>54</v>
      </c>
      <c r="H444" t="s">
        <v>55</v>
      </c>
      <c r="I444" t="s">
        <v>56</v>
      </c>
      <c r="J444" t="s">
        <v>427</v>
      </c>
      <c r="K444" t="s">
        <v>428</v>
      </c>
      <c r="L444" t="str">
        <f t="shared" si="25"/>
        <v xml:space="preserve">Sharp </v>
      </c>
      <c r="M444" t="str">
        <f t="shared" si="26"/>
        <v>Large Order</v>
      </c>
      <c r="N444">
        <v>6</v>
      </c>
      <c r="O444" s="6">
        <v>0</v>
      </c>
      <c r="P444" s="3">
        <v>775.14</v>
      </c>
      <c r="Q444" s="3">
        <v>14.48</v>
      </c>
      <c r="R444" s="3">
        <f t="shared" si="27"/>
        <v>0</v>
      </c>
      <c r="S444" s="3">
        <v>117.73</v>
      </c>
      <c r="U444" s="3"/>
    </row>
    <row r="445" spans="1:21" x14ac:dyDescent="0.25">
      <c r="A445" t="s">
        <v>877</v>
      </c>
      <c r="B445" s="2">
        <v>43811</v>
      </c>
      <c r="C445" s="10" t="str">
        <f t="shared" si="24"/>
        <v>2019</v>
      </c>
      <c r="D445">
        <v>10384</v>
      </c>
      <c r="E445" t="s">
        <v>562</v>
      </c>
      <c r="F445" t="s">
        <v>32</v>
      </c>
      <c r="G445" t="s">
        <v>121</v>
      </c>
      <c r="H445" t="s">
        <v>121</v>
      </c>
      <c r="I445" t="s">
        <v>122</v>
      </c>
      <c r="J445" t="s">
        <v>91</v>
      </c>
      <c r="K445" t="s">
        <v>92</v>
      </c>
      <c r="L445" t="str">
        <f t="shared" si="25"/>
        <v xml:space="preserve">Hamilton </v>
      </c>
      <c r="M445" t="str">
        <f t="shared" si="26"/>
        <v>Mid-Sized Order</v>
      </c>
      <c r="N445">
        <v>2</v>
      </c>
      <c r="O445" s="6">
        <v>0.05</v>
      </c>
      <c r="P445" s="3">
        <v>554.14</v>
      </c>
      <c r="Q445" s="3">
        <v>32.770000000000003</v>
      </c>
      <c r="R445" s="3">
        <f t="shared" si="27"/>
        <v>27.440526315789498</v>
      </c>
      <c r="S445" s="3">
        <v>69.78</v>
      </c>
      <c r="U445" s="3"/>
    </row>
    <row r="446" spans="1:21" x14ac:dyDescent="0.25">
      <c r="A446" t="s">
        <v>878</v>
      </c>
      <c r="B446" s="2">
        <v>44826</v>
      </c>
      <c r="C446" s="10" t="str">
        <f t="shared" si="24"/>
        <v>2022</v>
      </c>
      <c r="D446">
        <v>10149</v>
      </c>
      <c r="E446" t="s">
        <v>1538</v>
      </c>
      <c r="F446" t="s">
        <v>17</v>
      </c>
      <c r="G446" t="s">
        <v>261</v>
      </c>
      <c r="H446" t="s">
        <v>261</v>
      </c>
      <c r="I446" t="s">
        <v>1543</v>
      </c>
      <c r="J446" t="s">
        <v>129</v>
      </c>
      <c r="K446" t="s">
        <v>130</v>
      </c>
      <c r="L446" t="str">
        <f t="shared" si="25"/>
        <v xml:space="preserve">BlackBerry </v>
      </c>
      <c r="M446" t="str">
        <f t="shared" si="26"/>
        <v>Mid-Sized Order</v>
      </c>
      <c r="N446">
        <v>2</v>
      </c>
      <c r="O446" s="6">
        <v>0.05</v>
      </c>
      <c r="P446" s="3">
        <v>1833.38</v>
      </c>
      <c r="Q446" s="3">
        <v>61.85</v>
      </c>
      <c r="R446" s="3">
        <f t="shared" si="27"/>
        <v>93.238421052631566</v>
      </c>
      <c r="S446" s="3">
        <v>372.86</v>
      </c>
      <c r="U446" s="3"/>
    </row>
    <row r="447" spans="1:21" x14ac:dyDescent="0.25">
      <c r="A447" t="s">
        <v>879</v>
      </c>
      <c r="B447" s="2">
        <v>44264</v>
      </c>
      <c r="C447" s="10" t="str">
        <f t="shared" si="24"/>
        <v>2021</v>
      </c>
      <c r="D447">
        <v>10270</v>
      </c>
      <c r="E447" t="s">
        <v>287</v>
      </c>
      <c r="F447" t="s">
        <v>32</v>
      </c>
      <c r="G447" t="s">
        <v>25</v>
      </c>
      <c r="H447" t="s">
        <v>26</v>
      </c>
      <c r="I447" t="s">
        <v>27</v>
      </c>
      <c r="J447" t="s">
        <v>84</v>
      </c>
      <c r="K447" t="s">
        <v>85</v>
      </c>
      <c r="L447" t="str">
        <f t="shared" si="25"/>
        <v xml:space="preserve">Panasonic </v>
      </c>
      <c r="M447" t="str">
        <f t="shared" si="26"/>
        <v>Mid-Sized Order</v>
      </c>
      <c r="N447">
        <v>4</v>
      </c>
      <c r="O447" s="6">
        <v>0</v>
      </c>
      <c r="P447" s="3">
        <v>1159.68</v>
      </c>
      <c r="Q447" s="3">
        <v>31.58</v>
      </c>
      <c r="R447" s="3">
        <f t="shared" si="27"/>
        <v>0</v>
      </c>
      <c r="S447" s="3">
        <v>142.32</v>
      </c>
      <c r="U447" s="3"/>
    </row>
    <row r="448" spans="1:21" x14ac:dyDescent="0.25">
      <c r="A448" t="s">
        <v>880</v>
      </c>
      <c r="B448" s="2">
        <v>43651</v>
      </c>
      <c r="C448" s="10" t="str">
        <f t="shared" si="24"/>
        <v>2019</v>
      </c>
      <c r="D448">
        <v>10208</v>
      </c>
      <c r="E448" t="s">
        <v>627</v>
      </c>
      <c r="F448" t="s">
        <v>17</v>
      </c>
      <c r="G448" t="s">
        <v>33</v>
      </c>
      <c r="H448" t="s">
        <v>34</v>
      </c>
      <c r="I448" t="s">
        <v>27</v>
      </c>
      <c r="J448" t="s">
        <v>302</v>
      </c>
      <c r="K448" t="s">
        <v>303</v>
      </c>
      <c r="L448" t="str">
        <f t="shared" si="25"/>
        <v xml:space="preserve">Toshiba </v>
      </c>
      <c r="M448" t="str">
        <f t="shared" si="26"/>
        <v>Single Item</v>
      </c>
      <c r="N448">
        <v>1</v>
      </c>
      <c r="O448" s="6">
        <v>0</v>
      </c>
      <c r="P448" s="3">
        <v>272.87</v>
      </c>
      <c r="Q448" s="3">
        <v>31.03</v>
      </c>
      <c r="R448" s="3">
        <f t="shared" si="27"/>
        <v>0</v>
      </c>
      <c r="S448" s="3">
        <v>35.840000000000003</v>
      </c>
      <c r="U448" s="3"/>
    </row>
    <row r="449" spans="1:21" x14ac:dyDescent="0.25">
      <c r="A449" t="s">
        <v>881</v>
      </c>
      <c r="B449" s="2">
        <v>44493</v>
      </c>
      <c r="C449" s="10" t="str">
        <f t="shared" si="24"/>
        <v>2021</v>
      </c>
      <c r="D449">
        <v>10154</v>
      </c>
      <c r="E449" t="s">
        <v>859</v>
      </c>
      <c r="F449" t="s">
        <v>39</v>
      </c>
      <c r="G449" t="s">
        <v>133</v>
      </c>
      <c r="H449" t="s">
        <v>134</v>
      </c>
      <c r="I449" t="s">
        <v>135</v>
      </c>
      <c r="J449" t="s">
        <v>551</v>
      </c>
      <c r="K449" t="s">
        <v>552</v>
      </c>
      <c r="L449" t="str">
        <f t="shared" si="25"/>
        <v xml:space="preserve">Supersonic </v>
      </c>
      <c r="M449" t="str">
        <f t="shared" si="26"/>
        <v>Large Order</v>
      </c>
      <c r="N449">
        <v>5</v>
      </c>
      <c r="O449" s="6">
        <v>0.15</v>
      </c>
      <c r="P449" s="3">
        <v>6688.45</v>
      </c>
      <c r="Q449" s="3">
        <v>267.77999999999997</v>
      </c>
      <c r="R449" s="3">
        <f t="shared" si="27"/>
        <v>1133.0594117647061</v>
      </c>
      <c r="S449" s="3">
        <v>1498.23</v>
      </c>
      <c r="U449" s="3"/>
    </row>
    <row r="450" spans="1:21" x14ac:dyDescent="0.25">
      <c r="A450" t="s">
        <v>882</v>
      </c>
      <c r="B450" s="2">
        <v>43941</v>
      </c>
      <c r="C450" s="10" t="str">
        <f t="shared" si="24"/>
        <v>2020</v>
      </c>
      <c r="D450">
        <v>10380</v>
      </c>
      <c r="E450" t="s">
        <v>829</v>
      </c>
      <c r="F450" t="s">
        <v>39</v>
      </c>
      <c r="G450" t="s">
        <v>103</v>
      </c>
      <c r="H450" t="s">
        <v>104</v>
      </c>
      <c r="I450" t="s">
        <v>105</v>
      </c>
      <c r="J450" t="s">
        <v>181</v>
      </c>
      <c r="K450" t="s">
        <v>182</v>
      </c>
      <c r="L450" t="str">
        <f t="shared" si="25"/>
        <v xml:space="preserve">Hoover </v>
      </c>
      <c r="M450" t="str">
        <f t="shared" si="26"/>
        <v>Mid-Sized Order</v>
      </c>
      <c r="N450">
        <v>3</v>
      </c>
      <c r="O450" s="6">
        <v>0</v>
      </c>
      <c r="P450" s="3">
        <v>690.57</v>
      </c>
      <c r="Q450" s="3">
        <v>30.15</v>
      </c>
      <c r="R450" s="3">
        <f t="shared" si="27"/>
        <v>0</v>
      </c>
      <c r="S450" s="3">
        <v>85.88</v>
      </c>
      <c r="U450" s="3"/>
    </row>
    <row r="451" spans="1:21" x14ac:dyDescent="0.25">
      <c r="A451" t="s">
        <v>883</v>
      </c>
      <c r="B451" s="2">
        <v>44871</v>
      </c>
      <c r="C451" s="10" t="str">
        <f t="shared" ref="C451:C514" si="28">LEFT(TEXT(B451, "YYYY-MM-DD"), 4)</f>
        <v>2022</v>
      </c>
      <c r="D451">
        <v>10198</v>
      </c>
      <c r="E451" t="s">
        <v>699</v>
      </c>
      <c r="F451" t="s">
        <v>39</v>
      </c>
      <c r="G451" t="s">
        <v>278</v>
      </c>
      <c r="H451" t="s">
        <v>279</v>
      </c>
      <c r="I451" t="s">
        <v>122</v>
      </c>
      <c r="J451" t="s">
        <v>181</v>
      </c>
      <c r="K451" t="s">
        <v>182</v>
      </c>
      <c r="L451" t="str">
        <f t="shared" ref="L451:L514" si="29">LEFT(K451, FIND(" ", K451))</f>
        <v xml:space="preserve">Hoover </v>
      </c>
      <c r="M451" t="str">
        <f t="shared" ref="M451:M514" si="30">IF(N451 = 1, "Single Item", IF(N451 &lt;= 4, "Mid-Sized Order", IF(N451 &gt; 4, "Large Order", "Invalid")))</f>
        <v>Mid-Sized Order</v>
      </c>
      <c r="N451">
        <v>2</v>
      </c>
      <c r="O451" s="6">
        <v>0.15</v>
      </c>
      <c r="P451" s="3">
        <v>460.38</v>
      </c>
      <c r="Q451" s="3">
        <v>27.53</v>
      </c>
      <c r="R451" s="3">
        <f t="shared" ref="R451:R514" si="31">(P451-Q451)/(1-O451) - (P451-Q451)</f>
        <v>76.385294117647049</v>
      </c>
      <c r="S451" s="3">
        <v>57.99</v>
      </c>
      <c r="U451" s="3"/>
    </row>
    <row r="452" spans="1:21" x14ac:dyDescent="0.25">
      <c r="A452" t="s">
        <v>884</v>
      </c>
      <c r="B452" s="2">
        <v>43774</v>
      </c>
      <c r="C452" s="10" t="str">
        <f t="shared" si="28"/>
        <v>2019</v>
      </c>
      <c r="D452">
        <v>10109</v>
      </c>
      <c r="E452" t="s">
        <v>348</v>
      </c>
      <c r="F452" t="s">
        <v>32</v>
      </c>
      <c r="G452" t="s">
        <v>278</v>
      </c>
      <c r="H452" t="s">
        <v>279</v>
      </c>
      <c r="I452" t="s">
        <v>122</v>
      </c>
      <c r="J452" t="s">
        <v>551</v>
      </c>
      <c r="K452" t="s">
        <v>552</v>
      </c>
      <c r="L452" t="str">
        <f t="shared" si="29"/>
        <v xml:space="preserve">Supersonic </v>
      </c>
      <c r="M452" t="str">
        <f t="shared" si="30"/>
        <v>Large Order</v>
      </c>
      <c r="N452">
        <v>6</v>
      </c>
      <c r="O452" s="6">
        <v>0</v>
      </c>
      <c r="P452" s="3">
        <v>8026.14</v>
      </c>
      <c r="Q452" s="3">
        <v>244.49</v>
      </c>
      <c r="R452" s="3">
        <f t="shared" si="31"/>
        <v>0</v>
      </c>
      <c r="S452" s="3">
        <v>1790.19</v>
      </c>
      <c r="U452" s="3"/>
    </row>
    <row r="453" spans="1:21" x14ac:dyDescent="0.25">
      <c r="A453" t="s">
        <v>885</v>
      </c>
      <c r="B453" s="2">
        <v>43262</v>
      </c>
      <c r="C453" s="10" t="str">
        <f t="shared" si="28"/>
        <v>2018</v>
      </c>
      <c r="D453">
        <v>10252</v>
      </c>
      <c r="E453" t="s">
        <v>289</v>
      </c>
      <c r="F453" t="s">
        <v>39</v>
      </c>
      <c r="G453" t="s">
        <v>116</v>
      </c>
      <c r="H453" t="s">
        <v>26</v>
      </c>
      <c r="I453" t="s">
        <v>27</v>
      </c>
      <c r="J453" t="s">
        <v>129</v>
      </c>
      <c r="K453" t="s">
        <v>130</v>
      </c>
      <c r="L453" t="str">
        <f t="shared" si="29"/>
        <v xml:space="preserve">BlackBerry </v>
      </c>
      <c r="M453" t="str">
        <f t="shared" si="30"/>
        <v>Mid-Sized Order</v>
      </c>
      <c r="N453">
        <v>3</v>
      </c>
      <c r="O453" s="6">
        <v>0</v>
      </c>
      <c r="P453" s="3">
        <v>2750.07</v>
      </c>
      <c r="Q453" s="3">
        <v>53.78</v>
      </c>
      <c r="R453" s="3">
        <f t="shared" si="31"/>
        <v>0</v>
      </c>
      <c r="S453" s="3">
        <v>555.4</v>
      </c>
      <c r="U453" s="3"/>
    </row>
    <row r="454" spans="1:21" x14ac:dyDescent="0.25">
      <c r="A454" t="s">
        <v>886</v>
      </c>
      <c r="B454" s="2">
        <v>43456</v>
      </c>
      <c r="C454" s="10" t="str">
        <f t="shared" si="28"/>
        <v>2018</v>
      </c>
      <c r="D454">
        <v>10020</v>
      </c>
      <c r="E454" t="s">
        <v>887</v>
      </c>
      <c r="F454" t="s">
        <v>17</v>
      </c>
      <c r="G454" t="s">
        <v>165</v>
      </c>
      <c r="H454" t="s">
        <v>41</v>
      </c>
      <c r="I454" t="s">
        <v>166</v>
      </c>
      <c r="J454" t="s">
        <v>302</v>
      </c>
      <c r="K454" t="s">
        <v>303</v>
      </c>
      <c r="L454" t="str">
        <f t="shared" si="29"/>
        <v xml:space="preserve">Toshiba </v>
      </c>
      <c r="M454" t="str">
        <f t="shared" si="30"/>
        <v>Single Item</v>
      </c>
      <c r="N454">
        <v>1</v>
      </c>
      <c r="O454" s="6">
        <v>0</v>
      </c>
      <c r="P454" s="3">
        <v>272.87</v>
      </c>
      <c r="Q454" s="3">
        <v>34.130000000000003</v>
      </c>
      <c r="R454" s="3">
        <f t="shared" si="31"/>
        <v>0</v>
      </c>
      <c r="S454" s="3">
        <v>36.15</v>
      </c>
      <c r="U454" s="3"/>
    </row>
    <row r="455" spans="1:21" x14ac:dyDescent="0.25">
      <c r="A455" t="s">
        <v>888</v>
      </c>
      <c r="B455" s="2">
        <v>44519</v>
      </c>
      <c r="C455" s="10" t="str">
        <f t="shared" si="28"/>
        <v>2021</v>
      </c>
      <c r="D455">
        <v>10162</v>
      </c>
      <c r="E455" t="s">
        <v>258</v>
      </c>
      <c r="F455" t="s">
        <v>32</v>
      </c>
      <c r="G455" t="s">
        <v>18</v>
      </c>
      <c r="H455" t="s">
        <v>19</v>
      </c>
      <c r="I455" t="s">
        <v>20</v>
      </c>
      <c r="J455" t="s">
        <v>138</v>
      </c>
      <c r="K455" t="s">
        <v>139</v>
      </c>
      <c r="L455" t="str">
        <f t="shared" si="29"/>
        <v xml:space="preserve">Canon </v>
      </c>
      <c r="M455" t="str">
        <f t="shared" si="30"/>
        <v>Mid-Sized Order</v>
      </c>
      <c r="N455">
        <v>4</v>
      </c>
      <c r="O455" s="6">
        <v>0.1</v>
      </c>
      <c r="P455" s="3">
        <v>723.6</v>
      </c>
      <c r="Q455" s="3">
        <v>19.5</v>
      </c>
      <c r="R455" s="3">
        <f t="shared" si="31"/>
        <v>78.233333333333348</v>
      </c>
      <c r="S455" s="3">
        <v>110.51</v>
      </c>
      <c r="U455" s="3"/>
    </row>
    <row r="456" spans="1:21" x14ac:dyDescent="0.25">
      <c r="A456" t="s">
        <v>889</v>
      </c>
      <c r="B456" s="2">
        <v>44121</v>
      </c>
      <c r="C456" s="10" t="str">
        <f t="shared" si="28"/>
        <v>2020</v>
      </c>
      <c r="D456">
        <v>10252</v>
      </c>
      <c r="E456" t="s">
        <v>289</v>
      </c>
      <c r="F456" t="s">
        <v>39</v>
      </c>
      <c r="G456" t="s">
        <v>121</v>
      </c>
      <c r="H456" t="s">
        <v>121</v>
      </c>
      <c r="I456" t="s">
        <v>122</v>
      </c>
      <c r="J456" t="s">
        <v>91</v>
      </c>
      <c r="K456" t="s">
        <v>92</v>
      </c>
      <c r="L456" t="str">
        <f t="shared" si="29"/>
        <v xml:space="preserve">Hamilton </v>
      </c>
      <c r="M456" t="str">
        <f t="shared" si="30"/>
        <v>Mid-Sized Order</v>
      </c>
      <c r="N456">
        <v>2</v>
      </c>
      <c r="O456" s="6">
        <v>0.15</v>
      </c>
      <c r="P456" s="3">
        <v>554.14</v>
      </c>
      <c r="Q456" s="3">
        <v>32.770000000000003</v>
      </c>
      <c r="R456" s="3">
        <f t="shared" si="31"/>
        <v>92.006470588235288</v>
      </c>
      <c r="S456" s="3">
        <v>69.78</v>
      </c>
      <c r="U456" s="3"/>
    </row>
    <row r="457" spans="1:21" x14ac:dyDescent="0.25">
      <c r="A457" t="s">
        <v>890</v>
      </c>
      <c r="B457" s="2">
        <v>43830</v>
      </c>
      <c r="C457" s="10" t="str">
        <f t="shared" si="28"/>
        <v>2019</v>
      </c>
      <c r="D457">
        <v>10066</v>
      </c>
      <c r="E457" t="s">
        <v>228</v>
      </c>
      <c r="F457" t="s">
        <v>39</v>
      </c>
      <c r="G457" t="s">
        <v>61</v>
      </c>
      <c r="H457" t="s">
        <v>62</v>
      </c>
      <c r="I457" t="s">
        <v>63</v>
      </c>
      <c r="J457" t="s">
        <v>123</v>
      </c>
      <c r="K457" t="s">
        <v>124</v>
      </c>
      <c r="L457" t="str">
        <f t="shared" si="29"/>
        <v xml:space="preserve">Sony </v>
      </c>
      <c r="M457" t="str">
        <f t="shared" si="30"/>
        <v>Single Item</v>
      </c>
      <c r="N457">
        <v>1</v>
      </c>
      <c r="O457" s="6">
        <v>0</v>
      </c>
      <c r="P457" s="3">
        <v>667.7</v>
      </c>
      <c r="Q457" s="3">
        <v>26.65</v>
      </c>
      <c r="R457" s="3">
        <f t="shared" si="31"/>
        <v>0</v>
      </c>
      <c r="S457" s="3">
        <v>136.19999999999999</v>
      </c>
      <c r="U457" s="3"/>
    </row>
    <row r="458" spans="1:21" x14ac:dyDescent="0.25">
      <c r="A458" t="s">
        <v>891</v>
      </c>
      <c r="B458" s="2">
        <v>44626</v>
      </c>
      <c r="C458" s="10" t="str">
        <f t="shared" si="28"/>
        <v>2022</v>
      </c>
      <c r="D458">
        <v>10067</v>
      </c>
      <c r="E458" t="s">
        <v>180</v>
      </c>
      <c r="F458" t="s">
        <v>32</v>
      </c>
      <c r="G458" t="s">
        <v>193</v>
      </c>
      <c r="H458" t="s">
        <v>193</v>
      </c>
      <c r="I458" t="s">
        <v>194</v>
      </c>
      <c r="J458" t="s">
        <v>123</v>
      </c>
      <c r="K458" t="s">
        <v>124</v>
      </c>
      <c r="L458" t="str">
        <f t="shared" si="29"/>
        <v xml:space="preserve">Sony </v>
      </c>
      <c r="M458" t="str">
        <f t="shared" si="30"/>
        <v>Mid-Sized Order</v>
      </c>
      <c r="N458">
        <v>4</v>
      </c>
      <c r="O458" s="6">
        <v>0</v>
      </c>
      <c r="P458" s="3">
        <v>2670.8</v>
      </c>
      <c r="Q458" s="3">
        <v>26.65</v>
      </c>
      <c r="R458" s="3">
        <f t="shared" si="31"/>
        <v>0</v>
      </c>
      <c r="S458" s="3">
        <v>536.82000000000005</v>
      </c>
      <c r="U458" s="3"/>
    </row>
    <row r="459" spans="1:21" x14ac:dyDescent="0.25">
      <c r="A459" t="s">
        <v>892</v>
      </c>
      <c r="B459" s="2">
        <v>43749</v>
      </c>
      <c r="C459" s="10" t="str">
        <f t="shared" si="28"/>
        <v>2019</v>
      </c>
      <c r="D459">
        <v>10347</v>
      </c>
      <c r="E459" t="s">
        <v>465</v>
      </c>
      <c r="F459" t="s">
        <v>39</v>
      </c>
      <c r="G459" t="s">
        <v>112</v>
      </c>
      <c r="H459" t="s">
        <v>26</v>
      </c>
      <c r="I459" t="s">
        <v>27</v>
      </c>
      <c r="J459" t="s">
        <v>142</v>
      </c>
      <c r="K459" t="s">
        <v>1645</v>
      </c>
      <c r="L459" t="str">
        <f t="shared" si="29"/>
        <v xml:space="preserve">Whirlpool </v>
      </c>
      <c r="M459" t="str">
        <f t="shared" si="30"/>
        <v>Single Item</v>
      </c>
      <c r="N459">
        <v>1</v>
      </c>
      <c r="O459" s="6">
        <v>0.15</v>
      </c>
      <c r="P459" s="3">
        <v>193.67</v>
      </c>
      <c r="Q459" s="3">
        <v>14</v>
      </c>
      <c r="R459" s="3">
        <f t="shared" si="31"/>
        <v>31.706470588235305</v>
      </c>
      <c r="S459" s="3">
        <v>24.64</v>
      </c>
      <c r="U459" s="3"/>
    </row>
    <row r="460" spans="1:21" x14ac:dyDescent="0.25">
      <c r="A460" t="s">
        <v>893</v>
      </c>
      <c r="B460" s="2">
        <v>43347</v>
      </c>
      <c r="C460" s="10" t="str">
        <f t="shared" si="28"/>
        <v>2018</v>
      </c>
      <c r="D460">
        <v>10160</v>
      </c>
      <c r="E460" t="s">
        <v>641</v>
      </c>
      <c r="F460" t="s">
        <v>17</v>
      </c>
      <c r="G460" t="s">
        <v>103</v>
      </c>
      <c r="H460" t="s">
        <v>104</v>
      </c>
      <c r="I460" t="s">
        <v>105</v>
      </c>
      <c r="J460" t="s">
        <v>106</v>
      </c>
      <c r="K460" t="s">
        <v>107</v>
      </c>
      <c r="L460" t="str">
        <f t="shared" si="29"/>
        <v xml:space="preserve">Breville </v>
      </c>
      <c r="M460" t="str">
        <f t="shared" si="30"/>
        <v>Mid-Sized Order</v>
      </c>
      <c r="N460">
        <v>4</v>
      </c>
      <c r="O460" s="6">
        <v>0</v>
      </c>
      <c r="P460" s="3">
        <v>4029.28</v>
      </c>
      <c r="Q460" s="3">
        <v>270.92</v>
      </c>
      <c r="R460" s="3">
        <f t="shared" si="31"/>
        <v>0</v>
      </c>
      <c r="S460" s="3">
        <v>1034.4100000000001</v>
      </c>
      <c r="U460" s="3"/>
    </row>
    <row r="461" spans="1:21" x14ac:dyDescent="0.25">
      <c r="A461" t="s">
        <v>894</v>
      </c>
      <c r="B461" s="2">
        <v>44506</v>
      </c>
      <c r="C461" s="10" t="str">
        <f t="shared" si="28"/>
        <v>2021</v>
      </c>
      <c r="D461">
        <v>10246</v>
      </c>
      <c r="E461" t="s">
        <v>226</v>
      </c>
      <c r="F461" t="s">
        <v>32</v>
      </c>
      <c r="G461" t="s">
        <v>278</v>
      </c>
      <c r="H461" t="s">
        <v>279</v>
      </c>
      <c r="I461" t="s">
        <v>122</v>
      </c>
      <c r="J461" t="s">
        <v>129</v>
      </c>
      <c r="K461" t="s">
        <v>130</v>
      </c>
      <c r="L461" t="str">
        <f t="shared" si="29"/>
        <v xml:space="preserve">BlackBerry </v>
      </c>
      <c r="M461" t="str">
        <f t="shared" si="30"/>
        <v>Single Item</v>
      </c>
      <c r="N461">
        <v>1</v>
      </c>
      <c r="O461" s="6">
        <v>0</v>
      </c>
      <c r="P461" s="3">
        <v>916.69</v>
      </c>
      <c r="Q461" s="3">
        <v>56.47</v>
      </c>
      <c r="R461" s="3">
        <f t="shared" si="31"/>
        <v>0</v>
      </c>
      <c r="S461" s="3">
        <v>188.99</v>
      </c>
      <c r="U461" s="3"/>
    </row>
    <row r="462" spans="1:21" x14ac:dyDescent="0.25">
      <c r="A462" t="s">
        <v>895</v>
      </c>
      <c r="B462" s="2">
        <v>44011</v>
      </c>
      <c r="C462" s="10" t="str">
        <f t="shared" si="28"/>
        <v>2020</v>
      </c>
      <c r="D462">
        <v>10288</v>
      </c>
      <c r="E462" t="s">
        <v>329</v>
      </c>
      <c r="F462" t="s">
        <v>39</v>
      </c>
      <c r="G462" t="s">
        <v>25</v>
      </c>
      <c r="H462" t="s">
        <v>26</v>
      </c>
      <c r="I462" t="s">
        <v>27</v>
      </c>
      <c r="J462" t="s">
        <v>99</v>
      </c>
      <c r="K462" t="s">
        <v>100</v>
      </c>
      <c r="L462" t="str">
        <f t="shared" si="29"/>
        <v xml:space="preserve">HiSense </v>
      </c>
      <c r="M462" t="str">
        <f t="shared" si="30"/>
        <v>Mid-Sized Order</v>
      </c>
      <c r="N462">
        <v>2</v>
      </c>
      <c r="O462" s="6">
        <v>0.3</v>
      </c>
      <c r="P462" s="3">
        <v>2160.7600000000002</v>
      </c>
      <c r="Q462" s="3">
        <v>242.67</v>
      </c>
      <c r="R462" s="3">
        <f t="shared" si="31"/>
        <v>822.03857142857169</v>
      </c>
      <c r="S462" s="3">
        <v>564.47</v>
      </c>
      <c r="U462" s="3"/>
    </row>
    <row r="463" spans="1:21" x14ac:dyDescent="0.25">
      <c r="A463" t="s">
        <v>896</v>
      </c>
      <c r="B463" s="2">
        <v>43946</v>
      </c>
      <c r="C463" s="10" t="str">
        <f t="shared" si="28"/>
        <v>2020</v>
      </c>
      <c r="D463">
        <v>10055</v>
      </c>
      <c r="E463" t="s">
        <v>856</v>
      </c>
      <c r="F463" t="s">
        <v>17</v>
      </c>
      <c r="G463" t="s">
        <v>33</v>
      </c>
      <c r="H463" t="s">
        <v>34</v>
      </c>
      <c r="I463" t="s">
        <v>27</v>
      </c>
      <c r="J463" t="s">
        <v>28</v>
      </c>
      <c r="K463" t="s">
        <v>29</v>
      </c>
      <c r="L463" t="str">
        <f t="shared" si="29"/>
        <v xml:space="preserve">LG </v>
      </c>
      <c r="M463" t="str">
        <f t="shared" si="30"/>
        <v>Mid-Sized Order</v>
      </c>
      <c r="N463">
        <v>2</v>
      </c>
      <c r="O463" s="6">
        <v>0</v>
      </c>
      <c r="P463" s="3">
        <v>2008.36</v>
      </c>
      <c r="Q463" s="3">
        <v>268.68</v>
      </c>
      <c r="R463" s="3">
        <f t="shared" si="31"/>
        <v>0</v>
      </c>
      <c r="S463" s="3">
        <v>528.95000000000005</v>
      </c>
      <c r="U463" s="3"/>
    </row>
    <row r="464" spans="1:21" x14ac:dyDescent="0.25">
      <c r="A464" t="s">
        <v>897</v>
      </c>
      <c r="B464" s="2">
        <v>43494</v>
      </c>
      <c r="C464" s="10" t="str">
        <f t="shared" si="28"/>
        <v>2019</v>
      </c>
      <c r="D464">
        <v>10173</v>
      </c>
      <c r="E464" t="s">
        <v>692</v>
      </c>
      <c r="F464" t="s">
        <v>17</v>
      </c>
      <c r="G464" t="s">
        <v>61</v>
      </c>
      <c r="H464" t="s">
        <v>62</v>
      </c>
      <c r="I464" t="s">
        <v>63</v>
      </c>
      <c r="J464" t="s">
        <v>43</v>
      </c>
      <c r="K464" t="s">
        <v>44</v>
      </c>
      <c r="L464" t="str">
        <f t="shared" si="29"/>
        <v xml:space="preserve">HP </v>
      </c>
      <c r="M464" t="str">
        <f t="shared" si="30"/>
        <v>Mid-Sized Order</v>
      </c>
      <c r="N464">
        <v>2</v>
      </c>
      <c r="O464" s="6">
        <v>0</v>
      </c>
      <c r="P464" s="3">
        <v>315</v>
      </c>
      <c r="Q464" s="3">
        <v>19.79</v>
      </c>
      <c r="R464" s="3">
        <f t="shared" si="31"/>
        <v>0</v>
      </c>
      <c r="S464" s="3">
        <v>49.22</v>
      </c>
      <c r="U464" s="3"/>
    </row>
    <row r="465" spans="1:21" x14ac:dyDescent="0.25">
      <c r="A465" t="s">
        <v>898</v>
      </c>
      <c r="B465" s="2">
        <v>44585</v>
      </c>
      <c r="C465" s="10" t="str">
        <f t="shared" si="28"/>
        <v>2022</v>
      </c>
      <c r="D465">
        <v>10397</v>
      </c>
      <c r="E465" t="s">
        <v>435</v>
      </c>
      <c r="F465" t="s">
        <v>17</v>
      </c>
      <c r="G465" t="s">
        <v>193</v>
      </c>
      <c r="H465" t="s">
        <v>193</v>
      </c>
      <c r="I465" t="s">
        <v>194</v>
      </c>
      <c r="J465" t="s">
        <v>21</v>
      </c>
      <c r="K465" t="s">
        <v>22</v>
      </c>
      <c r="L465" t="str">
        <f t="shared" si="29"/>
        <v xml:space="preserve">OnePlus </v>
      </c>
      <c r="M465" t="str">
        <f t="shared" si="30"/>
        <v>Single Item</v>
      </c>
      <c r="N465">
        <v>1</v>
      </c>
      <c r="O465" s="6">
        <v>0.05</v>
      </c>
      <c r="P465" s="3">
        <v>618.01</v>
      </c>
      <c r="Q465" s="3">
        <v>26.2</v>
      </c>
      <c r="R465" s="3">
        <f t="shared" si="31"/>
        <v>31.14789473684209</v>
      </c>
      <c r="S465" s="3">
        <v>126.22</v>
      </c>
      <c r="U465" s="3"/>
    </row>
    <row r="466" spans="1:21" x14ac:dyDescent="0.25">
      <c r="A466" t="s">
        <v>899</v>
      </c>
      <c r="B466" s="2">
        <v>44844</v>
      </c>
      <c r="C466" s="10" t="str">
        <f t="shared" si="28"/>
        <v>2022</v>
      </c>
      <c r="D466">
        <v>10128</v>
      </c>
      <c r="E466" t="s">
        <v>470</v>
      </c>
      <c r="F466" t="s">
        <v>32</v>
      </c>
      <c r="G466" t="s">
        <v>54</v>
      </c>
      <c r="H466" t="s">
        <v>55</v>
      </c>
      <c r="I466" t="s">
        <v>56</v>
      </c>
      <c r="J466" t="s">
        <v>175</v>
      </c>
      <c r="K466" t="s">
        <v>176</v>
      </c>
      <c r="L466" t="str">
        <f t="shared" si="29"/>
        <v xml:space="preserve">KitchenAid </v>
      </c>
      <c r="M466" t="str">
        <f t="shared" si="30"/>
        <v>Single Item</v>
      </c>
      <c r="N466">
        <v>1</v>
      </c>
      <c r="O466" s="6">
        <v>0</v>
      </c>
      <c r="P466" s="3">
        <v>1223.1600000000001</v>
      </c>
      <c r="Q466" s="3">
        <v>348.6</v>
      </c>
      <c r="R466" s="3">
        <f t="shared" si="31"/>
        <v>0</v>
      </c>
      <c r="S466" s="3">
        <v>340.65</v>
      </c>
      <c r="U466" s="3"/>
    </row>
    <row r="467" spans="1:21" x14ac:dyDescent="0.25">
      <c r="A467" t="s">
        <v>900</v>
      </c>
      <c r="B467" s="2">
        <v>44125</v>
      </c>
      <c r="C467" s="10" t="str">
        <f t="shared" si="28"/>
        <v>2020</v>
      </c>
      <c r="D467">
        <v>10020</v>
      </c>
      <c r="E467" t="s">
        <v>887</v>
      </c>
      <c r="F467" t="s">
        <v>17</v>
      </c>
      <c r="G467" t="s">
        <v>88</v>
      </c>
      <c r="H467" t="s">
        <v>89</v>
      </c>
      <c r="I467" t="s">
        <v>90</v>
      </c>
      <c r="J467" t="s">
        <v>241</v>
      </c>
      <c r="K467" t="s">
        <v>242</v>
      </c>
      <c r="L467" t="str">
        <f t="shared" si="29"/>
        <v xml:space="preserve">LG </v>
      </c>
      <c r="M467" t="str">
        <f t="shared" si="30"/>
        <v>Mid-Sized Order</v>
      </c>
      <c r="N467">
        <v>4</v>
      </c>
      <c r="O467" s="6">
        <v>0</v>
      </c>
      <c r="P467" s="3">
        <v>952.32</v>
      </c>
      <c r="Q467" s="3">
        <v>29.88</v>
      </c>
      <c r="R467" s="3">
        <f t="shared" si="31"/>
        <v>0</v>
      </c>
      <c r="S467" s="3">
        <v>117.27</v>
      </c>
      <c r="U467" s="3"/>
    </row>
    <row r="468" spans="1:21" x14ac:dyDescent="0.25">
      <c r="A468" t="s">
        <v>901</v>
      </c>
      <c r="B468" s="2">
        <v>43119</v>
      </c>
      <c r="C468" s="10" t="str">
        <f t="shared" si="28"/>
        <v>2018</v>
      </c>
      <c r="D468">
        <v>10053</v>
      </c>
      <c r="E468" t="s">
        <v>315</v>
      </c>
      <c r="F468" t="s">
        <v>17</v>
      </c>
      <c r="G468" t="s">
        <v>33</v>
      </c>
      <c r="H468" t="s">
        <v>34</v>
      </c>
      <c r="I468" t="s">
        <v>27</v>
      </c>
      <c r="J468" t="s">
        <v>84</v>
      </c>
      <c r="K468" t="s">
        <v>85</v>
      </c>
      <c r="L468" t="str">
        <f t="shared" si="29"/>
        <v xml:space="preserve">Panasonic </v>
      </c>
      <c r="M468" t="str">
        <f t="shared" si="30"/>
        <v>Large Order</v>
      </c>
      <c r="N468">
        <v>5</v>
      </c>
      <c r="O468" s="6">
        <v>0.3</v>
      </c>
      <c r="P468" s="3">
        <v>1449.6</v>
      </c>
      <c r="Q468" s="3">
        <v>31.58</v>
      </c>
      <c r="R468" s="3">
        <f t="shared" si="31"/>
        <v>607.72285714285726</v>
      </c>
      <c r="S468" s="3">
        <v>177.11</v>
      </c>
      <c r="U468" s="3"/>
    </row>
    <row r="469" spans="1:21" x14ac:dyDescent="0.25">
      <c r="A469" t="s">
        <v>902</v>
      </c>
      <c r="B469" s="2">
        <v>44379</v>
      </c>
      <c r="C469" s="10" t="str">
        <f t="shared" si="28"/>
        <v>2021</v>
      </c>
      <c r="D469">
        <v>10134</v>
      </c>
      <c r="E469" t="s">
        <v>903</v>
      </c>
      <c r="F469" t="s">
        <v>17</v>
      </c>
      <c r="G469" t="s">
        <v>40</v>
      </c>
      <c r="H469" t="s">
        <v>41</v>
      </c>
      <c r="I469" t="s">
        <v>166</v>
      </c>
      <c r="J469" t="s">
        <v>57</v>
      </c>
      <c r="K469" t="s">
        <v>58</v>
      </c>
      <c r="L469" t="str">
        <f t="shared" si="29"/>
        <v xml:space="preserve">KitchenAid </v>
      </c>
      <c r="M469" t="str">
        <f t="shared" si="30"/>
        <v>Single Item</v>
      </c>
      <c r="N469">
        <v>1</v>
      </c>
      <c r="O469" s="6">
        <v>0.05</v>
      </c>
      <c r="P469" s="3">
        <v>150.81</v>
      </c>
      <c r="Q469" s="3">
        <v>12.71</v>
      </c>
      <c r="R469" s="3">
        <f t="shared" si="31"/>
        <v>7.2684210526315951</v>
      </c>
      <c r="S469" s="3">
        <v>19.37</v>
      </c>
      <c r="U469" s="3"/>
    </row>
    <row r="470" spans="1:21" x14ac:dyDescent="0.25">
      <c r="A470" t="s">
        <v>904</v>
      </c>
      <c r="B470" s="2">
        <v>43585</v>
      </c>
      <c r="C470" s="10" t="str">
        <f t="shared" si="28"/>
        <v>2019</v>
      </c>
      <c r="D470">
        <v>10350</v>
      </c>
      <c r="E470" t="s">
        <v>331</v>
      </c>
      <c r="F470" t="s">
        <v>32</v>
      </c>
      <c r="G470" t="s">
        <v>54</v>
      </c>
      <c r="H470" t="s">
        <v>55</v>
      </c>
      <c r="I470" t="s">
        <v>56</v>
      </c>
      <c r="J470" t="s">
        <v>142</v>
      </c>
      <c r="K470" t="s">
        <v>1645</v>
      </c>
      <c r="L470" t="str">
        <f t="shared" si="29"/>
        <v xml:space="preserve">Whirlpool </v>
      </c>
      <c r="M470" t="str">
        <f t="shared" si="30"/>
        <v>Single Item</v>
      </c>
      <c r="N470">
        <v>1</v>
      </c>
      <c r="O470" s="6">
        <v>0</v>
      </c>
      <c r="P470" s="3">
        <v>193.67</v>
      </c>
      <c r="Q470" s="3">
        <v>16.8</v>
      </c>
      <c r="R470" s="3">
        <f t="shared" si="31"/>
        <v>0</v>
      </c>
      <c r="S470" s="3">
        <v>24.92</v>
      </c>
      <c r="U470" s="3"/>
    </row>
    <row r="471" spans="1:21" x14ac:dyDescent="0.25">
      <c r="A471" t="s">
        <v>905</v>
      </c>
      <c r="B471" s="2">
        <v>43715</v>
      </c>
      <c r="C471" s="10" t="str">
        <f t="shared" si="28"/>
        <v>2019</v>
      </c>
      <c r="D471">
        <v>10280</v>
      </c>
      <c r="E471" t="s">
        <v>1560</v>
      </c>
      <c r="F471" t="s">
        <v>17</v>
      </c>
      <c r="G471" t="s">
        <v>47</v>
      </c>
      <c r="H471" t="s">
        <v>48</v>
      </c>
      <c r="I471" t="s">
        <v>122</v>
      </c>
      <c r="J471" t="s">
        <v>175</v>
      </c>
      <c r="K471" t="s">
        <v>176</v>
      </c>
      <c r="L471" t="str">
        <f t="shared" si="29"/>
        <v xml:space="preserve">KitchenAid </v>
      </c>
      <c r="M471" t="str">
        <f t="shared" si="30"/>
        <v>Mid-Sized Order</v>
      </c>
      <c r="N471">
        <v>2</v>
      </c>
      <c r="O471" s="6">
        <v>0</v>
      </c>
      <c r="P471" s="3">
        <v>2446.3200000000002</v>
      </c>
      <c r="Q471" s="3">
        <v>305.02999999999997</v>
      </c>
      <c r="R471" s="3">
        <f t="shared" si="31"/>
        <v>0</v>
      </c>
      <c r="S471" s="3">
        <v>642.08000000000004</v>
      </c>
      <c r="U471" s="3"/>
    </row>
    <row r="472" spans="1:21" x14ac:dyDescent="0.25">
      <c r="A472" t="s">
        <v>907</v>
      </c>
      <c r="B472" s="2">
        <v>44218</v>
      </c>
      <c r="C472" s="10" t="str">
        <f t="shared" si="28"/>
        <v>2021</v>
      </c>
      <c r="D472">
        <v>10023</v>
      </c>
      <c r="E472" t="s">
        <v>908</v>
      </c>
      <c r="F472" t="s">
        <v>17</v>
      </c>
      <c r="G472" t="s">
        <v>261</v>
      </c>
      <c r="H472" t="s">
        <v>261</v>
      </c>
      <c r="I472" t="s">
        <v>1543</v>
      </c>
      <c r="J472" t="s">
        <v>161</v>
      </c>
      <c r="K472" t="s">
        <v>162</v>
      </c>
      <c r="L472" t="str">
        <f t="shared" si="29"/>
        <v xml:space="preserve">Lexmark </v>
      </c>
      <c r="M472" t="str">
        <f t="shared" si="30"/>
        <v>Mid-Sized Order</v>
      </c>
      <c r="N472">
        <v>3</v>
      </c>
      <c r="O472" s="6">
        <v>0.15</v>
      </c>
      <c r="P472" s="3">
        <v>323.25</v>
      </c>
      <c r="Q472" s="3">
        <v>14.31</v>
      </c>
      <c r="R472" s="3">
        <f t="shared" si="31"/>
        <v>54.518823529411748</v>
      </c>
      <c r="S472" s="3">
        <v>49.91</v>
      </c>
      <c r="U472" s="3"/>
    </row>
    <row r="473" spans="1:21" x14ac:dyDescent="0.25">
      <c r="A473" t="s">
        <v>909</v>
      </c>
      <c r="B473" s="2">
        <v>44319</v>
      </c>
      <c r="C473" s="10" t="str">
        <f t="shared" si="28"/>
        <v>2021</v>
      </c>
      <c r="D473">
        <v>10015</v>
      </c>
      <c r="E473" t="s">
        <v>874</v>
      </c>
      <c r="F473" t="s">
        <v>17</v>
      </c>
      <c r="G473" t="s">
        <v>201</v>
      </c>
      <c r="H473" t="s">
        <v>202</v>
      </c>
      <c r="I473" t="s">
        <v>122</v>
      </c>
      <c r="J473" t="s">
        <v>229</v>
      </c>
      <c r="K473" t="s">
        <v>230</v>
      </c>
      <c r="L473" t="str">
        <f t="shared" si="29"/>
        <v xml:space="preserve">LG </v>
      </c>
      <c r="M473" t="str">
        <f t="shared" si="30"/>
        <v>Single Item</v>
      </c>
      <c r="N473">
        <v>1</v>
      </c>
      <c r="O473" s="6">
        <v>0.15</v>
      </c>
      <c r="P473" s="3">
        <v>1189.8</v>
      </c>
      <c r="Q473" s="3">
        <v>228.96</v>
      </c>
      <c r="R473" s="3">
        <f t="shared" si="31"/>
        <v>169.55999999999995</v>
      </c>
      <c r="S473" s="3">
        <v>284.66000000000003</v>
      </c>
      <c r="U473" s="3"/>
    </row>
    <row r="474" spans="1:21" x14ac:dyDescent="0.25">
      <c r="A474" t="s">
        <v>910</v>
      </c>
      <c r="B474" s="2">
        <v>43865</v>
      </c>
      <c r="C474" s="10" t="str">
        <f t="shared" si="28"/>
        <v>2020</v>
      </c>
      <c r="D474">
        <v>10096</v>
      </c>
      <c r="E474" t="s">
        <v>685</v>
      </c>
      <c r="F474" t="s">
        <v>32</v>
      </c>
      <c r="G474" t="s">
        <v>121</v>
      </c>
      <c r="H474" t="s">
        <v>121</v>
      </c>
      <c r="I474" t="s">
        <v>122</v>
      </c>
      <c r="J474" t="s">
        <v>374</v>
      </c>
      <c r="K474" t="s">
        <v>1550</v>
      </c>
      <c r="L474" t="str">
        <f t="shared" si="29"/>
        <v xml:space="preserve">Insignia </v>
      </c>
      <c r="M474" t="str">
        <f t="shared" si="30"/>
        <v>Single Item</v>
      </c>
      <c r="N474">
        <v>1</v>
      </c>
      <c r="O474" s="6">
        <v>0.3</v>
      </c>
      <c r="P474" s="3">
        <v>1191.01</v>
      </c>
      <c r="Q474" s="3">
        <v>236.54</v>
      </c>
      <c r="R474" s="3">
        <f t="shared" si="31"/>
        <v>409.05857142857144</v>
      </c>
      <c r="S474" s="3">
        <v>285.67</v>
      </c>
      <c r="U474" s="3"/>
    </row>
    <row r="475" spans="1:21" x14ac:dyDescent="0.25">
      <c r="A475" t="s">
        <v>911</v>
      </c>
      <c r="B475" s="2">
        <v>43573</v>
      </c>
      <c r="C475" s="10" t="str">
        <f t="shared" si="28"/>
        <v>2019</v>
      </c>
      <c r="D475">
        <v>10206</v>
      </c>
      <c r="E475" t="s">
        <v>184</v>
      </c>
      <c r="F475" t="s">
        <v>17</v>
      </c>
      <c r="G475" t="s">
        <v>201</v>
      </c>
      <c r="H475" t="s">
        <v>202</v>
      </c>
      <c r="I475" t="s">
        <v>122</v>
      </c>
      <c r="J475" t="s">
        <v>236</v>
      </c>
      <c r="K475" t="s">
        <v>237</v>
      </c>
      <c r="L475" t="str">
        <f t="shared" si="29"/>
        <v xml:space="preserve">Hamilton </v>
      </c>
      <c r="M475" t="str">
        <f t="shared" si="30"/>
        <v>Mid-Sized Order</v>
      </c>
      <c r="N475">
        <v>4</v>
      </c>
      <c r="O475" s="6">
        <v>0</v>
      </c>
      <c r="P475" s="3">
        <v>2951.28</v>
      </c>
      <c r="Q475" s="3">
        <v>184.23</v>
      </c>
      <c r="R475" s="3">
        <f t="shared" si="31"/>
        <v>0</v>
      </c>
      <c r="S475" s="3">
        <v>756.26</v>
      </c>
      <c r="U475" s="3"/>
    </row>
    <row r="476" spans="1:21" x14ac:dyDescent="0.25">
      <c r="A476" t="s">
        <v>912</v>
      </c>
      <c r="B476" s="2">
        <v>43903</v>
      </c>
      <c r="C476" s="10" t="str">
        <f t="shared" si="28"/>
        <v>2020</v>
      </c>
      <c r="D476">
        <v>10331</v>
      </c>
      <c r="E476" t="s">
        <v>517</v>
      </c>
      <c r="F476" t="s">
        <v>32</v>
      </c>
      <c r="G476" t="s">
        <v>25</v>
      </c>
      <c r="H476" t="s">
        <v>26</v>
      </c>
      <c r="I476" t="s">
        <v>27</v>
      </c>
      <c r="J476" t="s">
        <v>123</v>
      </c>
      <c r="K476" t="s">
        <v>124</v>
      </c>
      <c r="L476" t="str">
        <f t="shared" si="29"/>
        <v xml:space="preserve">Sony </v>
      </c>
      <c r="M476" t="str">
        <f t="shared" si="30"/>
        <v>Mid-Sized Order</v>
      </c>
      <c r="N476">
        <v>4</v>
      </c>
      <c r="O476" s="6">
        <v>0</v>
      </c>
      <c r="P476" s="3">
        <v>2670.8</v>
      </c>
      <c r="Q476" s="3">
        <v>24.23</v>
      </c>
      <c r="R476" s="3">
        <f t="shared" si="31"/>
        <v>0</v>
      </c>
      <c r="S476" s="3">
        <v>536.58000000000004</v>
      </c>
      <c r="U476" s="3"/>
    </row>
    <row r="477" spans="1:21" x14ac:dyDescent="0.25">
      <c r="A477" t="s">
        <v>913</v>
      </c>
      <c r="B477" s="2">
        <v>44335</v>
      </c>
      <c r="C477" s="10" t="str">
        <f t="shared" si="28"/>
        <v>2021</v>
      </c>
      <c r="D477">
        <v>10271</v>
      </c>
      <c r="E477" t="s">
        <v>472</v>
      </c>
      <c r="F477" t="s">
        <v>17</v>
      </c>
      <c r="G477" t="s">
        <v>121</v>
      </c>
      <c r="H477" t="s">
        <v>121</v>
      </c>
      <c r="I477" t="s">
        <v>122</v>
      </c>
      <c r="J477" t="s">
        <v>117</v>
      </c>
      <c r="K477" t="s">
        <v>118</v>
      </c>
      <c r="L477" t="str">
        <f t="shared" si="29"/>
        <v xml:space="preserve">Xerox </v>
      </c>
      <c r="M477" t="str">
        <f t="shared" si="30"/>
        <v>Large Order</v>
      </c>
      <c r="N477">
        <v>6</v>
      </c>
      <c r="O477" s="6">
        <v>0.05</v>
      </c>
      <c r="P477" s="3">
        <v>1083.3</v>
      </c>
      <c r="Q477" s="3">
        <v>17.07</v>
      </c>
      <c r="R477" s="3">
        <f t="shared" si="31"/>
        <v>56.117368421052788</v>
      </c>
      <c r="S477" s="3">
        <v>164.19</v>
      </c>
      <c r="U477" s="3"/>
    </row>
    <row r="478" spans="1:21" x14ac:dyDescent="0.25">
      <c r="A478" t="s">
        <v>914</v>
      </c>
      <c r="B478" s="2">
        <v>44402</v>
      </c>
      <c r="C478" s="10" t="str">
        <f t="shared" si="28"/>
        <v>2021</v>
      </c>
      <c r="D478">
        <v>10017</v>
      </c>
      <c r="E478" t="s">
        <v>486</v>
      </c>
      <c r="F478" t="s">
        <v>39</v>
      </c>
      <c r="G478" t="s">
        <v>103</v>
      </c>
      <c r="H478" t="s">
        <v>104</v>
      </c>
      <c r="I478" t="s">
        <v>105</v>
      </c>
      <c r="J478" t="s">
        <v>95</v>
      </c>
      <c r="K478" t="s">
        <v>96</v>
      </c>
      <c r="L478" t="str">
        <f t="shared" si="29"/>
        <v xml:space="preserve">Sharp </v>
      </c>
      <c r="M478" t="str">
        <f t="shared" si="30"/>
        <v>Mid-Sized Order</v>
      </c>
      <c r="N478">
        <v>2</v>
      </c>
      <c r="O478" s="6">
        <v>0</v>
      </c>
      <c r="P478" s="3">
        <v>2048.7399999999998</v>
      </c>
      <c r="Q478" s="3">
        <v>216.25</v>
      </c>
      <c r="R478" s="3">
        <f t="shared" si="31"/>
        <v>0</v>
      </c>
      <c r="S478" s="3">
        <v>472.34</v>
      </c>
      <c r="U478" s="3"/>
    </row>
    <row r="479" spans="1:21" x14ac:dyDescent="0.25">
      <c r="A479" t="s">
        <v>915</v>
      </c>
      <c r="B479" s="2">
        <v>43806</v>
      </c>
      <c r="C479" s="10" t="str">
        <f t="shared" si="28"/>
        <v>2019</v>
      </c>
      <c r="D479">
        <v>10032</v>
      </c>
      <c r="E479" t="s">
        <v>916</v>
      </c>
      <c r="F479" t="s">
        <v>39</v>
      </c>
      <c r="G479" t="s">
        <v>103</v>
      </c>
      <c r="H479" t="s">
        <v>104</v>
      </c>
      <c r="I479" t="s">
        <v>105</v>
      </c>
      <c r="J479" t="s">
        <v>496</v>
      </c>
      <c r="K479" t="s">
        <v>1553</v>
      </c>
      <c r="L479" t="str">
        <f t="shared" si="29"/>
        <v xml:space="preserve">Brother </v>
      </c>
      <c r="M479" t="str">
        <f t="shared" si="30"/>
        <v>Mid-Sized Order</v>
      </c>
      <c r="N479">
        <v>3</v>
      </c>
      <c r="O479" s="6">
        <v>0.1</v>
      </c>
      <c r="P479" s="3">
        <v>837.9</v>
      </c>
      <c r="Q479" s="3">
        <v>31</v>
      </c>
      <c r="R479" s="3">
        <f t="shared" si="31"/>
        <v>89.655555555555566</v>
      </c>
      <c r="S479" s="3">
        <v>128.80000000000001</v>
      </c>
      <c r="U479" s="3"/>
    </row>
    <row r="480" spans="1:21" x14ac:dyDescent="0.25">
      <c r="A480" t="s">
        <v>917</v>
      </c>
      <c r="B480" s="2">
        <v>44398</v>
      </c>
      <c r="C480" s="10" t="str">
        <f t="shared" si="28"/>
        <v>2021</v>
      </c>
      <c r="D480">
        <v>10276</v>
      </c>
      <c r="E480" t="s">
        <v>918</v>
      </c>
      <c r="F480" t="s">
        <v>39</v>
      </c>
      <c r="G480" t="s">
        <v>18</v>
      </c>
      <c r="H480" t="s">
        <v>19</v>
      </c>
      <c r="I480" t="s">
        <v>20</v>
      </c>
      <c r="J480" t="s">
        <v>236</v>
      </c>
      <c r="K480" t="s">
        <v>237</v>
      </c>
      <c r="L480" t="str">
        <f t="shared" si="29"/>
        <v xml:space="preserve">Hamilton </v>
      </c>
      <c r="M480" t="str">
        <f t="shared" si="30"/>
        <v>Large Order</v>
      </c>
      <c r="N480">
        <v>5</v>
      </c>
      <c r="O480" s="6">
        <v>0.2</v>
      </c>
      <c r="P480" s="3">
        <v>3689.1</v>
      </c>
      <c r="Q480" s="3">
        <v>184.23</v>
      </c>
      <c r="R480" s="3">
        <f t="shared" si="31"/>
        <v>876.21749999999975</v>
      </c>
      <c r="S480" s="3">
        <v>940.72</v>
      </c>
      <c r="U480" s="3"/>
    </row>
    <row r="481" spans="1:21" x14ac:dyDescent="0.25">
      <c r="A481" t="s">
        <v>919</v>
      </c>
      <c r="B481" s="2">
        <v>43237</v>
      </c>
      <c r="C481" s="10" t="str">
        <f t="shared" si="28"/>
        <v>2018</v>
      </c>
      <c r="D481">
        <v>10373</v>
      </c>
      <c r="E481" t="s">
        <v>446</v>
      </c>
      <c r="F481" t="s">
        <v>32</v>
      </c>
      <c r="G481" t="s">
        <v>165</v>
      </c>
      <c r="H481" t="s">
        <v>41</v>
      </c>
      <c r="I481" t="s">
        <v>166</v>
      </c>
      <c r="J481" t="s">
        <v>496</v>
      </c>
      <c r="K481" t="s">
        <v>1553</v>
      </c>
      <c r="L481" t="str">
        <f t="shared" si="29"/>
        <v xml:space="preserve">Brother </v>
      </c>
      <c r="M481" t="str">
        <f t="shared" si="30"/>
        <v>Mid-Sized Order</v>
      </c>
      <c r="N481">
        <v>2</v>
      </c>
      <c r="O481" s="6">
        <v>0</v>
      </c>
      <c r="P481" s="3">
        <v>558.6</v>
      </c>
      <c r="Q481" s="3">
        <v>29.66</v>
      </c>
      <c r="R481" s="3">
        <f t="shared" si="31"/>
        <v>0</v>
      </c>
      <c r="S481" s="3">
        <v>86.77</v>
      </c>
      <c r="U481" s="3"/>
    </row>
    <row r="482" spans="1:21" x14ac:dyDescent="0.25">
      <c r="A482" t="s">
        <v>920</v>
      </c>
      <c r="B482" s="2">
        <v>43989</v>
      </c>
      <c r="C482" s="10" t="str">
        <f t="shared" si="28"/>
        <v>2020</v>
      </c>
      <c r="D482">
        <v>10191</v>
      </c>
      <c r="E482" t="s">
        <v>397</v>
      </c>
      <c r="F482" t="s">
        <v>39</v>
      </c>
      <c r="G482" t="s">
        <v>33</v>
      </c>
      <c r="H482" t="s">
        <v>34</v>
      </c>
      <c r="I482" t="s">
        <v>27</v>
      </c>
      <c r="J482" t="s">
        <v>175</v>
      </c>
      <c r="K482" t="s">
        <v>176</v>
      </c>
      <c r="L482" t="str">
        <f t="shared" si="29"/>
        <v xml:space="preserve">KitchenAid </v>
      </c>
      <c r="M482" t="str">
        <f t="shared" si="30"/>
        <v>Large Order</v>
      </c>
      <c r="N482">
        <v>7</v>
      </c>
      <c r="O482" s="6">
        <v>0</v>
      </c>
      <c r="P482" s="3">
        <v>8562.1200000000008</v>
      </c>
      <c r="Q482" s="3">
        <v>290.5</v>
      </c>
      <c r="R482" s="3">
        <f t="shared" si="31"/>
        <v>0</v>
      </c>
      <c r="S482" s="3">
        <v>2169.58</v>
      </c>
      <c r="U482" s="3"/>
    </row>
    <row r="483" spans="1:21" x14ac:dyDescent="0.25">
      <c r="A483" t="s">
        <v>921</v>
      </c>
      <c r="B483" s="2">
        <v>44133</v>
      </c>
      <c r="C483" s="10" t="str">
        <f t="shared" si="28"/>
        <v>2020</v>
      </c>
      <c r="D483">
        <v>10133</v>
      </c>
      <c r="E483" t="s">
        <v>813</v>
      </c>
      <c r="F483" t="s">
        <v>32</v>
      </c>
      <c r="G483" t="s">
        <v>40</v>
      </c>
      <c r="H483" t="s">
        <v>41</v>
      </c>
      <c r="I483" t="s">
        <v>166</v>
      </c>
      <c r="J483" t="s">
        <v>496</v>
      </c>
      <c r="K483" t="s">
        <v>1553</v>
      </c>
      <c r="L483" t="str">
        <f t="shared" si="29"/>
        <v xml:space="preserve">Brother </v>
      </c>
      <c r="M483" t="str">
        <f t="shared" si="30"/>
        <v>Mid-Sized Order</v>
      </c>
      <c r="N483">
        <v>4</v>
      </c>
      <c r="O483" s="6">
        <v>0</v>
      </c>
      <c r="P483" s="3">
        <v>1117.2</v>
      </c>
      <c r="Q483" s="3">
        <v>29.66</v>
      </c>
      <c r="R483" s="3">
        <f t="shared" si="31"/>
        <v>0</v>
      </c>
      <c r="S483" s="3">
        <v>170.57</v>
      </c>
      <c r="U483" s="3"/>
    </row>
    <row r="484" spans="1:21" x14ac:dyDescent="0.25">
      <c r="A484" t="s">
        <v>922</v>
      </c>
      <c r="B484" s="2">
        <v>43271</v>
      </c>
      <c r="C484" s="10" t="str">
        <f t="shared" si="28"/>
        <v>2018</v>
      </c>
      <c r="D484">
        <v>10104</v>
      </c>
      <c r="E484" t="s">
        <v>923</v>
      </c>
      <c r="F484" t="s">
        <v>17</v>
      </c>
      <c r="G484" t="s">
        <v>33</v>
      </c>
      <c r="H484" t="s">
        <v>34</v>
      </c>
      <c r="I484" t="s">
        <v>27</v>
      </c>
      <c r="J484" t="s">
        <v>146</v>
      </c>
      <c r="K484" t="s">
        <v>147</v>
      </c>
      <c r="L484" t="str">
        <f t="shared" si="29"/>
        <v xml:space="preserve">Breville </v>
      </c>
      <c r="M484" t="str">
        <f t="shared" si="30"/>
        <v>Single Item</v>
      </c>
      <c r="N484">
        <v>1</v>
      </c>
      <c r="O484" s="6">
        <v>0.1</v>
      </c>
      <c r="P484" s="3">
        <v>161.18</v>
      </c>
      <c r="Q484" s="3">
        <v>13.84</v>
      </c>
      <c r="R484" s="3">
        <f t="shared" si="31"/>
        <v>16.371111111111105</v>
      </c>
      <c r="S484" s="3">
        <v>20.72</v>
      </c>
      <c r="U484" s="3"/>
    </row>
    <row r="485" spans="1:21" x14ac:dyDescent="0.25">
      <c r="A485" t="s">
        <v>924</v>
      </c>
      <c r="B485" s="2">
        <v>44461</v>
      </c>
      <c r="C485" s="10" t="str">
        <f t="shared" si="28"/>
        <v>2021</v>
      </c>
      <c r="D485">
        <v>10068</v>
      </c>
      <c r="E485" t="s">
        <v>784</v>
      </c>
      <c r="F485" t="s">
        <v>32</v>
      </c>
      <c r="G485" t="s">
        <v>278</v>
      </c>
      <c r="H485" t="s">
        <v>279</v>
      </c>
      <c r="I485" t="s">
        <v>122</v>
      </c>
      <c r="J485" t="s">
        <v>80</v>
      </c>
      <c r="K485" t="s">
        <v>81</v>
      </c>
      <c r="L485" t="str">
        <f t="shared" si="29"/>
        <v xml:space="preserve">HP </v>
      </c>
      <c r="M485" t="str">
        <f t="shared" si="30"/>
        <v>Mid-Sized Order</v>
      </c>
      <c r="N485">
        <v>4</v>
      </c>
      <c r="O485" s="6">
        <v>0</v>
      </c>
      <c r="P485" s="3">
        <v>910.96</v>
      </c>
      <c r="Q485" s="3">
        <v>24.73</v>
      </c>
      <c r="R485" s="3">
        <f t="shared" si="31"/>
        <v>0</v>
      </c>
      <c r="S485" s="3">
        <v>139.11000000000001</v>
      </c>
      <c r="U485" s="3"/>
    </row>
    <row r="486" spans="1:21" x14ac:dyDescent="0.25">
      <c r="A486" t="s">
        <v>925</v>
      </c>
      <c r="B486" s="2">
        <v>44694</v>
      </c>
      <c r="C486" s="10" t="str">
        <f t="shared" si="28"/>
        <v>2022</v>
      </c>
      <c r="D486">
        <v>10152</v>
      </c>
      <c r="E486" t="s">
        <v>616</v>
      </c>
      <c r="F486" t="s">
        <v>32</v>
      </c>
      <c r="G486" t="s">
        <v>165</v>
      </c>
      <c r="H486" t="s">
        <v>41</v>
      </c>
      <c r="I486" t="s">
        <v>166</v>
      </c>
      <c r="J486" t="s">
        <v>50</v>
      </c>
      <c r="K486" t="s">
        <v>51</v>
      </c>
      <c r="L486" t="str">
        <f t="shared" si="29"/>
        <v xml:space="preserve">Nokia </v>
      </c>
      <c r="M486" t="str">
        <f t="shared" si="30"/>
        <v>Single Item</v>
      </c>
      <c r="N486">
        <v>1</v>
      </c>
      <c r="O486" s="6">
        <v>0</v>
      </c>
      <c r="P486" s="3">
        <v>925.49</v>
      </c>
      <c r="Q486" s="3">
        <v>49.59</v>
      </c>
      <c r="R486" s="3">
        <f t="shared" si="31"/>
        <v>0</v>
      </c>
      <c r="S486" s="3">
        <v>190.06</v>
      </c>
      <c r="U486" s="3"/>
    </row>
    <row r="487" spans="1:21" x14ac:dyDescent="0.25">
      <c r="A487" t="s">
        <v>926</v>
      </c>
      <c r="B487" s="2">
        <v>43759</v>
      </c>
      <c r="C487" s="10" t="str">
        <f t="shared" si="28"/>
        <v>2019</v>
      </c>
      <c r="D487">
        <v>10279</v>
      </c>
      <c r="E487" t="s">
        <v>560</v>
      </c>
      <c r="F487" t="s">
        <v>32</v>
      </c>
      <c r="G487" t="s">
        <v>40</v>
      </c>
      <c r="H487" t="s">
        <v>41</v>
      </c>
      <c r="I487" t="s">
        <v>166</v>
      </c>
      <c r="J487" t="s">
        <v>50</v>
      </c>
      <c r="K487" t="s">
        <v>51</v>
      </c>
      <c r="L487" t="str">
        <f t="shared" si="29"/>
        <v xml:space="preserve">Nokia </v>
      </c>
      <c r="M487" t="str">
        <f t="shared" si="30"/>
        <v>Single Item</v>
      </c>
      <c r="N487">
        <v>1</v>
      </c>
      <c r="O487" s="6">
        <v>0.1</v>
      </c>
      <c r="P487" s="3">
        <v>925.49</v>
      </c>
      <c r="Q487" s="3">
        <v>49.59</v>
      </c>
      <c r="R487" s="3">
        <f t="shared" si="31"/>
        <v>97.322222222222194</v>
      </c>
      <c r="S487" s="3">
        <v>190.06</v>
      </c>
      <c r="U487" s="3"/>
    </row>
    <row r="488" spans="1:21" x14ac:dyDescent="0.25">
      <c r="A488" t="s">
        <v>927</v>
      </c>
      <c r="B488" s="2">
        <v>44043</v>
      </c>
      <c r="C488" s="10" t="str">
        <f t="shared" si="28"/>
        <v>2020</v>
      </c>
      <c r="D488">
        <v>10125</v>
      </c>
      <c r="E488" t="s">
        <v>928</v>
      </c>
      <c r="F488" t="s">
        <v>39</v>
      </c>
      <c r="G488" t="s">
        <v>47</v>
      </c>
      <c r="H488" t="s">
        <v>48</v>
      </c>
      <c r="I488" t="s">
        <v>122</v>
      </c>
      <c r="J488" t="s">
        <v>215</v>
      </c>
      <c r="K488" t="s">
        <v>216</v>
      </c>
      <c r="L488" t="str">
        <f t="shared" si="29"/>
        <v xml:space="preserve">Apple </v>
      </c>
      <c r="M488" t="str">
        <f t="shared" si="30"/>
        <v>Mid-Sized Order</v>
      </c>
      <c r="N488">
        <v>3</v>
      </c>
      <c r="O488" s="6">
        <v>0</v>
      </c>
      <c r="P488" s="3">
        <v>2768.31</v>
      </c>
      <c r="Q488" s="3">
        <v>56.61</v>
      </c>
      <c r="R488" s="3">
        <f t="shared" si="31"/>
        <v>0</v>
      </c>
      <c r="S488" s="3">
        <v>559.30999999999995</v>
      </c>
      <c r="U488" s="3"/>
    </row>
    <row r="489" spans="1:21" x14ac:dyDescent="0.25">
      <c r="A489" t="s">
        <v>929</v>
      </c>
      <c r="B489" s="2">
        <v>44017</v>
      </c>
      <c r="C489" s="10" t="str">
        <f t="shared" si="28"/>
        <v>2020</v>
      </c>
      <c r="D489">
        <v>10259</v>
      </c>
      <c r="E489" t="s">
        <v>457</v>
      </c>
      <c r="F489" t="s">
        <v>17</v>
      </c>
      <c r="G489" t="s">
        <v>154</v>
      </c>
      <c r="H489" t="s">
        <v>155</v>
      </c>
      <c r="I489" t="s">
        <v>156</v>
      </c>
      <c r="J489" t="s">
        <v>146</v>
      </c>
      <c r="K489" t="s">
        <v>147</v>
      </c>
      <c r="L489" t="str">
        <f t="shared" si="29"/>
        <v xml:space="preserve">Breville </v>
      </c>
      <c r="M489" t="str">
        <f t="shared" si="30"/>
        <v>Mid-Sized Order</v>
      </c>
      <c r="N489">
        <v>2</v>
      </c>
      <c r="O489" s="6">
        <v>0</v>
      </c>
      <c r="P489" s="3">
        <v>322.36</v>
      </c>
      <c r="Q489" s="3">
        <v>15.22</v>
      </c>
      <c r="R489" s="3">
        <f t="shared" si="31"/>
        <v>0</v>
      </c>
      <c r="S489" s="3">
        <v>40.200000000000003</v>
      </c>
      <c r="U489" s="3"/>
    </row>
    <row r="490" spans="1:21" x14ac:dyDescent="0.25">
      <c r="A490" t="s">
        <v>930</v>
      </c>
      <c r="B490" s="2">
        <v>44017</v>
      </c>
      <c r="C490" s="10" t="str">
        <f t="shared" si="28"/>
        <v>2020</v>
      </c>
      <c r="D490">
        <v>10340</v>
      </c>
      <c r="E490" t="s">
        <v>198</v>
      </c>
      <c r="F490" t="s">
        <v>32</v>
      </c>
      <c r="G490" t="s">
        <v>278</v>
      </c>
      <c r="H490" t="s">
        <v>279</v>
      </c>
      <c r="I490" t="s">
        <v>122</v>
      </c>
      <c r="J490" t="s">
        <v>272</v>
      </c>
      <c r="K490" t="s">
        <v>273</v>
      </c>
      <c r="L490" t="str">
        <f t="shared" si="29"/>
        <v xml:space="preserve">Huawei </v>
      </c>
      <c r="M490" t="str">
        <f t="shared" si="30"/>
        <v>Single Item</v>
      </c>
      <c r="N490">
        <v>1</v>
      </c>
      <c r="O490" s="6">
        <v>0</v>
      </c>
      <c r="P490" s="3">
        <v>500.32</v>
      </c>
      <c r="Q490" s="3">
        <v>16.22</v>
      </c>
      <c r="R490" s="3">
        <f t="shared" si="31"/>
        <v>0</v>
      </c>
      <c r="S490" s="3">
        <v>101.68</v>
      </c>
      <c r="U490" s="3"/>
    </row>
    <row r="491" spans="1:21" x14ac:dyDescent="0.25">
      <c r="A491" t="s">
        <v>931</v>
      </c>
      <c r="B491" s="2">
        <v>43634</v>
      </c>
      <c r="C491" s="10" t="str">
        <f t="shared" si="28"/>
        <v>2019</v>
      </c>
      <c r="D491">
        <v>10362</v>
      </c>
      <c r="E491" t="s">
        <v>847</v>
      </c>
      <c r="F491" t="s">
        <v>32</v>
      </c>
      <c r="G491" t="s">
        <v>261</v>
      </c>
      <c r="H491" t="s">
        <v>261</v>
      </c>
      <c r="I491" t="s">
        <v>1543</v>
      </c>
      <c r="J491" t="s">
        <v>195</v>
      </c>
      <c r="K491" t="s">
        <v>196</v>
      </c>
      <c r="L491" t="str">
        <f t="shared" si="29"/>
        <v xml:space="preserve">Cuisinart </v>
      </c>
      <c r="M491" t="str">
        <f t="shared" si="30"/>
        <v>Single Item</v>
      </c>
      <c r="N491">
        <v>1</v>
      </c>
      <c r="O491" s="6">
        <v>0</v>
      </c>
      <c r="P491" s="3">
        <v>279.27999999999997</v>
      </c>
      <c r="Q491" s="3">
        <v>26.6</v>
      </c>
      <c r="R491" s="3">
        <f t="shared" si="31"/>
        <v>0</v>
      </c>
      <c r="S491" s="3">
        <v>36.17</v>
      </c>
      <c r="U491" s="3"/>
    </row>
    <row r="492" spans="1:21" x14ac:dyDescent="0.25">
      <c r="A492" t="s">
        <v>932</v>
      </c>
      <c r="B492" s="2">
        <v>43690</v>
      </c>
      <c r="C492" s="10" t="str">
        <f t="shared" si="28"/>
        <v>2019</v>
      </c>
      <c r="D492">
        <v>10023</v>
      </c>
      <c r="E492" t="s">
        <v>908</v>
      </c>
      <c r="F492" t="s">
        <v>17</v>
      </c>
      <c r="G492" t="s">
        <v>47</v>
      </c>
      <c r="H492" t="s">
        <v>48</v>
      </c>
      <c r="I492" t="s">
        <v>122</v>
      </c>
      <c r="J492" t="s">
        <v>241</v>
      </c>
      <c r="K492" t="s">
        <v>242</v>
      </c>
      <c r="L492" t="str">
        <f t="shared" si="29"/>
        <v xml:space="preserve">LG </v>
      </c>
      <c r="M492" t="str">
        <f t="shared" si="30"/>
        <v>Single Item</v>
      </c>
      <c r="N492">
        <v>1</v>
      </c>
      <c r="O492" s="6">
        <v>0</v>
      </c>
      <c r="P492" s="3">
        <v>238.08</v>
      </c>
      <c r="Q492" s="3">
        <v>28.52</v>
      </c>
      <c r="R492" s="3">
        <f t="shared" si="31"/>
        <v>0</v>
      </c>
      <c r="S492" s="3">
        <v>31.42</v>
      </c>
      <c r="U492" s="3"/>
    </row>
    <row r="493" spans="1:21" x14ac:dyDescent="0.25">
      <c r="A493" t="s">
        <v>933</v>
      </c>
      <c r="B493" s="2">
        <v>44109</v>
      </c>
      <c r="C493" s="10" t="str">
        <f t="shared" si="28"/>
        <v>2020</v>
      </c>
      <c r="D493">
        <v>10228</v>
      </c>
      <c r="E493" t="s">
        <v>474</v>
      </c>
      <c r="F493" t="s">
        <v>39</v>
      </c>
      <c r="G493" t="s">
        <v>54</v>
      </c>
      <c r="H493" t="s">
        <v>55</v>
      </c>
      <c r="I493" t="s">
        <v>56</v>
      </c>
      <c r="J493" t="s">
        <v>95</v>
      </c>
      <c r="K493" t="s">
        <v>96</v>
      </c>
      <c r="L493" t="str">
        <f t="shared" si="29"/>
        <v xml:space="preserve">Sharp </v>
      </c>
      <c r="M493" t="str">
        <f t="shared" si="30"/>
        <v>Large Order</v>
      </c>
      <c r="N493">
        <v>7</v>
      </c>
      <c r="O493" s="6">
        <v>0.05</v>
      </c>
      <c r="P493" s="3">
        <v>7170.59</v>
      </c>
      <c r="Q493" s="3">
        <v>225.65</v>
      </c>
      <c r="R493" s="3">
        <f t="shared" si="31"/>
        <v>365.52315789473687</v>
      </c>
      <c r="S493" s="3">
        <v>1600.08</v>
      </c>
      <c r="U493" s="3"/>
    </row>
    <row r="494" spans="1:21" x14ac:dyDescent="0.25">
      <c r="A494" t="s">
        <v>934</v>
      </c>
      <c r="B494" s="2">
        <v>44109</v>
      </c>
      <c r="C494" s="10" t="str">
        <f t="shared" si="28"/>
        <v>2020</v>
      </c>
      <c r="D494">
        <v>10367</v>
      </c>
      <c r="E494" t="s">
        <v>79</v>
      </c>
      <c r="F494" t="s">
        <v>39</v>
      </c>
      <c r="G494" t="s">
        <v>47</v>
      </c>
      <c r="H494" t="s">
        <v>48</v>
      </c>
      <c r="I494" t="s">
        <v>122</v>
      </c>
      <c r="J494" t="s">
        <v>398</v>
      </c>
      <c r="K494" t="s">
        <v>1551</v>
      </c>
      <c r="L494" t="str">
        <f t="shared" si="29"/>
        <v xml:space="preserve">Samsung </v>
      </c>
      <c r="M494" t="str">
        <f t="shared" si="30"/>
        <v>Single Item</v>
      </c>
      <c r="N494">
        <v>1</v>
      </c>
      <c r="O494" s="6">
        <v>0</v>
      </c>
      <c r="P494" s="3">
        <v>239.47</v>
      </c>
      <c r="Q494" s="3">
        <v>23.98</v>
      </c>
      <c r="R494" s="3">
        <f t="shared" si="31"/>
        <v>0</v>
      </c>
      <c r="S494" s="3">
        <v>31.14</v>
      </c>
      <c r="U494" s="3"/>
    </row>
    <row r="495" spans="1:21" x14ac:dyDescent="0.25">
      <c r="A495" t="s">
        <v>935</v>
      </c>
      <c r="B495" s="2">
        <v>44611</v>
      </c>
      <c r="C495" s="10" t="str">
        <f t="shared" si="28"/>
        <v>2022</v>
      </c>
      <c r="D495">
        <v>10313</v>
      </c>
      <c r="E495" t="s">
        <v>936</v>
      </c>
      <c r="F495" t="s">
        <v>39</v>
      </c>
      <c r="G495" t="s">
        <v>88</v>
      </c>
      <c r="H495" t="s">
        <v>89</v>
      </c>
      <c r="I495" t="s">
        <v>90</v>
      </c>
      <c r="J495" t="s">
        <v>146</v>
      </c>
      <c r="K495" t="s">
        <v>147</v>
      </c>
      <c r="L495" t="str">
        <f t="shared" si="29"/>
        <v xml:space="preserve">Breville </v>
      </c>
      <c r="M495" t="str">
        <f t="shared" si="30"/>
        <v>Mid-Sized Order</v>
      </c>
      <c r="N495">
        <v>2</v>
      </c>
      <c r="O495" s="6">
        <v>0</v>
      </c>
      <c r="P495" s="3">
        <v>322.36</v>
      </c>
      <c r="Q495" s="3">
        <v>15.22</v>
      </c>
      <c r="R495" s="3">
        <f t="shared" si="31"/>
        <v>0</v>
      </c>
      <c r="S495" s="3">
        <v>40.200000000000003</v>
      </c>
      <c r="U495" s="3"/>
    </row>
    <row r="496" spans="1:21" x14ac:dyDescent="0.25">
      <c r="A496" t="s">
        <v>937</v>
      </c>
      <c r="B496" s="2">
        <v>43641</v>
      </c>
      <c r="C496" s="10" t="str">
        <f t="shared" si="28"/>
        <v>2019</v>
      </c>
      <c r="D496">
        <v>10333</v>
      </c>
      <c r="E496" t="s">
        <v>938</v>
      </c>
      <c r="F496" t="s">
        <v>17</v>
      </c>
      <c r="G496" t="s">
        <v>121</v>
      </c>
      <c r="H496" t="s">
        <v>121</v>
      </c>
      <c r="I496" t="s">
        <v>122</v>
      </c>
      <c r="J496" t="s">
        <v>35</v>
      </c>
      <c r="K496" t="s">
        <v>36</v>
      </c>
      <c r="L496" t="str">
        <f t="shared" si="29"/>
        <v xml:space="preserve">Samsung </v>
      </c>
      <c r="M496" t="str">
        <f t="shared" si="30"/>
        <v>Single Item</v>
      </c>
      <c r="N496">
        <v>1</v>
      </c>
      <c r="O496" s="6">
        <v>0.05</v>
      </c>
      <c r="P496" s="3">
        <v>851.25</v>
      </c>
      <c r="Q496" s="3">
        <v>206.77</v>
      </c>
      <c r="R496" s="3">
        <f t="shared" si="31"/>
        <v>33.920000000000073</v>
      </c>
      <c r="S496" s="3">
        <v>233.49</v>
      </c>
      <c r="U496" s="3"/>
    </row>
    <row r="497" spans="1:21" x14ac:dyDescent="0.25">
      <c r="A497" t="s">
        <v>939</v>
      </c>
      <c r="B497" s="2">
        <v>43862</v>
      </c>
      <c r="C497" s="10" t="str">
        <f t="shared" si="28"/>
        <v>2020</v>
      </c>
      <c r="D497">
        <v>10178</v>
      </c>
      <c r="E497" t="s">
        <v>251</v>
      </c>
      <c r="F497" t="s">
        <v>17</v>
      </c>
      <c r="G497" t="s">
        <v>278</v>
      </c>
      <c r="H497" t="s">
        <v>279</v>
      </c>
      <c r="I497" t="s">
        <v>122</v>
      </c>
      <c r="J497" t="s">
        <v>35</v>
      </c>
      <c r="K497" t="s">
        <v>36</v>
      </c>
      <c r="L497" t="str">
        <f t="shared" si="29"/>
        <v xml:space="preserve">Samsung </v>
      </c>
      <c r="M497" t="str">
        <f t="shared" si="30"/>
        <v>Single Item</v>
      </c>
      <c r="N497">
        <v>1</v>
      </c>
      <c r="O497" s="6">
        <v>0</v>
      </c>
      <c r="P497" s="3">
        <v>851.25</v>
      </c>
      <c r="Q497" s="3">
        <v>206.77</v>
      </c>
      <c r="R497" s="3">
        <f t="shared" si="31"/>
        <v>0</v>
      </c>
      <c r="S497" s="3">
        <v>233.49</v>
      </c>
      <c r="U497" s="3"/>
    </row>
    <row r="498" spans="1:21" x14ac:dyDescent="0.25">
      <c r="A498" t="s">
        <v>940</v>
      </c>
      <c r="B498" s="2">
        <v>43138</v>
      </c>
      <c r="C498" s="10" t="str">
        <f t="shared" si="28"/>
        <v>2018</v>
      </c>
      <c r="D498">
        <v>10130</v>
      </c>
      <c r="E498" t="s">
        <v>299</v>
      </c>
      <c r="F498" t="s">
        <v>17</v>
      </c>
      <c r="G498" t="s">
        <v>193</v>
      </c>
      <c r="H498" t="s">
        <v>193</v>
      </c>
      <c r="I498" t="s">
        <v>194</v>
      </c>
      <c r="J498" t="s">
        <v>241</v>
      </c>
      <c r="K498" t="s">
        <v>242</v>
      </c>
      <c r="L498" t="str">
        <f t="shared" si="29"/>
        <v xml:space="preserve">LG </v>
      </c>
      <c r="M498" t="str">
        <f t="shared" si="30"/>
        <v>Single Item</v>
      </c>
      <c r="N498">
        <v>1</v>
      </c>
      <c r="O498" s="6">
        <v>0</v>
      </c>
      <c r="P498" s="3">
        <v>238.08</v>
      </c>
      <c r="Q498" s="3">
        <v>29.88</v>
      </c>
      <c r="R498" s="3">
        <f t="shared" si="31"/>
        <v>0</v>
      </c>
      <c r="S498" s="3">
        <v>31.56</v>
      </c>
      <c r="U498" s="3"/>
    </row>
    <row r="499" spans="1:21" x14ac:dyDescent="0.25">
      <c r="A499" t="s">
        <v>941</v>
      </c>
      <c r="B499" s="2">
        <v>43154</v>
      </c>
      <c r="C499" s="10" t="str">
        <f t="shared" si="28"/>
        <v>2018</v>
      </c>
      <c r="D499">
        <v>10189</v>
      </c>
      <c r="E499" t="s">
        <v>567</v>
      </c>
      <c r="F499" t="s">
        <v>39</v>
      </c>
      <c r="G499" t="s">
        <v>165</v>
      </c>
      <c r="H499" t="s">
        <v>41</v>
      </c>
      <c r="I499" t="s">
        <v>166</v>
      </c>
      <c r="J499" t="s">
        <v>129</v>
      </c>
      <c r="K499" t="s">
        <v>130</v>
      </c>
      <c r="L499" t="str">
        <f t="shared" si="29"/>
        <v xml:space="preserve">BlackBerry </v>
      </c>
      <c r="M499" t="str">
        <f t="shared" si="30"/>
        <v>Mid-Sized Order</v>
      </c>
      <c r="N499">
        <v>4</v>
      </c>
      <c r="O499" s="6">
        <v>0</v>
      </c>
      <c r="P499" s="3">
        <v>3666.76</v>
      </c>
      <c r="Q499" s="3">
        <v>59.16</v>
      </c>
      <c r="R499" s="3">
        <f t="shared" si="31"/>
        <v>0</v>
      </c>
      <c r="S499" s="3">
        <v>739.28</v>
      </c>
      <c r="U499" s="3"/>
    </row>
    <row r="500" spans="1:21" x14ac:dyDescent="0.25">
      <c r="A500" t="s">
        <v>942</v>
      </c>
      <c r="B500" s="2">
        <v>43740</v>
      </c>
      <c r="C500" s="10" t="str">
        <f t="shared" si="28"/>
        <v>2019</v>
      </c>
      <c r="D500">
        <v>10327</v>
      </c>
      <c r="E500" t="s">
        <v>491</v>
      </c>
      <c r="F500" t="s">
        <v>32</v>
      </c>
      <c r="G500" t="s">
        <v>261</v>
      </c>
      <c r="H500" t="s">
        <v>261</v>
      </c>
      <c r="I500" t="s">
        <v>1543</v>
      </c>
      <c r="J500" t="s">
        <v>84</v>
      </c>
      <c r="K500" t="s">
        <v>85</v>
      </c>
      <c r="L500" t="str">
        <f t="shared" si="29"/>
        <v xml:space="preserve">Panasonic </v>
      </c>
      <c r="M500" t="str">
        <f t="shared" si="30"/>
        <v>Single Item</v>
      </c>
      <c r="N500">
        <v>1</v>
      </c>
      <c r="O500" s="6">
        <v>0.05</v>
      </c>
      <c r="P500" s="3">
        <v>289.92</v>
      </c>
      <c r="Q500" s="3">
        <v>36.32</v>
      </c>
      <c r="R500" s="3">
        <f t="shared" si="31"/>
        <v>13.347368421052636</v>
      </c>
      <c r="S500" s="3">
        <v>38.42</v>
      </c>
      <c r="U500" s="3"/>
    </row>
    <row r="501" spans="1:21" x14ac:dyDescent="0.25">
      <c r="A501" t="s">
        <v>943</v>
      </c>
      <c r="B501" s="2">
        <v>43443</v>
      </c>
      <c r="C501" s="10" t="str">
        <f t="shared" si="28"/>
        <v>2018</v>
      </c>
      <c r="D501">
        <v>10261</v>
      </c>
      <c r="E501" t="s">
        <v>317</v>
      </c>
      <c r="F501" t="s">
        <v>17</v>
      </c>
      <c r="G501" t="s">
        <v>165</v>
      </c>
      <c r="H501" t="s">
        <v>41</v>
      </c>
      <c r="I501" t="s">
        <v>166</v>
      </c>
      <c r="J501" t="s">
        <v>312</v>
      </c>
      <c r="K501" t="s">
        <v>313</v>
      </c>
      <c r="L501" t="str">
        <f t="shared" si="29"/>
        <v xml:space="preserve">Whirlpool </v>
      </c>
      <c r="M501" t="str">
        <f t="shared" si="30"/>
        <v>Single Item</v>
      </c>
      <c r="N501">
        <v>1</v>
      </c>
      <c r="O501" s="6">
        <v>0.15</v>
      </c>
      <c r="P501" s="3">
        <v>722.69</v>
      </c>
      <c r="Q501" s="3">
        <v>196.53</v>
      </c>
      <c r="R501" s="3">
        <f t="shared" si="31"/>
        <v>92.851764705882374</v>
      </c>
      <c r="S501" s="3">
        <v>200.32</v>
      </c>
      <c r="U501" s="3"/>
    </row>
    <row r="502" spans="1:21" x14ac:dyDescent="0.25">
      <c r="A502" t="s">
        <v>944</v>
      </c>
      <c r="B502" s="2">
        <v>44649</v>
      </c>
      <c r="C502" s="10" t="str">
        <f t="shared" si="28"/>
        <v>2022</v>
      </c>
      <c r="D502">
        <v>10335</v>
      </c>
      <c r="E502" t="s">
        <v>570</v>
      </c>
      <c r="F502" t="s">
        <v>32</v>
      </c>
      <c r="G502" t="s">
        <v>18</v>
      </c>
      <c r="H502" t="s">
        <v>19</v>
      </c>
      <c r="I502" t="s">
        <v>20</v>
      </c>
      <c r="J502" t="s">
        <v>35</v>
      </c>
      <c r="K502" t="s">
        <v>36</v>
      </c>
      <c r="L502" t="str">
        <f t="shared" si="29"/>
        <v xml:space="preserve">Samsung </v>
      </c>
      <c r="M502" t="str">
        <f t="shared" si="30"/>
        <v>Single Item</v>
      </c>
      <c r="N502">
        <v>1</v>
      </c>
      <c r="O502" s="6">
        <v>0.05</v>
      </c>
      <c r="P502" s="3">
        <v>851.25</v>
      </c>
      <c r="Q502" s="3">
        <v>206.77</v>
      </c>
      <c r="R502" s="3">
        <f t="shared" si="31"/>
        <v>33.920000000000073</v>
      </c>
      <c r="S502" s="3">
        <v>233.49</v>
      </c>
      <c r="U502" s="3"/>
    </row>
    <row r="503" spans="1:21" x14ac:dyDescent="0.25">
      <c r="A503" t="s">
        <v>945</v>
      </c>
      <c r="B503" s="2">
        <v>44268</v>
      </c>
      <c r="C503" s="10" t="str">
        <f t="shared" si="28"/>
        <v>2021</v>
      </c>
      <c r="D503">
        <v>10272</v>
      </c>
      <c r="E503" t="s">
        <v>946</v>
      </c>
      <c r="F503" t="s">
        <v>39</v>
      </c>
      <c r="G503" t="s">
        <v>54</v>
      </c>
      <c r="H503" t="s">
        <v>55</v>
      </c>
      <c r="I503" t="s">
        <v>56</v>
      </c>
      <c r="J503" t="s">
        <v>150</v>
      </c>
      <c r="K503" t="s">
        <v>151</v>
      </c>
      <c r="L503" t="str">
        <f t="shared" si="29"/>
        <v xml:space="preserve">Maytag </v>
      </c>
      <c r="M503" t="str">
        <f t="shared" si="30"/>
        <v>Single Item</v>
      </c>
      <c r="N503">
        <v>1</v>
      </c>
      <c r="O503" s="6">
        <v>0.3</v>
      </c>
      <c r="P503" s="3">
        <v>878.08</v>
      </c>
      <c r="Q503" s="3">
        <v>274.27999999999997</v>
      </c>
      <c r="R503" s="3">
        <f t="shared" si="31"/>
        <v>258.7714285714286</v>
      </c>
      <c r="S503" s="3">
        <v>246.95</v>
      </c>
      <c r="U503" s="3"/>
    </row>
    <row r="504" spans="1:21" x14ac:dyDescent="0.25">
      <c r="A504" t="s">
        <v>947</v>
      </c>
      <c r="B504" s="2">
        <v>44239</v>
      </c>
      <c r="C504" s="10" t="str">
        <f t="shared" si="28"/>
        <v>2021</v>
      </c>
      <c r="D504">
        <v>10394</v>
      </c>
      <c r="E504" t="s">
        <v>525</v>
      </c>
      <c r="F504" t="s">
        <v>39</v>
      </c>
      <c r="G504" t="s">
        <v>261</v>
      </c>
      <c r="H504" t="s">
        <v>261</v>
      </c>
      <c r="I504" t="s">
        <v>1543</v>
      </c>
      <c r="J504" t="s">
        <v>80</v>
      </c>
      <c r="K504" t="s">
        <v>81</v>
      </c>
      <c r="L504" t="str">
        <f t="shared" si="29"/>
        <v xml:space="preserve">HP </v>
      </c>
      <c r="M504" t="str">
        <f t="shared" si="30"/>
        <v>Single Item</v>
      </c>
      <c r="N504">
        <v>1</v>
      </c>
      <c r="O504" s="6">
        <v>0.1</v>
      </c>
      <c r="P504" s="3">
        <v>227.74</v>
      </c>
      <c r="Q504" s="3">
        <v>27.08</v>
      </c>
      <c r="R504" s="3">
        <f t="shared" si="31"/>
        <v>22.295555555555552</v>
      </c>
      <c r="S504" s="3">
        <v>36.869999999999997</v>
      </c>
      <c r="U504" s="3"/>
    </row>
    <row r="505" spans="1:21" x14ac:dyDescent="0.25">
      <c r="A505" t="s">
        <v>948</v>
      </c>
      <c r="B505" s="2">
        <v>43954</v>
      </c>
      <c r="C505" s="10" t="str">
        <f t="shared" si="28"/>
        <v>2020</v>
      </c>
      <c r="D505">
        <v>10268</v>
      </c>
      <c r="E505" t="s">
        <v>949</v>
      </c>
      <c r="F505" t="s">
        <v>17</v>
      </c>
      <c r="G505" t="s">
        <v>88</v>
      </c>
      <c r="H505" t="s">
        <v>89</v>
      </c>
      <c r="I505" t="s">
        <v>90</v>
      </c>
      <c r="J505" t="s">
        <v>241</v>
      </c>
      <c r="K505" t="s">
        <v>242</v>
      </c>
      <c r="L505" t="str">
        <f t="shared" si="29"/>
        <v xml:space="preserve">LG </v>
      </c>
      <c r="M505" t="str">
        <f t="shared" si="30"/>
        <v>Single Item</v>
      </c>
      <c r="N505">
        <v>1</v>
      </c>
      <c r="O505" s="6">
        <v>0.1</v>
      </c>
      <c r="P505" s="3">
        <v>238.08</v>
      </c>
      <c r="Q505" s="3">
        <v>29.88</v>
      </c>
      <c r="R505" s="3">
        <f t="shared" si="31"/>
        <v>23.133333333333326</v>
      </c>
      <c r="S505" s="3">
        <v>31.56</v>
      </c>
      <c r="U505" s="3"/>
    </row>
    <row r="506" spans="1:21" x14ac:dyDescent="0.25">
      <c r="A506" t="s">
        <v>950</v>
      </c>
      <c r="B506" s="2">
        <v>44463</v>
      </c>
      <c r="C506" s="10" t="str">
        <f t="shared" si="28"/>
        <v>2021</v>
      </c>
      <c r="D506">
        <v>10348</v>
      </c>
      <c r="E506" t="s">
        <v>1546</v>
      </c>
      <c r="F506" t="s">
        <v>17</v>
      </c>
      <c r="G506" t="s">
        <v>72</v>
      </c>
      <c r="H506" t="s">
        <v>73</v>
      </c>
      <c r="I506" t="s">
        <v>56</v>
      </c>
      <c r="J506" t="s">
        <v>205</v>
      </c>
      <c r="K506" t="s">
        <v>206</v>
      </c>
      <c r="L506" t="str">
        <f t="shared" si="29"/>
        <v xml:space="preserve">LG </v>
      </c>
      <c r="M506" t="str">
        <f t="shared" si="30"/>
        <v>Single Item</v>
      </c>
      <c r="N506">
        <v>1</v>
      </c>
      <c r="O506" s="6">
        <v>0.05</v>
      </c>
      <c r="P506" s="3">
        <v>753.3</v>
      </c>
      <c r="Q506" s="3">
        <v>57.16</v>
      </c>
      <c r="R506" s="3">
        <f t="shared" si="31"/>
        <v>36.6389473684211</v>
      </c>
      <c r="S506" s="3">
        <v>156.38</v>
      </c>
      <c r="U506" s="3"/>
    </row>
    <row r="507" spans="1:21" x14ac:dyDescent="0.25">
      <c r="A507" t="s">
        <v>951</v>
      </c>
      <c r="B507" s="2">
        <v>44543</v>
      </c>
      <c r="C507" s="10" t="str">
        <f t="shared" si="28"/>
        <v>2021</v>
      </c>
      <c r="D507">
        <v>10255</v>
      </c>
      <c r="E507" t="s">
        <v>952</v>
      </c>
      <c r="F507" t="s">
        <v>17</v>
      </c>
      <c r="G507" t="s">
        <v>33</v>
      </c>
      <c r="H507" t="s">
        <v>34</v>
      </c>
      <c r="I507" t="s">
        <v>27</v>
      </c>
      <c r="J507" t="s">
        <v>551</v>
      </c>
      <c r="K507" t="s">
        <v>552</v>
      </c>
      <c r="L507" t="str">
        <f t="shared" si="29"/>
        <v xml:space="preserve">Supersonic </v>
      </c>
      <c r="M507" t="str">
        <f t="shared" si="30"/>
        <v>Mid-Sized Order</v>
      </c>
      <c r="N507">
        <v>2</v>
      </c>
      <c r="O507" s="6">
        <v>0.25</v>
      </c>
      <c r="P507" s="3">
        <v>2675.38</v>
      </c>
      <c r="Q507" s="3">
        <v>232.85</v>
      </c>
      <c r="R507" s="3">
        <f t="shared" si="31"/>
        <v>814.17666666666673</v>
      </c>
      <c r="S507" s="3">
        <v>611.86</v>
      </c>
      <c r="U507" s="3"/>
    </row>
    <row r="508" spans="1:21" x14ac:dyDescent="0.25">
      <c r="A508" t="s">
        <v>953</v>
      </c>
      <c r="B508" s="2">
        <v>43273</v>
      </c>
      <c r="C508" s="10" t="str">
        <f t="shared" si="28"/>
        <v>2018</v>
      </c>
      <c r="D508">
        <v>10029</v>
      </c>
      <c r="E508" t="s">
        <v>529</v>
      </c>
      <c r="F508" t="s">
        <v>17</v>
      </c>
      <c r="G508" t="s">
        <v>133</v>
      </c>
      <c r="H508" t="s">
        <v>134</v>
      </c>
      <c r="I508" t="s">
        <v>135</v>
      </c>
      <c r="J508" t="s">
        <v>57</v>
      </c>
      <c r="K508" t="s">
        <v>58</v>
      </c>
      <c r="L508" t="str">
        <f t="shared" si="29"/>
        <v xml:space="preserve">KitchenAid </v>
      </c>
      <c r="M508" t="str">
        <f t="shared" si="30"/>
        <v>Mid-Sized Order</v>
      </c>
      <c r="N508">
        <v>4</v>
      </c>
      <c r="O508" s="6">
        <v>0.25</v>
      </c>
      <c r="P508" s="3">
        <v>603.24</v>
      </c>
      <c r="Q508" s="3">
        <v>13.28</v>
      </c>
      <c r="R508" s="3">
        <f t="shared" si="31"/>
        <v>196.65333333333331</v>
      </c>
      <c r="S508" s="3">
        <v>73.73</v>
      </c>
      <c r="U508" s="3"/>
    </row>
    <row r="509" spans="1:21" x14ac:dyDescent="0.25">
      <c r="A509" t="s">
        <v>954</v>
      </c>
      <c r="B509" s="2">
        <v>44365</v>
      </c>
      <c r="C509" s="10" t="str">
        <f t="shared" si="28"/>
        <v>2021</v>
      </c>
      <c r="D509">
        <v>10363</v>
      </c>
      <c r="E509" t="s">
        <v>269</v>
      </c>
      <c r="F509" t="s">
        <v>17</v>
      </c>
      <c r="G509" t="s">
        <v>121</v>
      </c>
      <c r="H509" t="s">
        <v>121</v>
      </c>
      <c r="I509" t="s">
        <v>122</v>
      </c>
      <c r="J509" t="s">
        <v>157</v>
      </c>
      <c r="K509" t="s">
        <v>158</v>
      </c>
      <c r="L509" t="str">
        <f t="shared" si="29"/>
        <v xml:space="preserve">Epson </v>
      </c>
      <c r="M509" t="str">
        <f t="shared" si="30"/>
        <v>Single Item</v>
      </c>
      <c r="N509">
        <v>1</v>
      </c>
      <c r="O509" s="6">
        <v>0.1</v>
      </c>
      <c r="P509" s="3">
        <v>188.87</v>
      </c>
      <c r="Q509" s="3">
        <v>21.56</v>
      </c>
      <c r="R509" s="3">
        <f t="shared" si="31"/>
        <v>18.590000000000003</v>
      </c>
      <c r="S509" s="3">
        <v>30.49</v>
      </c>
      <c r="U509" s="3"/>
    </row>
    <row r="510" spans="1:21" x14ac:dyDescent="0.25">
      <c r="A510" t="s">
        <v>955</v>
      </c>
      <c r="B510" s="2">
        <v>43408</v>
      </c>
      <c r="C510" s="10" t="str">
        <f t="shared" si="28"/>
        <v>2018</v>
      </c>
      <c r="D510">
        <v>10151</v>
      </c>
      <c r="E510" t="s">
        <v>423</v>
      </c>
      <c r="F510" t="s">
        <v>32</v>
      </c>
      <c r="G510" t="s">
        <v>88</v>
      </c>
      <c r="H510" t="s">
        <v>89</v>
      </c>
      <c r="I510" t="s">
        <v>90</v>
      </c>
      <c r="J510" t="s">
        <v>150</v>
      </c>
      <c r="K510" t="s">
        <v>151</v>
      </c>
      <c r="L510" t="str">
        <f t="shared" si="29"/>
        <v xml:space="preserve">Maytag </v>
      </c>
      <c r="M510" t="str">
        <f t="shared" si="30"/>
        <v>Single Item</v>
      </c>
      <c r="N510">
        <v>1</v>
      </c>
      <c r="O510" s="6">
        <v>0</v>
      </c>
      <c r="P510" s="3">
        <v>878.08</v>
      </c>
      <c r="Q510" s="3">
        <v>251.43</v>
      </c>
      <c r="R510" s="3">
        <f t="shared" si="31"/>
        <v>0</v>
      </c>
      <c r="S510" s="3">
        <v>244.66</v>
      </c>
      <c r="U510" s="3"/>
    </row>
    <row r="511" spans="1:21" x14ac:dyDescent="0.25">
      <c r="A511" t="s">
        <v>956</v>
      </c>
      <c r="B511" s="2">
        <v>43416</v>
      </c>
      <c r="C511" s="10" t="str">
        <f t="shared" si="28"/>
        <v>2018</v>
      </c>
      <c r="D511">
        <v>10180</v>
      </c>
      <c r="E511" t="s">
        <v>521</v>
      </c>
      <c r="F511" t="s">
        <v>17</v>
      </c>
      <c r="G511" t="s">
        <v>133</v>
      </c>
      <c r="H511" t="s">
        <v>134</v>
      </c>
      <c r="I511" t="s">
        <v>135</v>
      </c>
      <c r="J511" t="s">
        <v>443</v>
      </c>
      <c r="K511" t="s">
        <v>444</v>
      </c>
      <c r="L511" t="str">
        <f t="shared" si="29"/>
        <v xml:space="preserve">Cisco </v>
      </c>
      <c r="M511" t="str">
        <f t="shared" si="30"/>
        <v>Large Order</v>
      </c>
      <c r="N511">
        <v>7</v>
      </c>
      <c r="O511" s="6">
        <v>0.05</v>
      </c>
      <c r="P511" s="3">
        <v>3879.33</v>
      </c>
      <c r="Q511" s="3">
        <v>32.79</v>
      </c>
      <c r="R511" s="3">
        <f t="shared" si="31"/>
        <v>202.44947368421072</v>
      </c>
      <c r="S511" s="3">
        <v>779.16</v>
      </c>
      <c r="U511" s="3"/>
    </row>
    <row r="512" spans="1:21" x14ac:dyDescent="0.25">
      <c r="A512" t="s">
        <v>957</v>
      </c>
      <c r="B512" s="2">
        <v>43107</v>
      </c>
      <c r="C512" s="10" t="str">
        <f t="shared" si="28"/>
        <v>2018</v>
      </c>
      <c r="D512">
        <v>10334</v>
      </c>
      <c r="E512" t="s">
        <v>109</v>
      </c>
      <c r="F512" t="s">
        <v>17</v>
      </c>
      <c r="G512" t="s">
        <v>72</v>
      </c>
      <c r="H512" t="s">
        <v>73</v>
      </c>
      <c r="I512" t="s">
        <v>56</v>
      </c>
      <c r="J512" t="s">
        <v>195</v>
      </c>
      <c r="K512" t="s">
        <v>196</v>
      </c>
      <c r="L512" t="str">
        <f t="shared" si="29"/>
        <v xml:space="preserve">Cuisinart </v>
      </c>
      <c r="M512" t="str">
        <f t="shared" si="30"/>
        <v>Single Item</v>
      </c>
      <c r="N512">
        <v>1</v>
      </c>
      <c r="O512" s="6">
        <v>0</v>
      </c>
      <c r="P512" s="3">
        <v>279.27999999999997</v>
      </c>
      <c r="Q512" s="3">
        <v>27.76</v>
      </c>
      <c r="R512" s="3">
        <f t="shared" si="31"/>
        <v>0</v>
      </c>
      <c r="S512" s="3">
        <v>36.29</v>
      </c>
      <c r="U512" s="3"/>
    </row>
    <row r="513" spans="1:21" x14ac:dyDescent="0.25">
      <c r="A513" t="s">
        <v>958</v>
      </c>
      <c r="B513" s="2">
        <v>44035</v>
      </c>
      <c r="C513" s="10" t="str">
        <f t="shared" si="28"/>
        <v>2020</v>
      </c>
      <c r="D513">
        <v>10162</v>
      </c>
      <c r="E513" t="s">
        <v>258</v>
      </c>
      <c r="F513" t="s">
        <v>32</v>
      </c>
      <c r="G513" t="s">
        <v>154</v>
      </c>
      <c r="H513" t="s">
        <v>155</v>
      </c>
      <c r="I513" t="s">
        <v>156</v>
      </c>
      <c r="J513" t="s">
        <v>427</v>
      </c>
      <c r="K513" t="s">
        <v>428</v>
      </c>
      <c r="L513" t="str">
        <f t="shared" si="29"/>
        <v xml:space="preserve">Sharp </v>
      </c>
      <c r="M513" t="str">
        <f t="shared" si="30"/>
        <v>Mid-Sized Order</v>
      </c>
      <c r="N513">
        <v>2</v>
      </c>
      <c r="O513" s="6">
        <v>0</v>
      </c>
      <c r="P513" s="3">
        <v>258.38</v>
      </c>
      <c r="Q513" s="3">
        <v>13.28</v>
      </c>
      <c r="R513" s="3">
        <f t="shared" si="31"/>
        <v>0</v>
      </c>
      <c r="S513" s="3">
        <v>40.090000000000003</v>
      </c>
      <c r="U513" s="3"/>
    </row>
    <row r="514" spans="1:21" x14ac:dyDescent="0.25">
      <c r="A514" t="s">
        <v>959</v>
      </c>
      <c r="B514" s="2">
        <v>43896</v>
      </c>
      <c r="C514" s="10" t="str">
        <f t="shared" si="28"/>
        <v>2020</v>
      </c>
      <c r="D514">
        <v>10101</v>
      </c>
      <c r="E514" t="s">
        <v>960</v>
      </c>
      <c r="F514" t="s">
        <v>39</v>
      </c>
      <c r="G514" t="s">
        <v>103</v>
      </c>
      <c r="H514" t="s">
        <v>104</v>
      </c>
      <c r="I514" t="s">
        <v>105</v>
      </c>
      <c r="J514" t="s">
        <v>374</v>
      </c>
      <c r="K514" t="s">
        <v>1550</v>
      </c>
      <c r="L514" t="str">
        <f t="shared" si="29"/>
        <v xml:space="preserve">Insignia </v>
      </c>
      <c r="M514" t="str">
        <f t="shared" si="30"/>
        <v>Single Item</v>
      </c>
      <c r="N514">
        <v>1</v>
      </c>
      <c r="O514" s="6">
        <v>0.3</v>
      </c>
      <c r="P514" s="3">
        <v>1191.01</v>
      </c>
      <c r="Q514" s="3">
        <v>259.07</v>
      </c>
      <c r="R514" s="3">
        <f t="shared" si="31"/>
        <v>399.40285714285733</v>
      </c>
      <c r="S514" s="3">
        <v>287.93</v>
      </c>
      <c r="U514" s="3"/>
    </row>
    <row r="515" spans="1:21" x14ac:dyDescent="0.25">
      <c r="A515" t="s">
        <v>961</v>
      </c>
      <c r="B515" s="2">
        <v>43617</v>
      </c>
      <c r="C515" s="10" t="str">
        <f t="shared" ref="C515:C578" si="32">LEFT(TEXT(B515, "YYYY-MM-DD"), 4)</f>
        <v>2019</v>
      </c>
      <c r="D515">
        <v>10143</v>
      </c>
      <c r="E515" t="s">
        <v>962</v>
      </c>
      <c r="F515" t="s">
        <v>32</v>
      </c>
      <c r="G515" t="s">
        <v>88</v>
      </c>
      <c r="H515" t="s">
        <v>89</v>
      </c>
      <c r="I515" t="s">
        <v>90</v>
      </c>
      <c r="J515" t="s">
        <v>43</v>
      </c>
      <c r="K515" t="s">
        <v>44</v>
      </c>
      <c r="L515" t="str">
        <f t="shared" ref="L515:L578" si="33">LEFT(K515, FIND(" ", K515))</f>
        <v xml:space="preserve">HP </v>
      </c>
      <c r="M515" t="str">
        <f t="shared" ref="M515:M578" si="34">IF(N515 = 1, "Single Item", IF(N515 &lt;= 4, "Mid-Sized Order", IF(N515 &gt; 4, "Large Order", "Invalid")))</f>
        <v>Single Item</v>
      </c>
      <c r="N515">
        <v>1</v>
      </c>
      <c r="O515" s="6">
        <v>0.25</v>
      </c>
      <c r="P515" s="3">
        <v>157.5</v>
      </c>
      <c r="Q515" s="3">
        <v>19.79</v>
      </c>
      <c r="R515" s="3">
        <f t="shared" ref="R515:R578" si="35">(P515-Q515)/(1-O515) - (P515-Q515)</f>
        <v>45.903333333333336</v>
      </c>
      <c r="S515" s="3">
        <v>25.6</v>
      </c>
      <c r="U515" s="3"/>
    </row>
    <row r="516" spans="1:21" x14ac:dyDescent="0.25">
      <c r="A516" t="s">
        <v>963</v>
      </c>
      <c r="B516" s="2">
        <v>44399</v>
      </c>
      <c r="C516" s="10" t="str">
        <f t="shared" si="32"/>
        <v>2021</v>
      </c>
      <c r="D516">
        <v>10261</v>
      </c>
      <c r="E516" t="s">
        <v>317</v>
      </c>
      <c r="F516" t="s">
        <v>17</v>
      </c>
      <c r="G516" t="s">
        <v>88</v>
      </c>
      <c r="H516" t="s">
        <v>89</v>
      </c>
      <c r="I516" t="s">
        <v>90</v>
      </c>
      <c r="J516" t="s">
        <v>35</v>
      </c>
      <c r="K516" t="s">
        <v>36</v>
      </c>
      <c r="L516" t="str">
        <f t="shared" si="33"/>
        <v xml:space="preserve">Samsung </v>
      </c>
      <c r="M516" t="str">
        <f t="shared" si="34"/>
        <v>Single Item</v>
      </c>
      <c r="N516">
        <v>1</v>
      </c>
      <c r="O516" s="6">
        <v>0</v>
      </c>
      <c r="P516" s="3">
        <v>851.25</v>
      </c>
      <c r="Q516" s="3">
        <v>216.61</v>
      </c>
      <c r="R516" s="3">
        <f t="shared" si="35"/>
        <v>0</v>
      </c>
      <c r="S516" s="3">
        <v>234.47</v>
      </c>
      <c r="U516" s="3"/>
    </row>
    <row r="517" spans="1:21" x14ac:dyDescent="0.25">
      <c r="A517" t="s">
        <v>964</v>
      </c>
      <c r="B517" s="2">
        <v>43269</v>
      </c>
      <c r="C517" s="10" t="str">
        <f t="shared" si="32"/>
        <v>2018</v>
      </c>
      <c r="D517">
        <v>10375</v>
      </c>
      <c r="E517" t="s">
        <v>965</v>
      </c>
      <c r="F517" t="s">
        <v>32</v>
      </c>
      <c r="G517" t="s">
        <v>133</v>
      </c>
      <c r="H517" t="s">
        <v>134</v>
      </c>
      <c r="I517" t="s">
        <v>135</v>
      </c>
      <c r="J517" t="s">
        <v>106</v>
      </c>
      <c r="K517" t="s">
        <v>107</v>
      </c>
      <c r="L517" t="str">
        <f t="shared" si="33"/>
        <v xml:space="preserve">Breville </v>
      </c>
      <c r="M517" t="str">
        <f t="shared" si="34"/>
        <v>Single Item</v>
      </c>
      <c r="N517">
        <v>1</v>
      </c>
      <c r="O517" s="6">
        <v>0</v>
      </c>
      <c r="P517" s="3">
        <v>1007.32</v>
      </c>
      <c r="Q517" s="3">
        <v>270.92</v>
      </c>
      <c r="R517" s="3">
        <f t="shared" si="35"/>
        <v>0</v>
      </c>
      <c r="S517" s="3">
        <v>278.92</v>
      </c>
      <c r="U517" s="3"/>
    </row>
    <row r="518" spans="1:21" x14ac:dyDescent="0.25">
      <c r="A518" t="s">
        <v>966</v>
      </c>
      <c r="B518" s="2">
        <v>44455</v>
      </c>
      <c r="C518" s="10" t="str">
        <f t="shared" si="32"/>
        <v>2021</v>
      </c>
      <c r="D518">
        <v>10374</v>
      </c>
      <c r="E518" t="s">
        <v>164</v>
      </c>
      <c r="F518" t="s">
        <v>32</v>
      </c>
      <c r="G518" t="s">
        <v>133</v>
      </c>
      <c r="H518" t="s">
        <v>134</v>
      </c>
      <c r="I518" t="s">
        <v>135</v>
      </c>
      <c r="J518" t="s">
        <v>64</v>
      </c>
      <c r="K518" t="s">
        <v>65</v>
      </c>
      <c r="L518" t="str">
        <f t="shared" si="33"/>
        <v xml:space="preserve">TCL </v>
      </c>
      <c r="M518" t="str">
        <f t="shared" si="34"/>
        <v>Large Order</v>
      </c>
      <c r="N518">
        <v>6</v>
      </c>
      <c r="O518" s="6">
        <v>0</v>
      </c>
      <c r="P518" s="3">
        <v>5289.84</v>
      </c>
      <c r="Q518" s="3">
        <v>154</v>
      </c>
      <c r="R518" s="3">
        <f t="shared" si="35"/>
        <v>0</v>
      </c>
      <c r="S518" s="3">
        <v>1179.1600000000001</v>
      </c>
      <c r="U518" s="3"/>
    </row>
    <row r="519" spans="1:21" x14ac:dyDescent="0.25">
      <c r="A519" t="s">
        <v>967</v>
      </c>
      <c r="B519" s="2">
        <v>43658</v>
      </c>
      <c r="C519" s="10" t="str">
        <f t="shared" si="32"/>
        <v>2019</v>
      </c>
      <c r="D519">
        <v>10093</v>
      </c>
      <c r="E519" t="s">
        <v>545</v>
      </c>
      <c r="F519" t="s">
        <v>39</v>
      </c>
      <c r="G519" t="s">
        <v>133</v>
      </c>
      <c r="H519" t="s">
        <v>134</v>
      </c>
      <c r="I519" t="s">
        <v>135</v>
      </c>
      <c r="J519" t="s">
        <v>80</v>
      </c>
      <c r="K519" t="s">
        <v>81</v>
      </c>
      <c r="L519" t="str">
        <f t="shared" si="33"/>
        <v xml:space="preserve">HP </v>
      </c>
      <c r="M519" t="str">
        <f t="shared" si="34"/>
        <v>Single Item</v>
      </c>
      <c r="N519">
        <v>1</v>
      </c>
      <c r="O519" s="6">
        <v>0</v>
      </c>
      <c r="P519" s="3">
        <v>227.74</v>
      </c>
      <c r="Q519" s="3">
        <v>27.08</v>
      </c>
      <c r="R519" s="3">
        <f t="shared" si="35"/>
        <v>0</v>
      </c>
      <c r="S519" s="3">
        <v>36.869999999999997</v>
      </c>
      <c r="U519" s="3"/>
    </row>
    <row r="520" spans="1:21" x14ac:dyDescent="0.25">
      <c r="A520" t="s">
        <v>968</v>
      </c>
      <c r="B520" s="2">
        <v>44689</v>
      </c>
      <c r="C520" s="10" t="str">
        <f t="shared" si="32"/>
        <v>2022</v>
      </c>
      <c r="D520">
        <v>10282</v>
      </c>
      <c r="E520" t="s">
        <v>1554</v>
      </c>
      <c r="F520" t="s">
        <v>17</v>
      </c>
      <c r="G520" t="s">
        <v>278</v>
      </c>
      <c r="H520" t="s">
        <v>279</v>
      </c>
      <c r="I520" t="s">
        <v>122</v>
      </c>
      <c r="J520" t="s">
        <v>551</v>
      </c>
      <c r="K520" t="s">
        <v>552</v>
      </c>
      <c r="L520" t="str">
        <f t="shared" si="33"/>
        <v xml:space="preserve">Supersonic </v>
      </c>
      <c r="M520" t="str">
        <f t="shared" si="34"/>
        <v>Mid-Sized Order</v>
      </c>
      <c r="N520">
        <v>2</v>
      </c>
      <c r="O520" s="6">
        <v>0.1</v>
      </c>
      <c r="P520" s="3">
        <v>2675.38</v>
      </c>
      <c r="Q520" s="3">
        <v>244.49</v>
      </c>
      <c r="R520" s="3">
        <f t="shared" si="35"/>
        <v>270.09888888888872</v>
      </c>
      <c r="S520" s="3">
        <v>613.03</v>
      </c>
      <c r="U520" s="3"/>
    </row>
    <row r="521" spans="1:21" x14ac:dyDescent="0.25">
      <c r="A521" t="s">
        <v>969</v>
      </c>
      <c r="B521" s="2">
        <v>44082</v>
      </c>
      <c r="C521" s="10" t="str">
        <f t="shared" si="32"/>
        <v>2020</v>
      </c>
      <c r="D521">
        <v>10159</v>
      </c>
      <c r="E521" t="s">
        <v>970</v>
      </c>
      <c r="F521" t="s">
        <v>17</v>
      </c>
      <c r="G521" t="s">
        <v>201</v>
      </c>
      <c r="H521" t="s">
        <v>202</v>
      </c>
      <c r="I521" t="s">
        <v>122</v>
      </c>
      <c r="J521" t="s">
        <v>80</v>
      </c>
      <c r="K521" t="s">
        <v>81</v>
      </c>
      <c r="L521" t="str">
        <f t="shared" si="33"/>
        <v xml:space="preserve">HP </v>
      </c>
      <c r="M521" t="str">
        <f t="shared" si="34"/>
        <v>Single Item</v>
      </c>
      <c r="N521">
        <v>1</v>
      </c>
      <c r="O521" s="6">
        <v>0</v>
      </c>
      <c r="P521" s="3">
        <v>227.74</v>
      </c>
      <c r="Q521" s="3">
        <v>24.73</v>
      </c>
      <c r="R521" s="3">
        <f t="shared" si="35"/>
        <v>0</v>
      </c>
      <c r="S521" s="3">
        <v>36.630000000000003</v>
      </c>
      <c r="U521" s="3"/>
    </row>
    <row r="522" spans="1:21" x14ac:dyDescent="0.25">
      <c r="A522" t="s">
        <v>971</v>
      </c>
      <c r="B522" s="2">
        <v>43498</v>
      </c>
      <c r="C522" s="10" t="str">
        <f t="shared" si="32"/>
        <v>2019</v>
      </c>
      <c r="D522">
        <v>10109</v>
      </c>
      <c r="E522" t="s">
        <v>348</v>
      </c>
      <c r="F522" t="s">
        <v>32</v>
      </c>
      <c r="G522" t="s">
        <v>40</v>
      </c>
      <c r="H522" t="s">
        <v>41</v>
      </c>
      <c r="I522" t="s">
        <v>166</v>
      </c>
      <c r="J522" t="s">
        <v>241</v>
      </c>
      <c r="K522" t="s">
        <v>242</v>
      </c>
      <c r="L522" t="str">
        <f t="shared" si="33"/>
        <v xml:space="preserve">LG </v>
      </c>
      <c r="M522" t="str">
        <f t="shared" si="34"/>
        <v>Mid-Sized Order</v>
      </c>
      <c r="N522">
        <v>3</v>
      </c>
      <c r="O522" s="6">
        <v>0.1</v>
      </c>
      <c r="P522" s="3">
        <v>714.24</v>
      </c>
      <c r="Q522" s="3">
        <v>29.88</v>
      </c>
      <c r="R522" s="3">
        <f t="shared" si="35"/>
        <v>76.039999999999964</v>
      </c>
      <c r="S522" s="3">
        <v>88.7</v>
      </c>
      <c r="U522" s="3"/>
    </row>
    <row r="523" spans="1:21" x14ac:dyDescent="0.25">
      <c r="A523" t="s">
        <v>972</v>
      </c>
      <c r="B523" s="2">
        <v>43129</v>
      </c>
      <c r="C523" s="10" t="str">
        <f t="shared" si="32"/>
        <v>2018</v>
      </c>
      <c r="D523">
        <v>10038</v>
      </c>
      <c r="E523" t="s">
        <v>805</v>
      </c>
      <c r="F523" t="s">
        <v>17</v>
      </c>
      <c r="G523" t="s">
        <v>33</v>
      </c>
      <c r="H523" t="s">
        <v>34</v>
      </c>
      <c r="I523" t="s">
        <v>27</v>
      </c>
      <c r="J523" t="s">
        <v>384</v>
      </c>
      <c r="K523" t="s">
        <v>385</v>
      </c>
      <c r="L523" t="str">
        <f t="shared" si="33"/>
        <v xml:space="preserve">Hoover </v>
      </c>
      <c r="M523" t="str">
        <f t="shared" si="34"/>
        <v>Single Item</v>
      </c>
      <c r="N523">
        <v>1</v>
      </c>
      <c r="O523" s="6">
        <v>0</v>
      </c>
      <c r="P523" s="3">
        <v>1255.1600000000001</v>
      </c>
      <c r="Q523" s="3">
        <v>346.22</v>
      </c>
      <c r="R523" s="3">
        <f t="shared" si="35"/>
        <v>0</v>
      </c>
      <c r="S523" s="3">
        <v>348.41</v>
      </c>
      <c r="U523" s="3"/>
    </row>
    <row r="524" spans="1:21" x14ac:dyDescent="0.25">
      <c r="A524" t="s">
        <v>973</v>
      </c>
      <c r="B524" s="2">
        <v>44890</v>
      </c>
      <c r="C524" s="10" t="str">
        <f t="shared" si="32"/>
        <v>2022</v>
      </c>
      <c r="D524">
        <v>10142</v>
      </c>
      <c r="E524" t="s">
        <v>67</v>
      </c>
      <c r="F524" t="s">
        <v>32</v>
      </c>
      <c r="G524" t="s">
        <v>88</v>
      </c>
      <c r="H524" t="s">
        <v>89</v>
      </c>
      <c r="I524" t="s">
        <v>90</v>
      </c>
      <c r="J524" t="s">
        <v>272</v>
      </c>
      <c r="K524" t="s">
        <v>273</v>
      </c>
      <c r="L524" t="str">
        <f t="shared" si="33"/>
        <v xml:space="preserve">Huawei </v>
      </c>
      <c r="M524" t="str">
        <f t="shared" si="34"/>
        <v>Mid-Sized Order</v>
      </c>
      <c r="N524">
        <v>2</v>
      </c>
      <c r="O524" s="6">
        <v>0.05</v>
      </c>
      <c r="P524" s="3">
        <v>1000.64</v>
      </c>
      <c r="Q524" s="3">
        <v>17</v>
      </c>
      <c r="R524" s="3">
        <f t="shared" si="35"/>
        <v>51.770526315789425</v>
      </c>
      <c r="S524" s="3">
        <v>201.82</v>
      </c>
      <c r="U524" s="3"/>
    </row>
    <row r="525" spans="1:21" x14ac:dyDescent="0.25">
      <c r="A525" t="s">
        <v>974</v>
      </c>
      <c r="B525" s="2">
        <v>44784</v>
      </c>
      <c r="C525" s="10" t="str">
        <f t="shared" si="32"/>
        <v>2022</v>
      </c>
      <c r="D525">
        <v>10139</v>
      </c>
      <c r="E525" t="s">
        <v>975</v>
      </c>
      <c r="F525" t="s">
        <v>32</v>
      </c>
      <c r="G525" t="s">
        <v>72</v>
      </c>
      <c r="H525" t="s">
        <v>73</v>
      </c>
      <c r="I525" t="s">
        <v>56</v>
      </c>
      <c r="J525" t="s">
        <v>427</v>
      </c>
      <c r="K525" t="s">
        <v>428</v>
      </c>
      <c r="L525" t="str">
        <f t="shared" si="33"/>
        <v xml:space="preserve">Sharp </v>
      </c>
      <c r="M525" t="str">
        <f t="shared" si="34"/>
        <v>Large Order</v>
      </c>
      <c r="N525">
        <v>6</v>
      </c>
      <c r="O525" s="6">
        <v>0</v>
      </c>
      <c r="P525" s="3">
        <v>775.14</v>
      </c>
      <c r="Q525" s="3">
        <v>14.48</v>
      </c>
      <c r="R525" s="3">
        <f t="shared" si="35"/>
        <v>0</v>
      </c>
      <c r="S525" s="3">
        <v>117.73</v>
      </c>
      <c r="U525" s="3"/>
    </row>
    <row r="526" spans="1:21" x14ac:dyDescent="0.25">
      <c r="A526" t="s">
        <v>976</v>
      </c>
      <c r="B526" s="2">
        <v>43606</v>
      </c>
      <c r="C526" s="10" t="str">
        <f t="shared" si="32"/>
        <v>2019</v>
      </c>
      <c r="D526">
        <v>10028</v>
      </c>
      <c r="E526" t="s">
        <v>536</v>
      </c>
      <c r="F526" t="s">
        <v>39</v>
      </c>
      <c r="G526" t="s">
        <v>33</v>
      </c>
      <c r="H526" t="s">
        <v>34</v>
      </c>
      <c r="I526" t="s">
        <v>27</v>
      </c>
      <c r="J526" t="s">
        <v>398</v>
      </c>
      <c r="K526" t="s">
        <v>1551</v>
      </c>
      <c r="L526" t="str">
        <f t="shared" si="33"/>
        <v xml:space="preserve">Samsung </v>
      </c>
      <c r="M526" t="str">
        <f t="shared" si="34"/>
        <v>Mid-Sized Order</v>
      </c>
      <c r="N526">
        <v>2</v>
      </c>
      <c r="O526" s="6">
        <v>0</v>
      </c>
      <c r="P526" s="3">
        <v>478.94</v>
      </c>
      <c r="Q526" s="3">
        <v>22.84</v>
      </c>
      <c r="R526" s="3">
        <f t="shared" si="35"/>
        <v>0</v>
      </c>
      <c r="S526" s="3">
        <v>59.76</v>
      </c>
      <c r="U526" s="3"/>
    </row>
    <row r="527" spans="1:21" x14ac:dyDescent="0.25">
      <c r="A527" t="s">
        <v>977</v>
      </c>
      <c r="B527" s="2">
        <v>43607</v>
      </c>
      <c r="C527" s="10" t="str">
        <f t="shared" si="32"/>
        <v>2019</v>
      </c>
      <c r="D527">
        <v>10347</v>
      </c>
      <c r="E527" t="s">
        <v>465</v>
      </c>
      <c r="F527" t="s">
        <v>39</v>
      </c>
      <c r="G527" t="s">
        <v>54</v>
      </c>
      <c r="H527" t="s">
        <v>55</v>
      </c>
      <c r="I527" t="s">
        <v>56</v>
      </c>
      <c r="J527" t="s">
        <v>43</v>
      </c>
      <c r="K527" t="s">
        <v>44</v>
      </c>
      <c r="L527" t="str">
        <f t="shared" si="33"/>
        <v xml:space="preserve">HP </v>
      </c>
      <c r="M527" t="str">
        <f t="shared" si="34"/>
        <v>Large Order</v>
      </c>
      <c r="N527">
        <v>6</v>
      </c>
      <c r="O527" s="6">
        <v>0.1</v>
      </c>
      <c r="P527" s="3">
        <v>945</v>
      </c>
      <c r="Q527" s="3">
        <v>21.59</v>
      </c>
      <c r="R527" s="3">
        <f t="shared" si="35"/>
        <v>102.60111111111098</v>
      </c>
      <c r="S527" s="3">
        <v>143.88</v>
      </c>
      <c r="U527" s="3"/>
    </row>
    <row r="528" spans="1:21" x14ac:dyDescent="0.25">
      <c r="A528" t="s">
        <v>978</v>
      </c>
      <c r="B528" s="2">
        <v>43431</v>
      </c>
      <c r="C528" s="10" t="str">
        <f t="shared" si="32"/>
        <v>2018</v>
      </c>
      <c r="D528">
        <v>10115</v>
      </c>
      <c r="E528" t="s">
        <v>357</v>
      </c>
      <c r="F528" t="s">
        <v>32</v>
      </c>
      <c r="G528" t="s">
        <v>278</v>
      </c>
      <c r="H528" t="s">
        <v>279</v>
      </c>
      <c r="I528" t="s">
        <v>122</v>
      </c>
      <c r="J528" t="s">
        <v>480</v>
      </c>
      <c r="K528" t="s">
        <v>481</v>
      </c>
      <c r="L528" t="str">
        <f t="shared" si="33"/>
        <v xml:space="preserve">Panasonic </v>
      </c>
      <c r="M528" t="str">
        <f t="shared" si="34"/>
        <v>Single Item</v>
      </c>
      <c r="N528">
        <v>1</v>
      </c>
      <c r="O528" s="6">
        <v>0.2</v>
      </c>
      <c r="P528" s="3">
        <v>885.07</v>
      </c>
      <c r="Q528" s="3">
        <v>151.81</v>
      </c>
      <c r="R528" s="3">
        <f t="shared" si="35"/>
        <v>183.31499999999994</v>
      </c>
      <c r="S528" s="3">
        <v>209.9</v>
      </c>
      <c r="U528" s="3"/>
    </row>
    <row r="529" spans="1:21" x14ac:dyDescent="0.25">
      <c r="A529" t="s">
        <v>979</v>
      </c>
      <c r="B529" s="2">
        <v>43793</v>
      </c>
      <c r="C529" s="10" t="str">
        <f t="shared" si="32"/>
        <v>2019</v>
      </c>
      <c r="D529">
        <v>10049</v>
      </c>
      <c r="E529" t="s">
        <v>980</v>
      </c>
      <c r="F529" t="s">
        <v>39</v>
      </c>
      <c r="G529" t="s">
        <v>33</v>
      </c>
      <c r="H529" t="s">
        <v>34</v>
      </c>
      <c r="I529" t="s">
        <v>27</v>
      </c>
      <c r="J529" t="s">
        <v>95</v>
      </c>
      <c r="K529" t="s">
        <v>96</v>
      </c>
      <c r="L529" t="str">
        <f t="shared" si="33"/>
        <v xml:space="preserve">Sharp </v>
      </c>
      <c r="M529" t="str">
        <f t="shared" si="34"/>
        <v>Mid-Sized Order</v>
      </c>
      <c r="N529">
        <v>4</v>
      </c>
      <c r="O529" s="6">
        <v>0</v>
      </c>
      <c r="P529" s="3">
        <v>4097.4799999999996</v>
      </c>
      <c r="Q529" s="3">
        <v>188.04</v>
      </c>
      <c r="R529" s="3">
        <f t="shared" si="35"/>
        <v>0</v>
      </c>
      <c r="S529" s="3">
        <v>920.24</v>
      </c>
      <c r="U529" s="3"/>
    </row>
    <row r="530" spans="1:21" x14ac:dyDescent="0.25">
      <c r="A530" t="s">
        <v>981</v>
      </c>
      <c r="B530" s="2">
        <v>43110</v>
      </c>
      <c r="C530" s="10" t="str">
        <f t="shared" si="32"/>
        <v>2018</v>
      </c>
      <c r="D530">
        <v>10260</v>
      </c>
      <c r="E530" t="s">
        <v>383</v>
      </c>
      <c r="F530" t="s">
        <v>17</v>
      </c>
      <c r="G530" t="s">
        <v>261</v>
      </c>
      <c r="H530" t="s">
        <v>261</v>
      </c>
      <c r="I530" t="s">
        <v>1543</v>
      </c>
      <c r="J530" t="s">
        <v>302</v>
      </c>
      <c r="K530" t="s">
        <v>303</v>
      </c>
      <c r="L530" t="str">
        <f t="shared" si="33"/>
        <v xml:space="preserve">Toshiba </v>
      </c>
      <c r="M530" t="str">
        <f t="shared" si="34"/>
        <v>Single Item</v>
      </c>
      <c r="N530">
        <v>1</v>
      </c>
      <c r="O530" s="6">
        <v>0</v>
      </c>
      <c r="P530" s="3">
        <v>272.87</v>
      </c>
      <c r="Q530" s="3">
        <v>35.68</v>
      </c>
      <c r="R530" s="3">
        <f t="shared" si="35"/>
        <v>0</v>
      </c>
      <c r="S530" s="3">
        <v>36.31</v>
      </c>
      <c r="U530" s="3"/>
    </row>
    <row r="531" spans="1:21" x14ac:dyDescent="0.25">
      <c r="A531" t="s">
        <v>982</v>
      </c>
      <c r="B531" s="2">
        <v>43710</v>
      </c>
      <c r="C531" s="10" t="str">
        <f t="shared" si="32"/>
        <v>2019</v>
      </c>
      <c r="D531">
        <v>10125</v>
      </c>
      <c r="E531" t="s">
        <v>928</v>
      </c>
      <c r="F531" t="s">
        <v>39</v>
      </c>
      <c r="G531" t="s">
        <v>112</v>
      </c>
      <c r="H531" t="s">
        <v>26</v>
      </c>
      <c r="I531" t="s">
        <v>27</v>
      </c>
      <c r="J531" t="s">
        <v>175</v>
      </c>
      <c r="K531" t="s">
        <v>176</v>
      </c>
      <c r="L531" t="str">
        <f t="shared" si="33"/>
        <v xml:space="preserve">KitchenAid </v>
      </c>
      <c r="M531" t="str">
        <f t="shared" si="34"/>
        <v>Large Order</v>
      </c>
      <c r="N531">
        <v>5</v>
      </c>
      <c r="O531" s="6">
        <v>0.1</v>
      </c>
      <c r="P531" s="3">
        <v>6115.8</v>
      </c>
      <c r="Q531" s="3">
        <v>290.5</v>
      </c>
      <c r="R531" s="3">
        <f t="shared" si="35"/>
        <v>647.25555555555547</v>
      </c>
      <c r="S531" s="3">
        <v>1558</v>
      </c>
      <c r="U531" s="3"/>
    </row>
    <row r="532" spans="1:21" x14ac:dyDescent="0.25">
      <c r="A532" t="s">
        <v>983</v>
      </c>
      <c r="B532" s="2">
        <v>43536</v>
      </c>
      <c r="C532" s="10" t="str">
        <f t="shared" si="32"/>
        <v>2019</v>
      </c>
      <c r="D532">
        <v>10391</v>
      </c>
      <c r="E532" t="s">
        <v>984</v>
      </c>
      <c r="F532" t="s">
        <v>39</v>
      </c>
      <c r="G532" t="s">
        <v>88</v>
      </c>
      <c r="H532" t="s">
        <v>89</v>
      </c>
      <c r="I532" t="s">
        <v>90</v>
      </c>
      <c r="J532" t="s">
        <v>76</v>
      </c>
      <c r="K532" t="s">
        <v>77</v>
      </c>
      <c r="L532" t="str">
        <f t="shared" si="33"/>
        <v xml:space="preserve">Samsung </v>
      </c>
      <c r="M532" t="str">
        <f t="shared" si="34"/>
        <v>Mid-Sized Order</v>
      </c>
      <c r="N532">
        <v>3</v>
      </c>
      <c r="O532" s="6">
        <v>0</v>
      </c>
      <c r="P532" s="3">
        <v>2914.5</v>
      </c>
      <c r="Q532" s="3">
        <v>55.84</v>
      </c>
      <c r="R532" s="3">
        <f t="shared" si="35"/>
        <v>0</v>
      </c>
      <c r="S532" s="3">
        <v>588.48</v>
      </c>
      <c r="U532" s="3"/>
    </row>
    <row r="533" spans="1:21" x14ac:dyDescent="0.25">
      <c r="A533" t="s">
        <v>985</v>
      </c>
      <c r="B533" s="2">
        <v>43788</v>
      </c>
      <c r="C533" s="10" t="str">
        <f t="shared" si="32"/>
        <v>2019</v>
      </c>
      <c r="D533">
        <v>10035</v>
      </c>
      <c r="E533" t="s">
        <v>986</v>
      </c>
      <c r="F533" t="s">
        <v>39</v>
      </c>
      <c r="G533" t="s">
        <v>116</v>
      </c>
      <c r="H533" t="s">
        <v>26</v>
      </c>
      <c r="I533" t="s">
        <v>27</v>
      </c>
      <c r="J533" t="s">
        <v>379</v>
      </c>
      <c r="K533" t="s">
        <v>380</v>
      </c>
      <c r="L533" t="str">
        <f t="shared" si="33"/>
        <v xml:space="preserve">Toshiba </v>
      </c>
      <c r="M533" t="str">
        <f t="shared" si="34"/>
        <v>Single Item</v>
      </c>
      <c r="N533">
        <v>1</v>
      </c>
      <c r="O533" s="6">
        <v>0.15</v>
      </c>
      <c r="P533" s="3">
        <v>1021.59</v>
      </c>
      <c r="Q533" s="3">
        <v>158.19999999999999</v>
      </c>
      <c r="R533" s="3">
        <f t="shared" si="35"/>
        <v>152.3629411764706</v>
      </c>
      <c r="S533" s="3">
        <v>240.57</v>
      </c>
      <c r="U533" s="3"/>
    </row>
    <row r="534" spans="1:21" x14ac:dyDescent="0.25">
      <c r="A534" t="s">
        <v>987</v>
      </c>
      <c r="B534" s="2">
        <v>44570</v>
      </c>
      <c r="C534" s="10" t="str">
        <f t="shared" si="32"/>
        <v>2022</v>
      </c>
      <c r="D534">
        <v>10040</v>
      </c>
      <c r="E534" t="s">
        <v>126</v>
      </c>
      <c r="F534" t="s">
        <v>39</v>
      </c>
      <c r="G534" t="s">
        <v>116</v>
      </c>
      <c r="H534" t="s">
        <v>26</v>
      </c>
      <c r="I534" t="s">
        <v>27</v>
      </c>
      <c r="J534" t="s">
        <v>28</v>
      </c>
      <c r="K534" t="s">
        <v>29</v>
      </c>
      <c r="L534" t="str">
        <f t="shared" si="33"/>
        <v xml:space="preserve">LG </v>
      </c>
      <c r="M534" t="str">
        <f t="shared" si="34"/>
        <v>Large Order</v>
      </c>
      <c r="N534">
        <v>5</v>
      </c>
      <c r="O534" s="6">
        <v>0</v>
      </c>
      <c r="P534" s="3">
        <v>5020.8999999999996</v>
      </c>
      <c r="Q534" s="3">
        <v>268.68</v>
      </c>
      <c r="R534" s="3">
        <f t="shared" si="35"/>
        <v>0</v>
      </c>
      <c r="S534" s="3">
        <v>1282.07</v>
      </c>
      <c r="U534" s="3"/>
    </row>
    <row r="535" spans="1:21" x14ac:dyDescent="0.25">
      <c r="A535" t="s">
        <v>988</v>
      </c>
      <c r="B535" s="2">
        <v>44349</v>
      </c>
      <c r="C535" s="10" t="str">
        <f t="shared" si="32"/>
        <v>2021</v>
      </c>
      <c r="D535">
        <v>10091</v>
      </c>
      <c r="E535" t="s">
        <v>989</v>
      </c>
      <c r="F535" t="s">
        <v>32</v>
      </c>
      <c r="G535" t="s">
        <v>165</v>
      </c>
      <c r="H535" t="s">
        <v>41</v>
      </c>
      <c r="I535" t="s">
        <v>166</v>
      </c>
      <c r="J535" t="s">
        <v>57</v>
      </c>
      <c r="K535" t="s">
        <v>58</v>
      </c>
      <c r="L535" t="str">
        <f t="shared" si="33"/>
        <v xml:space="preserve">KitchenAid </v>
      </c>
      <c r="M535" t="str">
        <f t="shared" si="34"/>
        <v>Large Order</v>
      </c>
      <c r="N535">
        <v>7</v>
      </c>
      <c r="O535" s="6">
        <v>0</v>
      </c>
      <c r="P535" s="3">
        <v>1055.67</v>
      </c>
      <c r="Q535" s="3">
        <v>12.71</v>
      </c>
      <c r="R535" s="3">
        <f t="shared" si="35"/>
        <v>0</v>
      </c>
      <c r="S535" s="3">
        <v>127.97</v>
      </c>
      <c r="U535" s="3"/>
    </row>
    <row r="536" spans="1:21" x14ac:dyDescent="0.25">
      <c r="A536" t="s">
        <v>990</v>
      </c>
      <c r="B536" s="2">
        <v>44447</v>
      </c>
      <c r="C536" s="10" t="str">
        <f t="shared" si="32"/>
        <v>2021</v>
      </c>
      <c r="D536">
        <v>10270</v>
      </c>
      <c r="E536" t="s">
        <v>287</v>
      </c>
      <c r="F536" t="s">
        <v>32</v>
      </c>
      <c r="G536" t="s">
        <v>193</v>
      </c>
      <c r="H536" t="s">
        <v>193</v>
      </c>
      <c r="I536" t="s">
        <v>194</v>
      </c>
      <c r="J536" t="s">
        <v>84</v>
      </c>
      <c r="K536" t="s">
        <v>85</v>
      </c>
      <c r="L536" t="str">
        <f t="shared" si="33"/>
        <v xml:space="preserve">Panasonic </v>
      </c>
      <c r="M536" t="str">
        <f t="shared" si="34"/>
        <v>Mid-Sized Order</v>
      </c>
      <c r="N536">
        <v>3</v>
      </c>
      <c r="O536" s="6">
        <v>0</v>
      </c>
      <c r="P536" s="3">
        <v>869.76</v>
      </c>
      <c r="Q536" s="3">
        <v>34.74</v>
      </c>
      <c r="R536" s="3">
        <f t="shared" si="35"/>
        <v>0</v>
      </c>
      <c r="S536" s="3">
        <v>107.84</v>
      </c>
      <c r="U536" s="3"/>
    </row>
    <row r="537" spans="1:21" x14ac:dyDescent="0.25">
      <c r="A537" t="s">
        <v>991</v>
      </c>
      <c r="B537" s="2">
        <v>44701</v>
      </c>
      <c r="C537" s="10" t="str">
        <f t="shared" si="32"/>
        <v>2022</v>
      </c>
      <c r="D537">
        <v>10197</v>
      </c>
      <c r="E537" t="s">
        <v>523</v>
      </c>
      <c r="F537" t="s">
        <v>32</v>
      </c>
      <c r="G537" t="s">
        <v>88</v>
      </c>
      <c r="H537" t="s">
        <v>89</v>
      </c>
      <c r="I537" t="s">
        <v>90</v>
      </c>
      <c r="J537" t="s">
        <v>241</v>
      </c>
      <c r="K537" t="s">
        <v>242</v>
      </c>
      <c r="L537" t="str">
        <f t="shared" si="33"/>
        <v xml:space="preserve">LG </v>
      </c>
      <c r="M537" t="str">
        <f t="shared" si="34"/>
        <v>Mid-Sized Order</v>
      </c>
      <c r="N537">
        <v>3</v>
      </c>
      <c r="O537" s="6">
        <v>0.05</v>
      </c>
      <c r="P537" s="3">
        <v>714.24</v>
      </c>
      <c r="Q537" s="3">
        <v>29.88</v>
      </c>
      <c r="R537" s="3">
        <f t="shared" si="35"/>
        <v>36.018947368421095</v>
      </c>
      <c r="S537" s="3">
        <v>88.7</v>
      </c>
      <c r="U537" s="3"/>
    </row>
    <row r="538" spans="1:21" x14ac:dyDescent="0.25">
      <c r="A538" t="s">
        <v>992</v>
      </c>
      <c r="B538" s="2">
        <v>44538</v>
      </c>
      <c r="C538" s="10" t="str">
        <f t="shared" si="32"/>
        <v>2021</v>
      </c>
      <c r="D538">
        <v>10026</v>
      </c>
      <c r="E538" t="s">
        <v>239</v>
      </c>
      <c r="F538" t="s">
        <v>17</v>
      </c>
      <c r="G538" t="s">
        <v>112</v>
      </c>
      <c r="H538" t="s">
        <v>26</v>
      </c>
      <c r="I538" t="s">
        <v>27</v>
      </c>
      <c r="J538" t="s">
        <v>312</v>
      </c>
      <c r="K538" t="s">
        <v>313</v>
      </c>
      <c r="L538" t="str">
        <f t="shared" si="33"/>
        <v xml:space="preserve">Whirlpool </v>
      </c>
      <c r="M538" t="str">
        <f t="shared" si="34"/>
        <v>Single Item</v>
      </c>
      <c r="N538">
        <v>1</v>
      </c>
      <c r="O538" s="6">
        <v>0.1</v>
      </c>
      <c r="P538" s="3">
        <v>722.69</v>
      </c>
      <c r="Q538" s="3">
        <v>178.66</v>
      </c>
      <c r="R538" s="3">
        <f t="shared" si="35"/>
        <v>60.447777777777787</v>
      </c>
      <c r="S538" s="3">
        <v>198.54</v>
      </c>
      <c r="U538" s="3"/>
    </row>
    <row r="539" spans="1:21" x14ac:dyDescent="0.25">
      <c r="A539" t="s">
        <v>993</v>
      </c>
      <c r="B539" s="2">
        <v>44566</v>
      </c>
      <c r="C539" s="10" t="str">
        <f t="shared" si="32"/>
        <v>2022</v>
      </c>
      <c r="D539">
        <v>10237</v>
      </c>
      <c r="E539" t="s">
        <v>411</v>
      </c>
      <c r="F539" t="s">
        <v>39</v>
      </c>
      <c r="G539" t="s">
        <v>72</v>
      </c>
      <c r="H539" t="s">
        <v>73</v>
      </c>
      <c r="I539" t="s">
        <v>56</v>
      </c>
      <c r="J539" t="s">
        <v>138</v>
      </c>
      <c r="K539" t="s">
        <v>139</v>
      </c>
      <c r="L539" t="str">
        <f t="shared" si="33"/>
        <v xml:space="preserve">Canon </v>
      </c>
      <c r="M539" t="str">
        <f t="shared" si="34"/>
        <v>Single Item</v>
      </c>
      <c r="N539">
        <v>1</v>
      </c>
      <c r="O539" s="6">
        <v>0</v>
      </c>
      <c r="P539" s="3">
        <v>180.9</v>
      </c>
      <c r="Q539" s="3">
        <v>22.28</v>
      </c>
      <c r="R539" s="3">
        <f t="shared" si="35"/>
        <v>0</v>
      </c>
      <c r="S539" s="3">
        <v>29.37</v>
      </c>
      <c r="U539" s="3"/>
    </row>
    <row r="540" spans="1:21" x14ac:dyDescent="0.25">
      <c r="A540" t="s">
        <v>994</v>
      </c>
      <c r="B540" s="2">
        <v>43397</v>
      </c>
      <c r="C540" s="10" t="str">
        <f t="shared" si="32"/>
        <v>2018</v>
      </c>
      <c r="D540">
        <v>10238</v>
      </c>
      <c r="E540" t="s">
        <v>192</v>
      </c>
      <c r="F540" t="s">
        <v>39</v>
      </c>
      <c r="G540" t="s">
        <v>61</v>
      </c>
      <c r="H540" t="s">
        <v>62</v>
      </c>
      <c r="I540" t="s">
        <v>63</v>
      </c>
      <c r="J540" t="s">
        <v>161</v>
      </c>
      <c r="K540" t="s">
        <v>162</v>
      </c>
      <c r="L540" t="str">
        <f t="shared" si="33"/>
        <v xml:space="preserve">Lexmark </v>
      </c>
      <c r="M540" t="str">
        <f t="shared" si="34"/>
        <v>Single Item</v>
      </c>
      <c r="N540">
        <v>1</v>
      </c>
      <c r="O540" s="6">
        <v>0</v>
      </c>
      <c r="P540" s="3">
        <v>107.75</v>
      </c>
      <c r="Q540" s="3">
        <v>13.68</v>
      </c>
      <c r="R540" s="3">
        <f t="shared" si="35"/>
        <v>0</v>
      </c>
      <c r="S540" s="3">
        <v>17.53</v>
      </c>
      <c r="U540" s="3"/>
    </row>
    <row r="541" spans="1:21" x14ac:dyDescent="0.25">
      <c r="A541" t="s">
        <v>995</v>
      </c>
      <c r="B541" s="2">
        <v>43237</v>
      </c>
      <c r="C541" s="10" t="str">
        <f t="shared" si="32"/>
        <v>2018</v>
      </c>
      <c r="D541">
        <v>10136</v>
      </c>
      <c r="E541" t="s">
        <v>1561</v>
      </c>
      <c r="F541" t="s">
        <v>32</v>
      </c>
      <c r="G541" t="s">
        <v>88</v>
      </c>
      <c r="H541" t="s">
        <v>89</v>
      </c>
      <c r="I541" t="s">
        <v>90</v>
      </c>
      <c r="J541" t="s">
        <v>21</v>
      </c>
      <c r="K541" t="s">
        <v>22</v>
      </c>
      <c r="L541" t="str">
        <f t="shared" si="33"/>
        <v xml:space="preserve">OnePlus </v>
      </c>
      <c r="M541" t="str">
        <f t="shared" si="34"/>
        <v>Single Item</v>
      </c>
      <c r="N541">
        <v>1</v>
      </c>
      <c r="O541" s="6">
        <v>0</v>
      </c>
      <c r="P541" s="3">
        <v>618.01</v>
      </c>
      <c r="Q541" s="3">
        <v>26.2</v>
      </c>
      <c r="R541" s="3">
        <f t="shared" si="35"/>
        <v>0</v>
      </c>
      <c r="S541" s="3">
        <v>126.22</v>
      </c>
      <c r="U541" s="3"/>
    </row>
    <row r="542" spans="1:21" x14ac:dyDescent="0.25">
      <c r="A542" t="s">
        <v>997</v>
      </c>
      <c r="B542" s="2">
        <v>44126</v>
      </c>
      <c r="C542" s="10" t="str">
        <f t="shared" si="32"/>
        <v>2020</v>
      </c>
      <c r="D542">
        <v>10127</v>
      </c>
      <c r="E542" t="s">
        <v>534</v>
      </c>
      <c r="F542" t="s">
        <v>32</v>
      </c>
      <c r="G542" t="s">
        <v>33</v>
      </c>
      <c r="H542" t="s">
        <v>34</v>
      </c>
      <c r="I542" t="s">
        <v>27</v>
      </c>
      <c r="J542" t="s">
        <v>263</v>
      </c>
      <c r="K542" t="s">
        <v>1544</v>
      </c>
      <c r="L542" t="str">
        <f t="shared" si="33"/>
        <v xml:space="preserve">Cuisinart </v>
      </c>
      <c r="M542" t="str">
        <f t="shared" si="34"/>
        <v>Large Order</v>
      </c>
      <c r="N542">
        <v>5</v>
      </c>
      <c r="O542" s="6">
        <v>0.1</v>
      </c>
      <c r="P542" s="3">
        <v>3503.9</v>
      </c>
      <c r="Q542" s="3">
        <v>142.01</v>
      </c>
      <c r="R542" s="3">
        <f t="shared" si="35"/>
        <v>373.54333333333307</v>
      </c>
      <c r="S542" s="3">
        <v>890.15</v>
      </c>
      <c r="U542" s="3"/>
    </row>
    <row r="543" spans="1:21" x14ac:dyDescent="0.25">
      <c r="A543" t="s">
        <v>998</v>
      </c>
      <c r="B543" s="2">
        <v>44279</v>
      </c>
      <c r="C543" s="10" t="str">
        <f t="shared" si="32"/>
        <v>2021</v>
      </c>
      <c r="D543">
        <v>10344</v>
      </c>
      <c r="E543" t="s">
        <v>540</v>
      </c>
      <c r="F543" t="s">
        <v>17</v>
      </c>
      <c r="G543" t="s">
        <v>261</v>
      </c>
      <c r="H543" t="s">
        <v>261</v>
      </c>
      <c r="I543" t="s">
        <v>1543</v>
      </c>
      <c r="J543" t="s">
        <v>68</v>
      </c>
      <c r="K543" t="s">
        <v>69</v>
      </c>
      <c r="L543" t="str">
        <f t="shared" si="33"/>
        <v xml:space="preserve">StarTech </v>
      </c>
      <c r="M543" t="str">
        <f t="shared" si="34"/>
        <v>Single Item</v>
      </c>
      <c r="N543">
        <v>1</v>
      </c>
      <c r="O543" s="6">
        <v>0</v>
      </c>
      <c r="P543" s="3">
        <v>226.49</v>
      </c>
      <c r="Q543" s="3">
        <v>22.71</v>
      </c>
      <c r="R543" s="3">
        <f t="shared" si="35"/>
        <v>0</v>
      </c>
      <c r="S543" s="3">
        <v>36.24</v>
      </c>
      <c r="U543" s="3"/>
    </row>
    <row r="544" spans="1:21" x14ac:dyDescent="0.25">
      <c r="A544" t="s">
        <v>999</v>
      </c>
      <c r="B544" s="2">
        <v>44843</v>
      </c>
      <c r="C544" s="10" t="str">
        <f t="shared" si="32"/>
        <v>2022</v>
      </c>
      <c r="D544">
        <v>10097</v>
      </c>
      <c r="E544" t="s">
        <v>350</v>
      </c>
      <c r="F544" t="s">
        <v>17</v>
      </c>
      <c r="G544" t="s">
        <v>25</v>
      </c>
      <c r="H544" t="s">
        <v>26</v>
      </c>
      <c r="I544" t="s">
        <v>27</v>
      </c>
      <c r="J544" t="s">
        <v>157</v>
      </c>
      <c r="K544" t="s">
        <v>158</v>
      </c>
      <c r="L544" t="str">
        <f t="shared" si="33"/>
        <v xml:space="preserve">Epson </v>
      </c>
      <c r="M544" t="str">
        <f t="shared" si="34"/>
        <v>Single Item</v>
      </c>
      <c r="N544">
        <v>1</v>
      </c>
      <c r="O544" s="6">
        <v>0.05</v>
      </c>
      <c r="P544" s="3">
        <v>188.87</v>
      </c>
      <c r="Q544" s="3">
        <v>20.53</v>
      </c>
      <c r="R544" s="3">
        <f t="shared" si="35"/>
        <v>8.8600000000000136</v>
      </c>
      <c r="S544" s="3">
        <v>30.38</v>
      </c>
      <c r="U544" s="3"/>
    </row>
    <row r="545" spans="1:21" x14ac:dyDescent="0.25">
      <c r="A545" t="s">
        <v>1000</v>
      </c>
      <c r="B545" s="2">
        <v>44620</v>
      </c>
      <c r="C545" s="10" t="str">
        <f t="shared" si="32"/>
        <v>2022</v>
      </c>
      <c r="D545">
        <v>10358</v>
      </c>
      <c r="E545" t="s">
        <v>494</v>
      </c>
      <c r="F545" t="s">
        <v>17</v>
      </c>
      <c r="G545" t="s">
        <v>33</v>
      </c>
      <c r="H545" t="s">
        <v>34</v>
      </c>
      <c r="I545" t="s">
        <v>27</v>
      </c>
      <c r="J545" t="s">
        <v>150</v>
      </c>
      <c r="K545" t="s">
        <v>151</v>
      </c>
      <c r="L545" t="str">
        <f t="shared" si="33"/>
        <v xml:space="preserve">Maytag </v>
      </c>
      <c r="M545" t="str">
        <f t="shared" si="34"/>
        <v>Single Item</v>
      </c>
      <c r="N545">
        <v>1</v>
      </c>
      <c r="O545" s="6">
        <v>0</v>
      </c>
      <c r="P545" s="3">
        <v>878.08</v>
      </c>
      <c r="Q545" s="3">
        <v>228.57</v>
      </c>
      <c r="R545" s="3">
        <f t="shared" si="35"/>
        <v>0</v>
      </c>
      <c r="S545" s="3">
        <v>242.38</v>
      </c>
      <c r="U545" s="3"/>
    </row>
    <row r="546" spans="1:21" x14ac:dyDescent="0.25">
      <c r="A546" t="s">
        <v>1001</v>
      </c>
      <c r="B546" s="2">
        <v>43627</v>
      </c>
      <c r="C546" s="10" t="str">
        <f t="shared" si="32"/>
        <v>2019</v>
      </c>
      <c r="D546">
        <v>10236</v>
      </c>
      <c r="E546" t="s">
        <v>1562</v>
      </c>
      <c r="F546" t="s">
        <v>32</v>
      </c>
      <c r="G546" t="s">
        <v>133</v>
      </c>
      <c r="H546" t="s">
        <v>134</v>
      </c>
      <c r="I546" t="s">
        <v>135</v>
      </c>
      <c r="J546" t="s">
        <v>215</v>
      </c>
      <c r="K546" t="s">
        <v>216</v>
      </c>
      <c r="L546" t="str">
        <f t="shared" si="33"/>
        <v xml:space="preserve">Apple </v>
      </c>
      <c r="M546" t="str">
        <f t="shared" si="34"/>
        <v>Single Item</v>
      </c>
      <c r="N546">
        <v>1</v>
      </c>
      <c r="O546" s="6">
        <v>0.15</v>
      </c>
      <c r="P546" s="3">
        <v>922.77</v>
      </c>
      <c r="Q546" s="3">
        <v>62</v>
      </c>
      <c r="R546" s="3">
        <f t="shared" si="35"/>
        <v>151.90058823529409</v>
      </c>
      <c r="S546" s="3">
        <v>190.75</v>
      </c>
      <c r="U546" s="3"/>
    </row>
    <row r="547" spans="1:21" x14ac:dyDescent="0.25">
      <c r="A547" t="s">
        <v>1003</v>
      </c>
      <c r="B547" s="2">
        <v>44318</v>
      </c>
      <c r="C547" s="10" t="str">
        <f t="shared" si="32"/>
        <v>2021</v>
      </c>
      <c r="D547">
        <v>10383</v>
      </c>
      <c r="E547" t="s">
        <v>1555</v>
      </c>
      <c r="F547" t="s">
        <v>32</v>
      </c>
      <c r="G547" t="s">
        <v>72</v>
      </c>
      <c r="H547" t="s">
        <v>73</v>
      </c>
      <c r="I547" t="s">
        <v>56</v>
      </c>
      <c r="J547" t="s">
        <v>236</v>
      </c>
      <c r="K547" t="s">
        <v>237</v>
      </c>
      <c r="L547" t="str">
        <f t="shared" si="33"/>
        <v xml:space="preserve">Hamilton </v>
      </c>
      <c r="M547" t="str">
        <f t="shared" si="34"/>
        <v>Single Item</v>
      </c>
      <c r="N547">
        <v>1</v>
      </c>
      <c r="O547" s="6">
        <v>0</v>
      </c>
      <c r="P547" s="3">
        <v>737.82</v>
      </c>
      <c r="Q547" s="3">
        <v>210.55</v>
      </c>
      <c r="R547" s="3">
        <f t="shared" si="35"/>
        <v>0</v>
      </c>
      <c r="S547" s="3">
        <v>205.52</v>
      </c>
      <c r="U547" s="3"/>
    </row>
    <row r="548" spans="1:21" x14ac:dyDescent="0.25">
      <c r="A548" t="s">
        <v>1004</v>
      </c>
      <c r="B548" s="2">
        <v>43557</v>
      </c>
      <c r="C548" s="10" t="str">
        <f t="shared" si="32"/>
        <v>2019</v>
      </c>
      <c r="D548">
        <v>10017</v>
      </c>
      <c r="E548" t="s">
        <v>486</v>
      </c>
      <c r="F548" t="s">
        <v>39</v>
      </c>
      <c r="G548" t="s">
        <v>54</v>
      </c>
      <c r="H548" t="s">
        <v>55</v>
      </c>
      <c r="I548" t="s">
        <v>56</v>
      </c>
      <c r="J548" t="s">
        <v>84</v>
      </c>
      <c r="K548" t="s">
        <v>85</v>
      </c>
      <c r="L548" t="str">
        <f t="shared" si="33"/>
        <v xml:space="preserve">Panasonic </v>
      </c>
      <c r="M548" t="str">
        <f t="shared" si="34"/>
        <v>Single Item</v>
      </c>
      <c r="N548">
        <v>1</v>
      </c>
      <c r="O548" s="6">
        <v>0</v>
      </c>
      <c r="P548" s="3">
        <v>289.92</v>
      </c>
      <c r="Q548" s="3">
        <v>37.9</v>
      </c>
      <c r="R548" s="3">
        <f t="shared" si="35"/>
        <v>0</v>
      </c>
      <c r="S548" s="3">
        <v>38.58</v>
      </c>
      <c r="U548" s="3"/>
    </row>
    <row r="549" spans="1:21" x14ac:dyDescent="0.25">
      <c r="A549" t="s">
        <v>1005</v>
      </c>
      <c r="B549" s="2">
        <v>43970</v>
      </c>
      <c r="C549" s="10" t="str">
        <f t="shared" si="32"/>
        <v>2020</v>
      </c>
      <c r="D549">
        <v>10086</v>
      </c>
      <c r="E549" t="s">
        <v>1006</v>
      </c>
      <c r="F549" t="s">
        <v>32</v>
      </c>
      <c r="G549" t="s">
        <v>121</v>
      </c>
      <c r="H549" t="s">
        <v>121</v>
      </c>
      <c r="I549" t="s">
        <v>122</v>
      </c>
      <c r="J549" t="s">
        <v>195</v>
      </c>
      <c r="K549" t="s">
        <v>196</v>
      </c>
      <c r="L549" t="str">
        <f t="shared" si="33"/>
        <v xml:space="preserve">Cuisinart </v>
      </c>
      <c r="M549" t="str">
        <f t="shared" si="34"/>
        <v>Mid-Sized Order</v>
      </c>
      <c r="N549">
        <v>3</v>
      </c>
      <c r="O549" s="6">
        <v>0.15</v>
      </c>
      <c r="P549" s="3">
        <v>837.84</v>
      </c>
      <c r="Q549" s="3">
        <v>24.29</v>
      </c>
      <c r="R549" s="3">
        <f t="shared" si="35"/>
        <v>143.56764705882358</v>
      </c>
      <c r="S549" s="3">
        <v>102.96</v>
      </c>
      <c r="U549" s="3"/>
    </row>
    <row r="550" spans="1:21" x14ac:dyDescent="0.25">
      <c r="A550" t="s">
        <v>1007</v>
      </c>
      <c r="B550" s="2">
        <v>43538</v>
      </c>
      <c r="C550" s="10" t="str">
        <f t="shared" si="32"/>
        <v>2019</v>
      </c>
      <c r="D550">
        <v>10216</v>
      </c>
      <c r="E550" t="s">
        <v>1008</v>
      </c>
      <c r="F550" t="s">
        <v>39</v>
      </c>
      <c r="G550" t="s">
        <v>18</v>
      </c>
      <c r="H550" t="s">
        <v>19</v>
      </c>
      <c r="I550" t="s">
        <v>20</v>
      </c>
      <c r="J550" t="s">
        <v>95</v>
      </c>
      <c r="K550" t="s">
        <v>96</v>
      </c>
      <c r="L550" t="str">
        <f t="shared" si="33"/>
        <v xml:space="preserve">Sharp </v>
      </c>
      <c r="M550" t="str">
        <f t="shared" si="34"/>
        <v>Single Item</v>
      </c>
      <c r="N550">
        <v>1</v>
      </c>
      <c r="O550" s="6">
        <v>0</v>
      </c>
      <c r="P550" s="3">
        <v>1024.3699999999999</v>
      </c>
      <c r="Q550" s="3">
        <v>197.44</v>
      </c>
      <c r="R550" s="3">
        <f t="shared" si="35"/>
        <v>0</v>
      </c>
      <c r="S550" s="3">
        <v>245.1</v>
      </c>
      <c r="U550" s="3"/>
    </row>
    <row r="551" spans="1:21" x14ac:dyDescent="0.25">
      <c r="A551" t="s">
        <v>1009</v>
      </c>
      <c r="B551" s="2">
        <v>44582</v>
      </c>
      <c r="C551" s="10" t="str">
        <f t="shared" si="32"/>
        <v>2022</v>
      </c>
      <c r="D551">
        <v>10235</v>
      </c>
      <c r="E551" t="s">
        <v>1010</v>
      </c>
      <c r="F551" t="s">
        <v>39</v>
      </c>
      <c r="G551" t="s">
        <v>18</v>
      </c>
      <c r="H551" t="s">
        <v>19</v>
      </c>
      <c r="I551" t="s">
        <v>20</v>
      </c>
      <c r="J551" t="s">
        <v>57</v>
      </c>
      <c r="K551" t="s">
        <v>58</v>
      </c>
      <c r="L551" t="str">
        <f t="shared" si="33"/>
        <v xml:space="preserve">KitchenAid </v>
      </c>
      <c r="M551" t="str">
        <f t="shared" si="34"/>
        <v>Single Item</v>
      </c>
      <c r="N551">
        <v>1</v>
      </c>
      <c r="O551" s="6">
        <v>0.05</v>
      </c>
      <c r="P551" s="3">
        <v>150.81</v>
      </c>
      <c r="Q551" s="3">
        <v>12.13</v>
      </c>
      <c r="R551" s="3">
        <f t="shared" si="35"/>
        <v>7.2989473684210679</v>
      </c>
      <c r="S551" s="3">
        <v>19.309999999999999</v>
      </c>
      <c r="U551" s="3"/>
    </row>
    <row r="552" spans="1:21" x14ac:dyDescent="0.25">
      <c r="A552" t="s">
        <v>1011</v>
      </c>
      <c r="B552" s="2">
        <v>43154</v>
      </c>
      <c r="C552" s="10" t="str">
        <f t="shared" si="32"/>
        <v>2018</v>
      </c>
      <c r="D552">
        <v>10314</v>
      </c>
      <c r="E552" t="s">
        <v>60</v>
      </c>
      <c r="F552" t="s">
        <v>39</v>
      </c>
      <c r="G552" t="s">
        <v>61</v>
      </c>
      <c r="H552" t="s">
        <v>62</v>
      </c>
      <c r="I552" t="s">
        <v>63</v>
      </c>
      <c r="J552" t="s">
        <v>57</v>
      </c>
      <c r="K552" t="s">
        <v>58</v>
      </c>
      <c r="L552" t="str">
        <f t="shared" si="33"/>
        <v xml:space="preserve">KitchenAid </v>
      </c>
      <c r="M552" t="str">
        <f t="shared" si="34"/>
        <v>Mid-Sized Order</v>
      </c>
      <c r="N552">
        <v>4</v>
      </c>
      <c r="O552" s="6">
        <v>0</v>
      </c>
      <c r="P552" s="3">
        <v>603.24</v>
      </c>
      <c r="Q552" s="3">
        <v>12.71</v>
      </c>
      <c r="R552" s="3">
        <f t="shared" si="35"/>
        <v>0</v>
      </c>
      <c r="S552" s="3">
        <v>73.67</v>
      </c>
      <c r="U552" s="3"/>
    </row>
    <row r="553" spans="1:21" x14ac:dyDescent="0.25">
      <c r="A553" t="s">
        <v>1012</v>
      </c>
      <c r="B553" s="2">
        <v>43921</v>
      </c>
      <c r="C553" s="10" t="str">
        <f t="shared" si="32"/>
        <v>2020</v>
      </c>
      <c r="D553">
        <v>10092</v>
      </c>
      <c r="E553" t="s">
        <v>1013</v>
      </c>
      <c r="F553" t="s">
        <v>17</v>
      </c>
      <c r="G553" t="s">
        <v>261</v>
      </c>
      <c r="H553" t="s">
        <v>261</v>
      </c>
      <c r="I553" t="s">
        <v>1543</v>
      </c>
      <c r="J553" t="s">
        <v>263</v>
      </c>
      <c r="K553" t="s">
        <v>1544</v>
      </c>
      <c r="L553" t="str">
        <f t="shared" si="33"/>
        <v xml:space="preserve">Cuisinart </v>
      </c>
      <c r="M553" t="str">
        <f t="shared" si="34"/>
        <v>Single Item</v>
      </c>
      <c r="N553">
        <v>1</v>
      </c>
      <c r="O553" s="6">
        <v>0</v>
      </c>
      <c r="P553" s="3">
        <v>700.78</v>
      </c>
      <c r="Q553" s="3">
        <v>163.31</v>
      </c>
      <c r="R553" s="3">
        <f t="shared" si="35"/>
        <v>0</v>
      </c>
      <c r="S553" s="3">
        <v>191.52</v>
      </c>
      <c r="U553" s="3"/>
    </row>
    <row r="554" spans="1:21" x14ac:dyDescent="0.25">
      <c r="A554" t="s">
        <v>1014</v>
      </c>
      <c r="B554" s="2">
        <v>43291</v>
      </c>
      <c r="C554" s="10" t="str">
        <f t="shared" si="32"/>
        <v>2018</v>
      </c>
      <c r="D554">
        <v>10114</v>
      </c>
      <c r="E554" t="s">
        <v>425</v>
      </c>
      <c r="F554" t="s">
        <v>32</v>
      </c>
      <c r="G554" t="s">
        <v>25</v>
      </c>
      <c r="H554" t="s">
        <v>26</v>
      </c>
      <c r="I554" t="s">
        <v>27</v>
      </c>
      <c r="J554" t="s">
        <v>57</v>
      </c>
      <c r="K554" t="s">
        <v>58</v>
      </c>
      <c r="L554" t="str">
        <f t="shared" si="33"/>
        <v xml:space="preserve">KitchenAid </v>
      </c>
      <c r="M554" t="str">
        <f t="shared" si="34"/>
        <v>Mid-Sized Order</v>
      </c>
      <c r="N554">
        <v>2</v>
      </c>
      <c r="O554" s="6">
        <v>0</v>
      </c>
      <c r="P554" s="3">
        <v>301.62</v>
      </c>
      <c r="Q554" s="3">
        <v>11.55</v>
      </c>
      <c r="R554" s="3">
        <f t="shared" si="35"/>
        <v>0</v>
      </c>
      <c r="S554" s="3">
        <v>37.36</v>
      </c>
      <c r="U554" s="3"/>
    </row>
    <row r="555" spans="1:21" x14ac:dyDescent="0.25">
      <c r="A555" t="s">
        <v>1015</v>
      </c>
      <c r="B555" s="2">
        <v>43286</v>
      </c>
      <c r="C555" s="10" t="str">
        <f t="shared" si="32"/>
        <v>2018</v>
      </c>
      <c r="D555">
        <v>10392</v>
      </c>
      <c r="E555" t="s">
        <v>1016</v>
      </c>
      <c r="F555" t="s">
        <v>17</v>
      </c>
      <c r="G555" t="s">
        <v>261</v>
      </c>
      <c r="H555" t="s">
        <v>261</v>
      </c>
      <c r="I555" t="s">
        <v>1543</v>
      </c>
      <c r="J555" t="s">
        <v>175</v>
      </c>
      <c r="K555" t="s">
        <v>176</v>
      </c>
      <c r="L555" t="str">
        <f t="shared" si="33"/>
        <v xml:space="preserve">KitchenAid </v>
      </c>
      <c r="M555" t="str">
        <f t="shared" si="34"/>
        <v>Large Order</v>
      </c>
      <c r="N555">
        <v>5</v>
      </c>
      <c r="O555" s="6">
        <v>0.1</v>
      </c>
      <c r="P555" s="3">
        <v>6115.8</v>
      </c>
      <c r="Q555" s="3">
        <v>334.08</v>
      </c>
      <c r="R555" s="3">
        <f t="shared" si="35"/>
        <v>642.41333333333296</v>
      </c>
      <c r="S555" s="3">
        <v>1562.36</v>
      </c>
      <c r="U555" s="3"/>
    </row>
    <row r="556" spans="1:21" x14ac:dyDescent="0.25">
      <c r="A556" t="s">
        <v>1017</v>
      </c>
      <c r="B556" s="2">
        <v>44346</v>
      </c>
      <c r="C556" s="10" t="str">
        <f t="shared" si="32"/>
        <v>2021</v>
      </c>
      <c r="D556">
        <v>10337</v>
      </c>
      <c r="E556" t="s">
        <v>1537</v>
      </c>
      <c r="F556" t="s">
        <v>17</v>
      </c>
      <c r="G556" t="s">
        <v>201</v>
      </c>
      <c r="H556" t="s">
        <v>202</v>
      </c>
      <c r="I556" t="s">
        <v>122</v>
      </c>
      <c r="J556" t="s">
        <v>283</v>
      </c>
      <c r="K556" t="s">
        <v>284</v>
      </c>
      <c r="L556" t="str">
        <f t="shared" si="33"/>
        <v xml:space="preserve">Sony </v>
      </c>
      <c r="M556" t="str">
        <f t="shared" si="34"/>
        <v>Mid-Sized Order</v>
      </c>
      <c r="N556">
        <v>3</v>
      </c>
      <c r="O556" s="6">
        <v>0.1</v>
      </c>
      <c r="P556" s="3">
        <v>2601.96</v>
      </c>
      <c r="Q556" s="3">
        <v>157</v>
      </c>
      <c r="R556" s="3">
        <f t="shared" si="35"/>
        <v>271.66222222222223</v>
      </c>
      <c r="S556" s="3">
        <v>588.13</v>
      </c>
      <c r="U556" s="3"/>
    </row>
    <row r="557" spans="1:21" x14ac:dyDescent="0.25">
      <c r="A557" t="s">
        <v>1018</v>
      </c>
      <c r="B557" s="2">
        <v>44787</v>
      </c>
      <c r="C557" s="10" t="str">
        <f t="shared" si="32"/>
        <v>2022</v>
      </c>
      <c r="D557">
        <v>10036</v>
      </c>
      <c r="E557" t="s">
        <v>371</v>
      </c>
      <c r="F557" t="s">
        <v>17</v>
      </c>
      <c r="G557" t="s">
        <v>201</v>
      </c>
      <c r="H557" t="s">
        <v>202</v>
      </c>
      <c r="I557" t="s">
        <v>122</v>
      </c>
      <c r="J557" t="s">
        <v>283</v>
      </c>
      <c r="K557" t="s">
        <v>284</v>
      </c>
      <c r="L557" t="str">
        <f t="shared" si="33"/>
        <v xml:space="preserve">Sony </v>
      </c>
      <c r="M557" t="str">
        <f t="shared" si="34"/>
        <v>Mid-Sized Order</v>
      </c>
      <c r="N557">
        <v>2</v>
      </c>
      <c r="O557" s="6">
        <v>0.15</v>
      </c>
      <c r="P557" s="3">
        <v>1734.64</v>
      </c>
      <c r="Q557" s="3">
        <v>157</v>
      </c>
      <c r="R557" s="3">
        <f t="shared" si="35"/>
        <v>278.4070588235295</v>
      </c>
      <c r="S557" s="3">
        <v>397.32</v>
      </c>
      <c r="U557" s="3"/>
    </row>
    <row r="558" spans="1:21" x14ac:dyDescent="0.25">
      <c r="A558" t="s">
        <v>1019</v>
      </c>
      <c r="B558" s="2">
        <v>44086</v>
      </c>
      <c r="C558" s="10" t="str">
        <f t="shared" si="32"/>
        <v>2020</v>
      </c>
      <c r="D558">
        <v>10111</v>
      </c>
      <c r="E558" t="s">
        <v>589</v>
      </c>
      <c r="F558" t="s">
        <v>17</v>
      </c>
      <c r="G558" t="s">
        <v>103</v>
      </c>
      <c r="H558" t="s">
        <v>104</v>
      </c>
      <c r="I558" t="s">
        <v>105</v>
      </c>
      <c r="J558" t="s">
        <v>398</v>
      </c>
      <c r="K558" t="s">
        <v>1551</v>
      </c>
      <c r="L558" t="str">
        <f t="shared" si="33"/>
        <v xml:space="preserve">Samsung </v>
      </c>
      <c r="M558" t="str">
        <f t="shared" si="34"/>
        <v>Single Item</v>
      </c>
      <c r="N558">
        <v>1</v>
      </c>
      <c r="O558" s="6">
        <v>0</v>
      </c>
      <c r="P558" s="3">
        <v>239.47</v>
      </c>
      <c r="Q558" s="3">
        <v>26.27</v>
      </c>
      <c r="R558" s="3">
        <f t="shared" si="35"/>
        <v>0</v>
      </c>
      <c r="S558" s="3">
        <v>31.37</v>
      </c>
      <c r="U558" s="3"/>
    </row>
    <row r="559" spans="1:21" x14ac:dyDescent="0.25">
      <c r="A559" t="s">
        <v>1020</v>
      </c>
      <c r="B559" s="2">
        <v>43771</v>
      </c>
      <c r="C559" s="10" t="str">
        <f t="shared" si="32"/>
        <v>2019</v>
      </c>
      <c r="D559">
        <v>10391</v>
      </c>
      <c r="E559" t="s">
        <v>984</v>
      </c>
      <c r="F559" t="s">
        <v>39</v>
      </c>
      <c r="G559" t="s">
        <v>201</v>
      </c>
      <c r="H559" t="s">
        <v>202</v>
      </c>
      <c r="I559" t="s">
        <v>122</v>
      </c>
      <c r="J559" t="s">
        <v>43</v>
      </c>
      <c r="K559" t="s">
        <v>44</v>
      </c>
      <c r="L559" t="str">
        <f t="shared" si="33"/>
        <v xml:space="preserve">HP </v>
      </c>
      <c r="M559" t="str">
        <f t="shared" si="34"/>
        <v>Single Item</v>
      </c>
      <c r="N559">
        <v>1</v>
      </c>
      <c r="O559" s="6">
        <v>0</v>
      </c>
      <c r="P559" s="3">
        <v>157.5</v>
      </c>
      <c r="Q559" s="3">
        <v>18.89</v>
      </c>
      <c r="R559" s="3">
        <f t="shared" si="35"/>
        <v>0</v>
      </c>
      <c r="S559" s="3">
        <v>25.51</v>
      </c>
      <c r="U559" s="3"/>
    </row>
    <row r="560" spans="1:21" x14ac:dyDescent="0.25">
      <c r="A560" t="s">
        <v>1021</v>
      </c>
      <c r="B560" s="2">
        <v>43870</v>
      </c>
      <c r="C560" s="10" t="str">
        <f t="shared" si="32"/>
        <v>2020</v>
      </c>
      <c r="D560">
        <v>10395</v>
      </c>
      <c r="E560" t="s">
        <v>513</v>
      </c>
      <c r="F560" t="s">
        <v>39</v>
      </c>
      <c r="G560" t="s">
        <v>121</v>
      </c>
      <c r="H560" t="s">
        <v>121</v>
      </c>
      <c r="I560" t="s">
        <v>122</v>
      </c>
      <c r="J560" t="s">
        <v>181</v>
      </c>
      <c r="K560" t="s">
        <v>182</v>
      </c>
      <c r="L560" t="str">
        <f t="shared" si="33"/>
        <v xml:space="preserve">Hoover </v>
      </c>
      <c r="M560" t="str">
        <f t="shared" si="34"/>
        <v>Mid-Sized Order</v>
      </c>
      <c r="N560">
        <v>2</v>
      </c>
      <c r="O560" s="6">
        <v>0</v>
      </c>
      <c r="P560" s="3">
        <v>460.38</v>
      </c>
      <c r="Q560" s="3">
        <v>27.53</v>
      </c>
      <c r="R560" s="3">
        <f t="shared" si="35"/>
        <v>0</v>
      </c>
      <c r="S560" s="3">
        <v>57.99</v>
      </c>
      <c r="U560" s="3"/>
    </row>
    <row r="561" spans="1:21" x14ac:dyDescent="0.25">
      <c r="A561" t="s">
        <v>1022</v>
      </c>
      <c r="B561" s="2">
        <v>44544</v>
      </c>
      <c r="C561" s="10" t="str">
        <f t="shared" si="32"/>
        <v>2021</v>
      </c>
      <c r="D561">
        <v>10220</v>
      </c>
      <c r="E561" t="s">
        <v>1023</v>
      </c>
      <c r="F561" t="s">
        <v>17</v>
      </c>
      <c r="G561" t="s">
        <v>165</v>
      </c>
      <c r="H561" t="s">
        <v>41</v>
      </c>
      <c r="I561" t="s">
        <v>166</v>
      </c>
      <c r="J561" t="s">
        <v>84</v>
      </c>
      <c r="K561" t="s">
        <v>85</v>
      </c>
      <c r="L561" t="str">
        <f t="shared" si="33"/>
        <v xml:space="preserve">Panasonic </v>
      </c>
      <c r="M561" t="str">
        <f t="shared" si="34"/>
        <v>Large Order</v>
      </c>
      <c r="N561">
        <v>6</v>
      </c>
      <c r="O561" s="6">
        <v>0</v>
      </c>
      <c r="P561" s="3">
        <v>1739.52</v>
      </c>
      <c r="Q561" s="3">
        <v>34.74</v>
      </c>
      <c r="R561" s="3">
        <f t="shared" si="35"/>
        <v>0</v>
      </c>
      <c r="S561" s="3">
        <v>212.21</v>
      </c>
      <c r="U561" s="3"/>
    </row>
    <row r="562" spans="1:21" x14ac:dyDescent="0.25">
      <c r="A562" t="s">
        <v>1024</v>
      </c>
      <c r="B562" s="2">
        <v>43292</v>
      </c>
      <c r="C562" s="10" t="str">
        <f t="shared" si="32"/>
        <v>2018</v>
      </c>
      <c r="D562">
        <v>10136</v>
      </c>
      <c r="E562" t="s">
        <v>1561</v>
      </c>
      <c r="F562" t="s">
        <v>32</v>
      </c>
      <c r="G562" t="s">
        <v>112</v>
      </c>
      <c r="H562" t="s">
        <v>26</v>
      </c>
      <c r="I562" t="s">
        <v>27</v>
      </c>
      <c r="J562" t="s">
        <v>161</v>
      </c>
      <c r="K562" t="s">
        <v>162</v>
      </c>
      <c r="L562" t="str">
        <f t="shared" si="33"/>
        <v xml:space="preserve">Lexmark </v>
      </c>
      <c r="M562" t="str">
        <f t="shared" si="34"/>
        <v>Single Item</v>
      </c>
      <c r="N562">
        <v>1</v>
      </c>
      <c r="O562" s="6">
        <v>0</v>
      </c>
      <c r="P562" s="3">
        <v>107.75</v>
      </c>
      <c r="Q562" s="3">
        <v>12.44</v>
      </c>
      <c r="R562" s="3">
        <f t="shared" si="35"/>
        <v>0</v>
      </c>
      <c r="S562" s="3">
        <v>17.399999999999999</v>
      </c>
      <c r="U562" s="3"/>
    </row>
    <row r="563" spans="1:21" x14ac:dyDescent="0.25">
      <c r="A563" t="s">
        <v>1025</v>
      </c>
      <c r="B563" s="2">
        <v>43954</v>
      </c>
      <c r="C563" s="10" t="str">
        <f t="shared" si="32"/>
        <v>2020</v>
      </c>
      <c r="D563">
        <v>10224</v>
      </c>
      <c r="E563" t="s">
        <v>575</v>
      </c>
      <c r="F563" t="s">
        <v>39</v>
      </c>
      <c r="G563" t="s">
        <v>33</v>
      </c>
      <c r="H563" t="s">
        <v>34</v>
      </c>
      <c r="I563" t="s">
        <v>27</v>
      </c>
      <c r="J563" t="s">
        <v>161</v>
      </c>
      <c r="K563" t="s">
        <v>162</v>
      </c>
      <c r="L563" t="str">
        <f t="shared" si="33"/>
        <v xml:space="preserve">Lexmark </v>
      </c>
      <c r="M563" t="str">
        <f t="shared" si="34"/>
        <v>Single Item</v>
      </c>
      <c r="N563">
        <v>1</v>
      </c>
      <c r="O563" s="6">
        <v>0.05</v>
      </c>
      <c r="P563" s="3">
        <v>107.75</v>
      </c>
      <c r="Q563" s="3">
        <v>12.44</v>
      </c>
      <c r="R563" s="3">
        <f t="shared" si="35"/>
        <v>5.0163157894736941</v>
      </c>
      <c r="S563" s="3">
        <v>17.399999999999999</v>
      </c>
      <c r="U563" s="3"/>
    </row>
    <row r="564" spans="1:21" x14ac:dyDescent="0.25">
      <c r="A564" t="s">
        <v>1026</v>
      </c>
      <c r="B564" s="2">
        <v>43417</v>
      </c>
      <c r="C564" s="10" t="str">
        <f t="shared" si="32"/>
        <v>2018</v>
      </c>
      <c r="D564">
        <v>10266</v>
      </c>
      <c r="E564" t="s">
        <v>808</v>
      </c>
      <c r="F564" t="s">
        <v>17</v>
      </c>
      <c r="G564" t="s">
        <v>133</v>
      </c>
      <c r="H564" t="s">
        <v>134</v>
      </c>
      <c r="I564" t="s">
        <v>135</v>
      </c>
      <c r="J564" t="s">
        <v>195</v>
      </c>
      <c r="K564" t="s">
        <v>196</v>
      </c>
      <c r="L564" t="str">
        <f t="shared" si="33"/>
        <v xml:space="preserve">Cuisinart </v>
      </c>
      <c r="M564" t="str">
        <f t="shared" si="34"/>
        <v>Mid-Sized Order</v>
      </c>
      <c r="N564">
        <v>2</v>
      </c>
      <c r="O564" s="6">
        <v>0</v>
      </c>
      <c r="P564" s="3">
        <v>558.55999999999995</v>
      </c>
      <c r="Q564" s="3">
        <v>26.6</v>
      </c>
      <c r="R564" s="3">
        <f t="shared" si="35"/>
        <v>0</v>
      </c>
      <c r="S564" s="3">
        <v>69.680000000000007</v>
      </c>
      <c r="U564" s="3"/>
    </row>
    <row r="565" spans="1:21" x14ac:dyDescent="0.25">
      <c r="A565" t="s">
        <v>1027</v>
      </c>
      <c r="B565" s="2">
        <v>43874</v>
      </c>
      <c r="C565" s="10" t="str">
        <f t="shared" si="32"/>
        <v>2020</v>
      </c>
      <c r="D565">
        <v>10129</v>
      </c>
      <c r="E565" t="s">
        <v>484</v>
      </c>
      <c r="F565" t="s">
        <v>39</v>
      </c>
      <c r="G565" t="s">
        <v>61</v>
      </c>
      <c r="H565" t="s">
        <v>62</v>
      </c>
      <c r="I565" t="s">
        <v>63</v>
      </c>
      <c r="J565" t="s">
        <v>150</v>
      </c>
      <c r="K565" t="s">
        <v>151</v>
      </c>
      <c r="L565" t="str">
        <f t="shared" si="33"/>
        <v xml:space="preserve">Maytag </v>
      </c>
      <c r="M565" t="str">
        <f t="shared" si="34"/>
        <v>Single Item</v>
      </c>
      <c r="N565">
        <v>1</v>
      </c>
      <c r="O565" s="6">
        <v>0</v>
      </c>
      <c r="P565" s="3">
        <v>878.08</v>
      </c>
      <c r="Q565" s="3">
        <v>251.43</v>
      </c>
      <c r="R565" s="3">
        <f t="shared" si="35"/>
        <v>0</v>
      </c>
      <c r="S565" s="3">
        <v>244.66</v>
      </c>
      <c r="U565" s="3"/>
    </row>
    <row r="566" spans="1:21" x14ac:dyDescent="0.25">
      <c r="A566" t="s">
        <v>1028</v>
      </c>
      <c r="B566" s="2">
        <v>43833</v>
      </c>
      <c r="C566" s="10" t="str">
        <f t="shared" si="32"/>
        <v>2020</v>
      </c>
      <c r="D566">
        <v>10364</v>
      </c>
      <c r="E566" t="s">
        <v>1029</v>
      </c>
      <c r="F566" t="s">
        <v>17</v>
      </c>
      <c r="G566" t="s">
        <v>40</v>
      </c>
      <c r="H566" t="s">
        <v>41</v>
      </c>
      <c r="I566" t="s">
        <v>166</v>
      </c>
      <c r="J566" t="s">
        <v>181</v>
      </c>
      <c r="K566" t="s">
        <v>182</v>
      </c>
      <c r="L566" t="str">
        <f t="shared" si="33"/>
        <v xml:space="preserve">Hoover </v>
      </c>
      <c r="M566" t="str">
        <f t="shared" si="34"/>
        <v>Single Item</v>
      </c>
      <c r="N566">
        <v>1</v>
      </c>
      <c r="O566" s="6">
        <v>0.15</v>
      </c>
      <c r="P566" s="3">
        <v>230.19</v>
      </c>
      <c r="Q566" s="3">
        <v>28.84</v>
      </c>
      <c r="R566" s="3">
        <f t="shared" si="35"/>
        <v>35.53235294117647</v>
      </c>
      <c r="S566" s="3">
        <v>30.5</v>
      </c>
      <c r="U566" s="3"/>
    </row>
    <row r="567" spans="1:21" x14ac:dyDescent="0.25">
      <c r="A567" t="s">
        <v>1030</v>
      </c>
      <c r="B567" s="2">
        <v>43403</v>
      </c>
      <c r="C567" s="10" t="str">
        <f t="shared" si="32"/>
        <v>2018</v>
      </c>
      <c r="D567">
        <v>10057</v>
      </c>
      <c r="E567" t="s">
        <v>1557</v>
      </c>
      <c r="F567" t="s">
        <v>39</v>
      </c>
      <c r="G567" t="s">
        <v>112</v>
      </c>
      <c r="H567" t="s">
        <v>26</v>
      </c>
      <c r="I567" t="s">
        <v>27</v>
      </c>
      <c r="J567" t="s">
        <v>236</v>
      </c>
      <c r="K567" t="s">
        <v>237</v>
      </c>
      <c r="L567" t="str">
        <f t="shared" si="33"/>
        <v xml:space="preserve">Hamilton </v>
      </c>
      <c r="M567" t="str">
        <f t="shared" si="34"/>
        <v>Single Item</v>
      </c>
      <c r="N567">
        <v>1</v>
      </c>
      <c r="O567" s="6">
        <v>0.05</v>
      </c>
      <c r="P567" s="3">
        <v>737.82</v>
      </c>
      <c r="Q567" s="3">
        <v>175.46</v>
      </c>
      <c r="R567" s="3">
        <f t="shared" si="35"/>
        <v>29.597894736842136</v>
      </c>
      <c r="S567" s="3">
        <v>202.01</v>
      </c>
      <c r="U567" s="3"/>
    </row>
    <row r="568" spans="1:21" x14ac:dyDescent="0.25">
      <c r="A568" t="s">
        <v>1031</v>
      </c>
      <c r="B568" s="2">
        <v>43980</v>
      </c>
      <c r="C568" s="10" t="str">
        <f t="shared" si="32"/>
        <v>2020</v>
      </c>
      <c r="D568">
        <v>10192</v>
      </c>
      <c r="E568" t="s">
        <v>1032</v>
      </c>
      <c r="F568" t="s">
        <v>39</v>
      </c>
      <c r="G568" t="s">
        <v>72</v>
      </c>
      <c r="H568" t="s">
        <v>73</v>
      </c>
      <c r="I568" t="s">
        <v>56</v>
      </c>
      <c r="J568" t="s">
        <v>379</v>
      </c>
      <c r="K568" t="s">
        <v>380</v>
      </c>
      <c r="L568" t="str">
        <f t="shared" si="33"/>
        <v xml:space="preserve">Toshiba </v>
      </c>
      <c r="M568" t="str">
        <f t="shared" si="34"/>
        <v>Mid-Sized Order</v>
      </c>
      <c r="N568">
        <v>2</v>
      </c>
      <c r="O568" s="6">
        <v>0</v>
      </c>
      <c r="P568" s="3">
        <v>2043.18</v>
      </c>
      <c r="Q568" s="3">
        <v>189.84</v>
      </c>
      <c r="R568" s="3">
        <f t="shared" si="35"/>
        <v>0</v>
      </c>
      <c r="S568" s="3">
        <v>468.48</v>
      </c>
      <c r="U568" s="3"/>
    </row>
    <row r="569" spans="1:21" x14ac:dyDescent="0.25">
      <c r="A569" t="s">
        <v>1033</v>
      </c>
      <c r="B569" s="2">
        <v>43663</v>
      </c>
      <c r="C569" s="10" t="str">
        <f t="shared" si="32"/>
        <v>2019</v>
      </c>
      <c r="D569">
        <v>10277</v>
      </c>
      <c r="E569" t="s">
        <v>1034</v>
      </c>
      <c r="F569" t="s">
        <v>32</v>
      </c>
      <c r="G569" t="s">
        <v>47</v>
      </c>
      <c r="H569" t="s">
        <v>48</v>
      </c>
      <c r="I569" t="s">
        <v>122</v>
      </c>
      <c r="J569" t="s">
        <v>129</v>
      </c>
      <c r="K569" t="s">
        <v>130</v>
      </c>
      <c r="L569" t="str">
        <f t="shared" si="33"/>
        <v xml:space="preserve">BlackBerry </v>
      </c>
      <c r="M569" t="str">
        <f t="shared" si="34"/>
        <v>Single Item</v>
      </c>
      <c r="N569">
        <v>1</v>
      </c>
      <c r="O569" s="6">
        <v>0.05</v>
      </c>
      <c r="P569" s="3">
        <v>916.69</v>
      </c>
      <c r="Q569" s="3">
        <v>56.47</v>
      </c>
      <c r="R569" s="3">
        <f t="shared" si="35"/>
        <v>45.274736842105312</v>
      </c>
      <c r="S569" s="3">
        <v>188.99</v>
      </c>
      <c r="U569" s="3"/>
    </row>
    <row r="570" spans="1:21" x14ac:dyDescent="0.25">
      <c r="A570" t="s">
        <v>1035</v>
      </c>
      <c r="B570" s="2">
        <v>43616</v>
      </c>
      <c r="C570" s="10" t="str">
        <f t="shared" si="32"/>
        <v>2019</v>
      </c>
      <c r="D570">
        <v>10024</v>
      </c>
      <c r="E570" t="s">
        <v>160</v>
      </c>
      <c r="F570" t="s">
        <v>39</v>
      </c>
      <c r="G570" t="s">
        <v>40</v>
      </c>
      <c r="H570" t="s">
        <v>41</v>
      </c>
      <c r="I570" t="s">
        <v>166</v>
      </c>
      <c r="J570" t="s">
        <v>80</v>
      </c>
      <c r="K570" t="s">
        <v>81</v>
      </c>
      <c r="L570" t="str">
        <f t="shared" si="33"/>
        <v xml:space="preserve">HP </v>
      </c>
      <c r="M570" t="str">
        <f t="shared" si="34"/>
        <v>Mid-Sized Order</v>
      </c>
      <c r="N570">
        <v>3</v>
      </c>
      <c r="O570" s="6">
        <v>0.3</v>
      </c>
      <c r="P570" s="3">
        <v>683.22</v>
      </c>
      <c r="Q570" s="3">
        <v>25.9</v>
      </c>
      <c r="R570" s="3">
        <f t="shared" si="35"/>
        <v>281.70857142857153</v>
      </c>
      <c r="S570" s="3">
        <v>105.07</v>
      </c>
      <c r="U570" s="3"/>
    </row>
    <row r="571" spans="1:21" x14ac:dyDescent="0.25">
      <c r="A571" t="s">
        <v>1036</v>
      </c>
      <c r="B571" s="2">
        <v>44481</v>
      </c>
      <c r="C571" s="10" t="str">
        <f t="shared" si="32"/>
        <v>2021</v>
      </c>
      <c r="D571">
        <v>10018</v>
      </c>
      <c r="E571" t="s">
        <v>542</v>
      </c>
      <c r="F571" t="s">
        <v>39</v>
      </c>
      <c r="G571" t="s">
        <v>278</v>
      </c>
      <c r="H571" t="s">
        <v>279</v>
      </c>
      <c r="I571" t="s">
        <v>122</v>
      </c>
      <c r="J571" t="s">
        <v>142</v>
      </c>
      <c r="K571" t="s">
        <v>1645</v>
      </c>
      <c r="L571" t="str">
        <f t="shared" si="33"/>
        <v xml:space="preserve">Whirlpool </v>
      </c>
      <c r="M571" t="str">
        <f t="shared" si="34"/>
        <v>Single Item</v>
      </c>
      <c r="N571">
        <v>1</v>
      </c>
      <c r="O571" s="6">
        <v>0.05</v>
      </c>
      <c r="P571" s="3">
        <v>193.67</v>
      </c>
      <c r="Q571" s="3">
        <v>14.7</v>
      </c>
      <c r="R571" s="3">
        <f t="shared" si="35"/>
        <v>9.4194736842105442</v>
      </c>
      <c r="S571" s="3">
        <v>24.71</v>
      </c>
      <c r="U571" s="3"/>
    </row>
    <row r="572" spans="1:21" x14ac:dyDescent="0.25">
      <c r="A572" t="s">
        <v>1037</v>
      </c>
      <c r="B572" s="2">
        <v>44864</v>
      </c>
      <c r="C572" s="10" t="str">
        <f t="shared" si="32"/>
        <v>2022</v>
      </c>
      <c r="D572">
        <v>10239</v>
      </c>
      <c r="E572" t="s">
        <v>277</v>
      </c>
      <c r="F572" t="s">
        <v>32</v>
      </c>
      <c r="G572" t="s">
        <v>88</v>
      </c>
      <c r="H572" t="s">
        <v>89</v>
      </c>
      <c r="I572" t="s">
        <v>90</v>
      </c>
      <c r="J572" t="s">
        <v>236</v>
      </c>
      <c r="K572" t="s">
        <v>237</v>
      </c>
      <c r="L572" t="str">
        <f t="shared" si="33"/>
        <v xml:space="preserve">Hamilton </v>
      </c>
      <c r="M572" t="str">
        <f t="shared" si="34"/>
        <v>Single Item</v>
      </c>
      <c r="N572">
        <v>1</v>
      </c>
      <c r="O572" s="6">
        <v>0.15</v>
      </c>
      <c r="P572" s="3">
        <v>737.82</v>
      </c>
      <c r="Q572" s="3">
        <v>193.01</v>
      </c>
      <c r="R572" s="3">
        <f t="shared" si="35"/>
        <v>96.142941176470572</v>
      </c>
      <c r="S572" s="3">
        <v>203.76</v>
      </c>
      <c r="U572" s="3"/>
    </row>
    <row r="573" spans="1:21" x14ac:dyDescent="0.25">
      <c r="A573" t="s">
        <v>1038</v>
      </c>
      <c r="B573" s="2">
        <v>44597</v>
      </c>
      <c r="C573" s="10" t="str">
        <f t="shared" si="32"/>
        <v>2022</v>
      </c>
      <c r="D573">
        <v>10137</v>
      </c>
      <c r="E573" t="s">
        <v>701</v>
      </c>
      <c r="F573" t="s">
        <v>32</v>
      </c>
      <c r="G573" t="s">
        <v>103</v>
      </c>
      <c r="H573" t="s">
        <v>104</v>
      </c>
      <c r="I573" t="s">
        <v>105</v>
      </c>
      <c r="J573" t="s">
        <v>57</v>
      </c>
      <c r="K573" t="s">
        <v>58</v>
      </c>
      <c r="L573" t="str">
        <f t="shared" si="33"/>
        <v xml:space="preserve">KitchenAid </v>
      </c>
      <c r="M573" t="str">
        <f t="shared" si="34"/>
        <v>Mid-Sized Order</v>
      </c>
      <c r="N573">
        <v>4</v>
      </c>
      <c r="O573" s="6">
        <v>0</v>
      </c>
      <c r="P573" s="3">
        <v>603.24</v>
      </c>
      <c r="Q573" s="3">
        <v>13.28</v>
      </c>
      <c r="R573" s="3">
        <f t="shared" si="35"/>
        <v>0</v>
      </c>
      <c r="S573" s="3">
        <v>73.73</v>
      </c>
      <c r="U573" s="3"/>
    </row>
    <row r="574" spans="1:21" x14ac:dyDescent="0.25">
      <c r="A574" t="s">
        <v>1039</v>
      </c>
      <c r="B574" s="2">
        <v>43836</v>
      </c>
      <c r="C574" s="10" t="str">
        <f t="shared" si="32"/>
        <v>2020</v>
      </c>
      <c r="D574">
        <v>10303</v>
      </c>
      <c r="E574" t="s">
        <v>345</v>
      </c>
      <c r="F574" t="s">
        <v>17</v>
      </c>
      <c r="G574" t="s">
        <v>54</v>
      </c>
      <c r="H574" t="s">
        <v>55</v>
      </c>
      <c r="I574" t="s">
        <v>56</v>
      </c>
      <c r="J574" t="s">
        <v>138</v>
      </c>
      <c r="K574" t="s">
        <v>139</v>
      </c>
      <c r="L574" t="str">
        <f t="shared" si="33"/>
        <v xml:space="preserve">Canon </v>
      </c>
      <c r="M574" t="str">
        <f t="shared" si="34"/>
        <v>Single Item</v>
      </c>
      <c r="N574">
        <v>1</v>
      </c>
      <c r="O574" s="6">
        <v>0</v>
      </c>
      <c r="P574" s="3">
        <v>180.9</v>
      </c>
      <c r="Q574" s="3">
        <v>22.28</v>
      </c>
      <c r="R574" s="3">
        <f t="shared" si="35"/>
        <v>0</v>
      </c>
      <c r="S574" s="3">
        <v>29.37</v>
      </c>
      <c r="U574" s="3"/>
    </row>
    <row r="575" spans="1:21" x14ac:dyDescent="0.25">
      <c r="A575" t="s">
        <v>1040</v>
      </c>
      <c r="B575" s="2">
        <v>44441</v>
      </c>
      <c r="C575" s="10" t="str">
        <f t="shared" si="32"/>
        <v>2021</v>
      </c>
      <c r="D575">
        <v>10399</v>
      </c>
      <c r="E575" t="s">
        <v>479</v>
      </c>
      <c r="F575" t="s">
        <v>39</v>
      </c>
      <c r="G575" t="s">
        <v>61</v>
      </c>
      <c r="H575" t="s">
        <v>62</v>
      </c>
      <c r="I575" t="s">
        <v>63</v>
      </c>
      <c r="J575" t="s">
        <v>294</v>
      </c>
      <c r="K575" t="s">
        <v>295</v>
      </c>
      <c r="L575" t="str">
        <f t="shared" si="33"/>
        <v xml:space="preserve">Motorola </v>
      </c>
      <c r="M575" t="str">
        <f t="shared" si="34"/>
        <v>Single Item</v>
      </c>
      <c r="N575">
        <v>1</v>
      </c>
      <c r="O575" s="6">
        <v>0.1</v>
      </c>
      <c r="P575" s="3">
        <v>900.24</v>
      </c>
      <c r="Q575" s="3">
        <v>58.44</v>
      </c>
      <c r="R575" s="3">
        <f t="shared" si="35"/>
        <v>93.533333333333303</v>
      </c>
      <c r="S575" s="3">
        <v>185.89</v>
      </c>
      <c r="U575" s="3"/>
    </row>
    <row r="576" spans="1:21" x14ac:dyDescent="0.25">
      <c r="A576" t="s">
        <v>1041</v>
      </c>
      <c r="B576" s="2">
        <v>44026</v>
      </c>
      <c r="C576" s="10" t="str">
        <f t="shared" si="32"/>
        <v>2020</v>
      </c>
      <c r="D576">
        <v>10360</v>
      </c>
      <c r="E576" t="s">
        <v>75</v>
      </c>
      <c r="F576" t="s">
        <v>17</v>
      </c>
      <c r="G576" t="s">
        <v>112</v>
      </c>
      <c r="H576" t="s">
        <v>26</v>
      </c>
      <c r="I576" t="s">
        <v>27</v>
      </c>
      <c r="J576" t="s">
        <v>246</v>
      </c>
      <c r="K576" t="s">
        <v>247</v>
      </c>
      <c r="L576" t="str">
        <f t="shared" si="33"/>
        <v xml:space="preserve">Samsung </v>
      </c>
      <c r="M576" t="str">
        <f t="shared" si="34"/>
        <v>Large Order</v>
      </c>
      <c r="N576">
        <v>6</v>
      </c>
      <c r="O576" s="6">
        <v>0</v>
      </c>
      <c r="P576" s="3">
        <v>6140.76</v>
      </c>
      <c r="Q576" s="3">
        <v>156.46</v>
      </c>
      <c r="R576" s="3">
        <f t="shared" si="35"/>
        <v>0</v>
      </c>
      <c r="S576" s="3">
        <v>1366.61</v>
      </c>
      <c r="U576" s="3"/>
    </row>
    <row r="577" spans="1:21" x14ac:dyDescent="0.25">
      <c r="A577" t="s">
        <v>1042</v>
      </c>
      <c r="B577" s="2">
        <v>43616</v>
      </c>
      <c r="C577" s="10" t="str">
        <f t="shared" si="32"/>
        <v>2019</v>
      </c>
      <c r="D577">
        <v>10091</v>
      </c>
      <c r="E577" t="s">
        <v>989</v>
      </c>
      <c r="F577" t="s">
        <v>32</v>
      </c>
      <c r="G577" t="s">
        <v>116</v>
      </c>
      <c r="H577" t="s">
        <v>26</v>
      </c>
      <c r="I577" t="s">
        <v>27</v>
      </c>
      <c r="J577" t="s">
        <v>496</v>
      </c>
      <c r="K577" t="s">
        <v>1553</v>
      </c>
      <c r="L577" t="str">
        <f t="shared" si="33"/>
        <v xml:space="preserve">Brother </v>
      </c>
      <c r="M577" t="str">
        <f t="shared" si="34"/>
        <v>Large Order</v>
      </c>
      <c r="N577">
        <v>6</v>
      </c>
      <c r="O577" s="6">
        <v>0</v>
      </c>
      <c r="P577" s="3">
        <v>1675.8</v>
      </c>
      <c r="Q577" s="3">
        <v>26.96</v>
      </c>
      <c r="R577" s="3">
        <f t="shared" si="35"/>
        <v>0</v>
      </c>
      <c r="S577" s="3">
        <v>254.1</v>
      </c>
      <c r="U577" s="3"/>
    </row>
    <row r="578" spans="1:21" x14ac:dyDescent="0.25">
      <c r="A578" t="s">
        <v>1043</v>
      </c>
      <c r="B578" s="2">
        <v>44267</v>
      </c>
      <c r="C578" s="10" t="str">
        <f t="shared" si="32"/>
        <v>2021</v>
      </c>
      <c r="D578">
        <v>10299</v>
      </c>
      <c r="E578" t="s">
        <v>256</v>
      </c>
      <c r="F578" t="s">
        <v>39</v>
      </c>
      <c r="G578" t="s">
        <v>165</v>
      </c>
      <c r="H578" t="s">
        <v>41</v>
      </c>
      <c r="I578" t="s">
        <v>166</v>
      </c>
      <c r="J578" t="s">
        <v>129</v>
      </c>
      <c r="K578" t="s">
        <v>130</v>
      </c>
      <c r="L578" t="str">
        <f t="shared" si="33"/>
        <v xml:space="preserve">BlackBerry </v>
      </c>
      <c r="M578" t="str">
        <f t="shared" si="34"/>
        <v>Mid-Sized Order</v>
      </c>
      <c r="N578">
        <v>2</v>
      </c>
      <c r="O578" s="6">
        <v>0</v>
      </c>
      <c r="P578" s="3">
        <v>1833.38</v>
      </c>
      <c r="Q578" s="3">
        <v>59.16</v>
      </c>
      <c r="R578" s="3">
        <f t="shared" si="35"/>
        <v>0</v>
      </c>
      <c r="S578" s="3">
        <v>372.6</v>
      </c>
      <c r="U578" s="3"/>
    </row>
    <row r="579" spans="1:21" x14ac:dyDescent="0.25">
      <c r="A579" t="s">
        <v>1044</v>
      </c>
      <c r="B579" s="2">
        <v>44414</v>
      </c>
      <c r="C579" s="10" t="str">
        <f t="shared" ref="C579:C642" si="36">LEFT(TEXT(B579, "YYYY-MM-DD"), 4)</f>
        <v>2021</v>
      </c>
      <c r="D579">
        <v>10085</v>
      </c>
      <c r="E579" t="s">
        <v>610</v>
      </c>
      <c r="F579" t="s">
        <v>17</v>
      </c>
      <c r="G579" t="s">
        <v>47</v>
      </c>
      <c r="H579" t="s">
        <v>48</v>
      </c>
      <c r="I579" t="s">
        <v>122</v>
      </c>
      <c r="J579" t="s">
        <v>142</v>
      </c>
      <c r="K579" t="s">
        <v>1645</v>
      </c>
      <c r="L579" t="str">
        <f t="shared" ref="L579:L642" si="37">LEFT(K579, FIND(" ", K579))</f>
        <v xml:space="preserve">Whirlpool </v>
      </c>
      <c r="M579" t="str">
        <f t="shared" ref="M579:M642" si="38">IF(N579 = 1, "Single Item", IF(N579 &lt;= 4, "Mid-Sized Order", IF(N579 &gt; 4, "Large Order", "Invalid")))</f>
        <v>Mid-Sized Order</v>
      </c>
      <c r="N579">
        <v>2</v>
      </c>
      <c r="O579" s="6">
        <v>0.05</v>
      </c>
      <c r="P579" s="3">
        <v>387.34</v>
      </c>
      <c r="Q579" s="3">
        <v>14.7</v>
      </c>
      <c r="R579" s="3">
        <f t="shared" ref="R579:R642" si="39">(P579-Q579)/(1-O579) - (P579-Q579)</f>
        <v>19.612631578947401</v>
      </c>
      <c r="S579" s="3">
        <v>47.95</v>
      </c>
      <c r="U579" s="3"/>
    </row>
    <row r="580" spans="1:21" x14ac:dyDescent="0.25">
      <c r="A580" t="s">
        <v>1045</v>
      </c>
      <c r="B580" s="2">
        <v>43509</v>
      </c>
      <c r="C580" s="10" t="str">
        <f t="shared" si="36"/>
        <v>2019</v>
      </c>
      <c r="D580">
        <v>10335</v>
      </c>
      <c r="E580" t="s">
        <v>570</v>
      </c>
      <c r="F580" t="s">
        <v>32</v>
      </c>
      <c r="G580" t="s">
        <v>154</v>
      </c>
      <c r="H580" t="s">
        <v>155</v>
      </c>
      <c r="I580" t="s">
        <v>156</v>
      </c>
      <c r="J580" t="s">
        <v>272</v>
      </c>
      <c r="K580" t="s">
        <v>273</v>
      </c>
      <c r="L580" t="str">
        <f t="shared" si="37"/>
        <v xml:space="preserve">Huawei </v>
      </c>
      <c r="M580" t="str">
        <f t="shared" si="38"/>
        <v>Mid-Sized Order</v>
      </c>
      <c r="N580">
        <v>2</v>
      </c>
      <c r="O580" s="6">
        <v>0.05</v>
      </c>
      <c r="P580" s="3">
        <v>1000.64</v>
      </c>
      <c r="Q580" s="3">
        <v>17</v>
      </c>
      <c r="R580" s="3">
        <f t="shared" si="39"/>
        <v>51.770526315789425</v>
      </c>
      <c r="S580" s="3">
        <v>201.82</v>
      </c>
      <c r="U580" s="3"/>
    </row>
    <row r="581" spans="1:21" x14ac:dyDescent="0.25">
      <c r="A581" t="s">
        <v>1046</v>
      </c>
      <c r="B581" s="2">
        <v>43710</v>
      </c>
      <c r="C581" s="10" t="str">
        <f t="shared" si="36"/>
        <v>2019</v>
      </c>
      <c r="D581">
        <v>10333</v>
      </c>
      <c r="E581" t="s">
        <v>938</v>
      </c>
      <c r="F581" t="s">
        <v>17</v>
      </c>
      <c r="G581" t="s">
        <v>278</v>
      </c>
      <c r="H581" t="s">
        <v>279</v>
      </c>
      <c r="I581" t="s">
        <v>122</v>
      </c>
      <c r="J581" t="s">
        <v>398</v>
      </c>
      <c r="K581" t="s">
        <v>1551</v>
      </c>
      <c r="L581" t="str">
        <f t="shared" si="37"/>
        <v xml:space="preserve">Samsung </v>
      </c>
      <c r="M581" t="str">
        <f t="shared" si="38"/>
        <v>Mid-Sized Order</v>
      </c>
      <c r="N581">
        <v>3</v>
      </c>
      <c r="O581" s="6">
        <v>0.05</v>
      </c>
      <c r="P581" s="3">
        <v>718.41</v>
      </c>
      <c r="Q581" s="3">
        <v>23.98</v>
      </c>
      <c r="R581" s="3">
        <f t="shared" si="39"/>
        <v>36.548947368421068</v>
      </c>
      <c r="S581" s="3">
        <v>88.62</v>
      </c>
      <c r="U581" s="3"/>
    </row>
    <row r="582" spans="1:21" x14ac:dyDescent="0.25">
      <c r="A582" t="s">
        <v>1047</v>
      </c>
      <c r="B582" s="2">
        <v>43665</v>
      </c>
      <c r="C582" s="10" t="str">
        <f t="shared" si="36"/>
        <v>2019</v>
      </c>
      <c r="D582">
        <v>10080</v>
      </c>
      <c r="E582" t="s">
        <v>1048</v>
      </c>
      <c r="F582" t="s">
        <v>17</v>
      </c>
      <c r="G582" t="s">
        <v>61</v>
      </c>
      <c r="H582" t="s">
        <v>62</v>
      </c>
      <c r="I582" t="s">
        <v>63</v>
      </c>
      <c r="J582" t="s">
        <v>138</v>
      </c>
      <c r="K582" t="s">
        <v>139</v>
      </c>
      <c r="L582" t="str">
        <f t="shared" si="37"/>
        <v xml:space="preserve">Canon </v>
      </c>
      <c r="M582" t="str">
        <f t="shared" si="38"/>
        <v>Single Item</v>
      </c>
      <c r="N582">
        <v>1</v>
      </c>
      <c r="O582" s="6">
        <v>0.05</v>
      </c>
      <c r="P582" s="3">
        <v>180.9</v>
      </c>
      <c r="Q582" s="3">
        <v>20.43</v>
      </c>
      <c r="R582" s="3">
        <f t="shared" si="39"/>
        <v>8.445789473684215</v>
      </c>
      <c r="S582" s="3">
        <v>29.18</v>
      </c>
      <c r="U582" s="3"/>
    </row>
    <row r="583" spans="1:21" x14ac:dyDescent="0.25">
      <c r="A583" t="s">
        <v>1049</v>
      </c>
      <c r="B583" s="2">
        <v>43125</v>
      </c>
      <c r="C583" s="10" t="str">
        <f t="shared" si="36"/>
        <v>2018</v>
      </c>
      <c r="D583">
        <v>10109</v>
      </c>
      <c r="E583" t="s">
        <v>348</v>
      </c>
      <c r="F583" t="s">
        <v>32</v>
      </c>
      <c r="G583" t="s">
        <v>54</v>
      </c>
      <c r="H583" t="s">
        <v>55</v>
      </c>
      <c r="I583" t="s">
        <v>56</v>
      </c>
      <c r="J583" t="s">
        <v>64</v>
      </c>
      <c r="K583" t="s">
        <v>65</v>
      </c>
      <c r="L583" t="str">
        <f t="shared" si="37"/>
        <v xml:space="preserve">TCL </v>
      </c>
      <c r="M583" t="str">
        <f t="shared" si="38"/>
        <v>Large Order</v>
      </c>
      <c r="N583">
        <v>7</v>
      </c>
      <c r="O583" s="6">
        <v>0.1</v>
      </c>
      <c r="P583" s="3">
        <v>6171.48</v>
      </c>
      <c r="Q583" s="3">
        <v>160.69</v>
      </c>
      <c r="R583" s="3">
        <f t="shared" si="39"/>
        <v>667.86555555555515</v>
      </c>
      <c r="S583" s="3">
        <v>1373.79</v>
      </c>
      <c r="U583" s="3"/>
    </row>
    <row r="584" spans="1:21" x14ac:dyDescent="0.25">
      <c r="A584" t="s">
        <v>1050</v>
      </c>
      <c r="B584" s="2">
        <v>44888</v>
      </c>
      <c r="C584" s="10" t="str">
        <f t="shared" si="36"/>
        <v>2022</v>
      </c>
      <c r="D584">
        <v>10259</v>
      </c>
      <c r="E584" t="s">
        <v>457</v>
      </c>
      <c r="F584" t="s">
        <v>17</v>
      </c>
      <c r="G584" t="s">
        <v>261</v>
      </c>
      <c r="H584" t="s">
        <v>261</v>
      </c>
      <c r="I584" t="s">
        <v>1543</v>
      </c>
      <c r="J584" t="s">
        <v>167</v>
      </c>
      <c r="K584" t="s">
        <v>168</v>
      </c>
      <c r="L584" t="str">
        <f t="shared" si="37"/>
        <v xml:space="preserve">Philips </v>
      </c>
      <c r="M584" t="str">
        <f t="shared" si="38"/>
        <v>Single Item</v>
      </c>
      <c r="N584">
        <v>1</v>
      </c>
      <c r="O584" s="6">
        <v>0</v>
      </c>
      <c r="P584" s="3">
        <v>1215.8</v>
      </c>
      <c r="Q584" s="3">
        <v>240.64</v>
      </c>
      <c r="R584" s="3">
        <f t="shared" si="39"/>
        <v>0</v>
      </c>
      <c r="S584" s="3">
        <v>291.54000000000002</v>
      </c>
      <c r="U584" s="3"/>
    </row>
    <row r="585" spans="1:21" x14ac:dyDescent="0.25">
      <c r="A585" t="s">
        <v>1051</v>
      </c>
      <c r="B585" s="2">
        <v>44469</v>
      </c>
      <c r="C585" s="10" t="str">
        <f t="shared" si="36"/>
        <v>2021</v>
      </c>
      <c r="D585">
        <v>10190</v>
      </c>
      <c r="E585" t="s">
        <v>1052</v>
      </c>
      <c r="F585" t="s">
        <v>17</v>
      </c>
      <c r="G585" t="s">
        <v>47</v>
      </c>
      <c r="H585" t="s">
        <v>48</v>
      </c>
      <c r="I585" t="s">
        <v>122</v>
      </c>
      <c r="J585" t="s">
        <v>150</v>
      </c>
      <c r="K585" t="s">
        <v>151</v>
      </c>
      <c r="L585" t="str">
        <f t="shared" si="37"/>
        <v xml:space="preserve">Maytag </v>
      </c>
      <c r="M585" t="str">
        <f t="shared" si="38"/>
        <v>Large Order</v>
      </c>
      <c r="N585">
        <v>7</v>
      </c>
      <c r="O585" s="6">
        <v>0.05</v>
      </c>
      <c r="P585" s="3">
        <v>6146.56</v>
      </c>
      <c r="Q585" s="3">
        <v>240</v>
      </c>
      <c r="R585" s="3">
        <f t="shared" si="39"/>
        <v>310.87157894736902</v>
      </c>
      <c r="S585" s="3">
        <v>1560.64</v>
      </c>
      <c r="U585" s="3"/>
    </row>
    <row r="586" spans="1:21" x14ac:dyDescent="0.25">
      <c r="A586" t="s">
        <v>1053</v>
      </c>
      <c r="B586" s="2">
        <v>43475</v>
      </c>
      <c r="C586" s="10" t="str">
        <f t="shared" si="36"/>
        <v>2019</v>
      </c>
      <c r="D586">
        <v>10329</v>
      </c>
      <c r="E586" t="s">
        <v>377</v>
      </c>
      <c r="F586" t="s">
        <v>32</v>
      </c>
      <c r="G586" t="s">
        <v>40</v>
      </c>
      <c r="H586" t="s">
        <v>41</v>
      </c>
      <c r="I586" t="s">
        <v>166</v>
      </c>
      <c r="J586" t="s">
        <v>312</v>
      </c>
      <c r="K586" t="s">
        <v>313</v>
      </c>
      <c r="L586" t="str">
        <f t="shared" si="37"/>
        <v xml:space="preserve">Whirlpool </v>
      </c>
      <c r="M586" t="str">
        <f t="shared" si="38"/>
        <v>Single Item</v>
      </c>
      <c r="N586">
        <v>1</v>
      </c>
      <c r="O586" s="6">
        <v>0.25</v>
      </c>
      <c r="P586" s="3">
        <v>722.69</v>
      </c>
      <c r="Q586" s="3">
        <v>196.53</v>
      </c>
      <c r="R586" s="3">
        <f t="shared" si="39"/>
        <v>175.38666666666666</v>
      </c>
      <c r="S586" s="3">
        <v>200.32</v>
      </c>
      <c r="U586" s="3"/>
    </row>
    <row r="587" spans="1:21" x14ac:dyDescent="0.25">
      <c r="A587" t="s">
        <v>1054</v>
      </c>
      <c r="B587" s="2">
        <v>44138</v>
      </c>
      <c r="C587" s="10" t="str">
        <f t="shared" si="36"/>
        <v>2020</v>
      </c>
      <c r="D587">
        <v>10158</v>
      </c>
      <c r="E587" t="s">
        <v>1055</v>
      </c>
      <c r="F587" t="s">
        <v>39</v>
      </c>
      <c r="G587" t="s">
        <v>40</v>
      </c>
      <c r="H587" t="s">
        <v>41</v>
      </c>
      <c r="I587" t="s">
        <v>166</v>
      </c>
      <c r="J587" t="s">
        <v>21</v>
      </c>
      <c r="K587" t="s">
        <v>22</v>
      </c>
      <c r="L587" t="str">
        <f t="shared" si="37"/>
        <v xml:space="preserve">OnePlus </v>
      </c>
      <c r="M587" t="str">
        <f t="shared" si="38"/>
        <v>Single Item</v>
      </c>
      <c r="N587">
        <v>1</v>
      </c>
      <c r="O587" s="6">
        <v>0</v>
      </c>
      <c r="P587" s="3">
        <v>618.01</v>
      </c>
      <c r="Q587" s="3">
        <v>26.2</v>
      </c>
      <c r="R587" s="3">
        <f t="shared" si="39"/>
        <v>0</v>
      </c>
      <c r="S587" s="3">
        <v>126.22</v>
      </c>
      <c r="U587" s="3"/>
    </row>
    <row r="588" spans="1:21" x14ac:dyDescent="0.25">
      <c r="A588" t="s">
        <v>1056</v>
      </c>
      <c r="B588" s="2">
        <v>43354</v>
      </c>
      <c r="C588" s="10" t="str">
        <f t="shared" si="36"/>
        <v>2018</v>
      </c>
      <c r="D588">
        <v>10010</v>
      </c>
      <c r="E588" t="s">
        <v>1057</v>
      </c>
      <c r="F588" t="s">
        <v>17</v>
      </c>
      <c r="G588" t="s">
        <v>154</v>
      </c>
      <c r="H588" t="s">
        <v>155</v>
      </c>
      <c r="I588" t="s">
        <v>156</v>
      </c>
      <c r="J588" t="s">
        <v>21</v>
      </c>
      <c r="K588" t="s">
        <v>22</v>
      </c>
      <c r="L588" t="str">
        <f t="shared" si="37"/>
        <v xml:space="preserve">OnePlus </v>
      </c>
      <c r="M588" t="str">
        <f t="shared" si="38"/>
        <v>Mid-Sized Order</v>
      </c>
      <c r="N588">
        <v>2</v>
      </c>
      <c r="O588" s="6">
        <v>0</v>
      </c>
      <c r="P588" s="3">
        <v>1236.02</v>
      </c>
      <c r="Q588" s="3">
        <v>26.2</v>
      </c>
      <c r="R588" s="3">
        <f t="shared" si="39"/>
        <v>0</v>
      </c>
      <c r="S588" s="3">
        <v>249.82</v>
      </c>
      <c r="U588" s="3"/>
    </row>
    <row r="589" spans="1:21" x14ac:dyDescent="0.25">
      <c r="A589" t="s">
        <v>1058</v>
      </c>
      <c r="B589" s="2">
        <v>44688</v>
      </c>
      <c r="C589" s="10" t="str">
        <f t="shared" si="36"/>
        <v>2022</v>
      </c>
      <c r="D589">
        <v>10341</v>
      </c>
      <c r="E589" t="s">
        <v>200</v>
      </c>
      <c r="F589" t="s">
        <v>39</v>
      </c>
      <c r="G589" t="s">
        <v>72</v>
      </c>
      <c r="H589" t="s">
        <v>73</v>
      </c>
      <c r="I589" t="s">
        <v>56</v>
      </c>
      <c r="J589" t="s">
        <v>229</v>
      </c>
      <c r="K589" t="s">
        <v>230</v>
      </c>
      <c r="L589" t="str">
        <f t="shared" si="37"/>
        <v xml:space="preserve">LG </v>
      </c>
      <c r="M589" t="str">
        <f t="shared" si="38"/>
        <v>Single Item</v>
      </c>
      <c r="N589">
        <v>1</v>
      </c>
      <c r="O589" s="6">
        <v>0.1</v>
      </c>
      <c r="P589" s="3">
        <v>1189.8</v>
      </c>
      <c r="Q589" s="3">
        <v>261.67</v>
      </c>
      <c r="R589" s="3">
        <f t="shared" si="39"/>
        <v>103.12555555555559</v>
      </c>
      <c r="S589" s="3">
        <v>287.93</v>
      </c>
      <c r="U589" s="3"/>
    </row>
    <row r="590" spans="1:21" x14ac:dyDescent="0.25">
      <c r="A590" t="s">
        <v>1059</v>
      </c>
      <c r="B590" s="2">
        <v>44591</v>
      </c>
      <c r="C590" s="10" t="str">
        <f t="shared" si="36"/>
        <v>2022</v>
      </c>
      <c r="D590">
        <v>10164</v>
      </c>
      <c r="E590" t="s">
        <v>564</v>
      </c>
      <c r="F590" t="s">
        <v>32</v>
      </c>
      <c r="G590" t="s">
        <v>33</v>
      </c>
      <c r="H590" t="s">
        <v>34</v>
      </c>
      <c r="I590" t="s">
        <v>27</v>
      </c>
      <c r="J590" t="s">
        <v>50</v>
      </c>
      <c r="K590" t="s">
        <v>51</v>
      </c>
      <c r="L590" t="str">
        <f t="shared" si="37"/>
        <v xml:space="preserve">Nokia </v>
      </c>
      <c r="M590" t="str">
        <f t="shared" si="38"/>
        <v>Single Item</v>
      </c>
      <c r="N590">
        <v>1</v>
      </c>
      <c r="O590" s="6">
        <v>0.1</v>
      </c>
      <c r="P590" s="3">
        <v>925.49</v>
      </c>
      <c r="Q590" s="3">
        <v>45.08</v>
      </c>
      <c r="R590" s="3">
        <f t="shared" si="39"/>
        <v>97.823333333333267</v>
      </c>
      <c r="S590" s="3">
        <v>189.61</v>
      </c>
      <c r="U590" s="3"/>
    </row>
    <row r="591" spans="1:21" x14ac:dyDescent="0.25">
      <c r="A591" t="s">
        <v>1060</v>
      </c>
      <c r="B591" s="2">
        <v>44589</v>
      </c>
      <c r="C591" s="10" t="str">
        <f t="shared" si="36"/>
        <v>2022</v>
      </c>
      <c r="D591">
        <v>10236</v>
      </c>
      <c r="E591" t="s">
        <v>1562</v>
      </c>
      <c r="F591" t="s">
        <v>32</v>
      </c>
      <c r="G591" t="s">
        <v>193</v>
      </c>
      <c r="H591" t="s">
        <v>193</v>
      </c>
      <c r="I591" t="s">
        <v>194</v>
      </c>
      <c r="J591" t="s">
        <v>157</v>
      </c>
      <c r="K591" t="s">
        <v>158</v>
      </c>
      <c r="L591" t="str">
        <f t="shared" si="37"/>
        <v xml:space="preserve">Epson </v>
      </c>
      <c r="M591" t="str">
        <f t="shared" si="38"/>
        <v>Mid-Sized Order</v>
      </c>
      <c r="N591">
        <v>3</v>
      </c>
      <c r="O591" s="6">
        <v>0</v>
      </c>
      <c r="P591" s="3">
        <v>566.61</v>
      </c>
      <c r="Q591" s="3">
        <v>22.58</v>
      </c>
      <c r="R591" s="3">
        <f t="shared" si="39"/>
        <v>0</v>
      </c>
      <c r="S591" s="3">
        <v>87.25</v>
      </c>
      <c r="U591" s="3"/>
    </row>
    <row r="592" spans="1:21" x14ac:dyDescent="0.25">
      <c r="A592" t="s">
        <v>1061</v>
      </c>
      <c r="B592" s="2">
        <v>43814</v>
      </c>
      <c r="C592" s="10" t="str">
        <f t="shared" si="36"/>
        <v>2019</v>
      </c>
      <c r="D592">
        <v>10367</v>
      </c>
      <c r="E592" t="s">
        <v>79</v>
      </c>
      <c r="F592" t="s">
        <v>39</v>
      </c>
      <c r="G592" t="s">
        <v>133</v>
      </c>
      <c r="H592" t="s">
        <v>134</v>
      </c>
      <c r="I592" t="s">
        <v>135</v>
      </c>
      <c r="J592" t="s">
        <v>374</v>
      </c>
      <c r="K592" t="s">
        <v>1550</v>
      </c>
      <c r="L592" t="str">
        <f t="shared" si="37"/>
        <v xml:space="preserve">Insignia </v>
      </c>
      <c r="M592" t="str">
        <f t="shared" si="38"/>
        <v>Mid-Sized Order</v>
      </c>
      <c r="N592">
        <v>4</v>
      </c>
      <c r="O592" s="6">
        <v>0.05</v>
      </c>
      <c r="P592" s="3">
        <v>4764.04</v>
      </c>
      <c r="Q592" s="3">
        <v>259.07</v>
      </c>
      <c r="R592" s="3">
        <f t="shared" si="39"/>
        <v>237.10368421052681</v>
      </c>
      <c r="S592" s="3">
        <v>1073.99</v>
      </c>
      <c r="U592" s="3"/>
    </row>
    <row r="593" spans="1:21" x14ac:dyDescent="0.25">
      <c r="A593" t="s">
        <v>1062</v>
      </c>
      <c r="B593" s="2">
        <v>43974</v>
      </c>
      <c r="C593" s="10" t="str">
        <f t="shared" si="36"/>
        <v>2020</v>
      </c>
      <c r="D593">
        <v>10288</v>
      </c>
      <c r="E593" t="s">
        <v>329</v>
      </c>
      <c r="F593" t="s">
        <v>39</v>
      </c>
      <c r="G593" t="s">
        <v>18</v>
      </c>
      <c r="H593" t="s">
        <v>19</v>
      </c>
      <c r="I593" t="s">
        <v>20</v>
      </c>
      <c r="J593" t="s">
        <v>312</v>
      </c>
      <c r="K593" t="s">
        <v>313</v>
      </c>
      <c r="L593" t="str">
        <f t="shared" si="37"/>
        <v xml:space="preserve">Whirlpool </v>
      </c>
      <c r="M593" t="str">
        <f t="shared" si="38"/>
        <v>Large Order</v>
      </c>
      <c r="N593">
        <v>7</v>
      </c>
      <c r="O593" s="6">
        <v>0.1</v>
      </c>
      <c r="P593" s="3">
        <v>5058.83</v>
      </c>
      <c r="Q593" s="3">
        <v>187.59</v>
      </c>
      <c r="R593" s="3">
        <f t="shared" si="39"/>
        <v>541.24888888888836</v>
      </c>
      <c r="S593" s="3">
        <v>1283.45</v>
      </c>
      <c r="U593" s="3"/>
    </row>
    <row r="594" spans="1:21" x14ac:dyDescent="0.25">
      <c r="A594" t="s">
        <v>1063</v>
      </c>
      <c r="B594" s="2">
        <v>44921</v>
      </c>
      <c r="C594" s="10" t="str">
        <f t="shared" si="36"/>
        <v>2022</v>
      </c>
      <c r="D594">
        <v>10341</v>
      </c>
      <c r="E594" t="s">
        <v>200</v>
      </c>
      <c r="F594" t="s">
        <v>39</v>
      </c>
      <c r="G594" t="s">
        <v>193</v>
      </c>
      <c r="H594" t="s">
        <v>193</v>
      </c>
      <c r="I594" t="s">
        <v>194</v>
      </c>
      <c r="J594" t="s">
        <v>43</v>
      </c>
      <c r="K594" t="s">
        <v>44</v>
      </c>
      <c r="L594" t="str">
        <f t="shared" si="37"/>
        <v xml:space="preserve">HP </v>
      </c>
      <c r="M594" t="str">
        <f t="shared" si="38"/>
        <v>Mid-Sized Order</v>
      </c>
      <c r="N594">
        <v>4</v>
      </c>
      <c r="O594" s="6">
        <v>0.1</v>
      </c>
      <c r="P594" s="3">
        <v>630</v>
      </c>
      <c r="Q594" s="3">
        <v>19.79</v>
      </c>
      <c r="R594" s="3">
        <f t="shared" si="39"/>
        <v>67.80111111111114</v>
      </c>
      <c r="S594" s="3">
        <v>96.46</v>
      </c>
      <c r="U594" s="3"/>
    </row>
    <row r="595" spans="1:21" x14ac:dyDescent="0.25">
      <c r="A595" t="s">
        <v>1064</v>
      </c>
      <c r="B595" s="2">
        <v>44083</v>
      </c>
      <c r="C595" s="10" t="str">
        <f t="shared" si="36"/>
        <v>2020</v>
      </c>
      <c r="D595">
        <v>10089</v>
      </c>
      <c r="E595" t="s">
        <v>323</v>
      </c>
      <c r="F595" t="s">
        <v>17</v>
      </c>
      <c r="G595" t="s">
        <v>193</v>
      </c>
      <c r="H595" t="s">
        <v>193</v>
      </c>
      <c r="I595" t="s">
        <v>194</v>
      </c>
      <c r="J595" t="s">
        <v>76</v>
      </c>
      <c r="K595" t="s">
        <v>77</v>
      </c>
      <c r="L595" t="str">
        <f t="shared" si="37"/>
        <v xml:space="preserve">Samsung </v>
      </c>
      <c r="M595" t="str">
        <f t="shared" si="38"/>
        <v>Single Item</v>
      </c>
      <c r="N595">
        <v>1</v>
      </c>
      <c r="O595" s="6">
        <v>0.05</v>
      </c>
      <c r="P595" s="3">
        <v>971.5</v>
      </c>
      <c r="Q595" s="3">
        <v>55.84</v>
      </c>
      <c r="R595" s="3">
        <f t="shared" si="39"/>
        <v>48.192631578947385</v>
      </c>
      <c r="S595" s="3">
        <v>199.88</v>
      </c>
      <c r="U595" s="3"/>
    </row>
    <row r="596" spans="1:21" x14ac:dyDescent="0.25">
      <c r="A596" t="s">
        <v>1065</v>
      </c>
      <c r="B596" s="2">
        <v>43862</v>
      </c>
      <c r="C596" s="10" t="str">
        <f t="shared" si="36"/>
        <v>2020</v>
      </c>
      <c r="D596">
        <v>10069</v>
      </c>
      <c r="E596" t="s">
        <v>861</v>
      </c>
      <c r="F596" t="s">
        <v>17</v>
      </c>
      <c r="G596" t="s">
        <v>112</v>
      </c>
      <c r="H596" t="s">
        <v>26</v>
      </c>
      <c r="I596" t="s">
        <v>27</v>
      </c>
      <c r="J596" t="s">
        <v>272</v>
      </c>
      <c r="K596" t="s">
        <v>273</v>
      </c>
      <c r="L596" t="str">
        <f t="shared" si="37"/>
        <v xml:space="preserve">Huawei </v>
      </c>
      <c r="M596" t="str">
        <f t="shared" si="38"/>
        <v>Mid-Sized Order</v>
      </c>
      <c r="N596">
        <v>3</v>
      </c>
      <c r="O596" s="6">
        <v>0</v>
      </c>
      <c r="P596" s="3">
        <v>1500.96</v>
      </c>
      <c r="Q596" s="3">
        <v>15.45</v>
      </c>
      <c r="R596" s="3">
        <f t="shared" si="39"/>
        <v>0</v>
      </c>
      <c r="S596" s="3">
        <v>301.73</v>
      </c>
      <c r="U596" s="3"/>
    </row>
    <row r="597" spans="1:21" x14ac:dyDescent="0.25">
      <c r="A597" t="s">
        <v>1066</v>
      </c>
      <c r="B597" s="2">
        <v>43805</v>
      </c>
      <c r="C597" s="10" t="str">
        <f t="shared" si="36"/>
        <v>2019</v>
      </c>
      <c r="D597">
        <v>10328</v>
      </c>
      <c r="E597" t="s">
        <v>369</v>
      </c>
      <c r="F597" t="s">
        <v>32</v>
      </c>
      <c r="G597" t="s">
        <v>193</v>
      </c>
      <c r="H597" t="s">
        <v>193</v>
      </c>
      <c r="I597" t="s">
        <v>194</v>
      </c>
      <c r="J597" t="s">
        <v>480</v>
      </c>
      <c r="K597" t="s">
        <v>481</v>
      </c>
      <c r="L597" t="str">
        <f t="shared" si="37"/>
        <v xml:space="preserve">Panasonic </v>
      </c>
      <c r="M597" t="str">
        <f t="shared" si="38"/>
        <v>Large Order</v>
      </c>
      <c r="N597">
        <v>7</v>
      </c>
      <c r="O597" s="6">
        <v>0</v>
      </c>
      <c r="P597" s="3">
        <v>6195.49</v>
      </c>
      <c r="Q597" s="3">
        <v>159.04</v>
      </c>
      <c r="R597" s="3">
        <f t="shared" si="39"/>
        <v>0</v>
      </c>
      <c r="S597" s="3">
        <v>1378.94</v>
      </c>
      <c r="U597" s="3"/>
    </row>
    <row r="598" spans="1:21" x14ac:dyDescent="0.25">
      <c r="A598" t="s">
        <v>1067</v>
      </c>
      <c r="B598" s="2">
        <v>44593</v>
      </c>
      <c r="C598" s="10" t="str">
        <f t="shared" si="36"/>
        <v>2022</v>
      </c>
      <c r="D598">
        <v>10186</v>
      </c>
      <c r="E598" t="s">
        <v>1068</v>
      </c>
      <c r="F598" t="s">
        <v>39</v>
      </c>
      <c r="G598" t="s">
        <v>278</v>
      </c>
      <c r="H598" t="s">
        <v>279</v>
      </c>
      <c r="I598" t="s">
        <v>122</v>
      </c>
      <c r="J598" t="s">
        <v>80</v>
      </c>
      <c r="K598" t="s">
        <v>81</v>
      </c>
      <c r="L598" t="str">
        <f t="shared" si="37"/>
        <v xml:space="preserve">HP </v>
      </c>
      <c r="M598" t="str">
        <f t="shared" si="38"/>
        <v>Large Order</v>
      </c>
      <c r="N598">
        <v>6</v>
      </c>
      <c r="O598" s="6">
        <v>0</v>
      </c>
      <c r="P598" s="3">
        <v>1366.44</v>
      </c>
      <c r="Q598" s="3">
        <v>24.73</v>
      </c>
      <c r="R598" s="3">
        <f t="shared" si="39"/>
        <v>0</v>
      </c>
      <c r="S598" s="3">
        <v>207.43</v>
      </c>
      <c r="U598" s="3"/>
    </row>
    <row r="599" spans="1:21" x14ac:dyDescent="0.25">
      <c r="A599" t="s">
        <v>1069</v>
      </c>
      <c r="B599" s="2">
        <v>43987</v>
      </c>
      <c r="C599" s="10" t="str">
        <f t="shared" si="36"/>
        <v>2020</v>
      </c>
      <c r="D599">
        <v>10240</v>
      </c>
      <c r="E599" t="s">
        <v>1070</v>
      </c>
      <c r="F599" t="s">
        <v>39</v>
      </c>
      <c r="G599" t="s">
        <v>193</v>
      </c>
      <c r="H599" t="s">
        <v>193</v>
      </c>
      <c r="I599" t="s">
        <v>194</v>
      </c>
      <c r="J599" t="s">
        <v>28</v>
      </c>
      <c r="K599" t="s">
        <v>29</v>
      </c>
      <c r="L599" t="str">
        <f t="shared" si="37"/>
        <v xml:space="preserve">LG </v>
      </c>
      <c r="M599" t="str">
        <f t="shared" si="38"/>
        <v>Single Item</v>
      </c>
      <c r="N599">
        <v>1</v>
      </c>
      <c r="O599" s="6">
        <v>0.05</v>
      </c>
      <c r="P599" s="3">
        <v>1004.18</v>
      </c>
      <c r="Q599" s="3">
        <v>295.55</v>
      </c>
      <c r="R599" s="3">
        <f t="shared" si="39"/>
        <v>37.296315789473738</v>
      </c>
      <c r="S599" s="3">
        <v>280.58999999999997</v>
      </c>
      <c r="U599" s="3"/>
    </row>
    <row r="600" spans="1:21" x14ac:dyDescent="0.25">
      <c r="A600" t="s">
        <v>1071</v>
      </c>
      <c r="B600" s="2">
        <v>43148</v>
      </c>
      <c r="C600" s="10" t="str">
        <f t="shared" si="36"/>
        <v>2018</v>
      </c>
      <c r="D600">
        <v>10318</v>
      </c>
      <c r="E600" t="s">
        <v>519</v>
      </c>
      <c r="F600" t="s">
        <v>39</v>
      </c>
      <c r="G600" t="s">
        <v>40</v>
      </c>
      <c r="H600" t="s">
        <v>41</v>
      </c>
      <c r="I600" t="s">
        <v>166</v>
      </c>
      <c r="J600" t="s">
        <v>427</v>
      </c>
      <c r="K600" t="s">
        <v>428</v>
      </c>
      <c r="L600" t="str">
        <f t="shared" si="37"/>
        <v xml:space="preserve">Sharp </v>
      </c>
      <c r="M600" t="str">
        <f t="shared" si="38"/>
        <v>Mid-Sized Order</v>
      </c>
      <c r="N600">
        <v>4</v>
      </c>
      <c r="O600" s="6">
        <v>0.15</v>
      </c>
      <c r="P600" s="3">
        <v>516.76</v>
      </c>
      <c r="Q600" s="3">
        <v>13.28</v>
      </c>
      <c r="R600" s="3">
        <f t="shared" si="39"/>
        <v>88.849411764705906</v>
      </c>
      <c r="S600" s="3">
        <v>78.849999999999994</v>
      </c>
      <c r="U600" s="3"/>
    </row>
    <row r="601" spans="1:21" x14ac:dyDescent="0.25">
      <c r="A601" t="s">
        <v>1072</v>
      </c>
      <c r="B601" s="2">
        <v>43247</v>
      </c>
      <c r="C601" s="10" t="str">
        <f t="shared" si="36"/>
        <v>2018</v>
      </c>
      <c r="D601">
        <v>10388</v>
      </c>
      <c r="E601" t="s">
        <v>311</v>
      </c>
      <c r="F601" t="s">
        <v>39</v>
      </c>
      <c r="G601" t="s">
        <v>121</v>
      </c>
      <c r="H601" t="s">
        <v>121</v>
      </c>
      <c r="I601" t="s">
        <v>122</v>
      </c>
      <c r="J601" t="s">
        <v>398</v>
      </c>
      <c r="K601" t="s">
        <v>1551</v>
      </c>
      <c r="L601" t="str">
        <f t="shared" si="37"/>
        <v xml:space="preserve">Samsung </v>
      </c>
      <c r="M601" t="str">
        <f t="shared" si="38"/>
        <v>Mid-Sized Order</v>
      </c>
      <c r="N601">
        <v>3</v>
      </c>
      <c r="O601" s="6">
        <v>0</v>
      </c>
      <c r="P601" s="3">
        <v>718.41</v>
      </c>
      <c r="Q601" s="3">
        <v>23.98</v>
      </c>
      <c r="R601" s="3">
        <f t="shared" si="39"/>
        <v>0</v>
      </c>
      <c r="S601" s="3">
        <v>88.62</v>
      </c>
      <c r="U601" s="3"/>
    </row>
    <row r="602" spans="1:21" x14ac:dyDescent="0.25">
      <c r="A602" t="s">
        <v>1073</v>
      </c>
      <c r="B602" s="2">
        <v>44401</v>
      </c>
      <c r="C602" s="10" t="str">
        <f t="shared" si="36"/>
        <v>2021</v>
      </c>
      <c r="D602">
        <v>10196</v>
      </c>
      <c r="E602" t="s">
        <v>1539</v>
      </c>
      <c r="F602" t="s">
        <v>39</v>
      </c>
      <c r="G602" t="s">
        <v>112</v>
      </c>
      <c r="H602" t="s">
        <v>26</v>
      </c>
      <c r="I602" t="s">
        <v>27</v>
      </c>
      <c r="J602" t="s">
        <v>398</v>
      </c>
      <c r="K602" t="s">
        <v>1551</v>
      </c>
      <c r="L602" t="str">
        <f t="shared" si="37"/>
        <v xml:space="preserve">Samsung </v>
      </c>
      <c r="M602" t="str">
        <f t="shared" si="38"/>
        <v>Large Order</v>
      </c>
      <c r="N602">
        <v>6</v>
      </c>
      <c r="O602" s="6">
        <v>0</v>
      </c>
      <c r="P602" s="3">
        <v>1436.82</v>
      </c>
      <c r="Q602" s="3">
        <v>22.84</v>
      </c>
      <c r="R602" s="3">
        <f t="shared" si="39"/>
        <v>0</v>
      </c>
      <c r="S602" s="3">
        <v>174.72</v>
      </c>
      <c r="U602" s="3"/>
    </row>
    <row r="603" spans="1:21" x14ac:dyDescent="0.25">
      <c r="A603" t="s">
        <v>1074</v>
      </c>
      <c r="B603" s="2">
        <v>43148</v>
      </c>
      <c r="C603" s="10" t="str">
        <f t="shared" si="36"/>
        <v>2018</v>
      </c>
      <c r="D603">
        <v>10042</v>
      </c>
      <c r="E603" t="s">
        <v>1075</v>
      </c>
      <c r="F603" t="s">
        <v>32</v>
      </c>
      <c r="G603" t="s">
        <v>47</v>
      </c>
      <c r="H603" t="s">
        <v>48</v>
      </c>
      <c r="I603" t="s">
        <v>122</v>
      </c>
      <c r="J603" t="s">
        <v>272</v>
      </c>
      <c r="K603" t="s">
        <v>273</v>
      </c>
      <c r="L603" t="str">
        <f t="shared" si="37"/>
        <v xml:space="preserve">Huawei </v>
      </c>
      <c r="M603" t="str">
        <f t="shared" si="38"/>
        <v>Mid-Sized Order</v>
      </c>
      <c r="N603">
        <v>2</v>
      </c>
      <c r="O603" s="6">
        <v>0</v>
      </c>
      <c r="P603" s="3">
        <v>1000.64</v>
      </c>
      <c r="Q603" s="3">
        <v>16.22</v>
      </c>
      <c r="R603" s="3">
        <f t="shared" si="39"/>
        <v>0</v>
      </c>
      <c r="S603" s="3">
        <v>201.74</v>
      </c>
      <c r="U603" s="3"/>
    </row>
    <row r="604" spans="1:21" x14ac:dyDescent="0.25">
      <c r="A604" t="s">
        <v>1076</v>
      </c>
      <c r="B604" s="2">
        <v>44617</v>
      </c>
      <c r="C604" s="10" t="str">
        <f t="shared" si="36"/>
        <v>2022</v>
      </c>
      <c r="D604">
        <v>10319</v>
      </c>
      <c r="E604" t="s">
        <v>621</v>
      </c>
      <c r="F604" t="s">
        <v>32</v>
      </c>
      <c r="G604" t="s">
        <v>88</v>
      </c>
      <c r="H604" t="s">
        <v>89</v>
      </c>
      <c r="I604" t="s">
        <v>90</v>
      </c>
      <c r="J604" t="s">
        <v>374</v>
      </c>
      <c r="K604" t="s">
        <v>1550</v>
      </c>
      <c r="L604" t="str">
        <f t="shared" si="37"/>
        <v xml:space="preserve">Insignia </v>
      </c>
      <c r="M604" t="str">
        <f t="shared" si="38"/>
        <v>Mid-Sized Order</v>
      </c>
      <c r="N604">
        <v>2</v>
      </c>
      <c r="O604" s="6">
        <v>0</v>
      </c>
      <c r="P604" s="3">
        <v>2382.02</v>
      </c>
      <c r="Q604" s="3">
        <v>247.81</v>
      </c>
      <c r="R604" s="3">
        <f t="shared" si="39"/>
        <v>0</v>
      </c>
      <c r="S604" s="3">
        <v>548.82000000000005</v>
      </c>
      <c r="U604" s="3"/>
    </row>
    <row r="605" spans="1:21" x14ac:dyDescent="0.25">
      <c r="A605" t="s">
        <v>1077</v>
      </c>
      <c r="B605" s="2">
        <v>43264</v>
      </c>
      <c r="C605" s="10" t="str">
        <f t="shared" si="36"/>
        <v>2018</v>
      </c>
      <c r="D605">
        <v>10218</v>
      </c>
      <c r="E605" t="s">
        <v>293</v>
      </c>
      <c r="F605" t="s">
        <v>32</v>
      </c>
      <c r="G605" t="s">
        <v>33</v>
      </c>
      <c r="H605" t="s">
        <v>34</v>
      </c>
      <c r="I605" t="s">
        <v>27</v>
      </c>
      <c r="J605" t="s">
        <v>43</v>
      </c>
      <c r="K605" t="s">
        <v>44</v>
      </c>
      <c r="L605" t="str">
        <f t="shared" si="37"/>
        <v xml:space="preserve">HP </v>
      </c>
      <c r="M605" t="str">
        <f t="shared" si="38"/>
        <v>Mid-Sized Order</v>
      </c>
      <c r="N605">
        <v>4</v>
      </c>
      <c r="O605" s="6">
        <v>0</v>
      </c>
      <c r="P605" s="3">
        <v>630</v>
      </c>
      <c r="Q605" s="3">
        <v>17.989999999999998</v>
      </c>
      <c r="R605" s="3">
        <f t="shared" si="39"/>
        <v>0</v>
      </c>
      <c r="S605" s="3">
        <v>96.28</v>
      </c>
      <c r="U605" s="3"/>
    </row>
    <row r="606" spans="1:21" x14ac:dyDescent="0.25">
      <c r="A606" t="s">
        <v>1078</v>
      </c>
      <c r="B606" s="2">
        <v>43638</v>
      </c>
      <c r="C606" s="10" t="str">
        <f t="shared" si="36"/>
        <v>2019</v>
      </c>
      <c r="D606">
        <v>10142</v>
      </c>
      <c r="E606" t="s">
        <v>67</v>
      </c>
      <c r="F606" t="s">
        <v>32</v>
      </c>
      <c r="G606" t="s">
        <v>54</v>
      </c>
      <c r="H606" t="s">
        <v>55</v>
      </c>
      <c r="I606" t="s">
        <v>56</v>
      </c>
      <c r="J606" t="s">
        <v>106</v>
      </c>
      <c r="K606" t="s">
        <v>107</v>
      </c>
      <c r="L606" t="str">
        <f t="shared" si="37"/>
        <v xml:space="preserve">Breville </v>
      </c>
      <c r="M606" t="str">
        <f t="shared" si="38"/>
        <v>Single Item</v>
      </c>
      <c r="N606">
        <v>1</v>
      </c>
      <c r="O606" s="6">
        <v>0</v>
      </c>
      <c r="P606" s="3">
        <v>1007.32</v>
      </c>
      <c r="Q606" s="3">
        <v>282.7</v>
      </c>
      <c r="R606" s="3">
        <f t="shared" si="39"/>
        <v>0</v>
      </c>
      <c r="S606" s="3">
        <v>280.10000000000002</v>
      </c>
      <c r="U606" s="3"/>
    </row>
    <row r="607" spans="1:21" x14ac:dyDescent="0.25">
      <c r="A607" t="s">
        <v>1079</v>
      </c>
      <c r="B607" s="2">
        <v>44011</v>
      </c>
      <c r="C607" s="10" t="str">
        <f t="shared" si="36"/>
        <v>2020</v>
      </c>
      <c r="D607">
        <v>10280</v>
      </c>
      <c r="E607" t="s">
        <v>1560</v>
      </c>
      <c r="F607" t="s">
        <v>17</v>
      </c>
      <c r="G607" t="s">
        <v>33</v>
      </c>
      <c r="H607" t="s">
        <v>34</v>
      </c>
      <c r="I607" t="s">
        <v>27</v>
      </c>
      <c r="J607" t="s">
        <v>241</v>
      </c>
      <c r="K607" t="s">
        <v>242</v>
      </c>
      <c r="L607" t="str">
        <f t="shared" si="37"/>
        <v xml:space="preserve">LG </v>
      </c>
      <c r="M607" t="str">
        <f t="shared" si="38"/>
        <v>Mid-Sized Order</v>
      </c>
      <c r="N607">
        <v>3</v>
      </c>
      <c r="O607" s="6">
        <v>0.05</v>
      </c>
      <c r="P607" s="3">
        <v>714.24</v>
      </c>
      <c r="Q607" s="3">
        <v>27.16</v>
      </c>
      <c r="R607" s="3">
        <f t="shared" si="39"/>
        <v>36.162105263157969</v>
      </c>
      <c r="S607" s="3">
        <v>88.43</v>
      </c>
      <c r="U607" s="3"/>
    </row>
    <row r="608" spans="1:21" x14ac:dyDescent="0.25">
      <c r="A608" t="s">
        <v>1080</v>
      </c>
      <c r="B608" s="2">
        <v>44123</v>
      </c>
      <c r="C608" s="10" t="str">
        <f t="shared" si="36"/>
        <v>2020</v>
      </c>
      <c r="D608">
        <v>10034</v>
      </c>
      <c r="E608" t="s">
        <v>1081</v>
      </c>
      <c r="F608" t="s">
        <v>32</v>
      </c>
      <c r="G608" t="s">
        <v>261</v>
      </c>
      <c r="H608" t="s">
        <v>261</v>
      </c>
      <c r="I608" t="s">
        <v>1543</v>
      </c>
      <c r="J608" t="s">
        <v>181</v>
      </c>
      <c r="K608" t="s">
        <v>182</v>
      </c>
      <c r="L608" t="str">
        <f t="shared" si="37"/>
        <v xml:space="preserve">Hoover </v>
      </c>
      <c r="M608" t="str">
        <f t="shared" si="38"/>
        <v>Mid-Sized Order</v>
      </c>
      <c r="N608">
        <v>4</v>
      </c>
      <c r="O608" s="6">
        <v>0</v>
      </c>
      <c r="P608" s="3">
        <v>920.76</v>
      </c>
      <c r="Q608" s="3">
        <v>30.15</v>
      </c>
      <c r="R608" s="3">
        <f t="shared" si="39"/>
        <v>0</v>
      </c>
      <c r="S608" s="3">
        <v>113.5</v>
      </c>
      <c r="U608" s="3"/>
    </row>
    <row r="609" spans="1:21" x14ac:dyDescent="0.25">
      <c r="A609" t="s">
        <v>1082</v>
      </c>
      <c r="B609" s="2">
        <v>44238</v>
      </c>
      <c r="C609" s="10" t="str">
        <f t="shared" si="36"/>
        <v>2021</v>
      </c>
      <c r="D609">
        <v>10340</v>
      </c>
      <c r="E609" t="s">
        <v>198</v>
      </c>
      <c r="F609" t="s">
        <v>32</v>
      </c>
      <c r="G609" t="s">
        <v>103</v>
      </c>
      <c r="H609" t="s">
        <v>104</v>
      </c>
      <c r="I609" t="s">
        <v>105</v>
      </c>
      <c r="J609" t="s">
        <v>398</v>
      </c>
      <c r="K609" t="s">
        <v>1551</v>
      </c>
      <c r="L609" t="str">
        <f t="shared" si="37"/>
        <v xml:space="preserve">Samsung </v>
      </c>
      <c r="M609" t="str">
        <f t="shared" si="38"/>
        <v>Single Item</v>
      </c>
      <c r="N609">
        <v>1</v>
      </c>
      <c r="O609" s="6">
        <v>0</v>
      </c>
      <c r="P609" s="3">
        <v>239.47</v>
      </c>
      <c r="Q609" s="3">
        <v>26.27</v>
      </c>
      <c r="R609" s="3">
        <f t="shared" si="39"/>
        <v>0</v>
      </c>
      <c r="S609" s="3">
        <v>31.37</v>
      </c>
      <c r="U609" s="3"/>
    </row>
    <row r="610" spans="1:21" x14ac:dyDescent="0.25">
      <c r="A610" t="s">
        <v>1083</v>
      </c>
      <c r="B610" s="2">
        <v>44358</v>
      </c>
      <c r="C610" s="10" t="str">
        <f t="shared" si="36"/>
        <v>2021</v>
      </c>
      <c r="D610">
        <v>10061</v>
      </c>
      <c r="E610" t="s">
        <v>132</v>
      </c>
      <c r="F610" t="s">
        <v>32</v>
      </c>
      <c r="G610" t="s">
        <v>278</v>
      </c>
      <c r="H610" t="s">
        <v>279</v>
      </c>
      <c r="I610" t="s">
        <v>122</v>
      </c>
      <c r="J610" t="s">
        <v>443</v>
      </c>
      <c r="K610" t="s">
        <v>444</v>
      </c>
      <c r="L610" t="str">
        <f t="shared" si="37"/>
        <v xml:space="preserve">Cisco </v>
      </c>
      <c r="M610" t="str">
        <f t="shared" si="38"/>
        <v>Mid-Sized Order</v>
      </c>
      <c r="N610">
        <v>2</v>
      </c>
      <c r="O610" s="6">
        <v>0.05</v>
      </c>
      <c r="P610" s="3">
        <v>1108.3800000000001</v>
      </c>
      <c r="Q610" s="3">
        <v>29.94</v>
      </c>
      <c r="R610" s="3">
        <f t="shared" si="39"/>
        <v>56.759999999999991</v>
      </c>
      <c r="S610" s="3">
        <v>224.67</v>
      </c>
      <c r="U610" s="3"/>
    </row>
    <row r="611" spans="1:21" x14ac:dyDescent="0.25">
      <c r="A611" t="s">
        <v>1084</v>
      </c>
      <c r="B611" s="2">
        <v>43318</v>
      </c>
      <c r="C611" s="10" t="str">
        <f t="shared" si="36"/>
        <v>2018</v>
      </c>
      <c r="D611">
        <v>10337</v>
      </c>
      <c r="E611" t="s">
        <v>1537</v>
      </c>
      <c r="F611" t="s">
        <v>17</v>
      </c>
      <c r="G611" t="s">
        <v>54</v>
      </c>
      <c r="H611" t="s">
        <v>55</v>
      </c>
      <c r="I611" t="s">
        <v>56</v>
      </c>
      <c r="J611" t="s">
        <v>283</v>
      </c>
      <c r="K611" t="s">
        <v>284</v>
      </c>
      <c r="L611" t="str">
        <f t="shared" si="37"/>
        <v xml:space="preserve">Sony </v>
      </c>
      <c r="M611" t="str">
        <f t="shared" si="38"/>
        <v>Single Item</v>
      </c>
      <c r="N611">
        <v>1</v>
      </c>
      <c r="O611" s="6">
        <v>0</v>
      </c>
      <c r="P611" s="3">
        <v>867.32</v>
      </c>
      <c r="Q611" s="3">
        <v>179.42</v>
      </c>
      <c r="R611" s="3">
        <f t="shared" si="39"/>
        <v>0</v>
      </c>
      <c r="S611" s="3">
        <v>208.75</v>
      </c>
      <c r="U611" s="3"/>
    </row>
    <row r="612" spans="1:21" x14ac:dyDescent="0.25">
      <c r="A612" t="s">
        <v>1085</v>
      </c>
      <c r="B612" s="2">
        <v>44457</v>
      </c>
      <c r="C612" s="10" t="str">
        <f t="shared" si="36"/>
        <v>2021</v>
      </c>
      <c r="D612">
        <v>10377</v>
      </c>
      <c r="E612" t="s">
        <v>1086</v>
      </c>
      <c r="F612" t="s">
        <v>39</v>
      </c>
      <c r="G612" t="s">
        <v>47</v>
      </c>
      <c r="H612" t="s">
        <v>48</v>
      </c>
      <c r="I612" t="s">
        <v>122</v>
      </c>
      <c r="J612" t="s">
        <v>146</v>
      </c>
      <c r="K612" t="s">
        <v>147</v>
      </c>
      <c r="L612" t="str">
        <f t="shared" si="37"/>
        <v xml:space="preserve">Breville </v>
      </c>
      <c r="M612" t="str">
        <f t="shared" si="38"/>
        <v>Single Item</v>
      </c>
      <c r="N612">
        <v>1</v>
      </c>
      <c r="O612" s="6">
        <v>0.05</v>
      </c>
      <c r="P612" s="3">
        <v>161.18</v>
      </c>
      <c r="Q612" s="3">
        <v>14.53</v>
      </c>
      <c r="R612" s="3">
        <f t="shared" si="39"/>
        <v>7.7184210526315837</v>
      </c>
      <c r="S612" s="3">
        <v>20.79</v>
      </c>
      <c r="U612" s="3"/>
    </row>
    <row r="613" spans="1:21" x14ac:dyDescent="0.25">
      <c r="A613" t="s">
        <v>1087</v>
      </c>
      <c r="B613" s="2">
        <v>44198</v>
      </c>
      <c r="C613" s="10" t="str">
        <f t="shared" si="36"/>
        <v>2021</v>
      </c>
      <c r="D613">
        <v>10235</v>
      </c>
      <c r="E613" t="s">
        <v>1010</v>
      </c>
      <c r="F613" t="s">
        <v>39</v>
      </c>
      <c r="G613" t="s">
        <v>103</v>
      </c>
      <c r="H613" t="s">
        <v>104</v>
      </c>
      <c r="I613" t="s">
        <v>105</v>
      </c>
      <c r="J613" t="s">
        <v>50</v>
      </c>
      <c r="K613" t="s">
        <v>51</v>
      </c>
      <c r="L613" t="str">
        <f t="shared" si="37"/>
        <v xml:space="preserve">Nokia </v>
      </c>
      <c r="M613" t="str">
        <f t="shared" si="38"/>
        <v>Single Item</v>
      </c>
      <c r="N613">
        <v>1</v>
      </c>
      <c r="O613" s="6">
        <v>0.05</v>
      </c>
      <c r="P613" s="3">
        <v>925.49</v>
      </c>
      <c r="Q613" s="3">
        <v>51.84</v>
      </c>
      <c r="R613" s="3">
        <f t="shared" si="39"/>
        <v>45.981578947368462</v>
      </c>
      <c r="S613" s="3">
        <v>190.28</v>
      </c>
      <c r="U613" s="3"/>
    </row>
    <row r="614" spans="1:21" x14ac:dyDescent="0.25">
      <c r="A614" t="s">
        <v>1088</v>
      </c>
      <c r="B614" s="2">
        <v>44335</v>
      </c>
      <c r="C614" s="10" t="str">
        <f t="shared" si="36"/>
        <v>2021</v>
      </c>
      <c r="D614">
        <v>10372</v>
      </c>
      <c r="E614" t="s">
        <v>1089</v>
      </c>
      <c r="F614" t="s">
        <v>32</v>
      </c>
      <c r="G614" t="s">
        <v>72</v>
      </c>
      <c r="H614" t="s">
        <v>73</v>
      </c>
      <c r="I614" t="s">
        <v>56</v>
      </c>
      <c r="J614" t="s">
        <v>175</v>
      </c>
      <c r="K614" t="s">
        <v>176</v>
      </c>
      <c r="L614" t="str">
        <f t="shared" si="37"/>
        <v xml:space="preserve">KitchenAid </v>
      </c>
      <c r="M614" t="str">
        <f t="shared" si="38"/>
        <v>Single Item</v>
      </c>
      <c r="N614">
        <v>1</v>
      </c>
      <c r="O614" s="6">
        <v>0</v>
      </c>
      <c r="P614" s="3">
        <v>1223.1600000000001</v>
      </c>
      <c r="Q614" s="3">
        <v>348.6</v>
      </c>
      <c r="R614" s="3">
        <f t="shared" si="39"/>
        <v>0</v>
      </c>
      <c r="S614" s="3">
        <v>340.65</v>
      </c>
      <c r="U614" s="3"/>
    </row>
    <row r="615" spans="1:21" x14ac:dyDescent="0.25">
      <c r="A615" t="s">
        <v>1090</v>
      </c>
      <c r="B615" s="2">
        <v>43210</v>
      </c>
      <c r="C615" s="10" t="str">
        <f t="shared" si="36"/>
        <v>2018</v>
      </c>
      <c r="D615">
        <v>10009</v>
      </c>
      <c r="E615" t="s">
        <v>769</v>
      </c>
      <c r="F615" t="s">
        <v>32</v>
      </c>
      <c r="G615" t="s">
        <v>193</v>
      </c>
      <c r="H615" t="s">
        <v>193</v>
      </c>
      <c r="I615" t="s">
        <v>194</v>
      </c>
      <c r="J615" t="s">
        <v>64</v>
      </c>
      <c r="K615" t="s">
        <v>65</v>
      </c>
      <c r="L615" t="str">
        <f t="shared" si="37"/>
        <v xml:space="preserve">TCL </v>
      </c>
      <c r="M615" t="str">
        <f t="shared" si="38"/>
        <v>Single Item</v>
      </c>
      <c r="N615">
        <v>1</v>
      </c>
      <c r="O615" s="6">
        <v>0.05</v>
      </c>
      <c r="P615" s="3">
        <v>881.64</v>
      </c>
      <c r="Q615" s="3">
        <v>147.30000000000001</v>
      </c>
      <c r="R615" s="3">
        <f t="shared" si="39"/>
        <v>38.649473684210534</v>
      </c>
      <c r="S615" s="3">
        <v>208.69</v>
      </c>
      <c r="U615" s="3"/>
    </row>
    <row r="616" spans="1:21" x14ac:dyDescent="0.25">
      <c r="A616" t="s">
        <v>1091</v>
      </c>
      <c r="B616" s="2">
        <v>43844</v>
      </c>
      <c r="C616" s="10" t="str">
        <f t="shared" si="36"/>
        <v>2020</v>
      </c>
      <c r="D616">
        <v>10346</v>
      </c>
      <c r="E616" t="s">
        <v>752</v>
      </c>
      <c r="F616" t="s">
        <v>32</v>
      </c>
      <c r="G616" t="s">
        <v>47</v>
      </c>
      <c r="H616" t="s">
        <v>48</v>
      </c>
      <c r="I616" t="s">
        <v>122</v>
      </c>
      <c r="J616" t="s">
        <v>99</v>
      </c>
      <c r="K616" t="s">
        <v>100</v>
      </c>
      <c r="L616" t="str">
        <f t="shared" si="37"/>
        <v xml:space="preserve">HiSense </v>
      </c>
      <c r="M616" t="str">
        <f t="shared" si="38"/>
        <v>Single Item</v>
      </c>
      <c r="N616">
        <v>1</v>
      </c>
      <c r="O616" s="6">
        <v>0.05</v>
      </c>
      <c r="P616" s="3">
        <v>1080.3800000000001</v>
      </c>
      <c r="Q616" s="3">
        <v>254.8</v>
      </c>
      <c r="R616" s="3">
        <f t="shared" si="39"/>
        <v>43.451578947368489</v>
      </c>
      <c r="S616" s="3">
        <v>295.58</v>
      </c>
      <c r="U616" s="3"/>
    </row>
    <row r="617" spans="1:21" x14ac:dyDescent="0.25">
      <c r="A617" t="s">
        <v>1092</v>
      </c>
      <c r="B617" s="2">
        <v>44382</v>
      </c>
      <c r="C617" s="10" t="str">
        <f t="shared" si="36"/>
        <v>2021</v>
      </c>
      <c r="D617">
        <v>10010</v>
      </c>
      <c r="E617" t="s">
        <v>1057</v>
      </c>
      <c r="F617" t="s">
        <v>17</v>
      </c>
      <c r="G617" t="s">
        <v>193</v>
      </c>
      <c r="H617" t="s">
        <v>193</v>
      </c>
      <c r="I617" t="s">
        <v>194</v>
      </c>
      <c r="J617" t="s">
        <v>80</v>
      </c>
      <c r="K617" t="s">
        <v>81</v>
      </c>
      <c r="L617" t="str">
        <f t="shared" si="37"/>
        <v xml:space="preserve">HP </v>
      </c>
      <c r="M617" t="str">
        <f t="shared" si="38"/>
        <v>Single Item</v>
      </c>
      <c r="N617">
        <v>1</v>
      </c>
      <c r="O617" s="6">
        <v>0</v>
      </c>
      <c r="P617" s="3">
        <v>227.74</v>
      </c>
      <c r="Q617" s="3">
        <v>25.9</v>
      </c>
      <c r="R617" s="3">
        <f t="shared" si="39"/>
        <v>0</v>
      </c>
      <c r="S617" s="3">
        <v>36.75</v>
      </c>
      <c r="U617" s="3"/>
    </row>
    <row r="618" spans="1:21" x14ac:dyDescent="0.25">
      <c r="A618" t="s">
        <v>1093</v>
      </c>
      <c r="B618" s="2">
        <v>43286</v>
      </c>
      <c r="C618" s="10" t="str">
        <f t="shared" si="36"/>
        <v>2018</v>
      </c>
      <c r="D618">
        <v>10306</v>
      </c>
      <c r="E618" t="s">
        <v>186</v>
      </c>
      <c r="F618" t="s">
        <v>39</v>
      </c>
      <c r="G618" t="s">
        <v>54</v>
      </c>
      <c r="H618" t="s">
        <v>55</v>
      </c>
      <c r="I618" t="s">
        <v>56</v>
      </c>
      <c r="J618" t="s">
        <v>157</v>
      </c>
      <c r="K618" t="s">
        <v>158</v>
      </c>
      <c r="L618" t="str">
        <f t="shared" si="37"/>
        <v xml:space="preserve">Epson </v>
      </c>
      <c r="M618" t="str">
        <f t="shared" si="38"/>
        <v>Single Item</v>
      </c>
      <c r="N618">
        <v>1</v>
      </c>
      <c r="O618" s="6">
        <v>0.05</v>
      </c>
      <c r="P618" s="3">
        <v>188.87</v>
      </c>
      <c r="Q618" s="3">
        <v>24.64</v>
      </c>
      <c r="R618" s="3">
        <f t="shared" si="39"/>
        <v>8.6436842105263167</v>
      </c>
      <c r="S618" s="3">
        <v>30.79</v>
      </c>
      <c r="U618" s="3"/>
    </row>
    <row r="619" spans="1:21" x14ac:dyDescent="0.25">
      <c r="A619" t="s">
        <v>1094</v>
      </c>
      <c r="B619" s="2">
        <v>43629</v>
      </c>
      <c r="C619" s="10" t="str">
        <f t="shared" si="36"/>
        <v>2019</v>
      </c>
      <c r="D619">
        <v>10237</v>
      </c>
      <c r="E619" t="s">
        <v>411</v>
      </c>
      <c r="F619" t="s">
        <v>39</v>
      </c>
      <c r="G619" t="s">
        <v>72</v>
      </c>
      <c r="H619" t="s">
        <v>73</v>
      </c>
      <c r="I619" t="s">
        <v>56</v>
      </c>
      <c r="J619" t="s">
        <v>76</v>
      </c>
      <c r="K619" t="s">
        <v>77</v>
      </c>
      <c r="L619" t="str">
        <f t="shared" si="37"/>
        <v xml:space="preserve">Samsung </v>
      </c>
      <c r="M619" t="str">
        <f t="shared" si="38"/>
        <v>Mid-Sized Order</v>
      </c>
      <c r="N619">
        <v>2</v>
      </c>
      <c r="O619" s="6">
        <v>0.15</v>
      </c>
      <c r="P619" s="3">
        <v>1943</v>
      </c>
      <c r="Q619" s="3">
        <v>60.91</v>
      </c>
      <c r="R619" s="3">
        <f t="shared" si="39"/>
        <v>332.13352941176458</v>
      </c>
      <c r="S619" s="3">
        <v>394.69</v>
      </c>
      <c r="U619" s="3"/>
    </row>
    <row r="620" spans="1:21" x14ac:dyDescent="0.25">
      <c r="A620" t="s">
        <v>1095</v>
      </c>
      <c r="B620" s="2">
        <v>43429</v>
      </c>
      <c r="C620" s="10" t="str">
        <f t="shared" si="36"/>
        <v>2018</v>
      </c>
      <c r="D620">
        <v>10317</v>
      </c>
      <c r="E620" t="s">
        <v>1548</v>
      </c>
      <c r="F620" t="s">
        <v>17</v>
      </c>
      <c r="G620" t="s">
        <v>165</v>
      </c>
      <c r="H620" t="s">
        <v>41</v>
      </c>
      <c r="I620" t="s">
        <v>166</v>
      </c>
      <c r="J620" t="s">
        <v>129</v>
      </c>
      <c r="K620" t="s">
        <v>130</v>
      </c>
      <c r="L620" t="str">
        <f t="shared" si="37"/>
        <v xml:space="preserve">BlackBerry </v>
      </c>
      <c r="M620" t="str">
        <f t="shared" si="38"/>
        <v>Single Item</v>
      </c>
      <c r="N620">
        <v>1</v>
      </c>
      <c r="O620" s="6">
        <v>0.05</v>
      </c>
      <c r="P620" s="3">
        <v>916.69</v>
      </c>
      <c r="Q620" s="3">
        <v>59.16</v>
      </c>
      <c r="R620" s="3">
        <f t="shared" si="39"/>
        <v>45.133157894736883</v>
      </c>
      <c r="S620" s="3">
        <v>189.26</v>
      </c>
      <c r="U620" s="3"/>
    </row>
    <row r="621" spans="1:21" x14ac:dyDescent="0.25">
      <c r="A621" t="s">
        <v>1096</v>
      </c>
      <c r="B621" s="2">
        <v>44082</v>
      </c>
      <c r="C621" s="10" t="str">
        <f t="shared" si="36"/>
        <v>2020</v>
      </c>
      <c r="D621">
        <v>10217</v>
      </c>
      <c r="E621" t="s">
        <v>461</v>
      </c>
      <c r="F621" t="s">
        <v>39</v>
      </c>
      <c r="G621" t="s">
        <v>88</v>
      </c>
      <c r="H621" t="s">
        <v>89</v>
      </c>
      <c r="I621" t="s">
        <v>90</v>
      </c>
      <c r="J621" t="s">
        <v>272</v>
      </c>
      <c r="K621" t="s">
        <v>273</v>
      </c>
      <c r="L621" t="str">
        <f t="shared" si="37"/>
        <v xml:space="preserve">Huawei </v>
      </c>
      <c r="M621" t="str">
        <f t="shared" si="38"/>
        <v>Mid-Sized Order</v>
      </c>
      <c r="N621">
        <v>2</v>
      </c>
      <c r="O621" s="6">
        <v>0</v>
      </c>
      <c r="P621" s="3">
        <v>1000.64</v>
      </c>
      <c r="Q621" s="3">
        <v>17</v>
      </c>
      <c r="R621" s="3">
        <f t="shared" si="39"/>
        <v>0</v>
      </c>
      <c r="S621" s="3">
        <v>201.82</v>
      </c>
      <c r="U621" s="3"/>
    </row>
    <row r="622" spans="1:21" x14ac:dyDescent="0.25">
      <c r="A622" t="s">
        <v>1097</v>
      </c>
      <c r="B622" s="2">
        <v>44914</v>
      </c>
      <c r="C622" s="10" t="str">
        <f t="shared" si="36"/>
        <v>2022</v>
      </c>
      <c r="D622">
        <v>10239</v>
      </c>
      <c r="E622" t="s">
        <v>277</v>
      </c>
      <c r="F622" t="s">
        <v>32</v>
      </c>
      <c r="G622" t="s">
        <v>165</v>
      </c>
      <c r="H622" t="s">
        <v>41</v>
      </c>
      <c r="I622" t="s">
        <v>166</v>
      </c>
      <c r="J622" t="s">
        <v>379</v>
      </c>
      <c r="K622" t="s">
        <v>380</v>
      </c>
      <c r="L622" t="str">
        <f t="shared" si="37"/>
        <v xml:space="preserve">Toshiba </v>
      </c>
      <c r="M622" t="str">
        <f t="shared" si="38"/>
        <v>Mid-Sized Order</v>
      </c>
      <c r="N622">
        <v>4</v>
      </c>
      <c r="O622" s="6">
        <v>0.25</v>
      </c>
      <c r="P622" s="3">
        <v>4086.36</v>
      </c>
      <c r="Q622" s="3">
        <v>174.02</v>
      </c>
      <c r="R622" s="3">
        <f t="shared" si="39"/>
        <v>1304.1133333333337</v>
      </c>
      <c r="S622" s="3">
        <v>916.4</v>
      </c>
      <c r="U622" s="3"/>
    </row>
    <row r="623" spans="1:21" x14ac:dyDescent="0.25">
      <c r="A623" t="s">
        <v>1098</v>
      </c>
      <c r="B623" s="2">
        <v>43780</v>
      </c>
      <c r="C623" s="10" t="str">
        <f t="shared" si="36"/>
        <v>2019</v>
      </c>
      <c r="D623">
        <v>10282</v>
      </c>
      <c r="E623" t="s">
        <v>1554</v>
      </c>
      <c r="F623" t="s">
        <v>17</v>
      </c>
      <c r="G623" t="s">
        <v>261</v>
      </c>
      <c r="H623" t="s">
        <v>261</v>
      </c>
      <c r="I623" t="s">
        <v>1543</v>
      </c>
      <c r="J623" t="s">
        <v>123</v>
      </c>
      <c r="K623" t="s">
        <v>124</v>
      </c>
      <c r="L623" t="str">
        <f t="shared" si="37"/>
        <v xml:space="preserve">Sony </v>
      </c>
      <c r="M623" t="str">
        <f t="shared" si="38"/>
        <v>Single Item</v>
      </c>
      <c r="N623">
        <v>1</v>
      </c>
      <c r="O623" s="6">
        <v>0</v>
      </c>
      <c r="P623" s="3">
        <v>667.7</v>
      </c>
      <c r="Q623" s="3">
        <v>27.86</v>
      </c>
      <c r="R623" s="3">
        <f t="shared" si="39"/>
        <v>0</v>
      </c>
      <c r="S623" s="3">
        <v>136.33000000000001</v>
      </c>
      <c r="U623" s="3"/>
    </row>
    <row r="624" spans="1:21" x14ac:dyDescent="0.25">
      <c r="A624" t="s">
        <v>1099</v>
      </c>
      <c r="B624" s="2">
        <v>43313</v>
      </c>
      <c r="C624" s="10" t="str">
        <f t="shared" si="36"/>
        <v>2018</v>
      </c>
      <c r="D624">
        <v>10010</v>
      </c>
      <c r="E624" t="s">
        <v>1057</v>
      </c>
      <c r="F624" t="s">
        <v>17</v>
      </c>
      <c r="G624" t="s">
        <v>165</v>
      </c>
      <c r="H624" t="s">
        <v>41</v>
      </c>
      <c r="I624" t="s">
        <v>166</v>
      </c>
      <c r="J624" t="s">
        <v>91</v>
      </c>
      <c r="K624" t="s">
        <v>92</v>
      </c>
      <c r="L624" t="str">
        <f t="shared" si="37"/>
        <v xml:space="preserve">Hamilton </v>
      </c>
      <c r="M624" t="str">
        <f t="shared" si="38"/>
        <v>Mid-Sized Order</v>
      </c>
      <c r="N624">
        <v>3</v>
      </c>
      <c r="O624" s="6">
        <v>0.05</v>
      </c>
      <c r="P624" s="3">
        <v>831.21</v>
      </c>
      <c r="Q624" s="3">
        <v>34.33</v>
      </c>
      <c r="R624" s="3">
        <f t="shared" si="39"/>
        <v>41.941052631578941</v>
      </c>
      <c r="S624" s="3">
        <v>103.18</v>
      </c>
      <c r="U624" s="3"/>
    </row>
    <row r="625" spans="1:21" x14ac:dyDescent="0.25">
      <c r="A625" t="s">
        <v>1100</v>
      </c>
      <c r="B625" s="2">
        <v>44676</v>
      </c>
      <c r="C625" s="10" t="str">
        <f t="shared" si="36"/>
        <v>2022</v>
      </c>
      <c r="D625">
        <v>10337</v>
      </c>
      <c r="E625" t="s">
        <v>1537</v>
      </c>
      <c r="F625" t="s">
        <v>17</v>
      </c>
      <c r="G625" t="s">
        <v>54</v>
      </c>
      <c r="H625" t="s">
        <v>55</v>
      </c>
      <c r="I625" t="s">
        <v>56</v>
      </c>
      <c r="J625" t="s">
        <v>205</v>
      </c>
      <c r="K625" t="s">
        <v>206</v>
      </c>
      <c r="L625" t="str">
        <f t="shared" si="37"/>
        <v xml:space="preserve">LG </v>
      </c>
      <c r="M625" t="str">
        <f t="shared" si="38"/>
        <v>Single Item</v>
      </c>
      <c r="N625">
        <v>1</v>
      </c>
      <c r="O625" s="6">
        <v>0.05</v>
      </c>
      <c r="P625" s="3">
        <v>753.3</v>
      </c>
      <c r="Q625" s="3">
        <v>57.16</v>
      </c>
      <c r="R625" s="3">
        <f t="shared" si="39"/>
        <v>36.6389473684211</v>
      </c>
      <c r="S625" s="3">
        <v>156.38</v>
      </c>
      <c r="U625" s="3"/>
    </row>
    <row r="626" spans="1:21" x14ac:dyDescent="0.25">
      <c r="A626" t="s">
        <v>1101</v>
      </c>
      <c r="B626" s="2">
        <v>44278</v>
      </c>
      <c r="C626" s="10" t="str">
        <f t="shared" si="36"/>
        <v>2021</v>
      </c>
      <c r="D626">
        <v>10181</v>
      </c>
      <c r="E626" t="s">
        <v>214</v>
      </c>
      <c r="F626" t="s">
        <v>17</v>
      </c>
      <c r="G626" t="s">
        <v>47</v>
      </c>
      <c r="H626" t="s">
        <v>48</v>
      </c>
      <c r="I626" t="s">
        <v>122</v>
      </c>
      <c r="J626" t="s">
        <v>384</v>
      </c>
      <c r="K626" t="s">
        <v>385</v>
      </c>
      <c r="L626" t="str">
        <f t="shared" si="37"/>
        <v xml:space="preserve">Hoover </v>
      </c>
      <c r="M626" t="str">
        <f t="shared" si="38"/>
        <v>Mid-Sized Order</v>
      </c>
      <c r="N626">
        <v>3</v>
      </c>
      <c r="O626" s="6">
        <v>0</v>
      </c>
      <c r="P626" s="3">
        <v>3765.48</v>
      </c>
      <c r="Q626" s="3">
        <v>363.53</v>
      </c>
      <c r="R626" s="3">
        <f t="shared" si="39"/>
        <v>0</v>
      </c>
      <c r="S626" s="3">
        <v>977.72</v>
      </c>
      <c r="U626" s="3"/>
    </row>
    <row r="627" spans="1:21" x14ac:dyDescent="0.25">
      <c r="A627" t="s">
        <v>1102</v>
      </c>
      <c r="B627" s="2">
        <v>43947</v>
      </c>
      <c r="C627" s="10" t="str">
        <f t="shared" si="36"/>
        <v>2020</v>
      </c>
      <c r="D627">
        <v>10056</v>
      </c>
      <c r="E627" t="s">
        <v>1103</v>
      </c>
      <c r="F627" t="s">
        <v>39</v>
      </c>
      <c r="G627" t="s">
        <v>72</v>
      </c>
      <c r="H627" t="s">
        <v>73</v>
      </c>
      <c r="I627" t="s">
        <v>56</v>
      </c>
      <c r="J627" t="s">
        <v>80</v>
      </c>
      <c r="K627" t="s">
        <v>81</v>
      </c>
      <c r="L627" t="str">
        <f t="shared" si="37"/>
        <v xml:space="preserve">HP </v>
      </c>
      <c r="M627" t="str">
        <f t="shared" si="38"/>
        <v>Single Item</v>
      </c>
      <c r="N627">
        <v>1</v>
      </c>
      <c r="O627" s="6">
        <v>0.3</v>
      </c>
      <c r="P627" s="3">
        <v>227.74</v>
      </c>
      <c r="Q627" s="3">
        <v>28.26</v>
      </c>
      <c r="R627" s="3">
        <f t="shared" si="39"/>
        <v>85.491428571428571</v>
      </c>
      <c r="S627" s="3">
        <v>36.99</v>
      </c>
      <c r="U627" s="3"/>
    </row>
    <row r="628" spans="1:21" x14ac:dyDescent="0.25">
      <c r="A628" t="s">
        <v>1104</v>
      </c>
      <c r="B628" s="2">
        <v>43859</v>
      </c>
      <c r="C628" s="10" t="str">
        <f t="shared" si="36"/>
        <v>2020</v>
      </c>
      <c r="D628">
        <v>10060</v>
      </c>
      <c r="E628" t="s">
        <v>648</v>
      </c>
      <c r="F628" t="s">
        <v>39</v>
      </c>
      <c r="G628" t="s">
        <v>116</v>
      </c>
      <c r="H628" t="s">
        <v>26</v>
      </c>
      <c r="I628" t="s">
        <v>27</v>
      </c>
      <c r="J628" t="s">
        <v>95</v>
      </c>
      <c r="K628" t="s">
        <v>96</v>
      </c>
      <c r="L628" t="str">
        <f t="shared" si="37"/>
        <v xml:space="preserve">Sharp </v>
      </c>
      <c r="M628" t="str">
        <f t="shared" si="38"/>
        <v>Single Item</v>
      </c>
      <c r="N628">
        <v>1</v>
      </c>
      <c r="O628" s="6">
        <v>0</v>
      </c>
      <c r="P628" s="3">
        <v>1024.3699999999999</v>
      </c>
      <c r="Q628" s="3">
        <v>188.04</v>
      </c>
      <c r="R628" s="3">
        <f t="shared" si="39"/>
        <v>0</v>
      </c>
      <c r="S628" s="3">
        <v>244.16</v>
      </c>
      <c r="U628" s="3"/>
    </row>
    <row r="629" spans="1:21" x14ac:dyDescent="0.25">
      <c r="A629" t="s">
        <v>1105</v>
      </c>
      <c r="B629" s="2">
        <v>43350</v>
      </c>
      <c r="C629" s="10" t="str">
        <f t="shared" si="36"/>
        <v>2018</v>
      </c>
      <c r="D629">
        <v>10062</v>
      </c>
      <c r="E629" t="s">
        <v>1106</v>
      </c>
      <c r="F629" t="s">
        <v>39</v>
      </c>
      <c r="G629" t="s">
        <v>116</v>
      </c>
      <c r="H629" t="s">
        <v>26</v>
      </c>
      <c r="I629" t="s">
        <v>27</v>
      </c>
      <c r="J629" t="s">
        <v>167</v>
      </c>
      <c r="K629" t="s">
        <v>168</v>
      </c>
      <c r="L629" t="str">
        <f t="shared" si="37"/>
        <v xml:space="preserve">Philips </v>
      </c>
      <c r="M629" t="str">
        <f t="shared" si="38"/>
        <v>Mid-Sized Order</v>
      </c>
      <c r="N629">
        <v>2</v>
      </c>
      <c r="O629" s="6">
        <v>0</v>
      </c>
      <c r="P629" s="3">
        <v>2431.6</v>
      </c>
      <c r="Q629" s="3">
        <v>209.25</v>
      </c>
      <c r="R629" s="3">
        <f t="shared" si="39"/>
        <v>0</v>
      </c>
      <c r="S629" s="3">
        <v>555.88</v>
      </c>
      <c r="U629" s="3"/>
    </row>
    <row r="630" spans="1:21" x14ac:dyDescent="0.25">
      <c r="A630" t="s">
        <v>1107</v>
      </c>
      <c r="B630" s="2">
        <v>44821</v>
      </c>
      <c r="C630" s="10" t="str">
        <f t="shared" si="36"/>
        <v>2022</v>
      </c>
      <c r="D630">
        <v>10192</v>
      </c>
      <c r="E630" t="s">
        <v>1032</v>
      </c>
      <c r="F630" t="s">
        <v>39</v>
      </c>
      <c r="G630" t="s">
        <v>112</v>
      </c>
      <c r="H630" t="s">
        <v>26</v>
      </c>
      <c r="I630" t="s">
        <v>27</v>
      </c>
      <c r="J630" t="s">
        <v>443</v>
      </c>
      <c r="K630" t="s">
        <v>444</v>
      </c>
      <c r="L630" t="str">
        <f t="shared" si="37"/>
        <v xml:space="preserve">Cisco </v>
      </c>
      <c r="M630" t="str">
        <f t="shared" si="38"/>
        <v>Single Item</v>
      </c>
      <c r="N630">
        <v>1</v>
      </c>
      <c r="O630" s="6">
        <v>0.05</v>
      </c>
      <c r="P630" s="3">
        <v>554.19000000000005</v>
      </c>
      <c r="Q630" s="3">
        <v>28.51</v>
      </c>
      <c r="R630" s="3">
        <f t="shared" si="39"/>
        <v>27.667368421052629</v>
      </c>
      <c r="S630" s="3">
        <v>113.69</v>
      </c>
      <c r="U630" s="3"/>
    </row>
    <row r="631" spans="1:21" x14ac:dyDescent="0.25">
      <c r="A631" t="s">
        <v>1108</v>
      </c>
      <c r="B631" s="2">
        <v>43409</v>
      </c>
      <c r="C631" s="10" t="str">
        <f t="shared" si="36"/>
        <v>2018</v>
      </c>
      <c r="D631">
        <v>10252</v>
      </c>
      <c r="E631" t="s">
        <v>289</v>
      </c>
      <c r="F631" t="s">
        <v>39</v>
      </c>
      <c r="G631" t="s">
        <v>61</v>
      </c>
      <c r="H631" t="s">
        <v>62</v>
      </c>
      <c r="I631" t="s">
        <v>63</v>
      </c>
      <c r="J631" t="s">
        <v>142</v>
      </c>
      <c r="K631" t="s">
        <v>1645</v>
      </c>
      <c r="L631" t="str">
        <f t="shared" si="37"/>
        <v xml:space="preserve">Whirlpool </v>
      </c>
      <c r="M631" t="str">
        <f t="shared" si="38"/>
        <v>Single Item</v>
      </c>
      <c r="N631">
        <v>1</v>
      </c>
      <c r="O631" s="6">
        <v>0</v>
      </c>
      <c r="P631" s="3">
        <v>193.67</v>
      </c>
      <c r="Q631" s="3">
        <v>15.4</v>
      </c>
      <c r="R631" s="3">
        <f t="shared" si="39"/>
        <v>0</v>
      </c>
      <c r="S631" s="3">
        <v>24.78</v>
      </c>
      <c r="U631" s="3"/>
    </row>
    <row r="632" spans="1:21" x14ac:dyDescent="0.25">
      <c r="A632" t="s">
        <v>1109</v>
      </c>
      <c r="B632" s="2">
        <v>43154</v>
      </c>
      <c r="C632" s="10" t="str">
        <f t="shared" si="36"/>
        <v>2018</v>
      </c>
      <c r="D632">
        <v>10143</v>
      </c>
      <c r="E632" t="s">
        <v>962</v>
      </c>
      <c r="F632" t="s">
        <v>32</v>
      </c>
      <c r="G632" t="s">
        <v>40</v>
      </c>
      <c r="H632" t="s">
        <v>41</v>
      </c>
      <c r="I632" t="s">
        <v>166</v>
      </c>
      <c r="J632" t="s">
        <v>167</v>
      </c>
      <c r="K632" t="s">
        <v>168</v>
      </c>
      <c r="L632" t="str">
        <f t="shared" si="37"/>
        <v xml:space="preserve">Philips </v>
      </c>
      <c r="M632" t="str">
        <f t="shared" si="38"/>
        <v>Single Item</v>
      </c>
      <c r="N632">
        <v>1</v>
      </c>
      <c r="O632" s="6">
        <v>0</v>
      </c>
      <c r="P632" s="3">
        <v>1215.8</v>
      </c>
      <c r="Q632" s="3">
        <v>230.18</v>
      </c>
      <c r="R632" s="3">
        <f t="shared" si="39"/>
        <v>0</v>
      </c>
      <c r="S632" s="3">
        <v>290.5</v>
      </c>
      <c r="U632" s="3"/>
    </row>
    <row r="633" spans="1:21" x14ac:dyDescent="0.25">
      <c r="A633" t="s">
        <v>1110</v>
      </c>
      <c r="B633" s="2">
        <v>43361</v>
      </c>
      <c r="C633" s="10" t="str">
        <f t="shared" si="36"/>
        <v>2018</v>
      </c>
      <c r="D633">
        <v>10248</v>
      </c>
      <c r="E633" t="s">
        <v>1111</v>
      </c>
      <c r="F633" t="s">
        <v>39</v>
      </c>
      <c r="G633" t="s">
        <v>261</v>
      </c>
      <c r="H633" t="s">
        <v>261</v>
      </c>
      <c r="I633" t="s">
        <v>1543</v>
      </c>
      <c r="J633" t="s">
        <v>68</v>
      </c>
      <c r="K633" t="s">
        <v>69</v>
      </c>
      <c r="L633" t="str">
        <f t="shared" si="37"/>
        <v xml:space="preserve">StarTech </v>
      </c>
      <c r="M633" t="str">
        <f t="shared" si="38"/>
        <v>Mid-Sized Order</v>
      </c>
      <c r="N633">
        <v>2</v>
      </c>
      <c r="O633" s="6">
        <v>0.05</v>
      </c>
      <c r="P633" s="3">
        <v>452.98</v>
      </c>
      <c r="Q633" s="3">
        <v>22.71</v>
      </c>
      <c r="R633" s="3">
        <f t="shared" si="39"/>
        <v>22.64578947368426</v>
      </c>
      <c r="S633" s="3">
        <v>70.209999999999994</v>
      </c>
      <c r="U633" s="3"/>
    </row>
    <row r="634" spans="1:21" x14ac:dyDescent="0.25">
      <c r="A634" t="s">
        <v>1112</v>
      </c>
      <c r="B634" s="2">
        <v>44801</v>
      </c>
      <c r="C634" s="10" t="str">
        <f t="shared" si="36"/>
        <v>2022</v>
      </c>
      <c r="D634">
        <v>10258</v>
      </c>
      <c r="E634" t="s">
        <v>810</v>
      </c>
      <c r="F634" t="s">
        <v>39</v>
      </c>
      <c r="G634" t="s">
        <v>116</v>
      </c>
      <c r="H634" t="s">
        <v>26</v>
      </c>
      <c r="I634" t="s">
        <v>27</v>
      </c>
      <c r="J634" t="s">
        <v>215</v>
      </c>
      <c r="K634" t="s">
        <v>216</v>
      </c>
      <c r="L634" t="str">
        <f t="shared" si="37"/>
        <v xml:space="preserve">Apple </v>
      </c>
      <c r="M634" t="str">
        <f t="shared" si="38"/>
        <v>Mid-Sized Order</v>
      </c>
      <c r="N634">
        <v>3</v>
      </c>
      <c r="O634" s="6">
        <v>0</v>
      </c>
      <c r="P634" s="3">
        <v>2768.31</v>
      </c>
      <c r="Q634" s="3">
        <v>53.91</v>
      </c>
      <c r="R634" s="3">
        <f t="shared" si="39"/>
        <v>0</v>
      </c>
      <c r="S634" s="3">
        <v>559.04</v>
      </c>
      <c r="U634" s="3"/>
    </row>
    <row r="635" spans="1:21" x14ac:dyDescent="0.25">
      <c r="A635" t="s">
        <v>1113</v>
      </c>
      <c r="B635" s="2">
        <v>44170</v>
      </c>
      <c r="C635" s="10" t="str">
        <f t="shared" si="36"/>
        <v>2020</v>
      </c>
      <c r="D635">
        <v>10336</v>
      </c>
      <c r="E635" t="s">
        <v>1114</v>
      </c>
      <c r="F635" t="s">
        <v>32</v>
      </c>
      <c r="G635" t="s">
        <v>154</v>
      </c>
      <c r="H635" t="s">
        <v>155</v>
      </c>
      <c r="I635" t="s">
        <v>156</v>
      </c>
      <c r="J635" t="s">
        <v>95</v>
      </c>
      <c r="K635" t="s">
        <v>96</v>
      </c>
      <c r="L635" t="str">
        <f t="shared" si="37"/>
        <v xml:space="preserve">Sharp </v>
      </c>
      <c r="M635" t="str">
        <f t="shared" si="38"/>
        <v>Mid-Sized Order</v>
      </c>
      <c r="N635">
        <v>4</v>
      </c>
      <c r="O635" s="6">
        <v>0</v>
      </c>
      <c r="P635" s="3">
        <v>4097.4799999999996</v>
      </c>
      <c r="Q635" s="3">
        <v>206.84</v>
      </c>
      <c r="R635" s="3">
        <f t="shared" si="39"/>
        <v>0</v>
      </c>
      <c r="S635" s="3">
        <v>922.12</v>
      </c>
      <c r="U635" s="3"/>
    </row>
    <row r="636" spans="1:21" x14ac:dyDescent="0.25">
      <c r="A636" t="s">
        <v>1115</v>
      </c>
      <c r="B636" s="2">
        <v>43188</v>
      </c>
      <c r="C636" s="10" t="str">
        <f t="shared" si="36"/>
        <v>2018</v>
      </c>
      <c r="D636">
        <v>10132</v>
      </c>
      <c r="E636" t="s">
        <v>102</v>
      </c>
      <c r="F636" t="s">
        <v>39</v>
      </c>
      <c r="G636" t="s">
        <v>201</v>
      </c>
      <c r="H636" t="s">
        <v>202</v>
      </c>
      <c r="I636" t="s">
        <v>122</v>
      </c>
      <c r="J636" t="s">
        <v>246</v>
      </c>
      <c r="K636" t="s">
        <v>247</v>
      </c>
      <c r="L636" t="str">
        <f t="shared" si="37"/>
        <v xml:space="preserve">Samsung </v>
      </c>
      <c r="M636" t="str">
        <f t="shared" si="38"/>
        <v>Mid-Sized Order</v>
      </c>
      <c r="N636">
        <v>4</v>
      </c>
      <c r="O636" s="6">
        <v>0.3</v>
      </c>
      <c r="P636" s="3">
        <v>4093.84</v>
      </c>
      <c r="Q636" s="3">
        <v>164.28</v>
      </c>
      <c r="R636" s="3">
        <f t="shared" si="39"/>
        <v>1684.0971428571434</v>
      </c>
      <c r="S636" s="3">
        <v>917.07</v>
      </c>
      <c r="U636" s="3"/>
    </row>
    <row r="637" spans="1:21" x14ac:dyDescent="0.25">
      <c r="A637" t="s">
        <v>1116</v>
      </c>
      <c r="B637" s="2">
        <v>43681</v>
      </c>
      <c r="C637" s="10" t="str">
        <f t="shared" si="36"/>
        <v>2019</v>
      </c>
      <c r="D637">
        <v>10390</v>
      </c>
      <c r="E637" t="s">
        <v>53</v>
      </c>
      <c r="F637" t="s">
        <v>17</v>
      </c>
      <c r="G637" t="s">
        <v>33</v>
      </c>
      <c r="H637" t="s">
        <v>34</v>
      </c>
      <c r="I637" t="s">
        <v>27</v>
      </c>
      <c r="J637" t="s">
        <v>443</v>
      </c>
      <c r="K637" t="s">
        <v>444</v>
      </c>
      <c r="L637" t="str">
        <f t="shared" si="37"/>
        <v xml:space="preserve">Cisco </v>
      </c>
      <c r="M637" t="str">
        <f t="shared" si="38"/>
        <v>Single Item</v>
      </c>
      <c r="N637">
        <v>1</v>
      </c>
      <c r="O637" s="6">
        <v>0</v>
      </c>
      <c r="P637" s="3">
        <v>554.19000000000005</v>
      </c>
      <c r="Q637" s="3">
        <v>28.51</v>
      </c>
      <c r="R637" s="3">
        <f t="shared" si="39"/>
        <v>0</v>
      </c>
      <c r="S637" s="3">
        <v>113.69</v>
      </c>
      <c r="U637" s="3"/>
    </row>
    <row r="638" spans="1:21" x14ac:dyDescent="0.25">
      <c r="A638" t="s">
        <v>1117</v>
      </c>
      <c r="B638" s="2">
        <v>44049</v>
      </c>
      <c r="C638" s="10" t="str">
        <f t="shared" si="36"/>
        <v>2020</v>
      </c>
      <c r="D638">
        <v>10128</v>
      </c>
      <c r="E638" t="s">
        <v>470</v>
      </c>
      <c r="F638" t="s">
        <v>32</v>
      </c>
      <c r="G638" t="s">
        <v>112</v>
      </c>
      <c r="H638" t="s">
        <v>26</v>
      </c>
      <c r="I638" t="s">
        <v>27</v>
      </c>
      <c r="J638" t="s">
        <v>43</v>
      </c>
      <c r="K638" t="s">
        <v>44</v>
      </c>
      <c r="L638" t="str">
        <f t="shared" si="37"/>
        <v xml:space="preserve">HP </v>
      </c>
      <c r="M638" t="str">
        <f t="shared" si="38"/>
        <v>Mid-Sized Order</v>
      </c>
      <c r="N638">
        <v>3</v>
      </c>
      <c r="O638" s="6">
        <v>0.05</v>
      </c>
      <c r="P638" s="3">
        <v>472.5</v>
      </c>
      <c r="Q638" s="3">
        <v>17.989999999999998</v>
      </c>
      <c r="R638" s="3">
        <f t="shared" si="39"/>
        <v>23.921578947368459</v>
      </c>
      <c r="S638" s="3">
        <v>72.66</v>
      </c>
      <c r="U638" s="3"/>
    </row>
    <row r="639" spans="1:21" x14ac:dyDescent="0.25">
      <c r="A639" t="s">
        <v>1118</v>
      </c>
      <c r="B639" s="2">
        <v>43545</v>
      </c>
      <c r="C639" s="10" t="str">
        <f t="shared" si="36"/>
        <v>2019</v>
      </c>
      <c r="D639">
        <v>10299</v>
      </c>
      <c r="E639" t="s">
        <v>256</v>
      </c>
      <c r="F639" t="s">
        <v>39</v>
      </c>
      <c r="G639" t="s">
        <v>88</v>
      </c>
      <c r="H639" t="s">
        <v>89</v>
      </c>
      <c r="I639" t="s">
        <v>90</v>
      </c>
      <c r="J639" t="s">
        <v>57</v>
      </c>
      <c r="K639" t="s">
        <v>58</v>
      </c>
      <c r="L639" t="str">
        <f t="shared" si="37"/>
        <v xml:space="preserve">KitchenAid </v>
      </c>
      <c r="M639" t="str">
        <f t="shared" si="38"/>
        <v>Single Item</v>
      </c>
      <c r="N639">
        <v>1</v>
      </c>
      <c r="O639" s="6">
        <v>0.05</v>
      </c>
      <c r="P639" s="3">
        <v>150.81</v>
      </c>
      <c r="Q639" s="3">
        <v>12.71</v>
      </c>
      <c r="R639" s="3">
        <f t="shared" si="39"/>
        <v>7.2684210526315951</v>
      </c>
      <c r="S639" s="3">
        <v>19.37</v>
      </c>
      <c r="U639" s="3"/>
    </row>
    <row r="640" spans="1:21" x14ac:dyDescent="0.25">
      <c r="A640" t="s">
        <v>1119</v>
      </c>
      <c r="B640" s="2">
        <v>44859</v>
      </c>
      <c r="C640" s="10" t="str">
        <f t="shared" si="36"/>
        <v>2022</v>
      </c>
      <c r="D640">
        <v>10104</v>
      </c>
      <c r="E640" t="s">
        <v>923</v>
      </c>
      <c r="F640" t="s">
        <v>17</v>
      </c>
      <c r="G640" t="s">
        <v>116</v>
      </c>
      <c r="H640" t="s">
        <v>26</v>
      </c>
      <c r="I640" t="s">
        <v>27</v>
      </c>
      <c r="J640" t="s">
        <v>146</v>
      </c>
      <c r="K640" t="s">
        <v>147</v>
      </c>
      <c r="L640" t="str">
        <f t="shared" si="37"/>
        <v xml:space="preserve">Breville </v>
      </c>
      <c r="M640" t="str">
        <f t="shared" si="38"/>
        <v>Single Item</v>
      </c>
      <c r="N640">
        <v>1</v>
      </c>
      <c r="O640" s="6">
        <v>0.3</v>
      </c>
      <c r="P640" s="3">
        <v>161.18</v>
      </c>
      <c r="Q640" s="3">
        <v>13.84</v>
      </c>
      <c r="R640" s="3">
        <f t="shared" si="39"/>
        <v>63.145714285714291</v>
      </c>
      <c r="S640" s="3">
        <v>20.72</v>
      </c>
      <c r="U640" s="3"/>
    </row>
    <row r="641" spans="1:21" x14ac:dyDescent="0.25">
      <c r="A641" t="s">
        <v>1120</v>
      </c>
      <c r="B641" s="2">
        <v>43410</v>
      </c>
      <c r="C641" s="10" t="str">
        <f t="shared" si="36"/>
        <v>2018</v>
      </c>
      <c r="D641">
        <v>10027</v>
      </c>
      <c r="E641" t="s">
        <v>307</v>
      </c>
      <c r="F641" t="s">
        <v>39</v>
      </c>
      <c r="G641" t="s">
        <v>33</v>
      </c>
      <c r="H641" t="s">
        <v>34</v>
      </c>
      <c r="I641" t="s">
        <v>27</v>
      </c>
      <c r="J641" t="s">
        <v>99</v>
      </c>
      <c r="K641" t="s">
        <v>100</v>
      </c>
      <c r="L641" t="str">
        <f t="shared" si="37"/>
        <v xml:space="preserve">HiSense </v>
      </c>
      <c r="M641" t="str">
        <f t="shared" si="38"/>
        <v>Large Order</v>
      </c>
      <c r="N641">
        <v>5</v>
      </c>
      <c r="O641" s="6">
        <v>0</v>
      </c>
      <c r="P641" s="3">
        <v>5401.9</v>
      </c>
      <c r="Q641" s="3">
        <v>242.67</v>
      </c>
      <c r="R641" s="3">
        <f t="shared" si="39"/>
        <v>0</v>
      </c>
      <c r="S641" s="3">
        <v>1374.77</v>
      </c>
      <c r="U641" s="3"/>
    </row>
    <row r="642" spans="1:21" x14ac:dyDescent="0.25">
      <c r="A642" t="s">
        <v>1121</v>
      </c>
      <c r="B642" s="2">
        <v>43318</v>
      </c>
      <c r="C642" s="10" t="str">
        <f t="shared" si="36"/>
        <v>2018</v>
      </c>
      <c r="D642">
        <v>10093</v>
      </c>
      <c r="E642" t="s">
        <v>545</v>
      </c>
      <c r="F642" t="s">
        <v>39</v>
      </c>
      <c r="G642" t="s">
        <v>193</v>
      </c>
      <c r="H642" t="s">
        <v>193</v>
      </c>
      <c r="I642" t="s">
        <v>194</v>
      </c>
      <c r="J642" t="s">
        <v>384</v>
      </c>
      <c r="K642" t="s">
        <v>385</v>
      </c>
      <c r="L642" t="str">
        <f t="shared" si="37"/>
        <v xml:space="preserve">Hoover </v>
      </c>
      <c r="M642" t="str">
        <f t="shared" si="38"/>
        <v>Single Item</v>
      </c>
      <c r="N642">
        <v>1</v>
      </c>
      <c r="O642" s="6">
        <v>0.15</v>
      </c>
      <c r="P642" s="3">
        <v>1255.1600000000001</v>
      </c>
      <c r="Q642" s="3">
        <v>380.84</v>
      </c>
      <c r="R642" s="3">
        <f t="shared" si="39"/>
        <v>154.29176470588231</v>
      </c>
      <c r="S642" s="3">
        <v>351.87</v>
      </c>
      <c r="U642" s="3"/>
    </row>
    <row r="643" spans="1:21" x14ac:dyDescent="0.25">
      <c r="A643" t="s">
        <v>1122</v>
      </c>
      <c r="B643" s="2">
        <v>43363</v>
      </c>
      <c r="C643" s="10" t="str">
        <f t="shared" ref="C643:C706" si="40">LEFT(TEXT(B643, "YYYY-MM-DD"), 4)</f>
        <v>2018</v>
      </c>
      <c r="D643">
        <v>10043</v>
      </c>
      <c r="E643" t="s">
        <v>282</v>
      </c>
      <c r="F643" t="s">
        <v>17</v>
      </c>
      <c r="G643" t="s">
        <v>103</v>
      </c>
      <c r="H643" t="s">
        <v>104</v>
      </c>
      <c r="I643" t="s">
        <v>105</v>
      </c>
      <c r="J643" t="s">
        <v>21</v>
      </c>
      <c r="K643" t="s">
        <v>22</v>
      </c>
      <c r="L643" t="str">
        <f t="shared" ref="L643:L706" si="41">LEFT(K643, FIND(" ", K643))</f>
        <v xml:space="preserve">OnePlus </v>
      </c>
      <c r="M643" t="str">
        <f t="shared" ref="M643:M706" si="42">IF(N643 = 1, "Single Item", IF(N643 &lt;= 4, "Mid-Sized Order", IF(N643 &gt; 4, "Large Order", "Invalid")))</f>
        <v>Mid-Sized Order</v>
      </c>
      <c r="N643">
        <v>3</v>
      </c>
      <c r="O643" s="6">
        <v>0</v>
      </c>
      <c r="P643" s="3">
        <v>1854.03</v>
      </c>
      <c r="Q643" s="3">
        <v>27.39</v>
      </c>
      <c r="R643" s="3">
        <f t="shared" ref="R643:R706" si="43">(P643-Q643)/(1-O643) - (P643-Q643)</f>
        <v>0</v>
      </c>
      <c r="S643" s="3">
        <v>373.54</v>
      </c>
      <c r="U643" s="3"/>
    </row>
    <row r="644" spans="1:21" x14ac:dyDescent="0.25">
      <c r="A644" t="s">
        <v>1123</v>
      </c>
      <c r="B644" s="2">
        <v>43377</v>
      </c>
      <c r="C644" s="10" t="str">
        <f t="shared" si="40"/>
        <v>2018</v>
      </c>
      <c r="D644">
        <v>10123</v>
      </c>
      <c r="E644" t="s">
        <v>1124</v>
      </c>
      <c r="F644" t="s">
        <v>17</v>
      </c>
      <c r="G644" t="s">
        <v>47</v>
      </c>
      <c r="H644" t="s">
        <v>48</v>
      </c>
      <c r="I644" t="s">
        <v>122</v>
      </c>
      <c r="J644" t="s">
        <v>157</v>
      </c>
      <c r="K644" t="s">
        <v>158</v>
      </c>
      <c r="L644" t="str">
        <f t="shared" si="41"/>
        <v xml:space="preserve">Epson </v>
      </c>
      <c r="M644" t="str">
        <f t="shared" si="42"/>
        <v>Large Order</v>
      </c>
      <c r="N644">
        <v>6</v>
      </c>
      <c r="O644" s="6">
        <v>0</v>
      </c>
      <c r="P644" s="3">
        <v>1133.22</v>
      </c>
      <c r="Q644" s="3">
        <v>21.56</v>
      </c>
      <c r="R644" s="3">
        <f t="shared" si="43"/>
        <v>0</v>
      </c>
      <c r="S644" s="3">
        <v>172.14</v>
      </c>
      <c r="U644" s="3"/>
    </row>
    <row r="645" spans="1:21" x14ac:dyDescent="0.25">
      <c r="A645" t="s">
        <v>1125</v>
      </c>
      <c r="B645" s="2">
        <v>44805</v>
      </c>
      <c r="C645" s="10" t="str">
        <f t="shared" si="40"/>
        <v>2022</v>
      </c>
      <c r="D645">
        <v>10370</v>
      </c>
      <c r="E645" t="s">
        <v>1559</v>
      </c>
      <c r="F645" t="s">
        <v>39</v>
      </c>
      <c r="G645" t="s">
        <v>165</v>
      </c>
      <c r="H645" t="s">
        <v>41</v>
      </c>
      <c r="I645" t="s">
        <v>166</v>
      </c>
      <c r="J645" t="s">
        <v>99</v>
      </c>
      <c r="K645" t="s">
        <v>100</v>
      </c>
      <c r="L645" t="str">
        <f t="shared" si="41"/>
        <v xml:space="preserve">HiSense </v>
      </c>
      <c r="M645" t="str">
        <f t="shared" si="42"/>
        <v>Large Order</v>
      </c>
      <c r="N645">
        <v>5</v>
      </c>
      <c r="O645" s="6">
        <v>0.05</v>
      </c>
      <c r="P645" s="3">
        <v>5401.9</v>
      </c>
      <c r="Q645" s="3">
        <v>266.94</v>
      </c>
      <c r="R645" s="3">
        <f t="shared" si="43"/>
        <v>270.26105263157933</v>
      </c>
      <c r="S645" s="3">
        <v>1377.19</v>
      </c>
      <c r="U645" s="3"/>
    </row>
    <row r="646" spans="1:21" x14ac:dyDescent="0.25">
      <c r="A646" t="s">
        <v>1126</v>
      </c>
      <c r="B646" s="2">
        <v>44209</v>
      </c>
      <c r="C646" s="10" t="str">
        <f t="shared" si="40"/>
        <v>2021</v>
      </c>
      <c r="D646">
        <v>10102</v>
      </c>
      <c r="E646" t="s">
        <v>1127</v>
      </c>
      <c r="F646" t="s">
        <v>17</v>
      </c>
      <c r="G646" t="s">
        <v>112</v>
      </c>
      <c r="H646" t="s">
        <v>26</v>
      </c>
      <c r="I646" t="s">
        <v>27</v>
      </c>
      <c r="J646" t="s">
        <v>117</v>
      </c>
      <c r="K646" t="s">
        <v>118</v>
      </c>
      <c r="L646" t="str">
        <f t="shared" si="41"/>
        <v xml:space="preserve">Xerox </v>
      </c>
      <c r="M646" t="str">
        <f t="shared" si="42"/>
        <v>Large Order</v>
      </c>
      <c r="N646">
        <v>6</v>
      </c>
      <c r="O646" s="6">
        <v>0</v>
      </c>
      <c r="P646" s="3">
        <v>1083.3</v>
      </c>
      <c r="Q646" s="3">
        <v>16.260000000000002</v>
      </c>
      <c r="R646" s="3">
        <f t="shared" si="43"/>
        <v>0</v>
      </c>
      <c r="S646" s="3">
        <v>164.11</v>
      </c>
      <c r="U646" s="3"/>
    </row>
    <row r="647" spans="1:21" x14ac:dyDescent="0.25">
      <c r="A647" t="s">
        <v>1128</v>
      </c>
      <c r="B647" s="2">
        <v>43172</v>
      </c>
      <c r="C647" s="10" t="str">
        <f t="shared" si="40"/>
        <v>2018</v>
      </c>
      <c r="D647">
        <v>10319</v>
      </c>
      <c r="E647" t="s">
        <v>621</v>
      </c>
      <c r="F647" t="s">
        <v>32</v>
      </c>
      <c r="G647" t="s">
        <v>61</v>
      </c>
      <c r="H647" t="s">
        <v>62</v>
      </c>
      <c r="I647" t="s">
        <v>63</v>
      </c>
      <c r="J647" t="s">
        <v>43</v>
      </c>
      <c r="K647" t="s">
        <v>44</v>
      </c>
      <c r="L647" t="str">
        <f t="shared" si="41"/>
        <v xml:space="preserve">HP </v>
      </c>
      <c r="M647" t="str">
        <f t="shared" si="42"/>
        <v>Mid-Sized Order</v>
      </c>
      <c r="N647">
        <v>3</v>
      </c>
      <c r="O647" s="6">
        <v>0.05</v>
      </c>
      <c r="P647" s="3">
        <v>472.5</v>
      </c>
      <c r="Q647" s="3">
        <v>19.79</v>
      </c>
      <c r="R647" s="3">
        <f t="shared" si="43"/>
        <v>23.826842105263154</v>
      </c>
      <c r="S647" s="3">
        <v>72.84</v>
      </c>
      <c r="U647" s="3"/>
    </row>
    <row r="648" spans="1:21" x14ac:dyDescent="0.25">
      <c r="A648" t="s">
        <v>1129</v>
      </c>
      <c r="B648" s="2">
        <v>43257</v>
      </c>
      <c r="C648" s="10" t="str">
        <f t="shared" si="40"/>
        <v>2018</v>
      </c>
      <c r="D648">
        <v>10090</v>
      </c>
      <c r="E648" t="s">
        <v>325</v>
      </c>
      <c r="F648" t="s">
        <v>17</v>
      </c>
      <c r="G648" t="s">
        <v>116</v>
      </c>
      <c r="H648" t="s">
        <v>26</v>
      </c>
      <c r="I648" t="s">
        <v>27</v>
      </c>
      <c r="J648" t="s">
        <v>57</v>
      </c>
      <c r="K648" t="s">
        <v>58</v>
      </c>
      <c r="L648" t="str">
        <f t="shared" si="41"/>
        <v xml:space="preserve">KitchenAid </v>
      </c>
      <c r="M648" t="str">
        <f t="shared" si="42"/>
        <v>Mid-Sized Order</v>
      </c>
      <c r="N648">
        <v>2</v>
      </c>
      <c r="O648" s="6">
        <v>0.05</v>
      </c>
      <c r="P648" s="3">
        <v>301.62</v>
      </c>
      <c r="Q648" s="3">
        <v>11.55</v>
      </c>
      <c r="R648" s="3">
        <f t="shared" si="43"/>
        <v>15.266842105263152</v>
      </c>
      <c r="S648" s="3">
        <v>37.36</v>
      </c>
      <c r="U648" s="3"/>
    </row>
    <row r="649" spans="1:21" x14ac:dyDescent="0.25">
      <c r="A649" t="s">
        <v>1130</v>
      </c>
      <c r="B649" s="2">
        <v>44326</v>
      </c>
      <c r="C649" s="10" t="str">
        <f t="shared" si="40"/>
        <v>2021</v>
      </c>
      <c r="D649">
        <v>10217</v>
      </c>
      <c r="E649" t="s">
        <v>461</v>
      </c>
      <c r="F649" t="s">
        <v>39</v>
      </c>
      <c r="G649" t="s">
        <v>40</v>
      </c>
      <c r="H649" t="s">
        <v>41</v>
      </c>
      <c r="I649" t="s">
        <v>166</v>
      </c>
      <c r="J649" t="s">
        <v>398</v>
      </c>
      <c r="K649" t="s">
        <v>1551</v>
      </c>
      <c r="L649" t="str">
        <f t="shared" si="41"/>
        <v xml:space="preserve">Samsung </v>
      </c>
      <c r="M649" t="str">
        <f t="shared" si="42"/>
        <v>Single Item</v>
      </c>
      <c r="N649">
        <v>1</v>
      </c>
      <c r="O649" s="6">
        <v>0.15</v>
      </c>
      <c r="P649" s="3">
        <v>239.47</v>
      </c>
      <c r="Q649" s="3">
        <v>25.12</v>
      </c>
      <c r="R649" s="3">
        <f t="shared" si="43"/>
        <v>37.82647058823531</v>
      </c>
      <c r="S649" s="3">
        <v>31.25</v>
      </c>
      <c r="U649" s="3"/>
    </row>
    <row r="650" spans="1:21" x14ac:dyDescent="0.25">
      <c r="A650" t="s">
        <v>1131</v>
      </c>
      <c r="B650" s="2">
        <v>43258</v>
      </c>
      <c r="C650" s="10" t="str">
        <f t="shared" si="40"/>
        <v>2018</v>
      </c>
      <c r="D650">
        <v>10131</v>
      </c>
      <c r="E650" t="s">
        <v>341</v>
      </c>
      <c r="F650" t="s">
        <v>39</v>
      </c>
      <c r="G650" t="s">
        <v>112</v>
      </c>
      <c r="H650" t="s">
        <v>26</v>
      </c>
      <c r="I650" t="s">
        <v>27</v>
      </c>
      <c r="J650" t="s">
        <v>57</v>
      </c>
      <c r="K650" t="s">
        <v>58</v>
      </c>
      <c r="L650" t="str">
        <f t="shared" si="41"/>
        <v xml:space="preserve">KitchenAid </v>
      </c>
      <c r="M650" t="str">
        <f t="shared" si="42"/>
        <v>Single Item</v>
      </c>
      <c r="N650">
        <v>1</v>
      </c>
      <c r="O650" s="6">
        <v>0.05</v>
      </c>
      <c r="P650" s="3">
        <v>150.81</v>
      </c>
      <c r="Q650" s="3">
        <v>11.55</v>
      </c>
      <c r="R650" s="3">
        <f t="shared" si="43"/>
        <v>7.3294736842105408</v>
      </c>
      <c r="S650" s="3">
        <v>19.260000000000002</v>
      </c>
      <c r="U650" s="3"/>
    </row>
    <row r="651" spans="1:21" x14ac:dyDescent="0.25">
      <c r="A651" t="s">
        <v>1132</v>
      </c>
      <c r="B651" s="2">
        <v>44588</v>
      </c>
      <c r="C651" s="10" t="str">
        <f t="shared" si="40"/>
        <v>2022</v>
      </c>
      <c r="D651">
        <v>10202</v>
      </c>
      <c r="E651" t="s">
        <v>1133</v>
      </c>
      <c r="F651" t="s">
        <v>39</v>
      </c>
      <c r="G651" t="s">
        <v>133</v>
      </c>
      <c r="H651" t="s">
        <v>134</v>
      </c>
      <c r="I651" t="s">
        <v>135</v>
      </c>
      <c r="J651" t="s">
        <v>138</v>
      </c>
      <c r="K651" t="s">
        <v>139</v>
      </c>
      <c r="L651" t="str">
        <f t="shared" si="41"/>
        <v xml:space="preserve">Canon </v>
      </c>
      <c r="M651" t="str">
        <f t="shared" si="42"/>
        <v>Single Item</v>
      </c>
      <c r="N651">
        <v>1</v>
      </c>
      <c r="O651" s="6">
        <v>0.1</v>
      </c>
      <c r="P651" s="3">
        <v>180.9</v>
      </c>
      <c r="Q651" s="3">
        <v>21.36</v>
      </c>
      <c r="R651" s="3">
        <f t="shared" si="43"/>
        <v>17.726666666666659</v>
      </c>
      <c r="S651" s="3">
        <v>29.28</v>
      </c>
      <c r="U651" s="3"/>
    </row>
    <row r="652" spans="1:21" x14ac:dyDescent="0.25">
      <c r="A652" t="s">
        <v>1134</v>
      </c>
      <c r="B652" s="2">
        <v>44386</v>
      </c>
      <c r="C652" s="10" t="str">
        <f t="shared" si="40"/>
        <v>2021</v>
      </c>
      <c r="D652">
        <v>10057</v>
      </c>
      <c r="E652" t="s">
        <v>1557</v>
      </c>
      <c r="F652" t="s">
        <v>39</v>
      </c>
      <c r="G652" t="s">
        <v>72</v>
      </c>
      <c r="H652" t="s">
        <v>73</v>
      </c>
      <c r="I652" t="s">
        <v>56</v>
      </c>
      <c r="J652" t="s">
        <v>150</v>
      </c>
      <c r="K652" t="s">
        <v>151</v>
      </c>
      <c r="L652" t="str">
        <f t="shared" si="41"/>
        <v xml:space="preserve">Maytag </v>
      </c>
      <c r="M652" t="str">
        <f t="shared" si="42"/>
        <v>Large Order</v>
      </c>
      <c r="N652">
        <v>5</v>
      </c>
      <c r="O652" s="6">
        <v>0</v>
      </c>
      <c r="P652" s="3">
        <v>4390.3999999999996</v>
      </c>
      <c r="Q652" s="3">
        <v>274.27999999999997</v>
      </c>
      <c r="R652" s="3">
        <f t="shared" si="43"/>
        <v>0</v>
      </c>
      <c r="S652" s="3">
        <v>1125.03</v>
      </c>
      <c r="U652" s="3"/>
    </row>
    <row r="653" spans="1:21" x14ac:dyDescent="0.25">
      <c r="A653" t="s">
        <v>1135</v>
      </c>
      <c r="B653" s="2">
        <v>43511</v>
      </c>
      <c r="C653" s="10" t="str">
        <f t="shared" si="40"/>
        <v>2019</v>
      </c>
      <c r="D653">
        <v>10002</v>
      </c>
      <c r="E653" t="s">
        <v>822</v>
      </c>
      <c r="F653" t="s">
        <v>39</v>
      </c>
      <c r="G653" t="s">
        <v>18</v>
      </c>
      <c r="H653" t="s">
        <v>19</v>
      </c>
      <c r="I653" t="s">
        <v>20</v>
      </c>
      <c r="J653" t="s">
        <v>302</v>
      </c>
      <c r="K653" t="s">
        <v>303</v>
      </c>
      <c r="L653" t="str">
        <f t="shared" si="41"/>
        <v xml:space="preserve">Toshiba </v>
      </c>
      <c r="M653" t="str">
        <f t="shared" si="42"/>
        <v>Single Item</v>
      </c>
      <c r="N653">
        <v>1</v>
      </c>
      <c r="O653" s="6">
        <v>0</v>
      </c>
      <c r="P653" s="3">
        <v>272.87</v>
      </c>
      <c r="Q653" s="3">
        <v>32.58</v>
      </c>
      <c r="R653" s="3">
        <f t="shared" si="43"/>
        <v>0</v>
      </c>
      <c r="S653" s="3">
        <v>36</v>
      </c>
      <c r="U653" s="3"/>
    </row>
    <row r="654" spans="1:21" x14ac:dyDescent="0.25">
      <c r="A654" t="s">
        <v>1136</v>
      </c>
      <c r="B654" s="2">
        <v>43147</v>
      </c>
      <c r="C654" s="10" t="str">
        <f t="shared" si="40"/>
        <v>2018</v>
      </c>
      <c r="D654">
        <v>10372</v>
      </c>
      <c r="E654" t="s">
        <v>1089</v>
      </c>
      <c r="F654" t="s">
        <v>32</v>
      </c>
      <c r="G654" t="s">
        <v>25</v>
      </c>
      <c r="H654" t="s">
        <v>26</v>
      </c>
      <c r="I654" t="s">
        <v>27</v>
      </c>
      <c r="J654" t="s">
        <v>480</v>
      </c>
      <c r="K654" t="s">
        <v>481</v>
      </c>
      <c r="L654" t="str">
        <f t="shared" si="41"/>
        <v xml:space="preserve">Panasonic </v>
      </c>
      <c r="M654" t="str">
        <f t="shared" si="42"/>
        <v>Single Item</v>
      </c>
      <c r="N654">
        <v>1</v>
      </c>
      <c r="O654" s="6">
        <v>0</v>
      </c>
      <c r="P654" s="3">
        <v>885.07</v>
      </c>
      <c r="Q654" s="3">
        <v>144.58000000000001</v>
      </c>
      <c r="R654" s="3">
        <f t="shared" si="43"/>
        <v>0</v>
      </c>
      <c r="S654" s="3">
        <v>209.18</v>
      </c>
      <c r="U654" s="3"/>
    </row>
    <row r="655" spans="1:21" x14ac:dyDescent="0.25">
      <c r="A655" t="s">
        <v>1137</v>
      </c>
      <c r="B655" s="2">
        <v>44302</v>
      </c>
      <c r="C655" s="10" t="str">
        <f t="shared" si="40"/>
        <v>2021</v>
      </c>
      <c r="D655">
        <v>10106</v>
      </c>
      <c r="E655" t="s">
        <v>739</v>
      </c>
      <c r="F655" t="s">
        <v>39</v>
      </c>
      <c r="G655" t="s">
        <v>112</v>
      </c>
      <c r="H655" t="s">
        <v>26</v>
      </c>
      <c r="I655" t="s">
        <v>27</v>
      </c>
      <c r="J655" t="s">
        <v>28</v>
      </c>
      <c r="K655" t="s">
        <v>29</v>
      </c>
      <c r="L655" t="str">
        <f t="shared" si="41"/>
        <v xml:space="preserve">LG </v>
      </c>
      <c r="M655" t="str">
        <f t="shared" si="42"/>
        <v>Single Item</v>
      </c>
      <c r="N655">
        <v>1</v>
      </c>
      <c r="O655" s="6">
        <v>0</v>
      </c>
      <c r="P655" s="3">
        <v>1004.18</v>
      </c>
      <c r="Q655" s="3">
        <v>268.68</v>
      </c>
      <c r="R655" s="3">
        <f t="shared" si="43"/>
        <v>0</v>
      </c>
      <c r="S655" s="3">
        <v>277.91000000000003</v>
      </c>
      <c r="U655" s="3"/>
    </row>
    <row r="656" spans="1:21" x14ac:dyDescent="0.25">
      <c r="A656" t="s">
        <v>1138</v>
      </c>
      <c r="B656" s="2">
        <v>43465</v>
      </c>
      <c r="C656" s="10" t="str">
        <f t="shared" si="40"/>
        <v>2018</v>
      </c>
      <c r="D656">
        <v>10304</v>
      </c>
      <c r="E656" t="s">
        <v>841</v>
      </c>
      <c r="F656" t="s">
        <v>17</v>
      </c>
      <c r="G656" t="s">
        <v>112</v>
      </c>
      <c r="H656" t="s">
        <v>26</v>
      </c>
      <c r="I656" t="s">
        <v>27</v>
      </c>
      <c r="J656" t="s">
        <v>123</v>
      </c>
      <c r="K656" t="s">
        <v>124</v>
      </c>
      <c r="L656" t="str">
        <f t="shared" si="41"/>
        <v xml:space="preserve">Sony </v>
      </c>
      <c r="M656" t="str">
        <f t="shared" si="42"/>
        <v>Mid-Sized Order</v>
      </c>
      <c r="N656">
        <v>3</v>
      </c>
      <c r="O656" s="6">
        <v>0.15</v>
      </c>
      <c r="P656" s="3">
        <v>2003.1</v>
      </c>
      <c r="Q656" s="3">
        <v>24.23</v>
      </c>
      <c r="R656" s="3">
        <f t="shared" si="43"/>
        <v>349.2123529411765</v>
      </c>
      <c r="S656" s="3">
        <v>403.04</v>
      </c>
      <c r="U656" s="3"/>
    </row>
    <row r="657" spans="1:21" x14ac:dyDescent="0.25">
      <c r="A657" t="s">
        <v>1139</v>
      </c>
      <c r="B657" s="2">
        <v>43547</v>
      </c>
      <c r="C657" s="10" t="str">
        <f t="shared" si="40"/>
        <v>2019</v>
      </c>
      <c r="D657">
        <v>10103</v>
      </c>
      <c r="E657" t="s">
        <v>339</v>
      </c>
      <c r="F657" t="s">
        <v>17</v>
      </c>
      <c r="G657" t="s">
        <v>61</v>
      </c>
      <c r="H657" t="s">
        <v>62</v>
      </c>
      <c r="I657" t="s">
        <v>63</v>
      </c>
      <c r="J657" t="s">
        <v>205</v>
      </c>
      <c r="K657" t="s">
        <v>206</v>
      </c>
      <c r="L657" t="str">
        <f t="shared" si="41"/>
        <v xml:space="preserve">LG </v>
      </c>
      <c r="M657" t="str">
        <f t="shared" si="42"/>
        <v>Mid-Sized Order</v>
      </c>
      <c r="N657">
        <v>3</v>
      </c>
      <c r="O657" s="6">
        <v>0.05</v>
      </c>
      <c r="P657" s="3">
        <v>2259.9</v>
      </c>
      <c r="Q657" s="3">
        <v>52.39</v>
      </c>
      <c r="R657" s="3">
        <f t="shared" si="43"/>
        <v>116.18473684210539</v>
      </c>
      <c r="S657" s="3">
        <v>457.22</v>
      </c>
      <c r="U657" s="3"/>
    </row>
    <row r="658" spans="1:21" x14ac:dyDescent="0.25">
      <c r="A658" t="s">
        <v>1140</v>
      </c>
      <c r="B658" s="2">
        <v>43394</v>
      </c>
      <c r="C658" s="10" t="str">
        <f t="shared" si="40"/>
        <v>2018</v>
      </c>
      <c r="D658">
        <v>10113</v>
      </c>
      <c r="E658" t="s">
        <v>174</v>
      </c>
      <c r="F658" t="s">
        <v>17</v>
      </c>
      <c r="G658" t="s">
        <v>88</v>
      </c>
      <c r="H658" t="s">
        <v>89</v>
      </c>
      <c r="I658" t="s">
        <v>90</v>
      </c>
      <c r="J658" t="s">
        <v>80</v>
      </c>
      <c r="K658" t="s">
        <v>81</v>
      </c>
      <c r="L658" t="str">
        <f t="shared" si="41"/>
        <v xml:space="preserve">HP </v>
      </c>
      <c r="M658" t="str">
        <f t="shared" si="42"/>
        <v>Single Item</v>
      </c>
      <c r="N658">
        <v>1</v>
      </c>
      <c r="O658" s="6">
        <v>0.05</v>
      </c>
      <c r="P658" s="3">
        <v>227.74</v>
      </c>
      <c r="Q658" s="3">
        <v>25.9</v>
      </c>
      <c r="R658" s="3">
        <f t="shared" si="43"/>
        <v>10.623157894736863</v>
      </c>
      <c r="S658" s="3">
        <v>36.75</v>
      </c>
      <c r="U658" s="3"/>
    </row>
    <row r="659" spans="1:21" x14ac:dyDescent="0.25">
      <c r="A659" t="s">
        <v>1141</v>
      </c>
      <c r="B659" s="2">
        <v>43603</v>
      </c>
      <c r="C659" s="10" t="str">
        <f t="shared" si="40"/>
        <v>2019</v>
      </c>
      <c r="D659">
        <v>10173</v>
      </c>
      <c r="E659" t="s">
        <v>692</v>
      </c>
      <c r="F659" t="s">
        <v>17</v>
      </c>
      <c r="G659" t="s">
        <v>261</v>
      </c>
      <c r="H659" t="s">
        <v>261</v>
      </c>
      <c r="I659" t="s">
        <v>1543</v>
      </c>
      <c r="J659" t="s">
        <v>43</v>
      </c>
      <c r="K659" t="s">
        <v>44</v>
      </c>
      <c r="L659" t="str">
        <f t="shared" si="41"/>
        <v xml:space="preserve">HP </v>
      </c>
      <c r="M659" t="str">
        <f t="shared" si="42"/>
        <v>Single Item</v>
      </c>
      <c r="N659">
        <v>1</v>
      </c>
      <c r="O659" s="6">
        <v>0.1</v>
      </c>
      <c r="P659" s="3">
        <v>157.5</v>
      </c>
      <c r="Q659" s="3">
        <v>20.69</v>
      </c>
      <c r="R659" s="3">
        <f t="shared" si="43"/>
        <v>15.201111111111118</v>
      </c>
      <c r="S659" s="3">
        <v>25.69</v>
      </c>
      <c r="U659" s="3"/>
    </row>
    <row r="660" spans="1:21" x14ac:dyDescent="0.25">
      <c r="A660" t="s">
        <v>1142</v>
      </c>
      <c r="B660" s="2">
        <v>43297</v>
      </c>
      <c r="C660" s="10" t="str">
        <f t="shared" si="40"/>
        <v>2018</v>
      </c>
      <c r="D660">
        <v>10033</v>
      </c>
      <c r="E660" t="s">
        <v>1143</v>
      </c>
      <c r="F660" t="s">
        <v>17</v>
      </c>
      <c r="G660" t="s">
        <v>133</v>
      </c>
      <c r="H660" t="s">
        <v>134</v>
      </c>
      <c r="I660" t="s">
        <v>135</v>
      </c>
      <c r="J660" t="s">
        <v>35</v>
      </c>
      <c r="K660" t="s">
        <v>36</v>
      </c>
      <c r="L660" t="str">
        <f t="shared" si="41"/>
        <v xml:space="preserve">Samsung </v>
      </c>
      <c r="M660" t="str">
        <f t="shared" si="42"/>
        <v>Mid-Sized Order</v>
      </c>
      <c r="N660">
        <v>4</v>
      </c>
      <c r="O660" s="6">
        <v>0.1</v>
      </c>
      <c r="P660" s="3">
        <v>3405</v>
      </c>
      <c r="Q660" s="3">
        <v>226.46</v>
      </c>
      <c r="R660" s="3">
        <f t="shared" si="43"/>
        <v>353.1711111111108</v>
      </c>
      <c r="S660" s="3">
        <v>873.89</v>
      </c>
      <c r="U660" s="3"/>
    </row>
    <row r="661" spans="1:21" x14ac:dyDescent="0.25">
      <c r="A661" t="s">
        <v>1144</v>
      </c>
      <c r="B661" s="2">
        <v>44750</v>
      </c>
      <c r="C661" s="10" t="str">
        <f t="shared" si="40"/>
        <v>2022</v>
      </c>
      <c r="D661">
        <v>10286</v>
      </c>
      <c r="E661" t="s">
        <v>1145</v>
      </c>
      <c r="F661" t="s">
        <v>17</v>
      </c>
      <c r="G661" t="s">
        <v>165</v>
      </c>
      <c r="H661" t="s">
        <v>41</v>
      </c>
      <c r="I661" t="s">
        <v>166</v>
      </c>
      <c r="J661" t="s">
        <v>205</v>
      </c>
      <c r="K661" t="s">
        <v>206</v>
      </c>
      <c r="L661" t="str">
        <f t="shared" si="41"/>
        <v xml:space="preserve">LG </v>
      </c>
      <c r="M661" t="str">
        <f t="shared" si="42"/>
        <v>Single Item</v>
      </c>
      <c r="N661">
        <v>1</v>
      </c>
      <c r="O661" s="6">
        <v>0</v>
      </c>
      <c r="P661" s="3">
        <v>753.3</v>
      </c>
      <c r="Q661" s="3">
        <v>52.39</v>
      </c>
      <c r="R661" s="3">
        <f t="shared" si="43"/>
        <v>0</v>
      </c>
      <c r="S661" s="3">
        <v>155.9</v>
      </c>
      <c r="U661" s="3"/>
    </row>
    <row r="662" spans="1:21" x14ac:dyDescent="0.25">
      <c r="A662" t="s">
        <v>1146</v>
      </c>
      <c r="B662" s="2">
        <v>44660</v>
      </c>
      <c r="C662" s="10" t="str">
        <f t="shared" si="40"/>
        <v>2022</v>
      </c>
      <c r="D662">
        <v>10292</v>
      </c>
      <c r="E662" t="s">
        <v>31</v>
      </c>
      <c r="F662" t="s">
        <v>32</v>
      </c>
      <c r="G662" t="s">
        <v>103</v>
      </c>
      <c r="H662" t="s">
        <v>104</v>
      </c>
      <c r="I662" t="s">
        <v>105</v>
      </c>
      <c r="J662" t="s">
        <v>241</v>
      </c>
      <c r="K662" t="s">
        <v>242</v>
      </c>
      <c r="L662" t="str">
        <f t="shared" si="41"/>
        <v xml:space="preserve">LG </v>
      </c>
      <c r="M662" t="str">
        <f t="shared" si="42"/>
        <v>Large Order</v>
      </c>
      <c r="N662">
        <v>7</v>
      </c>
      <c r="O662" s="6">
        <v>0.05</v>
      </c>
      <c r="P662" s="3">
        <v>1666.56</v>
      </c>
      <c r="Q662" s="3">
        <v>31.23</v>
      </c>
      <c r="R662" s="3">
        <f t="shared" si="43"/>
        <v>86.070000000000164</v>
      </c>
      <c r="S662" s="3">
        <v>203.11</v>
      </c>
      <c r="U662" s="3"/>
    </row>
    <row r="663" spans="1:21" x14ac:dyDescent="0.25">
      <c r="A663" t="s">
        <v>1147</v>
      </c>
      <c r="B663" s="2">
        <v>44915</v>
      </c>
      <c r="C663" s="10" t="str">
        <f t="shared" si="40"/>
        <v>2022</v>
      </c>
      <c r="D663">
        <v>10224</v>
      </c>
      <c r="E663" t="s">
        <v>575</v>
      </c>
      <c r="F663" t="s">
        <v>39</v>
      </c>
      <c r="G663" t="s">
        <v>116</v>
      </c>
      <c r="H663" t="s">
        <v>26</v>
      </c>
      <c r="I663" t="s">
        <v>27</v>
      </c>
      <c r="J663" t="s">
        <v>117</v>
      </c>
      <c r="K663" t="s">
        <v>118</v>
      </c>
      <c r="L663" t="str">
        <f t="shared" si="41"/>
        <v xml:space="preserve">Xerox </v>
      </c>
      <c r="M663" t="str">
        <f t="shared" si="42"/>
        <v>Single Item</v>
      </c>
      <c r="N663">
        <v>1</v>
      </c>
      <c r="O663" s="6">
        <v>0.3</v>
      </c>
      <c r="P663" s="3">
        <v>180.55</v>
      </c>
      <c r="Q663" s="3">
        <v>16.260000000000002</v>
      </c>
      <c r="R663" s="3">
        <f t="shared" si="43"/>
        <v>70.410000000000025</v>
      </c>
      <c r="S663" s="3">
        <v>28.71</v>
      </c>
      <c r="U663" s="3"/>
    </row>
    <row r="664" spans="1:21" x14ac:dyDescent="0.25">
      <c r="A664" t="s">
        <v>1148</v>
      </c>
      <c r="B664" s="2">
        <v>43610</v>
      </c>
      <c r="C664" s="10" t="str">
        <f t="shared" si="40"/>
        <v>2019</v>
      </c>
      <c r="D664">
        <v>10261</v>
      </c>
      <c r="E664" t="s">
        <v>317</v>
      </c>
      <c r="F664" t="s">
        <v>17</v>
      </c>
      <c r="G664" t="s">
        <v>25</v>
      </c>
      <c r="H664" t="s">
        <v>26</v>
      </c>
      <c r="I664" t="s">
        <v>27</v>
      </c>
      <c r="J664" t="s">
        <v>21</v>
      </c>
      <c r="K664" t="s">
        <v>22</v>
      </c>
      <c r="L664" t="str">
        <f t="shared" si="41"/>
        <v xml:space="preserve">OnePlus </v>
      </c>
      <c r="M664" t="str">
        <f t="shared" si="42"/>
        <v>Large Order</v>
      </c>
      <c r="N664">
        <v>7</v>
      </c>
      <c r="O664" s="6">
        <v>0.3</v>
      </c>
      <c r="P664" s="3">
        <v>4326.07</v>
      </c>
      <c r="Q664" s="3">
        <v>23.82</v>
      </c>
      <c r="R664" s="3">
        <f t="shared" si="43"/>
        <v>1843.8214285714294</v>
      </c>
      <c r="S664" s="3">
        <v>867.58</v>
      </c>
      <c r="U664" s="3"/>
    </row>
    <row r="665" spans="1:21" x14ac:dyDescent="0.25">
      <c r="A665" t="s">
        <v>1149</v>
      </c>
      <c r="B665" s="2">
        <v>44198</v>
      </c>
      <c r="C665" s="10" t="str">
        <f t="shared" si="40"/>
        <v>2021</v>
      </c>
      <c r="D665">
        <v>10128</v>
      </c>
      <c r="E665" t="s">
        <v>470</v>
      </c>
      <c r="F665" t="s">
        <v>32</v>
      </c>
      <c r="G665" t="s">
        <v>133</v>
      </c>
      <c r="H665" t="s">
        <v>134</v>
      </c>
      <c r="I665" t="s">
        <v>135</v>
      </c>
      <c r="J665" t="s">
        <v>302</v>
      </c>
      <c r="K665" t="s">
        <v>303</v>
      </c>
      <c r="L665" t="str">
        <f t="shared" si="41"/>
        <v xml:space="preserve">Toshiba </v>
      </c>
      <c r="M665" t="str">
        <f t="shared" si="42"/>
        <v>Mid-Sized Order</v>
      </c>
      <c r="N665">
        <v>2</v>
      </c>
      <c r="O665" s="6">
        <v>0.05</v>
      </c>
      <c r="P665" s="3">
        <v>545.74</v>
      </c>
      <c r="Q665" s="3">
        <v>35.68</v>
      </c>
      <c r="R665" s="3">
        <f t="shared" si="43"/>
        <v>26.845263157894749</v>
      </c>
      <c r="S665" s="3">
        <v>69.05</v>
      </c>
      <c r="U665" s="3"/>
    </row>
    <row r="666" spans="1:21" x14ac:dyDescent="0.25">
      <c r="A666" t="s">
        <v>1150</v>
      </c>
      <c r="B666" s="2">
        <v>44393</v>
      </c>
      <c r="C666" s="10" t="str">
        <f t="shared" si="40"/>
        <v>2021</v>
      </c>
      <c r="D666">
        <v>10254</v>
      </c>
      <c r="E666" t="s">
        <v>1151</v>
      </c>
      <c r="F666" t="s">
        <v>32</v>
      </c>
      <c r="G666" t="s">
        <v>33</v>
      </c>
      <c r="H666" t="s">
        <v>34</v>
      </c>
      <c r="I666" t="s">
        <v>27</v>
      </c>
      <c r="J666" t="s">
        <v>443</v>
      </c>
      <c r="K666" t="s">
        <v>444</v>
      </c>
      <c r="L666" t="str">
        <f t="shared" si="41"/>
        <v xml:space="preserve">Cisco </v>
      </c>
      <c r="M666" t="str">
        <f t="shared" si="42"/>
        <v>Single Item</v>
      </c>
      <c r="N666">
        <v>1</v>
      </c>
      <c r="O666" s="6">
        <v>0.2</v>
      </c>
      <c r="P666" s="3">
        <v>554.19000000000005</v>
      </c>
      <c r="Q666" s="3">
        <v>28.51</v>
      </c>
      <c r="R666" s="3">
        <f t="shared" si="43"/>
        <v>131.41999999999996</v>
      </c>
      <c r="S666" s="3">
        <v>113.69</v>
      </c>
      <c r="U666" s="3"/>
    </row>
    <row r="667" spans="1:21" x14ac:dyDescent="0.25">
      <c r="A667" t="s">
        <v>1152</v>
      </c>
      <c r="B667" s="2">
        <v>44920</v>
      </c>
      <c r="C667" s="10" t="str">
        <f t="shared" si="40"/>
        <v>2022</v>
      </c>
      <c r="D667">
        <v>10236</v>
      </c>
      <c r="E667" t="s">
        <v>1562</v>
      </c>
      <c r="F667" t="s">
        <v>32</v>
      </c>
      <c r="G667" t="s">
        <v>112</v>
      </c>
      <c r="H667" t="s">
        <v>26</v>
      </c>
      <c r="I667" t="s">
        <v>27</v>
      </c>
      <c r="J667" t="s">
        <v>150</v>
      </c>
      <c r="K667" t="s">
        <v>151</v>
      </c>
      <c r="L667" t="str">
        <f t="shared" si="41"/>
        <v xml:space="preserve">Maytag </v>
      </c>
      <c r="M667" t="str">
        <f t="shared" si="42"/>
        <v>Single Item</v>
      </c>
      <c r="N667">
        <v>1</v>
      </c>
      <c r="O667" s="6">
        <v>0</v>
      </c>
      <c r="P667" s="3">
        <v>878.08</v>
      </c>
      <c r="Q667" s="3">
        <v>228.57</v>
      </c>
      <c r="R667" s="3">
        <f t="shared" si="43"/>
        <v>0</v>
      </c>
      <c r="S667" s="3">
        <v>242.38</v>
      </c>
      <c r="U667" s="3"/>
    </row>
    <row r="668" spans="1:21" x14ac:dyDescent="0.25">
      <c r="A668" t="s">
        <v>1153</v>
      </c>
      <c r="B668" s="2">
        <v>43147</v>
      </c>
      <c r="C668" s="10" t="str">
        <f t="shared" si="40"/>
        <v>2018</v>
      </c>
      <c r="D668">
        <v>10170</v>
      </c>
      <c r="E668" t="s">
        <v>1154</v>
      </c>
      <c r="F668" t="s">
        <v>39</v>
      </c>
      <c r="G668" t="s">
        <v>193</v>
      </c>
      <c r="H668" t="s">
        <v>193</v>
      </c>
      <c r="I668" t="s">
        <v>194</v>
      </c>
      <c r="J668" t="s">
        <v>398</v>
      </c>
      <c r="K668" t="s">
        <v>1551</v>
      </c>
      <c r="L668" t="str">
        <f t="shared" si="41"/>
        <v xml:space="preserve">Samsung </v>
      </c>
      <c r="M668" t="str">
        <f t="shared" si="42"/>
        <v>Mid-Sized Order</v>
      </c>
      <c r="N668">
        <v>4</v>
      </c>
      <c r="O668" s="6">
        <v>0</v>
      </c>
      <c r="P668" s="3">
        <v>957.88</v>
      </c>
      <c r="Q668" s="3">
        <v>25.12</v>
      </c>
      <c r="R668" s="3">
        <f t="shared" si="43"/>
        <v>0</v>
      </c>
      <c r="S668" s="3">
        <v>117.47</v>
      </c>
      <c r="U668" s="3"/>
    </row>
    <row r="669" spans="1:21" x14ac:dyDescent="0.25">
      <c r="A669" t="s">
        <v>1155</v>
      </c>
      <c r="B669" s="2">
        <v>44444</v>
      </c>
      <c r="C669" s="10" t="str">
        <f t="shared" si="40"/>
        <v>2021</v>
      </c>
      <c r="D669">
        <v>10347</v>
      </c>
      <c r="E669" t="s">
        <v>465</v>
      </c>
      <c r="F669" t="s">
        <v>39</v>
      </c>
      <c r="G669" t="s">
        <v>25</v>
      </c>
      <c r="H669" t="s">
        <v>26</v>
      </c>
      <c r="I669" t="s">
        <v>27</v>
      </c>
      <c r="J669" t="s">
        <v>312</v>
      </c>
      <c r="K669" t="s">
        <v>313</v>
      </c>
      <c r="L669" t="str">
        <f t="shared" si="41"/>
        <v xml:space="preserve">Whirlpool </v>
      </c>
      <c r="M669" t="str">
        <f t="shared" si="42"/>
        <v>Single Item</v>
      </c>
      <c r="N669">
        <v>1</v>
      </c>
      <c r="O669" s="6">
        <v>0.2</v>
      </c>
      <c r="P669" s="3">
        <v>722.69</v>
      </c>
      <c r="Q669" s="3">
        <v>178.66</v>
      </c>
      <c r="R669" s="3">
        <f t="shared" si="43"/>
        <v>136.00749999999994</v>
      </c>
      <c r="S669" s="3">
        <v>198.54</v>
      </c>
      <c r="U669" s="3"/>
    </row>
    <row r="670" spans="1:21" x14ac:dyDescent="0.25">
      <c r="A670" t="s">
        <v>1156</v>
      </c>
      <c r="B670" s="2">
        <v>44147</v>
      </c>
      <c r="C670" s="10" t="str">
        <f t="shared" si="40"/>
        <v>2020</v>
      </c>
      <c r="D670">
        <v>10247</v>
      </c>
      <c r="E670" t="s">
        <v>737</v>
      </c>
      <c r="F670" t="s">
        <v>17</v>
      </c>
      <c r="G670" t="s">
        <v>61</v>
      </c>
      <c r="H670" t="s">
        <v>62</v>
      </c>
      <c r="I670" t="s">
        <v>63</v>
      </c>
      <c r="J670" t="s">
        <v>209</v>
      </c>
      <c r="K670" t="s">
        <v>210</v>
      </c>
      <c r="L670" t="str">
        <f t="shared" si="41"/>
        <v xml:space="preserve">Brother </v>
      </c>
      <c r="M670" t="str">
        <f t="shared" si="42"/>
        <v>Mid-Sized Order</v>
      </c>
      <c r="N670">
        <v>4</v>
      </c>
      <c r="O670" s="6">
        <v>0.1</v>
      </c>
      <c r="P670" s="3">
        <v>546.84</v>
      </c>
      <c r="Q670" s="3">
        <v>12.33</v>
      </c>
      <c r="R670" s="3">
        <f t="shared" si="43"/>
        <v>59.389999999999986</v>
      </c>
      <c r="S670" s="3">
        <v>83.27</v>
      </c>
      <c r="U670" s="3"/>
    </row>
    <row r="671" spans="1:21" x14ac:dyDescent="0.25">
      <c r="A671" t="s">
        <v>1157</v>
      </c>
      <c r="B671" s="2">
        <v>43391</v>
      </c>
      <c r="C671" s="10" t="str">
        <f t="shared" si="40"/>
        <v>2018</v>
      </c>
      <c r="D671">
        <v>10109</v>
      </c>
      <c r="E671" t="s">
        <v>348</v>
      </c>
      <c r="F671" t="s">
        <v>32</v>
      </c>
      <c r="G671" t="s">
        <v>116</v>
      </c>
      <c r="H671" t="s">
        <v>26</v>
      </c>
      <c r="I671" t="s">
        <v>27</v>
      </c>
      <c r="J671" t="s">
        <v>283</v>
      </c>
      <c r="K671" t="s">
        <v>284</v>
      </c>
      <c r="L671" t="str">
        <f t="shared" si="41"/>
        <v xml:space="preserve">Sony </v>
      </c>
      <c r="M671" t="str">
        <f t="shared" si="42"/>
        <v>Mid-Sized Order</v>
      </c>
      <c r="N671">
        <v>2</v>
      </c>
      <c r="O671" s="6">
        <v>0</v>
      </c>
      <c r="P671" s="3">
        <v>1734.64</v>
      </c>
      <c r="Q671" s="3">
        <v>149.52000000000001</v>
      </c>
      <c r="R671" s="3">
        <f t="shared" si="43"/>
        <v>0</v>
      </c>
      <c r="S671" s="3">
        <v>396.57</v>
      </c>
      <c r="U671" s="3"/>
    </row>
    <row r="672" spans="1:21" x14ac:dyDescent="0.25">
      <c r="A672" t="s">
        <v>1158</v>
      </c>
      <c r="B672" s="2">
        <v>44338</v>
      </c>
      <c r="C672" s="10" t="str">
        <f t="shared" si="40"/>
        <v>2021</v>
      </c>
      <c r="D672">
        <v>10145</v>
      </c>
      <c r="E672" t="s">
        <v>1159</v>
      </c>
      <c r="F672" t="s">
        <v>39</v>
      </c>
      <c r="G672" t="s">
        <v>261</v>
      </c>
      <c r="H672" t="s">
        <v>261</v>
      </c>
      <c r="I672" t="s">
        <v>1543</v>
      </c>
      <c r="J672" t="s">
        <v>283</v>
      </c>
      <c r="K672" t="s">
        <v>284</v>
      </c>
      <c r="L672" t="str">
        <f t="shared" si="41"/>
        <v xml:space="preserve">Sony </v>
      </c>
      <c r="M672" t="str">
        <f t="shared" si="42"/>
        <v>Single Item</v>
      </c>
      <c r="N672">
        <v>1</v>
      </c>
      <c r="O672" s="6">
        <v>0</v>
      </c>
      <c r="P672" s="3">
        <v>867.32</v>
      </c>
      <c r="Q672" s="3">
        <v>171.95</v>
      </c>
      <c r="R672" s="3">
        <f t="shared" si="43"/>
        <v>0</v>
      </c>
      <c r="S672" s="3">
        <v>208</v>
      </c>
      <c r="U672" s="3"/>
    </row>
    <row r="673" spans="1:21" x14ac:dyDescent="0.25">
      <c r="A673" t="s">
        <v>1160</v>
      </c>
      <c r="B673" s="2">
        <v>44866</v>
      </c>
      <c r="C673" s="10" t="str">
        <f t="shared" si="40"/>
        <v>2022</v>
      </c>
      <c r="D673">
        <v>10264</v>
      </c>
      <c r="E673" t="s">
        <v>232</v>
      </c>
      <c r="F673" t="s">
        <v>17</v>
      </c>
      <c r="G673" t="s">
        <v>103</v>
      </c>
      <c r="H673" t="s">
        <v>104</v>
      </c>
      <c r="I673" t="s">
        <v>105</v>
      </c>
      <c r="J673" t="s">
        <v>175</v>
      </c>
      <c r="K673" t="s">
        <v>176</v>
      </c>
      <c r="L673" t="str">
        <f t="shared" si="41"/>
        <v xml:space="preserve">KitchenAid </v>
      </c>
      <c r="M673" t="str">
        <f t="shared" si="42"/>
        <v>Mid-Sized Order</v>
      </c>
      <c r="N673">
        <v>2</v>
      </c>
      <c r="O673" s="6">
        <v>0.1</v>
      </c>
      <c r="P673" s="3">
        <v>2446.3200000000002</v>
      </c>
      <c r="Q673" s="3">
        <v>334.08</v>
      </c>
      <c r="R673" s="3">
        <f t="shared" si="43"/>
        <v>234.69333333333316</v>
      </c>
      <c r="S673" s="3">
        <v>644.99</v>
      </c>
      <c r="U673" s="3"/>
    </row>
    <row r="674" spans="1:21" x14ac:dyDescent="0.25">
      <c r="A674" t="s">
        <v>1161</v>
      </c>
      <c r="B674" s="2">
        <v>44339</v>
      </c>
      <c r="C674" s="10" t="str">
        <f t="shared" si="40"/>
        <v>2021</v>
      </c>
      <c r="D674">
        <v>10226</v>
      </c>
      <c r="E674" t="s">
        <v>1540</v>
      </c>
      <c r="F674" t="s">
        <v>17</v>
      </c>
      <c r="G674" t="s">
        <v>165</v>
      </c>
      <c r="H674" t="s">
        <v>41</v>
      </c>
      <c r="I674" t="s">
        <v>166</v>
      </c>
      <c r="J674" t="s">
        <v>21</v>
      </c>
      <c r="K674" t="s">
        <v>22</v>
      </c>
      <c r="L674" t="str">
        <f t="shared" si="41"/>
        <v xml:space="preserve">OnePlus </v>
      </c>
      <c r="M674" t="str">
        <f t="shared" si="42"/>
        <v>Mid-Sized Order</v>
      </c>
      <c r="N674">
        <v>2</v>
      </c>
      <c r="O674" s="6">
        <v>0</v>
      </c>
      <c r="P674" s="3">
        <v>1236.02</v>
      </c>
      <c r="Q674" s="3">
        <v>26.2</v>
      </c>
      <c r="R674" s="3">
        <f t="shared" si="43"/>
        <v>0</v>
      </c>
      <c r="S674" s="3">
        <v>249.82</v>
      </c>
      <c r="U674" s="3"/>
    </row>
    <row r="675" spans="1:21" x14ac:dyDescent="0.25">
      <c r="A675" t="s">
        <v>1162</v>
      </c>
      <c r="B675" s="2">
        <v>43212</v>
      </c>
      <c r="C675" s="10" t="str">
        <f t="shared" si="40"/>
        <v>2018</v>
      </c>
      <c r="D675">
        <v>10109</v>
      </c>
      <c r="E675" t="s">
        <v>348</v>
      </c>
      <c r="F675" t="s">
        <v>32</v>
      </c>
      <c r="G675" t="s">
        <v>18</v>
      </c>
      <c r="H675" t="s">
        <v>19</v>
      </c>
      <c r="I675" t="s">
        <v>20</v>
      </c>
      <c r="J675" t="s">
        <v>117</v>
      </c>
      <c r="K675" t="s">
        <v>118</v>
      </c>
      <c r="L675" t="str">
        <f t="shared" si="41"/>
        <v xml:space="preserve">Xerox </v>
      </c>
      <c r="M675" t="str">
        <f t="shared" si="42"/>
        <v>Single Item</v>
      </c>
      <c r="N675">
        <v>1</v>
      </c>
      <c r="O675" s="6">
        <v>0.3</v>
      </c>
      <c r="P675" s="3">
        <v>180.55</v>
      </c>
      <c r="Q675" s="3">
        <v>17.07</v>
      </c>
      <c r="R675" s="3">
        <f t="shared" si="43"/>
        <v>70.062857142857155</v>
      </c>
      <c r="S675" s="3">
        <v>28.79</v>
      </c>
      <c r="U675" s="3"/>
    </row>
    <row r="676" spans="1:21" x14ac:dyDescent="0.25">
      <c r="A676" t="s">
        <v>1163</v>
      </c>
      <c r="B676" s="2">
        <v>44291</v>
      </c>
      <c r="C676" s="10" t="str">
        <f t="shared" si="40"/>
        <v>2021</v>
      </c>
      <c r="D676">
        <v>10221</v>
      </c>
      <c r="E676" t="s">
        <v>401</v>
      </c>
      <c r="F676" t="s">
        <v>32</v>
      </c>
      <c r="G676" t="s">
        <v>133</v>
      </c>
      <c r="H676" t="s">
        <v>134</v>
      </c>
      <c r="I676" t="s">
        <v>135</v>
      </c>
      <c r="J676" t="s">
        <v>91</v>
      </c>
      <c r="K676" t="s">
        <v>92</v>
      </c>
      <c r="L676" t="str">
        <f t="shared" si="41"/>
        <v xml:space="preserve">Hamilton </v>
      </c>
      <c r="M676" t="str">
        <f t="shared" si="42"/>
        <v>Mid-Sized Order</v>
      </c>
      <c r="N676">
        <v>3</v>
      </c>
      <c r="O676" s="6">
        <v>0</v>
      </c>
      <c r="P676" s="3">
        <v>831.21</v>
      </c>
      <c r="Q676" s="3">
        <v>35.89</v>
      </c>
      <c r="R676" s="3">
        <f t="shared" si="43"/>
        <v>0</v>
      </c>
      <c r="S676" s="3">
        <v>103.34</v>
      </c>
      <c r="U676" s="3"/>
    </row>
    <row r="677" spans="1:21" x14ac:dyDescent="0.25">
      <c r="A677" t="s">
        <v>1164</v>
      </c>
      <c r="B677" s="2">
        <v>43172</v>
      </c>
      <c r="C677" s="10" t="str">
        <f t="shared" si="40"/>
        <v>2018</v>
      </c>
      <c r="D677">
        <v>10252</v>
      </c>
      <c r="E677" t="s">
        <v>289</v>
      </c>
      <c r="F677" t="s">
        <v>39</v>
      </c>
      <c r="G677" t="s">
        <v>25</v>
      </c>
      <c r="H677" t="s">
        <v>26</v>
      </c>
      <c r="I677" t="s">
        <v>27</v>
      </c>
      <c r="J677" t="s">
        <v>236</v>
      </c>
      <c r="K677" t="s">
        <v>237</v>
      </c>
      <c r="L677" t="str">
        <f t="shared" si="41"/>
        <v xml:space="preserve">Hamilton </v>
      </c>
      <c r="M677" t="str">
        <f t="shared" si="42"/>
        <v>Large Order</v>
      </c>
      <c r="N677">
        <v>7</v>
      </c>
      <c r="O677" s="6">
        <v>0</v>
      </c>
      <c r="P677" s="3">
        <v>5164.74</v>
      </c>
      <c r="Q677" s="3">
        <v>175.46</v>
      </c>
      <c r="R677" s="3">
        <f t="shared" si="43"/>
        <v>0</v>
      </c>
      <c r="S677" s="3">
        <v>1308.77</v>
      </c>
      <c r="U677" s="3"/>
    </row>
    <row r="678" spans="1:21" x14ac:dyDescent="0.25">
      <c r="A678" t="s">
        <v>1165</v>
      </c>
      <c r="B678" s="2">
        <v>43296</v>
      </c>
      <c r="C678" s="10" t="str">
        <f t="shared" si="40"/>
        <v>2018</v>
      </c>
      <c r="D678">
        <v>10127</v>
      </c>
      <c r="E678" t="s">
        <v>534</v>
      </c>
      <c r="F678" t="s">
        <v>32</v>
      </c>
      <c r="G678" t="s">
        <v>72</v>
      </c>
      <c r="H678" t="s">
        <v>73</v>
      </c>
      <c r="I678" t="s">
        <v>56</v>
      </c>
      <c r="J678" t="s">
        <v>95</v>
      </c>
      <c r="K678" t="s">
        <v>96</v>
      </c>
      <c r="L678" t="str">
        <f t="shared" si="41"/>
        <v xml:space="preserve">Sharp </v>
      </c>
      <c r="M678" t="str">
        <f t="shared" si="42"/>
        <v>Mid-Sized Order</v>
      </c>
      <c r="N678">
        <v>3</v>
      </c>
      <c r="O678" s="6">
        <v>0.15</v>
      </c>
      <c r="P678" s="3">
        <v>3073.11</v>
      </c>
      <c r="Q678" s="3">
        <v>225.65</v>
      </c>
      <c r="R678" s="3">
        <f t="shared" si="43"/>
        <v>502.49294117647059</v>
      </c>
      <c r="S678" s="3">
        <v>698.65</v>
      </c>
      <c r="U678" s="3"/>
    </row>
    <row r="679" spans="1:21" x14ac:dyDescent="0.25">
      <c r="A679" t="s">
        <v>1166</v>
      </c>
      <c r="B679" s="2">
        <v>43602</v>
      </c>
      <c r="C679" s="10" t="str">
        <f t="shared" si="40"/>
        <v>2019</v>
      </c>
      <c r="D679">
        <v>10057</v>
      </c>
      <c r="E679" t="s">
        <v>1557</v>
      </c>
      <c r="F679" t="s">
        <v>39</v>
      </c>
      <c r="G679" t="s">
        <v>261</v>
      </c>
      <c r="H679" t="s">
        <v>261</v>
      </c>
      <c r="I679" t="s">
        <v>1543</v>
      </c>
      <c r="J679" t="s">
        <v>181</v>
      </c>
      <c r="K679" t="s">
        <v>182</v>
      </c>
      <c r="L679" t="str">
        <f t="shared" si="41"/>
        <v xml:space="preserve">Hoover </v>
      </c>
      <c r="M679" t="str">
        <f t="shared" si="42"/>
        <v>Single Item</v>
      </c>
      <c r="N679">
        <v>1</v>
      </c>
      <c r="O679" s="6">
        <v>0.25</v>
      </c>
      <c r="P679" s="3">
        <v>230.19</v>
      </c>
      <c r="Q679" s="3">
        <v>30.15</v>
      </c>
      <c r="R679" s="3">
        <f t="shared" si="43"/>
        <v>66.679999999999978</v>
      </c>
      <c r="S679" s="3">
        <v>30.64</v>
      </c>
      <c r="U679" s="3"/>
    </row>
    <row r="680" spans="1:21" x14ac:dyDescent="0.25">
      <c r="A680" t="s">
        <v>1167</v>
      </c>
      <c r="B680" s="2">
        <v>43782</v>
      </c>
      <c r="C680" s="10" t="str">
        <f t="shared" si="40"/>
        <v>2019</v>
      </c>
      <c r="D680">
        <v>10325</v>
      </c>
      <c r="E680" t="s">
        <v>1168</v>
      </c>
      <c r="F680" t="s">
        <v>32</v>
      </c>
      <c r="G680" t="s">
        <v>261</v>
      </c>
      <c r="H680" t="s">
        <v>261</v>
      </c>
      <c r="I680" t="s">
        <v>1543</v>
      </c>
      <c r="J680" t="s">
        <v>68</v>
      </c>
      <c r="K680" t="s">
        <v>69</v>
      </c>
      <c r="L680" t="str">
        <f t="shared" si="41"/>
        <v xml:space="preserve">StarTech </v>
      </c>
      <c r="M680" t="str">
        <f t="shared" si="42"/>
        <v>Mid-Sized Order</v>
      </c>
      <c r="N680">
        <v>4</v>
      </c>
      <c r="O680" s="6">
        <v>0.05</v>
      </c>
      <c r="P680" s="3">
        <v>905.96</v>
      </c>
      <c r="Q680" s="3">
        <v>22.71</v>
      </c>
      <c r="R680" s="3">
        <f t="shared" si="43"/>
        <v>46.486842105263236</v>
      </c>
      <c r="S680" s="3">
        <v>138.15</v>
      </c>
      <c r="U680" s="3"/>
    </row>
    <row r="681" spans="1:21" x14ac:dyDescent="0.25">
      <c r="A681" t="s">
        <v>1169</v>
      </c>
      <c r="B681" s="2">
        <v>43473</v>
      </c>
      <c r="C681" s="10" t="str">
        <f t="shared" si="40"/>
        <v>2019</v>
      </c>
      <c r="D681">
        <v>10244</v>
      </c>
      <c r="E681" t="s">
        <v>244</v>
      </c>
      <c r="F681" t="s">
        <v>39</v>
      </c>
      <c r="G681" t="s">
        <v>193</v>
      </c>
      <c r="H681" t="s">
        <v>193</v>
      </c>
      <c r="I681" t="s">
        <v>194</v>
      </c>
      <c r="J681" t="s">
        <v>263</v>
      </c>
      <c r="K681" t="s">
        <v>1544</v>
      </c>
      <c r="L681" t="str">
        <f t="shared" si="41"/>
        <v xml:space="preserve">Cuisinart </v>
      </c>
      <c r="M681" t="str">
        <f t="shared" si="42"/>
        <v>Large Order</v>
      </c>
      <c r="N681">
        <v>5</v>
      </c>
      <c r="O681" s="6">
        <v>0.15</v>
      </c>
      <c r="P681" s="3">
        <v>3503.9</v>
      </c>
      <c r="Q681" s="3">
        <v>156.21</v>
      </c>
      <c r="R681" s="3">
        <f t="shared" si="43"/>
        <v>590.76882352941175</v>
      </c>
      <c r="S681" s="3">
        <v>891.57</v>
      </c>
      <c r="U681" s="3"/>
    </row>
    <row r="682" spans="1:21" x14ac:dyDescent="0.25">
      <c r="A682" t="s">
        <v>1170</v>
      </c>
      <c r="B682" s="2">
        <v>44319</v>
      </c>
      <c r="C682" s="10" t="str">
        <f t="shared" si="40"/>
        <v>2021</v>
      </c>
      <c r="D682">
        <v>10088</v>
      </c>
      <c r="E682" t="s">
        <v>744</v>
      </c>
      <c r="F682" t="s">
        <v>39</v>
      </c>
      <c r="G682" t="s">
        <v>201</v>
      </c>
      <c r="H682" t="s">
        <v>202</v>
      </c>
      <c r="I682" t="s">
        <v>122</v>
      </c>
      <c r="J682" t="s">
        <v>64</v>
      </c>
      <c r="K682" t="s">
        <v>65</v>
      </c>
      <c r="L682" t="str">
        <f t="shared" si="41"/>
        <v xml:space="preserve">TCL </v>
      </c>
      <c r="M682" t="str">
        <f t="shared" si="42"/>
        <v>Mid-Sized Order</v>
      </c>
      <c r="N682">
        <v>4</v>
      </c>
      <c r="O682" s="6">
        <v>0.3</v>
      </c>
      <c r="P682" s="3">
        <v>3526.56</v>
      </c>
      <c r="Q682" s="3">
        <v>140.61000000000001</v>
      </c>
      <c r="R682" s="3">
        <f t="shared" si="43"/>
        <v>1451.1214285714286</v>
      </c>
      <c r="S682" s="3">
        <v>789.9</v>
      </c>
      <c r="U682" s="3"/>
    </row>
    <row r="683" spans="1:21" x14ac:dyDescent="0.25">
      <c r="A683" t="s">
        <v>1171</v>
      </c>
      <c r="B683" s="2">
        <v>43164</v>
      </c>
      <c r="C683" s="10" t="str">
        <f t="shared" si="40"/>
        <v>2018</v>
      </c>
      <c r="D683">
        <v>10052</v>
      </c>
      <c r="E683" t="s">
        <v>653</v>
      </c>
      <c r="F683" t="s">
        <v>39</v>
      </c>
      <c r="G683" t="s">
        <v>201</v>
      </c>
      <c r="H683" t="s">
        <v>202</v>
      </c>
      <c r="I683" t="s">
        <v>122</v>
      </c>
      <c r="J683" t="s">
        <v>443</v>
      </c>
      <c r="K683" t="s">
        <v>444</v>
      </c>
      <c r="L683" t="str">
        <f t="shared" si="41"/>
        <v xml:space="preserve">Cisco </v>
      </c>
      <c r="M683" t="str">
        <f t="shared" si="42"/>
        <v>Single Item</v>
      </c>
      <c r="N683">
        <v>1</v>
      </c>
      <c r="O683" s="6">
        <v>0.2</v>
      </c>
      <c r="P683" s="3">
        <v>554.19000000000005</v>
      </c>
      <c r="Q683" s="3">
        <v>29.94</v>
      </c>
      <c r="R683" s="3">
        <f t="shared" si="43"/>
        <v>131.0625</v>
      </c>
      <c r="S683" s="3">
        <v>113.83</v>
      </c>
      <c r="U683" s="3"/>
    </row>
    <row r="684" spans="1:21" x14ac:dyDescent="0.25">
      <c r="A684" t="s">
        <v>1172</v>
      </c>
      <c r="B684" s="2">
        <v>44500</v>
      </c>
      <c r="C684" s="10" t="str">
        <f t="shared" si="40"/>
        <v>2021</v>
      </c>
      <c r="D684">
        <v>10393</v>
      </c>
      <c r="E684" t="s">
        <v>421</v>
      </c>
      <c r="F684" t="s">
        <v>32</v>
      </c>
      <c r="G684" t="s">
        <v>201</v>
      </c>
      <c r="H684" t="s">
        <v>202</v>
      </c>
      <c r="I684" t="s">
        <v>122</v>
      </c>
      <c r="J684" t="s">
        <v>283</v>
      </c>
      <c r="K684" t="s">
        <v>284</v>
      </c>
      <c r="L684" t="str">
        <f t="shared" si="41"/>
        <v xml:space="preserve">Sony </v>
      </c>
      <c r="M684" t="str">
        <f t="shared" si="42"/>
        <v>Large Order</v>
      </c>
      <c r="N684">
        <v>6</v>
      </c>
      <c r="O684" s="6">
        <v>0</v>
      </c>
      <c r="P684" s="3">
        <v>5203.92</v>
      </c>
      <c r="Q684" s="3">
        <v>157</v>
      </c>
      <c r="R684" s="3">
        <f t="shared" si="43"/>
        <v>0</v>
      </c>
      <c r="S684" s="3">
        <v>1160.56</v>
      </c>
      <c r="U684" s="3"/>
    </row>
    <row r="685" spans="1:21" x14ac:dyDescent="0.25">
      <c r="A685" t="s">
        <v>1173</v>
      </c>
      <c r="B685" s="2">
        <v>44291</v>
      </c>
      <c r="C685" s="10" t="str">
        <f t="shared" si="40"/>
        <v>2021</v>
      </c>
      <c r="D685">
        <v>10359</v>
      </c>
      <c r="E685" t="s">
        <v>1174</v>
      </c>
      <c r="F685" t="s">
        <v>17</v>
      </c>
      <c r="G685" t="s">
        <v>47</v>
      </c>
      <c r="H685" t="s">
        <v>48</v>
      </c>
      <c r="I685" t="s">
        <v>122</v>
      </c>
      <c r="J685" t="s">
        <v>91</v>
      </c>
      <c r="K685" t="s">
        <v>92</v>
      </c>
      <c r="L685" t="str">
        <f t="shared" si="41"/>
        <v xml:space="preserve">Hamilton </v>
      </c>
      <c r="M685" t="str">
        <f t="shared" si="42"/>
        <v>Single Item</v>
      </c>
      <c r="N685">
        <v>1</v>
      </c>
      <c r="O685" s="6">
        <v>0.05</v>
      </c>
      <c r="P685" s="3">
        <v>277.07</v>
      </c>
      <c r="Q685" s="3">
        <v>32.770000000000003</v>
      </c>
      <c r="R685" s="3">
        <f t="shared" si="43"/>
        <v>12.857894736842098</v>
      </c>
      <c r="S685" s="3">
        <v>36.53</v>
      </c>
      <c r="U685" s="3"/>
    </row>
    <row r="686" spans="1:21" x14ac:dyDescent="0.25">
      <c r="A686" t="s">
        <v>1175</v>
      </c>
      <c r="B686" s="2">
        <v>44159</v>
      </c>
      <c r="C686" s="10" t="str">
        <f t="shared" si="40"/>
        <v>2020</v>
      </c>
      <c r="D686">
        <v>10242</v>
      </c>
      <c r="E686" t="s">
        <v>111</v>
      </c>
      <c r="F686" t="s">
        <v>39</v>
      </c>
      <c r="G686" t="s">
        <v>72</v>
      </c>
      <c r="H686" t="s">
        <v>73</v>
      </c>
      <c r="I686" t="s">
        <v>56</v>
      </c>
      <c r="J686" t="s">
        <v>138</v>
      </c>
      <c r="K686" t="s">
        <v>139</v>
      </c>
      <c r="L686" t="str">
        <f t="shared" si="41"/>
        <v xml:space="preserve">Canon </v>
      </c>
      <c r="M686" t="str">
        <f t="shared" si="42"/>
        <v>Mid-Sized Order</v>
      </c>
      <c r="N686">
        <v>2</v>
      </c>
      <c r="O686" s="6">
        <v>0</v>
      </c>
      <c r="P686" s="3">
        <v>361.8</v>
      </c>
      <c r="Q686" s="3">
        <v>22.28</v>
      </c>
      <c r="R686" s="3">
        <f t="shared" si="43"/>
        <v>0</v>
      </c>
      <c r="S686" s="3">
        <v>56.51</v>
      </c>
      <c r="U686" s="3"/>
    </row>
    <row r="687" spans="1:21" x14ac:dyDescent="0.25">
      <c r="A687" t="s">
        <v>1176</v>
      </c>
      <c r="B687" s="2">
        <v>43135</v>
      </c>
      <c r="C687" s="10" t="str">
        <f t="shared" si="40"/>
        <v>2018</v>
      </c>
      <c r="D687">
        <v>10103</v>
      </c>
      <c r="E687" t="s">
        <v>339</v>
      </c>
      <c r="F687" t="s">
        <v>17</v>
      </c>
      <c r="G687" t="s">
        <v>278</v>
      </c>
      <c r="H687" t="s">
        <v>279</v>
      </c>
      <c r="I687" t="s">
        <v>122</v>
      </c>
      <c r="J687" t="s">
        <v>129</v>
      </c>
      <c r="K687" t="s">
        <v>130</v>
      </c>
      <c r="L687" t="str">
        <f t="shared" si="41"/>
        <v xml:space="preserve">BlackBerry </v>
      </c>
      <c r="M687" t="str">
        <f t="shared" si="42"/>
        <v>Single Item</v>
      </c>
      <c r="N687">
        <v>1</v>
      </c>
      <c r="O687" s="6">
        <v>0</v>
      </c>
      <c r="P687" s="3">
        <v>916.69</v>
      </c>
      <c r="Q687" s="3">
        <v>56.47</v>
      </c>
      <c r="R687" s="3">
        <f t="shared" si="43"/>
        <v>0</v>
      </c>
      <c r="S687" s="3">
        <v>188.99</v>
      </c>
      <c r="U687" s="3"/>
    </row>
    <row r="688" spans="1:21" x14ac:dyDescent="0.25">
      <c r="A688" t="s">
        <v>1177</v>
      </c>
      <c r="B688" s="2">
        <v>44818</v>
      </c>
      <c r="C688" s="10" t="str">
        <f t="shared" si="40"/>
        <v>2022</v>
      </c>
      <c r="D688">
        <v>10216</v>
      </c>
      <c r="E688" t="s">
        <v>1008</v>
      </c>
      <c r="F688" t="s">
        <v>39</v>
      </c>
      <c r="G688" t="s">
        <v>25</v>
      </c>
      <c r="H688" t="s">
        <v>26</v>
      </c>
      <c r="I688" t="s">
        <v>27</v>
      </c>
      <c r="J688" t="s">
        <v>272</v>
      </c>
      <c r="K688" t="s">
        <v>273</v>
      </c>
      <c r="L688" t="str">
        <f t="shared" si="41"/>
        <v xml:space="preserve">Huawei </v>
      </c>
      <c r="M688" t="str">
        <f t="shared" si="42"/>
        <v>Mid-Sized Order</v>
      </c>
      <c r="N688">
        <v>4</v>
      </c>
      <c r="O688" s="6">
        <v>0</v>
      </c>
      <c r="P688" s="3">
        <v>2001.28</v>
      </c>
      <c r="Q688" s="3">
        <v>15.45</v>
      </c>
      <c r="R688" s="3">
        <f t="shared" si="43"/>
        <v>0</v>
      </c>
      <c r="S688" s="3">
        <v>401.78</v>
      </c>
      <c r="U688" s="3"/>
    </row>
    <row r="689" spans="1:21" x14ac:dyDescent="0.25">
      <c r="A689" t="s">
        <v>1178</v>
      </c>
      <c r="B689" s="2">
        <v>44867</v>
      </c>
      <c r="C689" s="10" t="str">
        <f t="shared" si="40"/>
        <v>2022</v>
      </c>
      <c r="D689">
        <v>10226</v>
      </c>
      <c r="E689" t="s">
        <v>1540</v>
      </c>
      <c r="F689" t="s">
        <v>17</v>
      </c>
      <c r="G689" t="s">
        <v>18</v>
      </c>
      <c r="H689" t="s">
        <v>19</v>
      </c>
      <c r="I689" t="s">
        <v>20</v>
      </c>
      <c r="J689" t="s">
        <v>312</v>
      </c>
      <c r="K689" t="s">
        <v>313</v>
      </c>
      <c r="L689" t="str">
        <f t="shared" si="41"/>
        <v xml:space="preserve">Whirlpool </v>
      </c>
      <c r="M689" t="str">
        <f t="shared" si="42"/>
        <v>Single Item</v>
      </c>
      <c r="N689">
        <v>1</v>
      </c>
      <c r="O689" s="6">
        <v>0.1</v>
      </c>
      <c r="P689" s="3">
        <v>722.69</v>
      </c>
      <c r="Q689" s="3">
        <v>187.59</v>
      </c>
      <c r="R689" s="3">
        <f t="shared" si="43"/>
        <v>59.45555555555552</v>
      </c>
      <c r="S689" s="3">
        <v>199.43</v>
      </c>
      <c r="U689" s="3"/>
    </row>
    <row r="690" spans="1:21" x14ac:dyDescent="0.25">
      <c r="A690" t="s">
        <v>1179</v>
      </c>
      <c r="B690" s="2">
        <v>44284</v>
      </c>
      <c r="C690" s="10" t="str">
        <f t="shared" si="40"/>
        <v>2021</v>
      </c>
      <c r="D690">
        <v>10364</v>
      </c>
      <c r="E690" t="s">
        <v>1029</v>
      </c>
      <c r="F690" t="s">
        <v>17</v>
      </c>
      <c r="G690" t="s">
        <v>154</v>
      </c>
      <c r="H690" t="s">
        <v>155</v>
      </c>
      <c r="I690" t="s">
        <v>156</v>
      </c>
      <c r="J690" t="s">
        <v>263</v>
      </c>
      <c r="K690" t="s">
        <v>1544</v>
      </c>
      <c r="L690" t="str">
        <f t="shared" si="41"/>
        <v xml:space="preserve">Cuisinart </v>
      </c>
      <c r="M690" t="str">
        <f t="shared" si="42"/>
        <v>Single Item</v>
      </c>
      <c r="N690">
        <v>1</v>
      </c>
      <c r="O690" s="6">
        <v>0</v>
      </c>
      <c r="P690" s="3">
        <v>700.78</v>
      </c>
      <c r="Q690" s="3">
        <v>156.21</v>
      </c>
      <c r="R690" s="3">
        <f t="shared" si="43"/>
        <v>0</v>
      </c>
      <c r="S690" s="3">
        <v>190.81</v>
      </c>
      <c r="U690" s="3"/>
    </row>
    <row r="691" spans="1:21" x14ac:dyDescent="0.25">
      <c r="A691" t="s">
        <v>1180</v>
      </c>
      <c r="B691" s="2">
        <v>44619</v>
      </c>
      <c r="C691" s="10" t="str">
        <f t="shared" si="40"/>
        <v>2022</v>
      </c>
      <c r="D691">
        <v>10030</v>
      </c>
      <c r="E691" t="s">
        <v>1563</v>
      </c>
      <c r="F691" t="s">
        <v>17</v>
      </c>
      <c r="G691" t="s">
        <v>47</v>
      </c>
      <c r="H691" t="s">
        <v>48</v>
      </c>
      <c r="I691" t="s">
        <v>122</v>
      </c>
      <c r="J691" t="s">
        <v>117</v>
      </c>
      <c r="K691" t="s">
        <v>118</v>
      </c>
      <c r="L691" t="str">
        <f t="shared" si="41"/>
        <v xml:space="preserve">Xerox </v>
      </c>
      <c r="M691" t="str">
        <f t="shared" si="42"/>
        <v>Large Order</v>
      </c>
      <c r="N691">
        <v>7</v>
      </c>
      <c r="O691" s="6">
        <v>0</v>
      </c>
      <c r="P691" s="3">
        <v>1263.8499999999999</v>
      </c>
      <c r="Q691" s="3">
        <v>17.07</v>
      </c>
      <c r="R691" s="3">
        <f t="shared" si="43"/>
        <v>0</v>
      </c>
      <c r="S691" s="3">
        <v>191.27</v>
      </c>
      <c r="U691" s="3"/>
    </row>
    <row r="692" spans="1:21" x14ac:dyDescent="0.25">
      <c r="A692" t="s">
        <v>1182</v>
      </c>
      <c r="B692" s="2">
        <v>43509</v>
      </c>
      <c r="C692" s="10" t="str">
        <f t="shared" si="40"/>
        <v>2019</v>
      </c>
      <c r="D692">
        <v>10141</v>
      </c>
      <c r="E692" t="s">
        <v>337</v>
      </c>
      <c r="F692" t="s">
        <v>17</v>
      </c>
      <c r="G692" t="s">
        <v>18</v>
      </c>
      <c r="H692" t="s">
        <v>19</v>
      </c>
      <c r="I692" t="s">
        <v>20</v>
      </c>
      <c r="J692" t="s">
        <v>95</v>
      </c>
      <c r="K692" t="s">
        <v>96</v>
      </c>
      <c r="L692" t="str">
        <f t="shared" si="41"/>
        <v xml:space="preserve">Sharp </v>
      </c>
      <c r="M692" t="str">
        <f t="shared" si="42"/>
        <v>Large Order</v>
      </c>
      <c r="N692">
        <v>6</v>
      </c>
      <c r="O692" s="6">
        <v>0.15</v>
      </c>
      <c r="P692" s="3">
        <v>6146.22</v>
      </c>
      <c r="Q692" s="3">
        <v>197.44</v>
      </c>
      <c r="R692" s="3">
        <f t="shared" si="43"/>
        <v>1049.7847058823536</v>
      </c>
      <c r="S692" s="3">
        <v>1371.9</v>
      </c>
      <c r="U692" s="3"/>
    </row>
    <row r="693" spans="1:21" x14ac:dyDescent="0.25">
      <c r="A693" t="s">
        <v>1183</v>
      </c>
      <c r="B693" s="2">
        <v>43159</v>
      </c>
      <c r="C693" s="10" t="str">
        <f t="shared" si="40"/>
        <v>2018</v>
      </c>
      <c r="D693">
        <v>10015</v>
      </c>
      <c r="E693" t="s">
        <v>874</v>
      </c>
      <c r="F693" t="s">
        <v>17</v>
      </c>
      <c r="G693" t="s">
        <v>116</v>
      </c>
      <c r="H693" t="s">
        <v>26</v>
      </c>
      <c r="I693" t="s">
        <v>27</v>
      </c>
      <c r="J693" t="s">
        <v>161</v>
      </c>
      <c r="K693" t="s">
        <v>162</v>
      </c>
      <c r="L693" t="str">
        <f t="shared" si="41"/>
        <v xml:space="preserve">Lexmark </v>
      </c>
      <c r="M693" t="str">
        <f t="shared" si="42"/>
        <v>Single Item</v>
      </c>
      <c r="N693">
        <v>1</v>
      </c>
      <c r="O693" s="6">
        <v>0</v>
      </c>
      <c r="P693" s="3">
        <v>107.75</v>
      </c>
      <c r="Q693" s="3">
        <v>12.44</v>
      </c>
      <c r="R693" s="3">
        <f t="shared" si="43"/>
        <v>0</v>
      </c>
      <c r="S693" s="3">
        <v>17.399999999999999</v>
      </c>
      <c r="U693" s="3"/>
    </row>
    <row r="694" spans="1:21" x14ac:dyDescent="0.25">
      <c r="A694" t="s">
        <v>1184</v>
      </c>
      <c r="B694" s="2">
        <v>43908</v>
      </c>
      <c r="C694" s="10" t="str">
        <f t="shared" si="40"/>
        <v>2020</v>
      </c>
      <c r="D694">
        <v>10371</v>
      </c>
      <c r="E694" t="s">
        <v>1185</v>
      </c>
      <c r="F694" t="s">
        <v>17</v>
      </c>
      <c r="G694" t="s">
        <v>18</v>
      </c>
      <c r="H694" t="s">
        <v>19</v>
      </c>
      <c r="I694" t="s">
        <v>20</v>
      </c>
      <c r="J694" t="s">
        <v>28</v>
      </c>
      <c r="K694" t="s">
        <v>29</v>
      </c>
      <c r="L694" t="str">
        <f t="shared" si="41"/>
        <v xml:space="preserve">LG </v>
      </c>
      <c r="M694" t="str">
        <f t="shared" si="42"/>
        <v>Large Order</v>
      </c>
      <c r="N694">
        <v>6</v>
      </c>
      <c r="O694" s="6">
        <v>0</v>
      </c>
      <c r="P694" s="3">
        <v>6025.08</v>
      </c>
      <c r="Q694" s="3">
        <v>282.11</v>
      </c>
      <c r="R694" s="3">
        <f t="shared" si="43"/>
        <v>0</v>
      </c>
      <c r="S694" s="3">
        <v>1534.45</v>
      </c>
      <c r="U694" s="3"/>
    </row>
    <row r="695" spans="1:21" x14ac:dyDescent="0.25">
      <c r="A695" t="s">
        <v>1186</v>
      </c>
      <c r="B695" s="2">
        <v>43472</v>
      </c>
      <c r="C695" s="10" t="str">
        <f t="shared" si="40"/>
        <v>2019</v>
      </c>
      <c r="D695">
        <v>10399</v>
      </c>
      <c r="E695" t="s">
        <v>479</v>
      </c>
      <c r="F695" t="s">
        <v>39</v>
      </c>
      <c r="G695" t="s">
        <v>201</v>
      </c>
      <c r="H695" t="s">
        <v>202</v>
      </c>
      <c r="I695" t="s">
        <v>122</v>
      </c>
      <c r="J695" t="s">
        <v>57</v>
      </c>
      <c r="K695" t="s">
        <v>58</v>
      </c>
      <c r="L695" t="str">
        <f t="shared" si="41"/>
        <v xml:space="preserve">KitchenAid </v>
      </c>
      <c r="M695" t="str">
        <f t="shared" si="42"/>
        <v>Mid-Sized Order</v>
      </c>
      <c r="N695">
        <v>2</v>
      </c>
      <c r="O695" s="6">
        <v>0.2</v>
      </c>
      <c r="P695" s="3">
        <v>301.62</v>
      </c>
      <c r="Q695" s="3">
        <v>12.13</v>
      </c>
      <c r="R695" s="3">
        <f t="shared" si="43"/>
        <v>72.372500000000002</v>
      </c>
      <c r="S695" s="3">
        <v>37.409999999999997</v>
      </c>
      <c r="U695" s="3"/>
    </row>
    <row r="696" spans="1:21" x14ac:dyDescent="0.25">
      <c r="A696" t="s">
        <v>1187</v>
      </c>
      <c r="B696" s="2">
        <v>44063</v>
      </c>
      <c r="C696" s="10" t="str">
        <f t="shared" si="40"/>
        <v>2020</v>
      </c>
      <c r="D696">
        <v>10323</v>
      </c>
      <c r="E696" t="s">
        <v>1564</v>
      </c>
      <c r="F696" t="s">
        <v>17</v>
      </c>
      <c r="G696" t="s">
        <v>40</v>
      </c>
      <c r="H696" t="s">
        <v>41</v>
      </c>
      <c r="I696" t="s">
        <v>166</v>
      </c>
      <c r="J696" t="s">
        <v>138</v>
      </c>
      <c r="K696" t="s">
        <v>139</v>
      </c>
      <c r="L696" t="str">
        <f t="shared" si="41"/>
        <v xml:space="preserve">Canon </v>
      </c>
      <c r="M696" t="str">
        <f t="shared" si="42"/>
        <v>Mid-Sized Order</v>
      </c>
      <c r="N696">
        <v>4</v>
      </c>
      <c r="O696" s="6">
        <v>0.1</v>
      </c>
      <c r="P696" s="3">
        <v>723.6</v>
      </c>
      <c r="Q696" s="3">
        <v>20.43</v>
      </c>
      <c r="R696" s="3">
        <f t="shared" si="43"/>
        <v>78.13</v>
      </c>
      <c r="S696" s="3">
        <v>110.6</v>
      </c>
      <c r="U696" s="3"/>
    </row>
    <row r="697" spans="1:21" x14ac:dyDescent="0.25">
      <c r="A697" t="s">
        <v>1189</v>
      </c>
      <c r="B697" s="2">
        <v>44013</v>
      </c>
      <c r="C697" s="10" t="str">
        <f t="shared" si="40"/>
        <v>2020</v>
      </c>
      <c r="D697">
        <v>10194</v>
      </c>
      <c r="E697" t="s">
        <v>1190</v>
      </c>
      <c r="F697" t="s">
        <v>32</v>
      </c>
      <c r="G697" t="s">
        <v>165</v>
      </c>
      <c r="H697" t="s">
        <v>41</v>
      </c>
      <c r="I697" t="s">
        <v>166</v>
      </c>
      <c r="J697" t="s">
        <v>384</v>
      </c>
      <c r="K697" t="s">
        <v>385</v>
      </c>
      <c r="L697" t="str">
        <f t="shared" si="41"/>
        <v xml:space="preserve">Hoover </v>
      </c>
      <c r="M697" t="str">
        <f t="shared" si="42"/>
        <v>Single Item</v>
      </c>
      <c r="N697">
        <v>1</v>
      </c>
      <c r="O697" s="6">
        <v>0.1</v>
      </c>
      <c r="P697" s="3">
        <v>1255.1600000000001</v>
      </c>
      <c r="Q697" s="3">
        <v>380.84</v>
      </c>
      <c r="R697" s="3">
        <f t="shared" si="43"/>
        <v>97.146666666666647</v>
      </c>
      <c r="S697" s="3">
        <v>351.87</v>
      </c>
      <c r="U697" s="3"/>
    </row>
    <row r="698" spans="1:21" x14ac:dyDescent="0.25">
      <c r="A698" t="s">
        <v>1191</v>
      </c>
      <c r="B698" s="2">
        <v>44782</v>
      </c>
      <c r="C698" s="10" t="str">
        <f t="shared" si="40"/>
        <v>2022</v>
      </c>
      <c r="D698">
        <v>10260</v>
      </c>
      <c r="E698" t="s">
        <v>383</v>
      </c>
      <c r="F698" t="s">
        <v>17</v>
      </c>
      <c r="G698" t="s">
        <v>61</v>
      </c>
      <c r="H698" t="s">
        <v>62</v>
      </c>
      <c r="I698" t="s">
        <v>63</v>
      </c>
      <c r="J698" t="s">
        <v>374</v>
      </c>
      <c r="K698" t="s">
        <v>1550</v>
      </c>
      <c r="L698" t="str">
        <f t="shared" si="41"/>
        <v xml:space="preserve">Insignia </v>
      </c>
      <c r="M698" t="str">
        <f t="shared" si="42"/>
        <v>Single Item</v>
      </c>
      <c r="N698">
        <v>1</v>
      </c>
      <c r="O698" s="6">
        <v>0</v>
      </c>
      <c r="P698" s="3">
        <v>1191.01</v>
      </c>
      <c r="Q698" s="3">
        <v>247.81</v>
      </c>
      <c r="R698" s="3">
        <f t="shared" si="43"/>
        <v>0</v>
      </c>
      <c r="S698" s="3">
        <v>286.8</v>
      </c>
      <c r="U698" s="3"/>
    </row>
    <row r="699" spans="1:21" x14ac:dyDescent="0.25">
      <c r="A699" t="s">
        <v>1192</v>
      </c>
      <c r="B699" s="2">
        <v>43557</v>
      </c>
      <c r="C699" s="10" t="str">
        <f t="shared" si="40"/>
        <v>2019</v>
      </c>
      <c r="D699">
        <v>10186</v>
      </c>
      <c r="E699" t="s">
        <v>1068</v>
      </c>
      <c r="F699" t="s">
        <v>39</v>
      </c>
      <c r="G699" t="s">
        <v>116</v>
      </c>
      <c r="H699" t="s">
        <v>26</v>
      </c>
      <c r="I699" t="s">
        <v>27</v>
      </c>
      <c r="J699" t="s">
        <v>263</v>
      </c>
      <c r="K699" t="s">
        <v>1544</v>
      </c>
      <c r="L699" t="str">
        <f t="shared" si="41"/>
        <v xml:space="preserve">Cuisinart </v>
      </c>
      <c r="M699" t="str">
        <f t="shared" si="42"/>
        <v>Mid-Sized Order</v>
      </c>
      <c r="N699">
        <v>2</v>
      </c>
      <c r="O699" s="6">
        <v>0</v>
      </c>
      <c r="P699" s="3">
        <v>1401.56</v>
      </c>
      <c r="Q699" s="3">
        <v>142.01</v>
      </c>
      <c r="R699" s="3">
        <f t="shared" si="43"/>
        <v>0</v>
      </c>
      <c r="S699" s="3">
        <v>364.58</v>
      </c>
      <c r="U699" s="3"/>
    </row>
    <row r="700" spans="1:21" x14ac:dyDescent="0.25">
      <c r="A700" t="s">
        <v>1193</v>
      </c>
      <c r="B700" s="2">
        <v>44901</v>
      </c>
      <c r="C700" s="10" t="str">
        <f t="shared" si="40"/>
        <v>2022</v>
      </c>
      <c r="D700">
        <v>10144</v>
      </c>
      <c r="E700" t="s">
        <v>725</v>
      </c>
      <c r="F700" t="s">
        <v>17</v>
      </c>
      <c r="G700" t="s">
        <v>121</v>
      </c>
      <c r="H700" t="s">
        <v>121</v>
      </c>
      <c r="I700" t="s">
        <v>122</v>
      </c>
      <c r="J700" t="s">
        <v>95</v>
      </c>
      <c r="K700" t="s">
        <v>96</v>
      </c>
      <c r="L700" t="str">
        <f t="shared" si="41"/>
        <v xml:space="preserve">Sharp </v>
      </c>
      <c r="M700" t="str">
        <f t="shared" si="42"/>
        <v>Mid-Sized Order</v>
      </c>
      <c r="N700">
        <v>2</v>
      </c>
      <c r="O700" s="6">
        <v>0</v>
      </c>
      <c r="P700" s="3">
        <v>2048.7399999999998</v>
      </c>
      <c r="Q700" s="3">
        <v>197.44</v>
      </c>
      <c r="R700" s="3">
        <f t="shared" si="43"/>
        <v>0</v>
      </c>
      <c r="S700" s="3">
        <v>470.46</v>
      </c>
      <c r="U700" s="3"/>
    </row>
    <row r="701" spans="1:21" x14ac:dyDescent="0.25">
      <c r="A701" t="s">
        <v>1194</v>
      </c>
      <c r="B701" s="2">
        <v>43981</v>
      </c>
      <c r="C701" s="10" t="str">
        <f t="shared" si="40"/>
        <v>2020</v>
      </c>
      <c r="D701">
        <v>10109</v>
      </c>
      <c r="E701" t="s">
        <v>348</v>
      </c>
      <c r="F701" t="s">
        <v>32</v>
      </c>
      <c r="G701" t="s">
        <v>201</v>
      </c>
      <c r="H701" t="s">
        <v>202</v>
      </c>
      <c r="I701" t="s">
        <v>122</v>
      </c>
      <c r="J701" t="s">
        <v>551</v>
      </c>
      <c r="K701" t="s">
        <v>552</v>
      </c>
      <c r="L701" t="str">
        <f t="shared" si="41"/>
        <v xml:space="preserve">Supersonic </v>
      </c>
      <c r="M701" t="str">
        <f t="shared" si="42"/>
        <v>Mid-Sized Order</v>
      </c>
      <c r="N701">
        <v>2</v>
      </c>
      <c r="O701" s="6">
        <v>0.2</v>
      </c>
      <c r="P701" s="3">
        <v>2675.38</v>
      </c>
      <c r="Q701" s="3">
        <v>244.49</v>
      </c>
      <c r="R701" s="3">
        <f t="shared" si="43"/>
        <v>607.72249999999985</v>
      </c>
      <c r="S701" s="3">
        <v>613.03</v>
      </c>
      <c r="U701" s="3"/>
    </row>
    <row r="702" spans="1:21" x14ac:dyDescent="0.25">
      <c r="A702" t="s">
        <v>1195</v>
      </c>
      <c r="B702" s="2">
        <v>44425</v>
      </c>
      <c r="C702" s="10" t="str">
        <f t="shared" si="40"/>
        <v>2021</v>
      </c>
      <c r="D702">
        <v>10219</v>
      </c>
      <c r="E702" t="s">
        <v>500</v>
      </c>
      <c r="F702" t="s">
        <v>17</v>
      </c>
      <c r="G702" t="s">
        <v>25</v>
      </c>
      <c r="H702" t="s">
        <v>26</v>
      </c>
      <c r="I702" t="s">
        <v>27</v>
      </c>
      <c r="J702" t="s">
        <v>294</v>
      </c>
      <c r="K702" t="s">
        <v>295</v>
      </c>
      <c r="L702" t="str">
        <f t="shared" si="41"/>
        <v xml:space="preserve">Motorola </v>
      </c>
      <c r="M702" t="str">
        <f t="shared" si="42"/>
        <v>Mid-Sized Order</v>
      </c>
      <c r="N702">
        <v>4</v>
      </c>
      <c r="O702" s="6">
        <v>0</v>
      </c>
      <c r="P702" s="3">
        <v>3600.96</v>
      </c>
      <c r="Q702" s="3">
        <v>53.13</v>
      </c>
      <c r="R702" s="3">
        <f t="shared" si="43"/>
        <v>0</v>
      </c>
      <c r="S702" s="3">
        <v>725.51</v>
      </c>
      <c r="U702" s="3"/>
    </row>
    <row r="703" spans="1:21" x14ac:dyDescent="0.25">
      <c r="A703" t="s">
        <v>1196</v>
      </c>
      <c r="B703" s="2">
        <v>44571</v>
      </c>
      <c r="C703" s="10" t="str">
        <f t="shared" si="40"/>
        <v>2022</v>
      </c>
      <c r="D703">
        <v>10169</v>
      </c>
      <c r="E703" t="s">
        <v>1197</v>
      </c>
      <c r="F703" t="s">
        <v>39</v>
      </c>
      <c r="G703" t="s">
        <v>116</v>
      </c>
      <c r="H703" t="s">
        <v>26</v>
      </c>
      <c r="I703" t="s">
        <v>27</v>
      </c>
      <c r="J703" t="s">
        <v>374</v>
      </c>
      <c r="K703" t="s">
        <v>1550</v>
      </c>
      <c r="L703" t="str">
        <f t="shared" si="41"/>
        <v xml:space="preserve">Insignia </v>
      </c>
      <c r="M703" t="str">
        <f t="shared" si="42"/>
        <v>Single Item</v>
      </c>
      <c r="N703">
        <v>1</v>
      </c>
      <c r="O703" s="6">
        <v>0</v>
      </c>
      <c r="P703" s="3">
        <v>1191.01</v>
      </c>
      <c r="Q703" s="3">
        <v>225.28</v>
      </c>
      <c r="R703" s="3">
        <f t="shared" si="43"/>
        <v>0</v>
      </c>
      <c r="S703" s="3">
        <v>284.55</v>
      </c>
      <c r="U703" s="3"/>
    </row>
    <row r="704" spans="1:21" x14ac:dyDescent="0.25">
      <c r="A704" t="s">
        <v>1198</v>
      </c>
      <c r="B704" s="2">
        <v>44181</v>
      </c>
      <c r="C704" s="10" t="str">
        <f t="shared" si="40"/>
        <v>2020</v>
      </c>
      <c r="D704">
        <v>10120</v>
      </c>
      <c r="E704" t="s">
        <v>1552</v>
      </c>
      <c r="F704" t="s">
        <v>17</v>
      </c>
      <c r="G704" t="s">
        <v>61</v>
      </c>
      <c r="H704" t="s">
        <v>62</v>
      </c>
      <c r="I704" t="s">
        <v>63</v>
      </c>
      <c r="J704" t="s">
        <v>80</v>
      </c>
      <c r="K704" t="s">
        <v>81</v>
      </c>
      <c r="L704" t="str">
        <f t="shared" si="41"/>
        <v xml:space="preserve">HP </v>
      </c>
      <c r="M704" t="str">
        <f t="shared" si="42"/>
        <v>Single Item</v>
      </c>
      <c r="N704">
        <v>1</v>
      </c>
      <c r="O704" s="6">
        <v>0</v>
      </c>
      <c r="P704" s="3">
        <v>227.74</v>
      </c>
      <c r="Q704" s="3">
        <v>25.9</v>
      </c>
      <c r="R704" s="3">
        <f t="shared" si="43"/>
        <v>0</v>
      </c>
      <c r="S704" s="3">
        <v>36.75</v>
      </c>
      <c r="U704" s="3"/>
    </row>
    <row r="705" spans="1:21" x14ac:dyDescent="0.25">
      <c r="A705" t="s">
        <v>1199</v>
      </c>
      <c r="B705" s="2">
        <v>43692</v>
      </c>
      <c r="C705" s="10" t="str">
        <f t="shared" si="40"/>
        <v>2019</v>
      </c>
      <c r="D705">
        <v>10174</v>
      </c>
      <c r="E705" t="s">
        <v>459</v>
      </c>
      <c r="F705" t="s">
        <v>32</v>
      </c>
      <c r="G705" t="s">
        <v>61</v>
      </c>
      <c r="H705" t="s">
        <v>62</v>
      </c>
      <c r="I705" t="s">
        <v>63</v>
      </c>
      <c r="J705" t="s">
        <v>195</v>
      </c>
      <c r="K705" t="s">
        <v>196</v>
      </c>
      <c r="L705" t="str">
        <f t="shared" si="41"/>
        <v xml:space="preserve">Cuisinart </v>
      </c>
      <c r="M705" t="str">
        <f t="shared" si="42"/>
        <v>Mid-Sized Order</v>
      </c>
      <c r="N705">
        <v>4</v>
      </c>
      <c r="O705" s="6">
        <v>0</v>
      </c>
      <c r="P705" s="3">
        <v>1117.1199999999999</v>
      </c>
      <c r="Q705" s="3">
        <v>25.44</v>
      </c>
      <c r="R705" s="3">
        <f t="shared" si="43"/>
        <v>0</v>
      </c>
      <c r="S705" s="3">
        <v>136.58000000000001</v>
      </c>
      <c r="U705" s="3"/>
    </row>
    <row r="706" spans="1:21" x14ac:dyDescent="0.25">
      <c r="A706" t="s">
        <v>1200</v>
      </c>
      <c r="B706" s="2">
        <v>43307</v>
      </c>
      <c r="C706" s="10" t="str">
        <f t="shared" si="40"/>
        <v>2018</v>
      </c>
      <c r="D706">
        <v>10310</v>
      </c>
      <c r="E706" t="s">
        <v>1201</v>
      </c>
      <c r="F706" t="s">
        <v>17</v>
      </c>
      <c r="G706" t="s">
        <v>25</v>
      </c>
      <c r="H706" t="s">
        <v>26</v>
      </c>
      <c r="I706" t="s">
        <v>27</v>
      </c>
      <c r="J706" t="s">
        <v>195</v>
      </c>
      <c r="K706" t="s">
        <v>196</v>
      </c>
      <c r="L706" t="str">
        <f t="shared" si="41"/>
        <v xml:space="preserve">Cuisinart </v>
      </c>
      <c r="M706" t="str">
        <f t="shared" si="42"/>
        <v>Large Order</v>
      </c>
      <c r="N706">
        <v>6</v>
      </c>
      <c r="O706" s="6">
        <v>0.15</v>
      </c>
      <c r="P706" s="3">
        <v>1675.68</v>
      </c>
      <c r="Q706" s="3">
        <v>23.13</v>
      </c>
      <c r="R706" s="3">
        <f t="shared" si="43"/>
        <v>291.62647058823541</v>
      </c>
      <c r="S706" s="3">
        <v>203.37</v>
      </c>
      <c r="U706" s="3"/>
    </row>
    <row r="707" spans="1:21" x14ac:dyDescent="0.25">
      <c r="A707" t="s">
        <v>1202</v>
      </c>
      <c r="B707" s="2">
        <v>44426</v>
      </c>
      <c r="C707" s="10" t="str">
        <f t="shared" ref="C707:C770" si="44">LEFT(TEXT(B707, "YYYY-MM-DD"), 4)</f>
        <v>2021</v>
      </c>
      <c r="D707">
        <v>10226</v>
      </c>
      <c r="E707" t="s">
        <v>1540</v>
      </c>
      <c r="F707" t="s">
        <v>17</v>
      </c>
      <c r="G707" t="s">
        <v>201</v>
      </c>
      <c r="H707" t="s">
        <v>202</v>
      </c>
      <c r="I707" t="s">
        <v>122</v>
      </c>
      <c r="J707" t="s">
        <v>272</v>
      </c>
      <c r="K707" t="s">
        <v>273</v>
      </c>
      <c r="L707" t="str">
        <f t="shared" ref="L707:L770" si="45">LEFT(K707, FIND(" ", K707))</f>
        <v xml:space="preserve">Huawei </v>
      </c>
      <c r="M707" t="str">
        <f t="shared" ref="M707:M770" si="46">IF(N707 = 1, "Single Item", IF(N707 &lt;= 4, "Mid-Sized Order", IF(N707 &gt; 4, "Large Order", "Invalid")))</f>
        <v>Mid-Sized Order</v>
      </c>
      <c r="N707">
        <v>2</v>
      </c>
      <c r="O707" s="6">
        <v>0</v>
      </c>
      <c r="P707" s="3">
        <v>1000.64</v>
      </c>
      <c r="Q707" s="3">
        <v>16.22</v>
      </c>
      <c r="R707" s="3">
        <f t="shared" ref="R707:R770" si="47">(P707-Q707)/(1-O707) - (P707-Q707)</f>
        <v>0</v>
      </c>
      <c r="S707" s="3">
        <v>201.74</v>
      </c>
      <c r="U707" s="3"/>
    </row>
    <row r="708" spans="1:21" x14ac:dyDescent="0.25">
      <c r="A708" t="s">
        <v>1203</v>
      </c>
      <c r="B708" s="2">
        <v>43974</v>
      </c>
      <c r="C708" s="10" t="str">
        <f t="shared" si="44"/>
        <v>2020</v>
      </c>
      <c r="D708">
        <v>10381</v>
      </c>
      <c r="E708" t="s">
        <v>87</v>
      </c>
      <c r="F708" t="s">
        <v>39</v>
      </c>
      <c r="G708" t="s">
        <v>278</v>
      </c>
      <c r="H708" t="s">
        <v>279</v>
      </c>
      <c r="I708" t="s">
        <v>122</v>
      </c>
      <c r="J708" t="s">
        <v>106</v>
      </c>
      <c r="K708" t="s">
        <v>107</v>
      </c>
      <c r="L708" t="str">
        <f t="shared" si="45"/>
        <v xml:space="preserve">Breville </v>
      </c>
      <c r="M708" t="str">
        <f t="shared" si="46"/>
        <v>Mid-Sized Order</v>
      </c>
      <c r="N708">
        <v>4</v>
      </c>
      <c r="O708" s="6">
        <v>0.15</v>
      </c>
      <c r="P708" s="3">
        <v>4029.28</v>
      </c>
      <c r="Q708" s="3">
        <v>247.36</v>
      </c>
      <c r="R708" s="3">
        <f t="shared" si="47"/>
        <v>667.39764705882408</v>
      </c>
      <c r="S708" s="3">
        <v>1032.06</v>
      </c>
      <c r="U708" s="3"/>
    </row>
    <row r="709" spans="1:21" x14ac:dyDescent="0.25">
      <c r="A709" t="s">
        <v>1204</v>
      </c>
      <c r="B709" s="2">
        <v>43566</v>
      </c>
      <c r="C709" s="10" t="str">
        <f t="shared" si="44"/>
        <v>2019</v>
      </c>
      <c r="D709">
        <v>10342</v>
      </c>
      <c r="E709" t="s">
        <v>1205</v>
      </c>
      <c r="F709" t="s">
        <v>39</v>
      </c>
      <c r="G709" t="s">
        <v>103</v>
      </c>
      <c r="H709" t="s">
        <v>104</v>
      </c>
      <c r="I709" t="s">
        <v>105</v>
      </c>
      <c r="J709" t="s">
        <v>138</v>
      </c>
      <c r="K709" t="s">
        <v>139</v>
      </c>
      <c r="L709" t="str">
        <f t="shared" si="45"/>
        <v xml:space="preserve">Canon </v>
      </c>
      <c r="M709" t="str">
        <f t="shared" si="46"/>
        <v>Single Item</v>
      </c>
      <c r="N709">
        <v>1</v>
      </c>
      <c r="O709" s="6">
        <v>0.05</v>
      </c>
      <c r="P709" s="3">
        <v>180.9</v>
      </c>
      <c r="Q709" s="3">
        <v>21.36</v>
      </c>
      <c r="R709" s="3">
        <f t="shared" si="47"/>
        <v>8.3968421052631754</v>
      </c>
      <c r="S709" s="3">
        <v>29.28</v>
      </c>
      <c r="U709" s="3"/>
    </row>
    <row r="710" spans="1:21" x14ac:dyDescent="0.25">
      <c r="A710" t="s">
        <v>1206</v>
      </c>
      <c r="B710" s="2">
        <v>44599</v>
      </c>
      <c r="C710" s="10" t="str">
        <f t="shared" si="44"/>
        <v>2022</v>
      </c>
      <c r="D710">
        <v>10169</v>
      </c>
      <c r="E710" t="s">
        <v>1197</v>
      </c>
      <c r="F710" t="s">
        <v>39</v>
      </c>
      <c r="G710" t="s">
        <v>201</v>
      </c>
      <c r="H710" t="s">
        <v>202</v>
      </c>
      <c r="I710" t="s">
        <v>122</v>
      </c>
      <c r="J710" t="s">
        <v>175</v>
      </c>
      <c r="K710" t="s">
        <v>176</v>
      </c>
      <c r="L710" t="str">
        <f t="shared" si="45"/>
        <v xml:space="preserve">KitchenAid </v>
      </c>
      <c r="M710" t="str">
        <f t="shared" si="46"/>
        <v>Mid-Sized Order</v>
      </c>
      <c r="N710">
        <v>2</v>
      </c>
      <c r="O710" s="6">
        <v>0.15</v>
      </c>
      <c r="P710" s="3">
        <v>2446.3200000000002</v>
      </c>
      <c r="Q710" s="3">
        <v>305.02999999999997</v>
      </c>
      <c r="R710" s="3">
        <f t="shared" si="47"/>
        <v>377.87470588235283</v>
      </c>
      <c r="S710" s="3">
        <v>642.08000000000004</v>
      </c>
      <c r="U710" s="3"/>
    </row>
    <row r="711" spans="1:21" x14ac:dyDescent="0.25">
      <c r="A711" t="s">
        <v>1207</v>
      </c>
      <c r="B711" s="2">
        <v>44752</v>
      </c>
      <c r="C711" s="10" t="str">
        <f t="shared" si="44"/>
        <v>2022</v>
      </c>
      <c r="D711">
        <v>10172</v>
      </c>
      <c r="E711" t="s">
        <v>1549</v>
      </c>
      <c r="F711" t="s">
        <v>17</v>
      </c>
      <c r="G711" t="s">
        <v>18</v>
      </c>
      <c r="H711" t="s">
        <v>19</v>
      </c>
      <c r="I711" t="s">
        <v>20</v>
      </c>
      <c r="J711" t="s">
        <v>106</v>
      </c>
      <c r="K711" t="s">
        <v>107</v>
      </c>
      <c r="L711" t="str">
        <f t="shared" si="45"/>
        <v xml:space="preserve">Breville </v>
      </c>
      <c r="M711" t="str">
        <f t="shared" si="46"/>
        <v>Single Item</v>
      </c>
      <c r="N711">
        <v>1</v>
      </c>
      <c r="O711" s="6">
        <v>0</v>
      </c>
      <c r="P711" s="3">
        <v>1007.32</v>
      </c>
      <c r="Q711" s="3">
        <v>247.36</v>
      </c>
      <c r="R711" s="3">
        <f t="shared" si="47"/>
        <v>0</v>
      </c>
      <c r="S711" s="3">
        <v>276.57</v>
      </c>
      <c r="U711" s="3"/>
    </row>
    <row r="712" spans="1:21" x14ac:dyDescent="0.25">
      <c r="A712" t="s">
        <v>1208</v>
      </c>
      <c r="B712" s="2">
        <v>44046</v>
      </c>
      <c r="C712" s="10" t="str">
        <f t="shared" si="44"/>
        <v>2020</v>
      </c>
      <c r="D712">
        <v>10039</v>
      </c>
      <c r="E712" t="s">
        <v>366</v>
      </c>
      <c r="F712" t="s">
        <v>39</v>
      </c>
      <c r="G712" t="s">
        <v>25</v>
      </c>
      <c r="H712" t="s">
        <v>26</v>
      </c>
      <c r="I712" t="s">
        <v>27</v>
      </c>
      <c r="J712" t="s">
        <v>427</v>
      </c>
      <c r="K712" t="s">
        <v>428</v>
      </c>
      <c r="L712" t="str">
        <f t="shared" si="45"/>
        <v xml:space="preserve">Sharp </v>
      </c>
      <c r="M712" t="str">
        <f t="shared" si="46"/>
        <v>Single Item</v>
      </c>
      <c r="N712">
        <v>1</v>
      </c>
      <c r="O712" s="6">
        <v>0.05</v>
      </c>
      <c r="P712" s="3">
        <v>129.19</v>
      </c>
      <c r="Q712" s="3">
        <v>12.07</v>
      </c>
      <c r="R712" s="3">
        <f t="shared" si="47"/>
        <v>6.1642105263157987</v>
      </c>
      <c r="S712" s="3">
        <v>20.59</v>
      </c>
      <c r="U712" s="3"/>
    </row>
    <row r="713" spans="1:21" x14ac:dyDescent="0.25">
      <c r="A713" t="s">
        <v>1209</v>
      </c>
      <c r="B713" s="2">
        <v>44003</v>
      </c>
      <c r="C713" s="10" t="str">
        <f t="shared" si="44"/>
        <v>2020</v>
      </c>
      <c r="D713">
        <v>10025</v>
      </c>
      <c r="E713" t="s">
        <v>1210</v>
      </c>
      <c r="F713" t="s">
        <v>32</v>
      </c>
      <c r="G713" t="s">
        <v>47</v>
      </c>
      <c r="H713" t="s">
        <v>48</v>
      </c>
      <c r="I713" t="s">
        <v>122</v>
      </c>
      <c r="J713" t="s">
        <v>427</v>
      </c>
      <c r="K713" t="s">
        <v>428</v>
      </c>
      <c r="L713" t="str">
        <f t="shared" si="45"/>
        <v xml:space="preserve">Sharp </v>
      </c>
      <c r="M713" t="str">
        <f t="shared" si="46"/>
        <v>Single Item</v>
      </c>
      <c r="N713">
        <v>1</v>
      </c>
      <c r="O713" s="6">
        <v>0</v>
      </c>
      <c r="P713" s="3">
        <v>129.19</v>
      </c>
      <c r="Q713" s="3">
        <v>12.67</v>
      </c>
      <c r="R713" s="3">
        <f t="shared" si="47"/>
        <v>0</v>
      </c>
      <c r="S713" s="3">
        <v>20.65</v>
      </c>
      <c r="U713" s="3"/>
    </row>
    <row r="714" spans="1:21" x14ac:dyDescent="0.25">
      <c r="A714" t="s">
        <v>1211</v>
      </c>
      <c r="B714" s="2">
        <v>44865</v>
      </c>
      <c r="C714" s="10" t="str">
        <f t="shared" si="44"/>
        <v>2022</v>
      </c>
      <c r="D714">
        <v>10208</v>
      </c>
      <c r="E714" t="s">
        <v>627</v>
      </c>
      <c r="F714" t="s">
        <v>17</v>
      </c>
      <c r="G714" t="s">
        <v>61</v>
      </c>
      <c r="H714" t="s">
        <v>62</v>
      </c>
      <c r="I714" t="s">
        <v>63</v>
      </c>
      <c r="J714" t="s">
        <v>551</v>
      </c>
      <c r="K714" t="s">
        <v>552</v>
      </c>
      <c r="L714" t="str">
        <f t="shared" si="45"/>
        <v xml:space="preserve">Supersonic </v>
      </c>
      <c r="M714" t="str">
        <f t="shared" si="46"/>
        <v>Mid-Sized Order</v>
      </c>
      <c r="N714">
        <v>3</v>
      </c>
      <c r="O714" s="6">
        <v>0</v>
      </c>
      <c r="P714" s="3">
        <v>4013.07</v>
      </c>
      <c r="Q714" s="3">
        <v>256.14</v>
      </c>
      <c r="R714" s="3">
        <f t="shared" si="47"/>
        <v>0</v>
      </c>
      <c r="S714" s="3">
        <v>908.48</v>
      </c>
      <c r="U714" s="3"/>
    </row>
    <row r="715" spans="1:21" x14ac:dyDescent="0.25">
      <c r="A715" t="s">
        <v>1212</v>
      </c>
      <c r="B715" s="2">
        <v>44536</v>
      </c>
      <c r="C715" s="10" t="str">
        <f t="shared" si="44"/>
        <v>2021</v>
      </c>
      <c r="D715">
        <v>10280</v>
      </c>
      <c r="E715" t="s">
        <v>1560</v>
      </c>
      <c r="F715" t="s">
        <v>17</v>
      </c>
      <c r="G715" t="s">
        <v>40</v>
      </c>
      <c r="H715" t="s">
        <v>41</v>
      </c>
      <c r="I715" t="s">
        <v>166</v>
      </c>
      <c r="J715" t="s">
        <v>150</v>
      </c>
      <c r="K715" t="s">
        <v>151</v>
      </c>
      <c r="L715" t="str">
        <f t="shared" si="45"/>
        <v xml:space="preserve">Maytag </v>
      </c>
      <c r="M715" t="str">
        <f t="shared" si="46"/>
        <v>Mid-Sized Order</v>
      </c>
      <c r="N715">
        <v>4</v>
      </c>
      <c r="O715" s="6">
        <v>0.1</v>
      </c>
      <c r="P715" s="3">
        <v>3512.32</v>
      </c>
      <c r="Q715" s="3">
        <v>251.43</v>
      </c>
      <c r="R715" s="3">
        <f t="shared" si="47"/>
        <v>362.32111111111089</v>
      </c>
      <c r="S715" s="3">
        <v>903.22</v>
      </c>
      <c r="U715" s="3"/>
    </row>
    <row r="716" spans="1:21" x14ac:dyDescent="0.25">
      <c r="A716" t="s">
        <v>1213</v>
      </c>
      <c r="B716" s="2">
        <v>44332</v>
      </c>
      <c r="C716" s="10" t="str">
        <f t="shared" si="44"/>
        <v>2021</v>
      </c>
      <c r="D716">
        <v>10190</v>
      </c>
      <c r="E716" t="s">
        <v>1052</v>
      </c>
      <c r="F716" t="s">
        <v>17</v>
      </c>
      <c r="G716" t="s">
        <v>103</v>
      </c>
      <c r="H716" t="s">
        <v>104</v>
      </c>
      <c r="I716" t="s">
        <v>105</v>
      </c>
      <c r="J716" t="s">
        <v>241</v>
      </c>
      <c r="K716" t="s">
        <v>242</v>
      </c>
      <c r="L716" t="str">
        <f t="shared" si="45"/>
        <v xml:space="preserve">LG </v>
      </c>
      <c r="M716" t="str">
        <f t="shared" si="46"/>
        <v>Single Item</v>
      </c>
      <c r="N716">
        <v>1</v>
      </c>
      <c r="O716" s="6">
        <v>0.05</v>
      </c>
      <c r="P716" s="3">
        <v>238.08</v>
      </c>
      <c r="Q716" s="3">
        <v>31.23</v>
      </c>
      <c r="R716" s="3">
        <f t="shared" si="47"/>
        <v>10.886842105263156</v>
      </c>
      <c r="S716" s="3">
        <v>31.69</v>
      </c>
      <c r="U716" s="3"/>
    </row>
    <row r="717" spans="1:21" x14ac:dyDescent="0.25">
      <c r="A717" t="s">
        <v>1214</v>
      </c>
      <c r="B717" s="2">
        <v>44336</v>
      </c>
      <c r="C717" s="10" t="str">
        <f t="shared" si="44"/>
        <v>2021</v>
      </c>
      <c r="D717">
        <v>10157</v>
      </c>
      <c r="E717" t="s">
        <v>742</v>
      </c>
      <c r="F717" t="s">
        <v>17</v>
      </c>
      <c r="G717" t="s">
        <v>47</v>
      </c>
      <c r="H717" t="s">
        <v>48</v>
      </c>
      <c r="I717" t="s">
        <v>122</v>
      </c>
      <c r="J717" t="s">
        <v>129</v>
      </c>
      <c r="K717" t="s">
        <v>130</v>
      </c>
      <c r="L717" t="str">
        <f t="shared" si="45"/>
        <v xml:space="preserve">BlackBerry </v>
      </c>
      <c r="M717" t="str">
        <f t="shared" si="46"/>
        <v>Single Item</v>
      </c>
      <c r="N717">
        <v>1</v>
      </c>
      <c r="O717" s="6">
        <v>0</v>
      </c>
      <c r="P717" s="3">
        <v>916.69</v>
      </c>
      <c r="Q717" s="3">
        <v>56.47</v>
      </c>
      <c r="R717" s="3">
        <f t="shared" si="47"/>
        <v>0</v>
      </c>
      <c r="S717" s="3">
        <v>188.99</v>
      </c>
      <c r="U717" s="3"/>
    </row>
    <row r="718" spans="1:21" x14ac:dyDescent="0.25">
      <c r="A718" t="s">
        <v>1215</v>
      </c>
      <c r="B718" s="2">
        <v>43254</v>
      </c>
      <c r="C718" s="10" t="str">
        <f t="shared" si="44"/>
        <v>2018</v>
      </c>
      <c r="D718">
        <v>10241</v>
      </c>
      <c r="E718" t="s">
        <v>868</v>
      </c>
      <c r="F718" t="s">
        <v>32</v>
      </c>
      <c r="G718" t="s">
        <v>116</v>
      </c>
      <c r="H718" t="s">
        <v>26</v>
      </c>
      <c r="I718" t="s">
        <v>27</v>
      </c>
      <c r="J718" t="s">
        <v>302</v>
      </c>
      <c r="K718" t="s">
        <v>303</v>
      </c>
      <c r="L718" t="str">
        <f t="shared" si="45"/>
        <v xml:space="preserve">Toshiba </v>
      </c>
      <c r="M718" t="str">
        <f t="shared" si="46"/>
        <v>Large Order</v>
      </c>
      <c r="N718">
        <v>6</v>
      </c>
      <c r="O718" s="6">
        <v>0</v>
      </c>
      <c r="P718" s="3">
        <v>1637.22</v>
      </c>
      <c r="Q718" s="3">
        <v>31.03</v>
      </c>
      <c r="R718" s="3">
        <f t="shared" si="47"/>
        <v>0</v>
      </c>
      <c r="S718" s="3">
        <v>199.54</v>
      </c>
      <c r="U718" s="3"/>
    </row>
    <row r="719" spans="1:21" x14ac:dyDescent="0.25">
      <c r="A719" t="s">
        <v>1216</v>
      </c>
      <c r="B719" s="2">
        <v>44588</v>
      </c>
      <c r="C719" s="10" t="str">
        <f t="shared" si="44"/>
        <v>2022</v>
      </c>
      <c r="D719">
        <v>10106</v>
      </c>
      <c r="E719" t="s">
        <v>739</v>
      </c>
      <c r="F719" t="s">
        <v>39</v>
      </c>
      <c r="G719" t="s">
        <v>133</v>
      </c>
      <c r="H719" t="s">
        <v>134</v>
      </c>
      <c r="I719" t="s">
        <v>135</v>
      </c>
      <c r="J719" t="s">
        <v>398</v>
      </c>
      <c r="K719" t="s">
        <v>1551</v>
      </c>
      <c r="L719" t="str">
        <f t="shared" si="45"/>
        <v xml:space="preserve">Samsung </v>
      </c>
      <c r="M719" t="str">
        <f t="shared" si="46"/>
        <v>Single Item</v>
      </c>
      <c r="N719">
        <v>1</v>
      </c>
      <c r="O719" s="6">
        <v>0</v>
      </c>
      <c r="P719" s="3">
        <v>239.47</v>
      </c>
      <c r="Q719" s="3">
        <v>26.27</v>
      </c>
      <c r="R719" s="3">
        <f t="shared" si="47"/>
        <v>0</v>
      </c>
      <c r="S719" s="3">
        <v>31.37</v>
      </c>
      <c r="U719" s="3"/>
    </row>
    <row r="720" spans="1:21" x14ac:dyDescent="0.25">
      <c r="A720" t="s">
        <v>1217</v>
      </c>
      <c r="B720" s="2">
        <v>44511</v>
      </c>
      <c r="C720" s="10" t="str">
        <f t="shared" si="44"/>
        <v>2021</v>
      </c>
      <c r="D720">
        <v>10139</v>
      </c>
      <c r="E720" t="s">
        <v>975</v>
      </c>
      <c r="F720" t="s">
        <v>32</v>
      </c>
      <c r="G720" t="s">
        <v>33</v>
      </c>
      <c r="H720" t="s">
        <v>34</v>
      </c>
      <c r="I720" t="s">
        <v>27</v>
      </c>
      <c r="J720" t="s">
        <v>99</v>
      </c>
      <c r="K720" t="s">
        <v>100</v>
      </c>
      <c r="L720" t="str">
        <f t="shared" si="45"/>
        <v xml:space="preserve">HiSense </v>
      </c>
      <c r="M720" t="str">
        <f t="shared" si="46"/>
        <v>Single Item</v>
      </c>
      <c r="N720">
        <v>1</v>
      </c>
      <c r="O720" s="6">
        <v>0.05</v>
      </c>
      <c r="P720" s="3">
        <v>1080.3800000000001</v>
      </c>
      <c r="Q720" s="3">
        <v>242.67</v>
      </c>
      <c r="R720" s="3">
        <f t="shared" si="47"/>
        <v>44.090000000000032</v>
      </c>
      <c r="S720" s="3">
        <v>294.37</v>
      </c>
      <c r="U720" s="3"/>
    </row>
    <row r="721" spans="1:21" x14ac:dyDescent="0.25">
      <c r="A721" t="s">
        <v>1218</v>
      </c>
      <c r="B721" s="2">
        <v>44730</v>
      </c>
      <c r="C721" s="10" t="str">
        <f t="shared" si="44"/>
        <v>2022</v>
      </c>
      <c r="D721">
        <v>10036</v>
      </c>
      <c r="E721" t="s">
        <v>371</v>
      </c>
      <c r="F721" t="s">
        <v>17</v>
      </c>
      <c r="G721" t="s">
        <v>88</v>
      </c>
      <c r="H721" t="s">
        <v>89</v>
      </c>
      <c r="I721" t="s">
        <v>90</v>
      </c>
      <c r="J721" t="s">
        <v>229</v>
      </c>
      <c r="K721" t="s">
        <v>230</v>
      </c>
      <c r="L721" t="str">
        <f t="shared" si="45"/>
        <v xml:space="preserve">LG </v>
      </c>
      <c r="M721" t="str">
        <f t="shared" si="46"/>
        <v>Mid-Sized Order</v>
      </c>
      <c r="N721">
        <v>4</v>
      </c>
      <c r="O721" s="6">
        <v>0</v>
      </c>
      <c r="P721" s="3">
        <v>4759.2</v>
      </c>
      <c r="Q721" s="3">
        <v>239.87</v>
      </c>
      <c r="R721" s="3">
        <f t="shared" si="47"/>
        <v>0</v>
      </c>
      <c r="S721" s="3">
        <v>1071.03</v>
      </c>
      <c r="U721" s="3"/>
    </row>
    <row r="722" spans="1:21" x14ac:dyDescent="0.25">
      <c r="A722" t="s">
        <v>1219</v>
      </c>
      <c r="B722" s="2">
        <v>44580</v>
      </c>
      <c r="C722" s="10" t="str">
        <f t="shared" si="44"/>
        <v>2022</v>
      </c>
      <c r="D722">
        <v>10156</v>
      </c>
      <c r="E722" t="s">
        <v>1220</v>
      </c>
      <c r="F722" t="s">
        <v>17</v>
      </c>
      <c r="G722" t="s">
        <v>278</v>
      </c>
      <c r="H722" t="s">
        <v>279</v>
      </c>
      <c r="I722" t="s">
        <v>122</v>
      </c>
      <c r="J722" t="s">
        <v>57</v>
      </c>
      <c r="K722" t="s">
        <v>58</v>
      </c>
      <c r="L722" t="str">
        <f t="shared" si="45"/>
        <v xml:space="preserve">KitchenAid </v>
      </c>
      <c r="M722" t="str">
        <f t="shared" si="46"/>
        <v>Single Item</v>
      </c>
      <c r="N722">
        <v>1</v>
      </c>
      <c r="O722" s="6">
        <v>0.1</v>
      </c>
      <c r="P722" s="3">
        <v>150.81</v>
      </c>
      <c r="Q722" s="3">
        <v>12.13</v>
      </c>
      <c r="R722" s="3">
        <f t="shared" si="47"/>
        <v>15.408888888888896</v>
      </c>
      <c r="S722" s="3">
        <v>19.309999999999999</v>
      </c>
      <c r="U722" s="3"/>
    </row>
    <row r="723" spans="1:21" x14ac:dyDescent="0.25">
      <c r="A723" t="s">
        <v>1221</v>
      </c>
      <c r="B723" s="2">
        <v>44194</v>
      </c>
      <c r="C723" s="10" t="str">
        <f t="shared" si="44"/>
        <v>2020</v>
      </c>
      <c r="D723">
        <v>10285</v>
      </c>
      <c r="E723" t="s">
        <v>1222</v>
      </c>
      <c r="F723" t="s">
        <v>32</v>
      </c>
      <c r="G723" t="s">
        <v>278</v>
      </c>
      <c r="H723" t="s">
        <v>279</v>
      </c>
      <c r="I723" t="s">
        <v>122</v>
      </c>
      <c r="J723" t="s">
        <v>427</v>
      </c>
      <c r="K723" t="s">
        <v>428</v>
      </c>
      <c r="L723" t="str">
        <f t="shared" si="45"/>
        <v xml:space="preserve">Sharp </v>
      </c>
      <c r="M723" t="str">
        <f t="shared" si="46"/>
        <v>Single Item</v>
      </c>
      <c r="N723">
        <v>1</v>
      </c>
      <c r="O723" s="6">
        <v>0.1</v>
      </c>
      <c r="P723" s="3">
        <v>129.19</v>
      </c>
      <c r="Q723" s="3">
        <v>12.67</v>
      </c>
      <c r="R723" s="3">
        <f t="shared" si="47"/>
        <v>12.946666666666673</v>
      </c>
      <c r="S723" s="3">
        <v>20.65</v>
      </c>
      <c r="U723" s="3"/>
    </row>
    <row r="724" spans="1:21" x14ac:dyDescent="0.25">
      <c r="A724" t="s">
        <v>1223</v>
      </c>
      <c r="B724" s="2">
        <v>43226</v>
      </c>
      <c r="C724" s="10" t="str">
        <f t="shared" si="44"/>
        <v>2018</v>
      </c>
      <c r="D724">
        <v>10023</v>
      </c>
      <c r="E724" t="s">
        <v>908</v>
      </c>
      <c r="F724" t="s">
        <v>17</v>
      </c>
      <c r="G724" t="s">
        <v>278</v>
      </c>
      <c r="H724" t="s">
        <v>279</v>
      </c>
      <c r="I724" t="s">
        <v>122</v>
      </c>
      <c r="J724" t="s">
        <v>302</v>
      </c>
      <c r="K724" t="s">
        <v>303</v>
      </c>
      <c r="L724" t="str">
        <f t="shared" si="45"/>
        <v xml:space="preserve">Toshiba </v>
      </c>
      <c r="M724" t="str">
        <f t="shared" si="46"/>
        <v>Single Item</v>
      </c>
      <c r="N724">
        <v>1</v>
      </c>
      <c r="O724" s="6">
        <v>0</v>
      </c>
      <c r="P724" s="3">
        <v>272.87</v>
      </c>
      <c r="Q724" s="3">
        <v>32.58</v>
      </c>
      <c r="R724" s="3">
        <f t="shared" si="47"/>
        <v>0</v>
      </c>
      <c r="S724" s="3">
        <v>36</v>
      </c>
      <c r="U724" s="3"/>
    </row>
    <row r="725" spans="1:21" x14ac:dyDescent="0.25">
      <c r="A725" t="s">
        <v>1224</v>
      </c>
      <c r="B725" s="2">
        <v>43946</v>
      </c>
      <c r="C725" s="10" t="str">
        <f t="shared" si="44"/>
        <v>2020</v>
      </c>
      <c r="D725">
        <v>10181</v>
      </c>
      <c r="E725" t="s">
        <v>214</v>
      </c>
      <c r="F725" t="s">
        <v>17</v>
      </c>
      <c r="G725" t="s">
        <v>165</v>
      </c>
      <c r="H725" t="s">
        <v>41</v>
      </c>
      <c r="I725" t="s">
        <v>166</v>
      </c>
      <c r="J725" t="s">
        <v>195</v>
      </c>
      <c r="K725" t="s">
        <v>196</v>
      </c>
      <c r="L725" t="str">
        <f t="shared" si="45"/>
        <v xml:space="preserve">Cuisinart </v>
      </c>
      <c r="M725" t="str">
        <f t="shared" si="46"/>
        <v>Single Item</v>
      </c>
      <c r="N725">
        <v>1</v>
      </c>
      <c r="O725" s="6">
        <v>0</v>
      </c>
      <c r="P725" s="3">
        <v>279.27999999999997</v>
      </c>
      <c r="Q725" s="3">
        <v>25.44</v>
      </c>
      <c r="R725" s="3">
        <f t="shared" si="47"/>
        <v>0</v>
      </c>
      <c r="S725" s="3">
        <v>36.049999999999997</v>
      </c>
      <c r="U725" s="3"/>
    </row>
    <row r="726" spans="1:21" x14ac:dyDescent="0.25">
      <c r="A726" t="s">
        <v>1225</v>
      </c>
      <c r="B726" s="2">
        <v>43148</v>
      </c>
      <c r="C726" s="10" t="str">
        <f t="shared" si="44"/>
        <v>2018</v>
      </c>
      <c r="D726">
        <v>10071</v>
      </c>
      <c r="E726" t="s">
        <v>707</v>
      </c>
      <c r="F726" t="s">
        <v>17</v>
      </c>
      <c r="G726" t="s">
        <v>88</v>
      </c>
      <c r="H726" t="s">
        <v>89</v>
      </c>
      <c r="I726" t="s">
        <v>90</v>
      </c>
      <c r="J726" t="s">
        <v>146</v>
      </c>
      <c r="K726" t="s">
        <v>147</v>
      </c>
      <c r="L726" t="str">
        <f t="shared" si="45"/>
        <v xml:space="preserve">Breville </v>
      </c>
      <c r="M726" t="str">
        <f t="shared" si="46"/>
        <v>Large Order</v>
      </c>
      <c r="N726">
        <v>5</v>
      </c>
      <c r="O726" s="6">
        <v>0.25</v>
      </c>
      <c r="P726" s="3">
        <v>805.9</v>
      </c>
      <c r="Q726" s="3">
        <v>15.22</v>
      </c>
      <c r="R726" s="3">
        <f t="shared" si="47"/>
        <v>263.56000000000006</v>
      </c>
      <c r="S726" s="3">
        <v>98.22</v>
      </c>
      <c r="U726" s="3"/>
    </row>
    <row r="727" spans="1:21" x14ac:dyDescent="0.25">
      <c r="A727" t="s">
        <v>1226</v>
      </c>
      <c r="B727" s="2">
        <v>43312</v>
      </c>
      <c r="C727" s="10" t="str">
        <f t="shared" si="44"/>
        <v>2018</v>
      </c>
      <c r="D727">
        <v>10041</v>
      </c>
      <c r="E727" t="s">
        <v>417</v>
      </c>
      <c r="F727" t="s">
        <v>32</v>
      </c>
      <c r="G727" t="s">
        <v>88</v>
      </c>
      <c r="H727" t="s">
        <v>89</v>
      </c>
      <c r="I727" t="s">
        <v>90</v>
      </c>
      <c r="J727" t="s">
        <v>205</v>
      </c>
      <c r="K727" t="s">
        <v>206</v>
      </c>
      <c r="L727" t="str">
        <f t="shared" si="45"/>
        <v xml:space="preserve">LG </v>
      </c>
      <c r="M727" t="str">
        <f t="shared" si="46"/>
        <v>Mid-Sized Order</v>
      </c>
      <c r="N727">
        <v>4</v>
      </c>
      <c r="O727" s="6">
        <v>0.05</v>
      </c>
      <c r="P727" s="3">
        <v>3013.2</v>
      </c>
      <c r="Q727" s="3">
        <v>52.39</v>
      </c>
      <c r="R727" s="3">
        <f t="shared" si="47"/>
        <v>155.83210526315816</v>
      </c>
      <c r="S727" s="3">
        <v>607.88</v>
      </c>
      <c r="U727" s="3"/>
    </row>
    <row r="728" spans="1:21" x14ac:dyDescent="0.25">
      <c r="A728" t="s">
        <v>1227</v>
      </c>
      <c r="B728" s="2">
        <v>44175</v>
      </c>
      <c r="C728" s="10" t="str">
        <f t="shared" si="44"/>
        <v>2020</v>
      </c>
      <c r="D728">
        <v>10387</v>
      </c>
      <c r="E728" t="s">
        <v>1228</v>
      </c>
      <c r="F728" t="s">
        <v>32</v>
      </c>
      <c r="G728" t="s">
        <v>33</v>
      </c>
      <c r="H728" t="s">
        <v>34</v>
      </c>
      <c r="I728" t="s">
        <v>27</v>
      </c>
      <c r="J728" t="s">
        <v>427</v>
      </c>
      <c r="K728" t="s">
        <v>428</v>
      </c>
      <c r="L728" t="str">
        <f t="shared" si="45"/>
        <v xml:space="preserve">Sharp </v>
      </c>
      <c r="M728" t="str">
        <f t="shared" si="46"/>
        <v>Large Order</v>
      </c>
      <c r="N728">
        <v>6</v>
      </c>
      <c r="O728" s="6">
        <v>0.25</v>
      </c>
      <c r="P728" s="3">
        <v>775.14</v>
      </c>
      <c r="Q728" s="3">
        <v>12.07</v>
      </c>
      <c r="R728" s="3">
        <f t="shared" si="47"/>
        <v>254.35666666666668</v>
      </c>
      <c r="S728" s="3">
        <v>117.49</v>
      </c>
      <c r="U728" s="3"/>
    </row>
    <row r="729" spans="1:21" x14ac:dyDescent="0.25">
      <c r="A729" t="s">
        <v>1229</v>
      </c>
      <c r="B729" s="2">
        <v>43838</v>
      </c>
      <c r="C729" s="10" t="str">
        <f t="shared" si="44"/>
        <v>2020</v>
      </c>
      <c r="D729">
        <v>10352</v>
      </c>
      <c r="E729" t="s">
        <v>1230</v>
      </c>
      <c r="F729" t="s">
        <v>39</v>
      </c>
      <c r="G729" t="s">
        <v>40</v>
      </c>
      <c r="H729" t="s">
        <v>41</v>
      </c>
      <c r="I729" t="s">
        <v>166</v>
      </c>
      <c r="J729" t="s">
        <v>80</v>
      </c>
      <c r="K729" t="s">
        <v>81</v>
      </c>
      <c r="L729" t="str">
        <f t="shared" si="45"/>
        <v xml:space="preserve">HP </v>
      </c>
      <c r="M729" t="str">
        <f t="shared" si="46"/>
        <v>Single Item</v>
      </c>
      <c r="N729">
        <v>1</v>
      </c>
      <c r="O729" s="6">
        <v>0.1</v>
      </c>
      <c r="P729" s="3">
        <v>227.74</v>
      </c>
      <c r="Q729" s="3">
        <v>25.9</v>
      </c>
      <c r="R729" s="3">
        <f t="shared" si="47"/>
        <v>22.426666666666648</v>
      </c>
      <c r="S729" s="3">
        <v>36.75</v>
      </c>
      <c r="U729" s="3"/>
    </row>
    <row r="730" spans="1:21" x14ac:dyDescent="0.25">
      <c r="A730" t="s">
        <v>1231</v>
      </c>
      <c r="B730" s="2">
        <v>43365</v>
      </c>
      <c r="C730" s="10" t="str">
        <f t="shared" si="44"/>
        <v>2018</v>
      </c>
      <c r="D730">
        <v>10152</v>
      </c>
      <c r="E730" t="s">
        <v>616</v>
      </c>
      <c r="F730" t="s">
        <v>32</v>
      </c>
      <c r="G730" t="s">
        <v>121</v>
      </c>
      <c r="H730" t="s">
        <v>121</v>
      </c>
      <c r="I730" t="s">
        <v>122</v>
      </c>
      <c r="J730" t="s">
        <v>374</v>
      </c>
      <c r="K730" t="s">
        <v>1550</v>
      </c>
      <c r="L730" t="str">
        <f t="shared" si="45"/>
        <v xml:space="preserve">Insignia </v>
      </c>
      <c r="M730" t="str">
        <f t="shared" si="46"/>
        <v>Single Item</v>
      </c>
      <c r="N730">
        <v>1</v>
      </c>
      <c r="O730" s="6">
        <v>0</v>
      </c>
      <c r="P730" s="3">
        <v>1191.01</v>
      </c>
      <c r="Q730" s="3">
        <v>236.54</v>
      </c>
      <c r="R730" s="3">
        <f t="shared" si="47"/>
        <v>0</v>
      </c>
      <c r="S730" s="3">
        <v>285.67</v>
      </c>
      <c r="U730" s="3"/>
    </row>
    <row r="731" spans="1:21" x14ac:dyDescent="0.25">
      <c r="A731" t="s">
        <v>1232</v>
      </c>
      <c r="B731" s="2">
        <v>44566</v>
      </c>
      <c r="C731" s="10" t="str">
        <f t="shared" si="44"/>
        <v>2022</v>
      </c>
      <c r="D731">
        <v>10217</v>
      </c>
      <c r="E731" t="s">
        <v>461</v>
      </c>
      <c r="F731" t="s">
        <v>39</v>
      </c>
      <c r="G731" t="s">
        <v>33</v>
      </c>
      <c r="H731" t="s">
        <v>34</v>
      </c>
      <c r="I731" t="s">
        <v>27</v>
      </c>
      <c r="J731" t="s">
        <v>427</v>
      </c>
      <c r="K731" t="s">
        <v>428</v>
      </c>
      <c r="L731" t="str">
        <f t="shared" si="45"/>
        <v xml:space="preserve">Sharp </v>
      </c>
      <c r="M731" t="str">
        <f t="shared" si="46"/>
        <v>Mid-Sized Order</v>
      </c>
      <c r="N731">
        <v>4</v>
      </c>
      <c r="O731" s="6">
        <v>0</v>
      </c>
      <c r="P731" s="3">
        <v>516.76</v>
      </c>
      <c r="Q731" s="3">
        <v>12.07</v>
      </c>
      <c r="R731" s="3">
        <f t="shared" si="47"/>
        <v>0</v>
      </c>
      <c r="S731" s="3">
        <v>78.73</v>
      </c>
      <c r="U731" s="3"/>
    </row>
    <row r="732" spans="1:21" x14ac:dyDescent="0.25">
      <c r="A732" t="s">
        <v>1233</v>
      </c>
      <c r="B732" s="2">
        <v>43931</v>
      </c>
      <c r="C732" s="10" t="str">
        <f t="shared" si="44"/>
        <v>2020</v>
      </c>
      <c r="D732">
        <v>10370</v>
      </c>
      <c r="E732" t="s">
        <v>1559</v>
      </c>
      <c r="F732" t="s">
        <v>39</v>
      </c>
      <c r="G732" t="s">
        <v>88</v>
      </c>
      <c r="H732" t="s">
        <v>89</v>
      </c>
      <c r="I732" t="s">
        <v>90</v>
      </c>
      <c r="J732" t="s">
        <v>91</v>
      </c>
      <c r="K732" t="s">
        <v>92</v>
      </c>
      <c r="L732" t="str">
        <f t="shared" si="45"/>
        <v xml:space="preserve">Hamilton </v>
      </c>
      <c r="M732" t="str">
        <f t="shared" si="46"/>
        <v>Large Order</v>
      </c>
      <c r="N732">
        <v>6</v>
      </c>
      <c r="O732" s="6">
        <v>0</v>
      </c>
      <c r="P732" s="3">
        <v>1662.42</v>
      </c>
      <c r="Q732" s="3">
        <v>34.33</v>
      </c>
      <c r="R732" s="3">
        <f t="shared" si="47"/>
        <v>0</v>
      </c>
      <c r="S732" s="3">
        <v>202.93</v>
      </c>
      <c r="U732" s="3"/>
    </row>
    <row r="733" spans="1:21" x14ac:dyDescent="0.25">
      <c r="A733" t="s">
        <v>1234</v>
      </c>
      <c r="B733" s="2">
        <v>43902</v>
      </c>
      <c r="C733" s="10" t="str">
        <f t="shared" si="44"/>
        <v>2020</v>
      </c>
      <c r="D733">
        <v>10397</v>
      </c>
      <c r="E733" t="s">
        <v>435</v>
      </c>
      <c r="F733" t="s">
        <v>17</v>
      </c>
      <c r="G733" t="s">
        <v>112</v>
      </c>
      <c r="H733" t="s">
        <v>26</v>
      </c>
      <c r="I733" t="s">
        <v>27</v>
      </c>
      <c r="J733" t="s">
        <v>384</v>
      </c>
      <c r="K733" t="s">
        <v>385</v>
      </c>
      <c r="L733" t="str">
        <f t="shared" si="45"/>
        <v xml:space="preserve">Hoover </v>
      </c>
      <c r="M733" t="str">
        <f t="shared" si="46"/>
        <v>Mid-Sized Order</v>
      </c>
      <c r="N733">
        <v>4</v>
      </c>
      <c r="O733" s="6">
        <v>0</v>
      </c>
      <c r="P733" s="3">
        <v>5020.6400000000003</v>
      </c>
      <c r="Q733" s="3">
        <v>346.22</v>
      </c>
      <c r="R733" s="3">
        <f t="shared" si="47"/>
        <v>0</v>
      </c>
      <c r="S733" s="3">
        <v>1289.78</v>
      </c>
      <c r="U733" s="3"/>
    </row>
    <row r="734" spans="1:21" x14ac:dyDescent="0.25">
      <c r="A734" t="s">
        <v>1235</v>
      </c>
      <c r="B734" s="2">
        <v>43480</v>
      </c>
      <c r="C734" s="10" t="str">
        <f t="shared" si="44"/>
        <v>2019</v>
      </c>
      <c r="D734">
        <v>10091</v>
      </c>
      <c r="E734" t="s">
        <v>989</v>
      </c>
      <c r="F734" t="s">
        <v>32</v>
      </c>
      <c r="G734" t="s">
        <v>165</v>
      </c>
      <c r="H734" t="s">
        <v>41</v>
      </c>
      <c r="I734" t="s">
        <v>166</v>
      </c>
      <c r="J734" t="s">
        <v>302</v>
      </c>
      <c r="K734" t="s">
        <v>303</v>
      </c>
      <c r="L734" t="str">
        <f t="shared" si="45"/>
        <v xml:space="preserve">Toshiba </v>
      </c>
      <c r="M734" t="str">
        <f t="shared" si="46"/>
        <v>Single Item</v>
      </c>
      <c r="N734">
        <v>1</v>
      </c>
      <c r="O734" s="6">
        <v>0.05</v>
      </c>
      <c r="P734" s="3">
        <v>272.87</v>
      </c>
      <c r="Q734" s="3">
        <v>34.130000000000003</v>
      </c>
      <c r="R734" s="3">
        <f t="shared" si="47"/>
        <v>12.565263157894748</v>
      </c>
      <c r="S734" s="3">
        <v>36.15</v>
      </c>
      <c r="U734" s="3"/>
    </row>
    <row r="735" spans="1:21" x14ac:dyDescent="0.25">
      <c r="A735" t="s">
        <v>1236</v>
      </c>
      <c r="B735" s="2">
        <v>43566</v>
      </c>
      <c r="C735" s="10" t="str">
        <f t="shared" si="44"/>
        <v>2019</v>
      </c>
      <c r="D735">
        <v>10228</v>
      </c>
      <c r="E735" t="s">
        <v>474</v>
      </c>
      <c r="F735" t="s">
        <v>39</v>
      </c>
      <c r="G735" t="s">
        <v>33</v>
      </c>
      <c r="H735" t="s">
        <v>34</v>
      </c>
      <c r="I735" t="s">
        <v>27</v>
      </c>
      <c r="J735" t="s">
        <v>480</v>
      </c>
      <c r="K735" t="s">
        <v>481</v>
      </c>
      <c r="L735" t="str">
        <f t="shared" si="45"/>
        <v xml:space="preserve">Panasonic </v>
      </c>
      <c r="M735" t="str">
        <f t="shared" si="46"/>
        <v>Single Item</v>
      </c>
      <c r="N735">
        <v>1</v>
      </c>
      <c r="O735" s="6">
        <v>0.15</v>
      </c>
      <c r="P735" s="3">
        <v>885.07</v>
      </c>
      <c r="Q735" s="3">
        <v>144.58000000000001</v>
      </c>
      <c r="R735" s="3">
        <f t="shared" si="47"/>
        <v>130.67470588235301</v>
      </c>
      <c r="S735" s="3">
        <v>209.18</v>
      </c>
      <c r="U735" s="3"/>
    </row>
    <row r="736" spans="1:21" x14ac:dyDescent="0.25">
      <c r="A736" t="s">
        <v>1237</v>
      </c>
      <c r="B736" s="2">
        <v>44337</v>
      </c>
      <c r="C736" s="10" t="str">
        <f t="shared" si="44"/>
        <v>2021</v>
      </c>
      <c r="D736">
        <v>10325</v>
      </c>
      <c r="E736" t="s">
        <v>1168</v>
      </c>
      <c r="F736" t="s">
        <v>32</v>
      </c>
      <c r="G736" t="s">
        <v>193</v>
      </c>
      <c r="H736" t="s">
        <v>193</v>
      </c>
      <c r="I736" t="s">
        <v>194</v>
      </c>
      <c r="J736" t="s">
        <v>480</v>
      </c>
      <c r="K736" t="s">
        <v>481</v>
      </c>
      <c r="L736" t="str">
        <f t="shared" si="45"/>
        <v xml:space="preserve">Panasonic </v>
      </c>
      <c r="M736" t="str">
        <f t="shared" si="46"/>
        <v>Single Item</v>
      </c>
      <c r="N736">
        <v>1</v>
      </c>
      <c r="O736" s="6">
        <v>0</v>
      </c>
      <c r="P736" s="3">
        <v>885.07</v>
      </c>
      <c r="Q736" s="3">
        <v>159.04</v>
      </c>
      <c r="R736" s="3">
        <f t="shared" si="47"/>
        <v>0</v>
      </c>
      <c r="S736" s="3">
        <v>210.62</v>
      </c>
      <c r="U736" s="3"/>
    </row>
    <row r="737" spans="1:21" x14ac:dyDescent="0.25">
      <c r="A737" t="s">
        <v>1238</v>
      </c>
      <c r="B737" s="2">
        <v>44609</v>
      </c>
      <c r="C737" s="10" t="str">
        <f t="shared" si="44"/>
        <v>2022</v>
      </c>
      <c r="D737">
        <v>10098</v>
      </c>
      <c r="E737" t="s">
        <v>1239</v>
      </c>
      <c r="F737" t="s">
        <v>39</v>
      </c>
      <c r="G737" t="s">
        <v>40</v>
      </c>
      <c r="H737" t="s">
        <v>41</v>
      </c>
      <c r="I737" t="s">
        <v>166</v>
      </c>
      <c r="J737" t="s">
        <v>35</v>
      </c>
      <c r="K737" t="s">
        <v>36</v>
      </c>
      <c r="L737" t="str">
        <f t="shared" si="45"/>
        <v xml:space="preserve">Samsung </v>
      </c>
      <c r="M737" t="str">
        <f t="shared" si="46"/>
        <v>Large Order</v>
      </c>
      <c r="N737">
        <v>7</v>
      </c>
      <c r="O737" s="6">
        <v>0</v>
      </c>
      <c r="P737" s="3">
        <v>5958.75</v>
      </c>
      <c r="Q737" s="3">
        <v>216.61</v>
      </c>
      <c r="R737" s="3">
        <f t="shared" si="47"/>
        <v>0</v>
      </c>
      <c r="S737" s="3">
        <v>1511.33</v>
      </c>
      <c r="U737" s="3"/>
    </row>
    <row r="738" spans="1:21" x14ac:dyDescent="0.25">
      <c r="A738" t="s">
        <v>1240</v>
      </c>
      <c r="B738" s="2">
        <v>43718</v>
      </c>
      <c r="C738" s="10" t="str">
        <f t="shared" si="44"/>
        <v>2019</v>
      </c>
      <c r="D738">
        <v>10160</v>
      </c>
      <c r="E738" t="s">
        <v>641</v>
      </c>
      <c r="F738" t="s">
        <v>17</v>
      </c>
      <c r="G738" t="s">
        <v>33</v>
      </c>
      <c r="H738" t="s">
        <v>34</v>
      </c>
      <c r="I738" t="s">
        <v>27</v>
      </c>
      <c r="J738" t="s">
        <v>28</v>
      </c>
      <c r="K738" t="s">
        <v>29</v>
      </c>
      <c r="L738" t="str">
        <f t="shared" si="45"/>
        <v xml:space="preserve">LG </v>
      </c>
      <c r="M738" t="str">
        <f t="shared" si="46"/>
        <v>Single Item</v>
      </c>
      <c r="N738">
        <v>1</v>
      </c>
      <c r="O738" s="6">
        <v>0</v>
      </c>
      <c r="P738" s="3">
        <v>1004.18</v>
      </c>
      <c r="Q738" s="3">
        <v>268.68</v>
      </c>
      <c r="R738" s="3">
        <f t="shared" si="47"/>
        <v>0</v>
      </c>
      <c r="S738" s="3">
        <v>277.91000000000003</v>
      </c>
      <c r="U738" s="3"/>
    </row>
    <row r="739" spans="1:21" x14ac:dyDescent="0.25">
      <c r="A739" t="s">
        <v>1241</v>
      </c>
      <c r="B739" s="2">
        <v>44551</v>
      </c>
      <c r="C739" s="10" t="str">
        <f t="shared" si="44"/>
        <v>2021</v>
      </c>
      <c r="D739">
        <v>10050</v>
      </c>
      <c r="E739" t="s">
        <v>1242</v>
      </c>
      <c r="F739" t="s">
        <v>17</v>
      </c>
      <c r="G739" t="s">
        <v>112</v>
      </c>
      <c r="H739" t="s">
        <v>26</v>
      </c>
      <c r="I739" t="s">
        <v>27</v>
      </c>
      <c r="J739" t="s">
        <v>84</v>
      </c>
      <c r="K739" t="s">
        <v>85</v>
      </c>
      <c r="L739" t="str">
        <f t="shared" si="45"/>
        <v xml:space="preserve">Panasonic </v>
      </c>
      <c r="M739" t="str">
        <f t="shared" si="46"/>
        <v>Mid-Sized Order</v>
      </c>
      <c r="N739">
        <v>4</v>
      </c>
      <c r="O739" s="6">
        <v>0</v>
      </c>
      <c r="P739" s="3">
        <v>1159.68</v>
      </c>
      <c r="Q739" s="3">
        <v>31.58</v>
      </c>
      <c r="R739" s="3">
        <f t="shared" si="47"/>
        <v>0</v>
      </c>
      <c r="S739" s="3">
        <v>142.32</v>
      </c>
      <c r="U739" s="3"/>
    </row>
    <row r="740" spans="1:21" x14ac:dyDescent="0.25">
      <c r="A740" t="s">
        <v>1243</v>
      </c>
      <c r="B740" s="2">
        <v>43479</v>
      </c>
      <c r="C740" s="10" t="str">
        <f t="shared" si="44"/>
        <v>2019</v>
      </c>
      <c r="D740">
        <v>10208</v>
      </c>
      <c r="E740" t="s">
        <v>627</v>
      </c>
      <c r="F740" t="s">
        <v>17</v>
      </c>
      <c r="G740" t="s">
        <v>278</v>
      </c>
      <c r="H740" t="s">
        <v>279</v>
      </c>
      <c r="I740" t="s">
        <v>122</v>
      </c>
      <c r="J740" t="s">
        <v>551</v>
      </c>
      <c r="K740" t="s">
        <v>552</v>
      </c>
      <c r="L740" t="str">
        <f t="shared" si="45"/>
        <v xml:space="preserve">Supersonic </v>
      </c>
      <c r="M740" t="str">
        <f t="shared" si="46"/>
        <v>Mid-Sized Order</v>
      </c>
      <c r="N740">
        <v>2</v>
      </c>
      <c r="O740" s="6">
        <v>0</v>
      </c>
      <c r="P740" s="3">
        <v>2675.38</v>
      </c>
      <c r="Q740" s="3">
        <v>244.49</v>
      </c>
      <c r="R740" s="3">
        <f t="shared" si="47"/>
        <v>0</v>
      </c>
      <c r="S740" s="3">
        <v>613.03</v>
      </c>
      <c r="U740" s="3"/>
    </row>
    <row r="741" spans="1:21" x14ac:dyDescent="0.25">
      <c r="A741" t="s">
        <v>1244</v>
      </c>
      <c r="B741" s="2">
        <v>43161</v>
      </c>
      <c r="C741" s="10" t="str">
        <f t="shared" si="44"/>
        <v>2018</v>
      </c>
      <c r="D741">
        <v>10376</v>
      </c>
      <c r="E741" t="s">
        <v>335</v>
      </c>
      <c r="F741" t="s">
        <v>17</v>
      </c>
      <c r="G741" t="s">
        <v>40</v>
      </c>
      <c r="H741" t="s">
        <v>41</v>
      </c>
      <c r="I741" t="s">
        <v>166</v>
      </c>
      <c r="J741" t="s">
        <v>294</v>
      </c>
      <c r="K741" t="s">
        <v>295</v>
      </c>
      <c r="L741" t="str">
        <f t="shared" si="45"/>
        <v xml:space="preserve">Motorola </v>
      </c>
      <c r="M741" t="str">
        <f t="shared" si="46"/>
        <v>Large Order</v>
      </c>
      <c r="N741">
        <v>5</v>
      </c>
      <c r="O741" s="6">
        <v>0</v>
      </c>
      <c r="P741" s="3">
        <v>4501.2</v>
      </c>
      <c r="Q741" s="3">
        <v>58.44</v>
      </c>
      <c r="R741" s="3">
        <f t="shared" si="47"/>
        <v>0</v>
      </c>
      <c r="S741" s="3">
        <v>906.09</v>
      </c>
      <c r="U741" s="3"/>
    </row>
    <row r="742" spans="1:21" x14ac:dyDescent="0.25">
      <c r="A742" t="s">
        <v>1245</v>
      </c>
      <c r="B742" s="2">
        <v>43444</v>
      </c>
      <c r="C742" s="10" t="str">
        <f t="shared" si="44"/>
        <v>2018</v>
      </c>
      <c r="D742">
        <v>10068</v>
      </c>
      <c r="E742" t="s">
        <v>784</v>
      </c>
      <c r="F742" t="s">
        <v>32</v>
      </c>
      <c r="G742" t="s">
        <v>88</v>
      </c>
      <c r="H742" t="s">
        <v>89</v>
      </c>
      <c r="I742" t="s">
        <v>90</v>
      </c>
      <c r="J742" t="s">
        <v>374</v>
      </c>
      <c r="K742" t="s">
        <v>1550</v>
      </c>
      <c r="L742" t="str">
        <f t="shared" si="45"/>
        <v xml:space="preserve">Insignia </v>
      </c>
      <c r="M742" t="str">
        <f t="shared" si="46"/>
        <v>Mid-Sized Order</v>
      </c>
      <c r="N742">
        <v>4</v>
      </c>
      <c r="O742" s="6">
        <v>0</v>
      </c>
      <c r="P742" s="3">
        <v>4764.04</v>
      </c>
      <c r="Q742" s="3">
        <v>247.81</v>
      </c>
      <c r="R742" s="3">
        <f t="shared" si="47"/>
        <v>0</v>
      </c>
      <c r="S742" s="3">
        <v>1072.8599999999999</v>
      </c>
      <c r="U742" s="3"/>
    </row>
    <row r="743" spans="1:21" x14ac:dyDescent="0.25">
      <c r="A743" t="s">
        <v>1246</v>
      </c>
      <c r="B743" s="2">
        <v>44298</v>
      </c>
      <c r="C743" s="10" t="str">
        <f t="shared" si="44"/>
        <v>2021</v>
      </c>
      <c r="D743">
        <v>10034</v>
      </c>
      <c r="E743" t="s">
        <v>1081</v>
      </c>
      <c r="F743" t="s">
        <v>32</v>
      </c>
      <c r="G743" t="s">
        <v>193</v>
      </c>
      <c r="H743" t="s">
        <v>193</v>
      </c>
      <c r="I743" t="s">
        <v>194</v>
      </c>
      <c r="J743" t="s">
        <v>480</v>
      </c>
      <c r="K743" t="s">
        <v>481</v>
      </c>
      <c r="L743" t="str">
        <f t="shared" si="45"/>
        <v xml:space="preserve">Panasonic </v>
      </c>
      <c r="M743" t="str">
        <f t="shared" si="46"/>
        <v>Single Item</v>
      </c>
      <c r="N743">
        <v>1</v>
      </c>
      <c r="O743" s="6">
        <v>0.05</v>
      </c>
      <c r="P743" s="3">
        <v>885.07</v>
      </c>
      <c r="Q743" s="3">
        <v>159.04</v>
      </c>
      <c r="R743" s="3">
        <f t="shared" si="47"/>
        <v>38.212105263157923</v>
      </c>
      <c r="S743" s="3">
        <v>210.62</v>
      </c>
      <c r="U743" s="3"/>
    </row>
    <row r="744" spans="1:21" x14ac:dyDescent="0.25">
      <c r="A744" t="s">
        <v>1247</v>
      </c>
      <c r="B744" s="2">
        <v>44627</v>
      </c>
      <c r="C744" s="10" t="str">
        <f t="shared" si="44"/>
        <v>2022</v>
      </c>
      <c r="D744">
        <v>10347</v>
      </c>
      <c r="E744" t="s">
        <v>465</v>
      </c>
      <c r="F744" t="s">
        <v>39</v>
      </c>
      <c r="G744" t="s">
        <v>201</v>
      </c>
      <c r="H744" t="s">
        <v>202</v>
      </c>
      <c r="I744" t="s">
        <v>122</v>
      </c>
      <c r="J744" t="s">
        <v>21</v>
      </c>
      <c r="K744" t="s">
        <v>22</v>
      </c>
      <c r="L744" t="str">
        <f t="shared" si="45"/>
        <v xml:space="preserve">OnePlus </v>
      </c>
      <c r="M744" t="str">
        <f t="shared" si="46"/>
        <v>Single Item</v>
      </c>
      <c r="N744">
        <v>1</v>
      </c>
      <c r="O744" s="6">
        <v>0</v>
      </c>
      <c r="P744" s="3">
        <v>618.01</v>
      </c>
      <c r="Q744" s="3">
        <v>25.01</v>
      </c>
      <c r="R744" s="3">
        <f t="shared" si="47"/>
        <v>0</v>
      </c>
      <c r="S744" s="3">
        <v>126.1</v>
      </c>
      <c r="U744" s="3"/>
    </row>
    <row r="745" spans="1:21" x14ac:dyDescent="0.25">
      <c r="A745" t="s">
        <v>1248</v>
      </c>
      <c r="B745" s="2">
        <v>44907</v>
      </c>
      <c r="C745" s="10" t="str">
        <f t="shared" si="44"/>
        <v>2022</v>
      </c>
      <c r="D745">
        <v>10153</v>
      </c>
      <c r="E745" t="s">
        <v>527</v>
      </c>
      <c r="F745" t="s">
        <v>17</v>
      </c>
      <c r="G745" t="s">
        <v>154</v>
      </c>
      <c r="H745" t="s">
        <v>155</v>
      </c>
      <c r="I745" t="s">
        <v>156</v>
      </c>
      <c r="J745" t="s">
        <v>496</v>
      </c>
      <c r="K745" t="s">
        <v>1553</v>
      </c>
      <c r="L745" t="str">
        <f t="shared" si="45"/>
        <v xml:space="preserve">Brother </v>
      </c>
      <c r="M745" t="str">
        <f t="shared" si="46"/>
        <v>Single Item</v>
      </c>
      <c r="N745">
        <v>1</v>
      </c>
      <c r="O745" s="6">
        <v>0.1</v>
      </c>
      <c r="P745" s="3">
        <v>279.3</v>
      </c>
      <c r="Q745" s="3">
        <v>29.66</v>
      </c>
      <c r="R745" s="3">
        <f t="shared" si="47"/>
        <v>27.737777777777779</v>
      </c>
      <c r="S745" s="3">
        <v>44.87</v>
      </c>
      <c r="U745" s="3"/>
    </row>
    <row r="746" spans="1:21" x14ac:dyDescent="0.25">
      <c r="A746" t="s">
        <v>1249</v>
      </c>
      <c r="B746" s="2">
        <v>44902</v>
      </c>
      <c r="C746" s="10" t="str">
        <f t="shared" si="44"/>
        <v>2022</v>
      </c>
      <c r="D746">
        <v>10279</v>
      </c>
      <c r="E746" t="s">
        <v>560</v>
      </c>
      <c r="F746" t="s">
        <v>32</v>
      </c>
      <c r="G746" t="s">
        <v>18</v>
      </c>
      <c r="H746" t="s">
        <v>19</v>
      </c>
      <c r="I746" t="s">
        <v>20</v>
      </c>
      <c r="J746" t="s">
        <v>161</v>
      </c>
      <c r="K746" t="s">
        <v>162</v>
      </c>
      <c r="L746" t="str">
        <f t="shared" si="45"/>
        <v xml:space="preserve">Lexmark </v>
      </c>
      <c r="M746" t="str">
        <f t="shared" si="46"/>
        <v>Single Item</v>
      </c>
      <c r="N746">
        <v>1</v>
      </c>
      <c r="O746" s="6">
        <v>0</v>
      </c>
      <c r="P746" s="3">
        <v>107.75</v>
      </c>
      <c r="Q746" s="3">
        <v>13.06</v>
      </c>
      <c r="R746" s="3">
        <f t="shared" si="47"/>
        <v>0</v>
      </c>
      <c r="S746" s="3">
        <v>17.47</v>
      </c>
      <c r="U746" s="3"/>
    </row>
    <row r="747" spans="1:21" x14ac:dyDescent="0.25">
      <c r="A747" t="s">
        <v>1250</v>
      </c>
      <c r="B747" s="2">
        <v>43415</v>
      </c>
      <c r="C747" s="10" t="str">
        <f t="shared" si="44"/>
        <v>2018</v>
      </c>
      <c r="D747">
        <v>10224</v>
      </c>
      <c r="E747" t="s">
        <v>575</v>
      </c>
      <c r="F747" t="s">
        <v>39</v>
      </c>
      <c r="G747" t="s">
        <v>25</v>
      </c>
      <c r="H747" t="s">
        <v>26</v>
      </c>
      <c r="I747" t="s">
        <v>27</v>
      </c>
      <c r="J747" t="s">
        <v>138</v>
      </c>
      <c r="K747" t="s">
        <v>139</v>
      </c>
      <c r="L747" t="str">
        <f t="shared" si="45"/>
        <v xml:space="preserve">Canon </v>
      </c>
      <c r="M747" t="str">
        <f t="shared" si="46"/>
        <v>Single Item</v>
      </c>
      <c r="N747">
        <v>1</v>
      </c>
      <c r="O747" s="6">
        <v>0.1</v>
      </c>
      <c r="P747" s="3">
        <v>180.9</v>
      </c>
      <c r="Q747" s="3">
        <v>18.57</v>
      </c>
      <c r="R747" s="3">
        <f t="shared" si="47"/>
        <v>18.036666666666662</v>
      </c>
      <c r="S747" s="3">
        <v>29</v>
      </c>
      <c r="U747" s="3"/>
    </row>
    <row r="748" spans="1:21" x14ac:dyDescent="0.25">
      <c r="A748" t="s">
        <v>1251</v>
      </c>
      <c r="B748" s="2">
        <v>43370</v>
      </c>
      <c r="C748" s="10" t="str">
        <f t="shared" si="44"/>
        <v>2018</v>
      </c>
      <c r="D748">
        <v>10262</v>
      </c>
      <c r="E748" t="s">
        <v>1252</v>
      </c>
      <c r="F748" t="s">
        <v>32</v>
      </c>
      <c r="G748" t="s">
        <v>133</v>
      </c>
      <c r="H748" t="s">
        <v>134</v>
      </c>
      <c r="I748" t="s">
        <v>135</v>
      </c>
      <c r="J748" t="s">
        <v>99</v>
      </c>
      <c r="K748" t="s">
        <v>100</v>
      </c>
      <c r="L748" t="str">
        <f t="shared" si="45"/>
        <v xml:space="preserve">HiSense </v>
      </c>
      <c r="M748" t="str">
        <f t="shared" si="46"/>
        <v>Mid-Sized Order</v>
      </c>
      <c r="N748">
        <v>2</v>
      </c>
      <c r="O748" s="6">
        <v>0.1</v>
      </c>
      <c r="P748" s="3">
        <v>2160.7600000000002</v>
      </c>
      <c r="Q748" s="3">
        <v>279.07</v>
      </c>
      <c r="R748" s="3">
        <f t="shared" si="47"/>
        <v>209.0766666666666</v>
      </c>
      <c r="S748" s="3">
        <v>568.11</v>
      </c>
      <c r="U748" s="3"/>
    </row>
    <row r="749" spans="1:21" x14ac:dyDescent="0.25">
      <c r="A749" t="s">
        <v>1253</v>
      </c>
      <c r="B749" s="2">
        <v>43867</v>
      </c>
      <c r="C749" s="10" t="str">
        <f t="shared" si="44"/>
        <v>2020</v>
      </c>
      <c r="D749">
        <v>10090</v>
      </c>
      <c r="E749" t="s">
        <v>325</v>
      </c>
      <c r="F749" t="s">
        <v>17</v>
      </c>
      <c r="G749" t="s">
        <v>133</v>
      </c>
      <c r="H749" t="s">
        <v>134</v>
      </c>
      <c r="I749" t="s">
        <v>135</v>
      </c>
      <c r="J749" t="s">
        <v>161</v>
      </c>
      <c r="K749" t="s">
        <v>162</v>
      </c>
      <c r="L749" t="str">
        <f t="shared" si="45"/>
        <v xml:space="preserve">Lexmark </v>
      </c>
      <c r="M749" t="str">
        <f t="shared" si="46"/>
        <v>Single Item</v>
      </c>
      <c r="N749">
        <v>1</v>
      </c>
      <c r="O749" s="6">
        <v>0.05</v>
      </c>
      <c r="P749" s="3">
        <v>107.75</v>
      </c>
      <c r="Q749" s="3">
        <v>14.31</v>
      </c>
      <c r="R749" s="3">
        <f t="shared" si="47"/>
        <v>4.9178947368421149</v>
      </c>
      <c r="S749" s="3">
        <v>17.59</v>
      </c>
      <c r="U749" s="3"/>
    </row>
    <row r="750" spans="1:21" x14ac:dyDescent="0.25">
      <c r="A750" t="s">
        <v>1254</v>
      </c>
      <c r="B750" s="2">
        <v>44696</v>
      </c>
      <c r="C750" s="10" t="str">
        <f t="shared" si="44"/>
        <v>2022</v>
      </c>
      <c r="D750">
        <v>10177</v>
      </c>
      <c r="E750" t="s">
        <v>1255</v>
      </c>
      <c r="F750" t="s">
        <v>39</v>
      </c>
      <c r="G750" t="s">
        <v>201</v>
      </c>
      <c r="H750" t="s">
        <v>202</v>
      </c>
      <c r="I750" t="s">
        <v>122</v>
      </c>
      <c r="J750" t="s">
        <v>146</v>
      </c>
      <c r="K750" t="s">
        <v>147</v>
      </c>
      <c r="L750" t="str">
        <f t="shared" si="45"/>
        <v xml:space="preserve">Breville </v>
      </c>
      <c r="M750" t="str">
        <f t="shared" si="46"/>
        <v>Large Order</v>
      </c>
      <c r="N750">
        <v>6</v>
      </c>
      <c r="O750" s="6">
        <v>0</v>
      </c>
      <c r="P750" s="3">
        <v>967.08</v>
      </c>
      <c r="Q750" s="3">
        <v>14.53</v>
      </c>
      <c r="R750" s="3">
        <f t="shared" si="47"/>
        <v>0</v>
      </c>
      <c r="S750" s="3">
        <v>117.49</v>
      </c>
      <c r="U750" s="3"/>
    </row>
    <row r="751" spans="1:21" x14ac:dyDescent="0.25">
      <c r="A751" t="s">
        <v>1256</v>
      </c>
      <c r="B751" s="2">
        <v>44805</v>
      </c>
      <c r="C751" s="10" t="str">
        <f t="shared" si="44"/>
        <v>2022</v>
      </c>
      <c r="D751">
        <v>10388</v>
      </c>
      <c r="E751" t="s">
        <v>311</v>
      </c>
      <c r="F751" t="s">
        <v>39</v>
      </c>
      <c r="G751" t="s">
        <v>121</v>
      </c>
      <c r="H751" t="s">
        <v>121</v>
      </c>
      <c r="I751" t="s">
        <v>122</v>
      </c>
      <c r="J751" t="s">
        <v>302</v>
      </c>
      <c r="K751" t="s">
        <v>303</v>
      </c>
      <c r="L751" t="str">
        <f t="shared" si="45"/>
        <v xml:space="preserve">Toshiba </v>
      </c>
      <c r="M751" t="str">
        <f t="shared" si="46"/>
        <v>Mid-Sized Order</v>
      </c>
      <c r="N751">
        <v>4</v>
      </c>
      <c r="O751" s="6">
        <v>0</v>
      </c>
      <c r="P751" s="3">
        <v>1091.48</v>
      </c>
      <c r="Q751" s="3">
        <v>32.58</v>
      </c>
      <c r="R751" s="3">
        <f t="shared" si="47"/>
        <v>0</v>
      </c>
      <c r="S751" s="3">
        <v>134.22</v>
      </c>
      <c r="U751" s="3"/>
    </row>
    <row r="752" spans="1:21" x14ac:dyDescent="0.25">
      <c r="A752" t="s">
        <v>1257</v>
      </c>
      <c r="B752" s="2">
        <v>43533</v>
      </c>
      <c r="C752" s="10" t="str">
        <f t="shared" si="44"/>
        <v>2019</v>
      </c>
      <c r="D752">
        <v>10082</v>
      </c>
      <c r="E752" t="s">
        <v>1258</v>
      </c>
      <c r="F752" t="s">
        <v>32</v>
      </c>
      <c r="G752" t="s">
        <v>278</v>
      </c>
      <c r="H752" t="s">
        <v>279</v>
      </c>
      <c r="I752" t="s">
        <v>122</v>
      </c>
      <c r="J752" t="s">
        <v>294</v>
      </c>
      <c r="K752" t="s">
        <v>295</v>
      </c>
      <c r="L752" t="str">
        <f t="shared" si="45"/>
        <v xml:space="preserve">Motorola </v>
      </c>
      <c r="M752" t="str">
        <f t="shared" si="46"/>
        <v>Mid-Sized Order</v>
      </c>
      <c r="N752">
        <v>4</v>
      </c>
      <c r="O752" s="6">
        <v>0.05</v>
      </c>
      <c r="P752" s="3">
        <v>3600.96</v>
      </c>
      <c r="Q752" s="3">
        <v>55.79</v>
      </c>
      <c r="R752" s="3">
        <f t="shared" si="47"/>
        <v>186.58789473684237</v>
      </c>
      <c r="S752" s="3">
        <v>725.78</v>
      </c>
      <c r="U752" s="3"/>
    </row>
    <row r="753" spans="1:21" x14ac:dyDescent="0.25">
      <c r="A753" t="s">
        <v>1259</v>
      </c>
      <c r="B753" s="2">
        <v>44575</v>
      </c>
      <c r="C753" s="10" t="str">
        <f t="shared" si="44"/>
        <v>2022</v>
      </c>
      <c r="D753">
        <v>10045</v>
      </c>
      <c r="E753" t="s">
        <v>1260</v>
      </c>
      <c r="F753" t="s">
        <v>39</v>
      </c>
      <c r="G753" t="s">
        <v>154</v>
      </c>
      <c r="H753" t="s">
        <v>155</v>
      </c>
      <c r="I753" t="s">
        <v>156</v>
      </c>
      <c r="J753" t="s">
        <v>263</v>
      </c>
      <c r="K753" t="s">
        <v>1544</v>
      </c>
      <c r="L753" t="str">
        <f t="shared" si="45"/>
        <v xml:space="preserve">Cuisinart </v>
      </c>
      <c r="M753" t="str">
        <f t="shared" si="46"/>
        <v>Single Item</v>
      </c>
      <c r="N753">
        <v>1</v>
      </c>
      <c r="O753" s="6">
        <v>0.25</v>
      </c>
      <c r="P753" s="3">
        <v>700.78</v>
      </c>
      <c r="Q753" s="3">
        <v>156.21</v>
      </c>
      <c r="R753" s="3">
        <f t="shared" si="47"/>
        <v>181.52333333333331</v>
      </c>
      <c r="S753" s="3">
        <v>190.81</v>
      </c>
      <c r="U753" s="3"/>
    </row>
    <row r="754" spans="1:21" x14ac:dyDescent="0.25">
      <c r="A754" t="s">
        <v>1261</v>
      </c>
      <c r="B754" s="2">
        <v>44886</v>
      </c>
      <c r="C754" s="10" t="str">
        <f t="shared" si="44"/>
        <v>2022</v>
      </c>
      <c r="D754">
        <v>10066</v>
      </c>
      <c r="E754" t="s">
        <v>228</v>
      </c>
      <c r="F754" t="s">
        <v>39</v>
      </c>
      <c r="G754" t="s">
        <v>61</v>
      </c>
      <c r="H754" t="s">
        <v>62</v>
      </c>
      <c r="I754" t="s">
        <v>63</v>
      </c>
      <c r="J754" t="s">
        <v>181</v>
      </c>
      <c r="K754" t="s">
        <v>182</v>
      </c>
      <c r="L754" t="str">
        <f t="shared" si="45"/>
        <v xml:space="preserve">Hoover </v>
      </c>
      <c r="M754" t="str">
        <f t="shared" si="46"/>
        <v>Large Order</v>
      </c>
      <c r="N754">
        <v>6</v>
      </c>
      <c r="O754" s="6">
        <v>0</v>
      </c>
      <c r="P754" s="3">
        <v>1381.14</v>
      </c>
      <c r="Q754" s="3">
        <v>28.84</v>
      </c>
      <c r="R754" s="3">
        <f t="shared" si="47"/>
        <v>0</v>
      </c>
      <c r="S754" s="3">
        <v>168.6</v>
      </c>
      <c r="U754" s="3"/>
    </row>
    <row r="755" spans="1:21" x14ac:dyDescent="0.25">
      <c r="A755" t="s">
        <v>1262</v>
      </c>
      <c r="B755" s="2">
        <v>43584</v>
      </c>
      <c r="C755" s="10" t="str">
        <f t="shared" si="44"/>
        <v>2019</v>
      </c>
      <c r="D755">
        <v>10082</v>
      </c>
      <c r="E755" t="s">
        <v>1258</v>
      </c>
      <c r="F755" t="s">
        <v>32</v>
      </c>
      <c r="G755" t="s">
        <v>278</v>
      </c>
      <c r="H755" t="s">
        <v>279</v>
      </c>
      <c r="I755" t="s">
        <v>122</v>
      </c>
      <c r="J755" t="s">
        <v>302</v>
      </c>
      <c r="K755" t="s">
        <v>303</v>
      </c>
      <c r="L755" t="str">
        <f t="shared" si="45"/>
        <v xml:space="preserve">Toshiba </v>
      </c>
      <c r="M755" t="str">
        <f t="shared" si="46"/>
        <v>Single Item</v>
      </c>
      <c r="N755">
        <v>1</v>
      </c>
      <c r="O755" s="6">
        <v>0</v>
      </c>
      <c r="P755" s="3">
        <v>272.87</v>
      </c>
      <c r="Q755" s="3">
        <v>32.58</v>
      </c>
      <c r="R755" s="3">
        <f t="shared" si="47"/>
        <v>0</v>
      </c>
      <c r="S755" s="3">
        <v>36</v>
      </c>
      <c r="U755" s="3"/>
    </row>
    <row r="756" spans="1:21" x14ac:dyDescent="0.25">
      <c r="A756" t="s">
        <v>1263</v>
      </c>
      <c r="B756" s="2">
        <v>43445</v>
      </c>
      <c r="C756" s="10" t="str">
        <f t="shared" si="44"/>
        <v>2018</v>
      </c>
      <c r="D756">
        <v>10290</v>
      </c>
      <c r="E756" t="s">
        <v>1264</v>
      </c>
      <c r="F756" t="s">
        <v>17</v>
      </c>
      <c r="G756" t="s">
        <v>278</v>
      </c>
      <c r="H756" t="s">
        <v>279</v>
      </c>
      <c r="I756" t="s">
        <v>122</v>
      </c>
      <c r="J756" t="s">
        <v>480</v>
      </c>
      <c r="K756" t="s">
        <v>481</v>
      </c>
      <c r="L756" t="str">
        <f t="shared" si="45"/>
        <v xml:space="preserve">Panasonic </v>
      </c>
      <c r="M756" t="str">
        <f t="shared" si="46"/>
        <v>Large Order</v>
      </c>
      <c r="N756">
        <v>7</v>
      </c>
      <c r="O756" s="6">
        <v>0.2</v>
      </c>
      <c r="P756" s="3">
        <v>6195.49</v>
      </c>
      <c r="Q756" s="3">
        <v>151.81</v>
      </c>
      <c r="R756" s="3">
        <f t="shared" si="47"/>
        <v>1510.9199999999992</v>
      </c>
      <c r="S756" s="3">
        <v>1378.22</v>
      </c>
      <c r="U756" s="3"/>
    </row>
    <row r="757" spans="1:21" x14ac:dyDescent="0.25">
      <c r="A757" t="s">
        <v>1265</v>
      </c>
      <c r="B757" s="2">
        <v>43918</v>
      </c>
      <c r="C757" s="10" t="str">
        <f t="shared" si="44"/>
        <v>2020</v>
      </c>
      <c r="D757">
        <v>10015</v>
      </c>
      <c r="E757" t="s">
        <v>874</v>
      </c>
      <c r="F757" t="s">
        <v>17</v>
      </c>
      <c r="G757" t="s">
        <v>72</v>
      </c>
      <c r="H757" t="s">
        <v>73</v>
      </c>
      <c r="I757" t="s">
        <v>56</v>
      </c>
      <c r="J757" t="s">
        <v>84</v>
      </c>
      <c r="K757" t="s">
        <v>85</v>
      </c>
      <c r="L757" t="str">
        <f t="shared" si="45"/>
        <v xml:space="preserve">Panasonic </v>
      </c>
      <c r="M757" t="str">
        <f t="shared" si="46"/>
        <v>Single Item</v>
      </c>
      <c r="N757">
        <v>1</v>
      </c>
      <c r="O757" s="6">
        <v>0</v>
      </c>
      <c r="P757" s="3">
        <v>289.92</v>
      </c>
      <c r="Q757" s="3">
        <v>37.9</v>
      </c>
      <c r="R757" s="3">
        <f t="shared" si="47"/>
        <v>0</v>
      </c>
      <c r="S757" s="3">
        <v>38.58</v>
      </c>
      <c r="U757" s="3"/>
    </row>
    <row r="758" spans="1:21" x14ac:dyDescent="0.25">
      <c r="A758" t="s">
        <v>1266</v>
      </c>
      <c r="B758" s="2">
        <v>44440</v>
      </c>
      <c r="C758" s="10" t="str">
        <f t="shared" si="44"/>
        <v>2021</v>
      </c>
      <c r="D758">
        <v>10221</v>
      </c>
      <c r="E758" t="s">
        <v>401</v>
      </c>
      <c r="F758" t="s">
        <v>32</v>
      </c>
      <c r="G758" t="s">
        <v>116</v>
      </c>
      <c r="H758" t="s">
        <v>26</v>
      </c>
      <c r="I758" t="s">
        <v>27</v>
      </c>
      <c r="J758" t="s">
        <v>64</v>
      </c>
      <c r="K758" t="s">
        <v>65</v>
      </c>
      <c r="L758" t="str">
        <f t="shared" si="45"/>
        <v xml:space="preserve">TCL </v>
      </c>
      <c r="M758" t="str">
        <f t="shared" si="46"/>
        <v>Large Order</v>
      </c>
      <c r="N758">
        <v>7</v>
      </c>
      <c r="O758" s="6">
        <v>0.1</v>
      </c>
      <c r="P758" s="3">
        <v>6171.48</v>
      </c>
      <c r="Q758" s="3">
        <v>133.91</v>
      </c>
      <c r="R758" s="3">
        <f t="shared" si="47"/>
        <v>670.84111111111088</v>
      </c>
      <c r="S758" s="3">
        <v>1371.11</v>
      </c>
      <c r="U758" s="3"/>
    </row>
    <row r="759" spans="1:21" x14ac:dyDescent="0.25">
      <c r="A759" t="s">
        <v>1267</v>
      </c>
      <c r="B759" s="2">
        <v>44484</v>
      </c>
      <c r="C759" s="10" t="str">
        <f t="shared" si="44"/>
        <v>2021</v>
      </c>
      <c r="D759">
        <v>10095</v>
      </c>
      <c r="E759" t="s">
        <v>224</v>
      </c>
      <c r="F759" t="s">
        <v>17</v>
      </c>
      <c r="G759" t="s">
        <v>121</v>
      </c>
      <c r="H759" t="s">
        <v>121</v>
      </c>
      <c r="I759" t="s">
        <v>122</v>
      </c>
      <c r="J759" t="s">
        <v>146</v>
      </c>
      <c r="K759" t="s">
        <v>147</v>
      </c>
      <c r="L759" t="str">
        <f t="shared" si="45"/>
        <v xml:space="preserve">Breville </v>
      </c>
      <c r="M759" t="str">
        <f t="shared" si="46"/>
        <v>Large Order</v>
      </c>
      <c r="N759">
        <v>7</v>
      </c>
      <c r="O759" s="6">
        <v>0</v>
      </c>
      <c r="P759" s="3">
        <v>1128.26</v>
      </c>
      <c r="Q759" s="3">
        <v>14.53</v>
      </c>
      <c r="R759" s="3">
        <f t="shared" si="47"/>
        <v>0</v>
      </c>
      <c r="S759" s="3">
        <v>136.83000000000001</v>
      </c>
      <c r="U759" s="3"/>
    </row>
    <row r="760" spans="1:21" x14ac:dyDescent="0.25">
      <c r="A760" t="s">
        <v>1268</v>
      </c>
      <c r="B760" s="2">
        <v>44746</v>
      </c>
      <c r="C760" s="10" t="str">
        <f t="shared" si="44"/>
        <v>2022</v>
      </c>
      <c r="D760">
        <v>10238</v>
      </c>
      <c r="E760" t="s">
        <v>192</v>
      </c>
      <c r="F760" t="s">
        <v>39</v>
      </c>
      <c r="G760" t="s">
        <v>103</v>
      </c>
      <c r="H760" t="s">
        <v>104</v>
      </c>
      <c r="I760" t="s">
        <v>105</v>
      </c>
      <c r="J760" t="s">
        <v>28</v>
      </c>
      <c r="K760" t="s">
        <v>29</v>
      </c>
      <c r="L760" t="str">
        <f t="shared" si="45"/>
        <v xml:space="preserve">LG </v>
      </c>
      <c r="M760" t="str">
        <f t="shared" si="46"/>
        <v>Large Order</v>
      </c>
      <c r="N760">
        <v>7</v>
      </c>
      <c r="O760" s="6">
        <v>0.3</v>
      </c>
      <c r="P760" s="3">
        <v>7029.26</v>
      </c>
      <c r="Q760" s="3">
        <v>308.98</v>
      </c>
      <c r="R760" s="3">
        <f t="shared" si="47"/>
        <v>2880.1200000000008</v>
      </c>
      <c r="S760" s="3">
        <v>1788.18</v>
      </c>
      <c r="U760" s="3"/>
    </row>
    <row r="761" spans="1:21" x14ac:dyDescent="0.25">
      <c r="A761" t="s">
        <v>1269</v>
      </c>
      <c r="B761" s="2">
        <v>43695</v>
      </c>
      <c r="C761" s="10" t="str">
        <f t="shared" si="44"/>
        <v>2019</v>
      </c>
      <c r="D761">
        <v>10229</v>
      </c>
      <c r="E761" t="s">
        <v>305</v>
      </c>
      <c r="F761" t="s">
        <v>39</v>
      </c>
      <c r="G761" t="s">
        <v>72</v>
      </c>
      <c r="H761" t="s">
        <v>73</v>
      </c>
      <c r="I761" t="s">
        <v>56</v>
      </c>
      <c r="J761" t="s">
        <v>205</v>
      </c>
      <c r="K761" t="s">
        <v>206</v>
      </c>
      <c r="L761" t="str">
        <f t="shared" si="45"/>
        <v xml:space="preserve">LG </v>
      </c>
      <c r="M761" t="str">
        <f t="shared" si="46"/>
        <v>Large Order</v>
      </c>
      <c r="N761">
        <v>7</v>
      </c>
      <c r="O761" s="6">
        <v>0.05</v>
      </c>
      <c r="P761" s="3">
        <v>5273.1</v>
      </c>
      <c r="Q761" s="3">
        <v>57.16</v>
      </c>
      <c r="R761" s="3">
        <f t="shared" si="47"/>
        <v>274.52315789473687</v>
      </c>
      <c r="S761" s="3">
        <v>1060.3399999999999</v>
      </c>
      <c r="U761" s="3"/>
    </row>
    <row r="762" spans="1:21" x14ac:dyDescent="0.25">
      <c r="A762" t="s">
        <v>1270</v>
      </c>
      <c r="B762" s="2">
        <v>43645</v>
      </c>
      <c r="C762" s="10" t="str">
        <f t="shared" si="44"/>
        <v>2019</v>
      </c>
      <c r="D762">
        <v>10046</v>
      </c>
      <c r="E762" t="s">
        <v>1545</v>
      </c>
      <c r="F762" t="s">
        <v>39</v>
      </c>
      <c r="G762" t="s">
        <v>33</v>
      </c>
      <c r="H762" t="s">
        <v>34</v>
      </c>
      <c r="I762" t="s">
        <v>27</v>
      </c>
      <c r="J762" t="s">
        <v>161</v>
      </c>
      <c r="K762" t="s">
        <v>162</v>
      </c>
      <c r="L762" t="str">
        <f t="shared" si="45"/>
        <v xml:space="preserve">Lexmark </v>
      </c>
      <c r="M762" t="str">
        <f t="shared" si="46"/>
        <v>Mid-Sized Order</v>
      </c>
      <c r="N762">
        <v>2</v>
      </c>
      <c r="O762" s="6">
        <v>0.05</v>
      </c>
      <c r="P762" s="3">
        <v>215.5</v>
      </c>
      <c r="Q762" s="3">
        <v>12.44</v>
      </c>
      <c r="R762" s="3">
        <f t="shared" si="47"/>
        <v>10.687368421052639</v>
      </c>
      <c r="S762" s="3">
        <v>33.56</v>
      </c>
      <c r="U762" s="3"/>
    </row>
    <row r="763" spans="1:21" x14ac:dyDescent="0.25">
      <c r="A763" t="s">
        <v>1271</v>
      </c>
      <c r="B763" s="2">
        <v>44407</v>
      </c>
      <c r="C763" s="10" t="str">
        <f t="shared" si="44"/>
        <v>2021</v>
      </c>
      <c r="D763">
        <v>10373</v>
      </c>
      <c r="E763" t="s">
        <v>446</v>
      </c>
      <c r="F763" t="s">
        <v>32</v>
      </c>
      <c r="G763" t="s">
        <v>261</v>
      </c>
      <c r="H763" t="s">
        <v>261</v>
      </c>
      <c r="I763" t="s">
        <v>1543</v>
      </c>
      <c r="J763" t="s">
        <v>496</v>
      </c>
      <c r="K763" t="s">
        <v>1553</v>
      </c>
      <c r="L763" t="str">
        <f t="shared" si="45"/>
        <v xml:space="preserve">Brother </v>
      </c>
      <c r="M763" t="str">
        <f t="shared" si="46"/>
        <v>Single Item</v>
      </c>
      <c r="N763">
        <v>1</v>
      </c>
      <c r="O763" s="6">
        <v>0</v>
      </c>
      <c r="P763" s="3">
        <v>279.3</v>
      </c>
      <c r="Q763" s="3">
        <v>31</v>
      </c>
      <c r="R763" s="3">
        <f t="shared" si="47"/>
        <v>0</v>
      </c>
      <c r="S763" s="3">
        <v>45</v>
      </c>
      <c r="U763" s="3"/>
    </row>
    <row r="764" spans="1:21" x14ac:dyDescent="0.25">
      <c r="A764" t="s">
        <v>1272</v>
      </c>
      <c r="B764" s="2">
        <v>43949</v>
      </c>
      <c r="C764" s="10" t="str">
        <f t="shared" si="44"/>
        <v>2020</v>
      </c>
      <c r="D764">
        <v>10367</v>
      </c>
      <c r="E764" t="s">
        <v>79</v>
      </c>
      <c r="F764" t="s">
        <v>39</v>
      </c>
      <c r="G764" t="s">
        <v>18</v>
      </c>
      <c r="H764" t="s">
        <v>19</v>
      </c>
      <c r="I764" t="s">
        <v>20</v>
      </c>
      <c r="J764" t="s">
        <v>161</v>
      </c>
      <c r="K764" t="s">
        <v>162</v>
      </c>
      <c r="L764" t="str">
        <f t="shared" si="45"/>
        <v xml:space="preserve">Lexmark </v>
      </c>
      <c r="M764" t="str">
        <f t="shared" si="46"/>
        <v>Single Item</v>
      </c>
      <c r="N764">
        <v>1</v>
      </c>
      <c r="O764" s="6">
        <v>0.05</v>
      </c>
      <c r="P764" s="3">
        <v>107.75</v>
      </c>
      <c r="Q764" s="3">
        <v>13.06</v>
      </c>
      <c r="R764" s="3">
        <f t="shared" si="47"/>
        <v>4.9836842105263202</v>
      </c>
      <c r="S764" s="3">
        <v>17.47</v>
      </c>
      <c r="U764" s="3"/>
    </row>
    <row r="765" spans="1:21" x14ac:dyDescent="0.25">
      <c r="A765" t="s">
        <v>1273</v>
      </c>
      <c r="B765" s="2">
        <v>44506</v>
      </c>
      <c r="C765" s="10" t="str">
        <f t="shared" si="44"/>
        <v>2021</v>
      </c>
      <c r="D765">
        <v>10252</v>
      </c>
      <c r="E765" t="s">
        <v>289</v>
      </c>
      <c r="F765" t="s">
        <v>39</v>
      </c>
      <c r="G765" t="s">
        <v>61</v>
      </c>
      <c r="H765" t="s">
        <v>62</v>
      </c>
      <c r="I765" t="s">
        <v>63</v>
      </c>
      <c r="J765" t="s">
        <v>150</v>
      </c>
      <c r="K765" t="s">
        <v>151</v>
      </c>
      <c r="L765" t="str">
        <f t="shared" si="45"/>
        <v xml:space="preserve">Maytag </v>
      </c>
      <c r="M765" t="str">
        <f t="shared" si="46"/>
        <v>Mid-Sized Order</v>
      </c>
      <c r="N765">
        <v>2</v>
      </c>
      <c r="O765" s="6">
        <v>0</v>
      </c>
      <c r="P765" s="3">
        <v>1756.16</v>
      </c>
      <c r="Q765" s="3">
        <v>251.43</v>
      </c>
      <c r="R765" s="3">
        <f t="shared" si="47"/>
        <v>0</v>
      </c>
      <c r="S765" s="3">
        <v>464.18</v>
      </c>
      <c r="U765" s="3"/>
    </row>
    <row r="766" spans="1:21" x14ac:dyDescent="0.25">
      <c r="A766" t="s">
        <v>1274</v>
      </c>
      <c r="B766" s="2">
        <v>44358</v>
      </c>
      <c r="C766" s="10" t="str">
        <f t="shared" si="44"/>
        <v>2021</v>
      </c>
      <c r="D766">
        <v>10368</v>
      </c>
      <c r="E766" t="s">
        <v>734</v>
      </c>
      <c r="F766" t="s">
        <v>17</v>
      </c>
      <c r="G766" t="s">
        <v>40</v>
      </c>
      <c r="H766" t="s">
        <v>41</v>
      </c>
      <c r="I766" t="s">
        <v>166</v>
      </c>
      <c r="J766" t="s">
        <v>246</v>
      </c>
      <c r="K766" t="s">
        <v>247</v>
      </c>
      <c r="L766" t="str">
        <f t="shared" si="45"/>
        <v xml:space="preserve">Samsung </v>
      </c>
      <c r="M766" t="str">
        <f t="shared" si="46"/>
        <v>Single Item</v>
      </c>
      <c r="N766">
        <v>1</v>
      </c>
      <c r="O766" s="6">
        <v>0.05</v>
      </c>
      <c r="P766" s="3">
        <v>1023.46</v>
      </c>
      <c r="Q766" s="3">
        <v>172.11</v>
      </c>
      <c r="R766" s="3">
        <f t="shared" si="47"/>
        <v>44.807894736842172</v>
      </c>
      <c r="S766" s="3">
        <v>242.37</v>
      </c>
      <c r="U766" s="3"/>
    </row>
    <row r="767" spans="1:21" x14ac:dyDescent="0.25">
      <c r="A767" t="s">
        <v>1275</v>
      </c>
      <c r="B767" s="2">
        <v>44534</v>
      </c>
      <c r="C767" s="10" t="str">
        <f t="shared" si="44"/>
        <v>2021</v>
      </c>
      <c r="D767">
        <v>10348</v>
      </c>
      <c r="E767" t="s">
        <v>1546</v>
      </c>
      <c r="F767" t="s">
        <v>17</v>
      </c>
      <c r="G767" t="s">
        <v>165</v>
      </c>
      <c r="H767" t="s">
        <v>41</v>
      </c>
      <c r="I767" t="s">
        <v>166</v>
      </c>
      <c r="J767" t="s">
        <v>263</v>
      </c>
      <c r="K767" t="s">
        <v>1544</v>
      </c>
      <c r="L767" t="str">
        <f t="shared" si="45"/>
        <v xml:space="preserve">Cuisinart </v>
      </c>
      <c r="M767" t="str">
        <f t="shared" si="46"/>
        <v>Mid-Sized Order</v>
      </c>
      <c r="N767">
        <v>4</v>
      </c>
      <c r="O767" s="6">
        <v>0</v>
      </c>
      <c r="P767" s="3">
        <v>2803.12</v>
      </c>
      <c r="Q767" s="3">
        <v>156.21</v>
      </c>
      <c r="R767" s="3">
        <f t="shared" si="47"/>
        <v>0</v>
      </c>
      <c r="S767" s="3">
        <v>716.38</v>
      </c>
      <c r="U767" s="3"/>
    </row>
    <row r="768" spans="1:21" x14ac:dyDescent="0.25">
      <c r="A768" t="s">
        <v>1276</v>
      </c>
      <c r="B768" s="2">
        <v>44084</v>
      </c>
      <c r="C768" s="10" t="str">
        <f t="shared" si="44"/>
        <v>2020</v>
      </c>
      <c r="D768">
        <v>10224</v>
      </c>
      <c r="E768" t="s">
        <v>575</v>
      </c>
      <c r="F768" t="s">
        <v>39</v>
      </c>
      <c r="G768" t="s">
        <v>18</v>
      </c>
      <c r="H768" t="s">
        <v>19</v>
      </c>
      <c r="I768" t="s">
        <v>20</v>
      </c>
      <c r="J768" t="s">
        <v>76</v>
      </c>
      <c r="K768" t="s">
        <v>77</v>
      </c>
      <c r="L768" t="str">
        <f t="shared" si="45"/>
        <v xml:space="preserve">Samsung </v>
      </c>
      <c r="M768" t="str">
        <f t="shared" si="46"/>
        <v>Single Item</v>
      </c>
      <c r="N768">
        <v>1</v>
      </c>
      <c r="O768" s="6">
        <v>0.2</v>
      </c>
      <c r="P768" s="3">
        <v>971.5</v>
      </c>
      <c r="Q768" s="3">
        <v>53.3</v>
      </c>
      <c r="R768" s="3">
        <f t="shared" si="47"/>
        <v>229.54999999999995</v>
      </c>
      <c r="S768" s="3">
        <v>199.63</v>
      </c>
      <c r="U768" s="3"/>
    </row>
    <row r="769" spans="1:21" x14ac:dyDescent="0.25">
      <c r="A769" t="s">
        <v>1277</v>
      </c>
      <c r="B769" s="2">
        <v>43771</v>
      </c>
      <c r="C769" s="10" t="str">
        <f t="shared" si="44"/>
        <v>2019</v>
      </c>
      <c r="D769">
        <v>10398</v>
      </c>
      <c r="E769" t="s">
        <v>291</v>
      </c>
      <c r="F769" t="s">
        <v>32</v>
      </c>
      <c r="G769" t="s">
        <v>18</v>
      </c>
      <c r="H769" t="s">
        <v>19</v>
      </c>
      <c r="I769" t="s">
        <v>20</v>
      </c>
      <c r="J769" t="s">
        <v>64</v>
      </c>
      <c r="K769" t="s">
        <v>65</v>
      </c>
      <c r="L769" t="str">
        <f t="shared" si="45"/>
        <v xml:space="preserve">TCL </v>
      </c>
      <c r="M769" t="str">
        <f t="shared" si="46"/>
        <v>Mid-Sized Order</v>
      </c>
      <c r="N769">
        <v>4</v>
      </c>
      <c r="O769" s="6">
        <v>0</v>
      </c>
      <c r="P769" s="3">
        <v>3526.56</v>
      </c>
      <c r="Q769" s="3">
        <v>140.61000000000001</v>
      </c>
      <c r="R769" s="3">
        <f t="shared" si="47"/>
        <v>0</v>
      </c>
      <c r="S769" s="3">
        <v>789.9</v>
      </c>
      <c r="U769" s="3"/>
    </row>
    <row r="770" spans="1:21" x14ac:dyDescent="0.25">
      <c r="A770" t="s">
        <v>1278</v>
      </c>
      <c r="B770" s="2">
        <v>43151</v>
      </c>
      <c r="C770" s="10" t="str">
        <f t="shared" si="44"/>
        <v>2018</v>
      </c>
      <c r="D770">
        <v>10196</v>
      </c>
      <c r="E770" t="s">
        <v>1539</v>
      </c>
      <c r="F770" t="s">
        <v>39</v>
      </c>
      <c r="G770" t="s">
        <v>165</v>
      </c>
      <c r="H770" t="s">
        <v>41</v>
      </c>
      <c r="I770" t="s">
        <v>166</v>
      </c>
      <c r="J770" t="s">
        <v>21</v>
      </c>
      <c r="K770" t="s">
        <v>22</v>
      </c>
      <c r="L770" t="str">
        <f t="shared" si="45"/>
        <v xml:space="preserve">OnePlus </v>
      </c>
      <c r="M770" t="str">
        <f t="shared" si="46"/>
        <v>Single Item</v>
      </c>
      <c r="N770">
        <v>1</v>
      </c>
      <c r="O770" s="6">
        <v>0.25</v>
      </c>
      <c r="P770" s="3">
        <v>618.01</v>
      </c>
      <c r="Q770" s="3">
        <v>26.2</v>
      </c>
      <c r="R770" s="3">
        <f t="shared" si="47"/>
        <v>197.26999999999998</v>
      </c>
      <c r="S770" s="3">
        <v>126.22</v>
      </c>
      <c r="U770" s="3"/>
    </row>
    <row r="771" spans="1:21" x14ac:dyDescent="0.25">
      <c r="A771" t="s">
        <v>1279</v>
      </c>
      <c r="B771" s="2">
        <v>43346</v>
      </c>
      <c r="C771" s="10" t="str">
        <f t="shared" ref="C771:C834" si="48">LEFT(TEXT(B771, "YYYY-MM-DD"), 4)</f>
        <v>2018</v>
      </c>
      <c r="D771">
        <v>10218</v>
      </c>
      <c r="E771" t="s">
        <v>293</v>
      </c>
      <c r="F771" t="s">
        <v>32</v>
      </c>
      <c r="G771" t="s">
        <v>121</v>
      </c>
      <c r="H771" t="s">
        <v>121</v>
      </c>
      <c r="I771" t="s">
        <v>122</v>
      </c>
      <c r="J771" t="s">
        <v>142</v>
      </c>
      <c r="K771" t="s">
        <v>1645</v>
      </c>
      <c r="L771" t="str">
        <f t="shared" ref="L771:L834" si="49">LEFT(K771, FIND(" ", K771))</f>
        <v xml:space="preserve">Whirlpool </v>
      </c>
      <c r="M771" t="str">
        <f t="shared" ref="M771:M834" si="50">IF(N771 = 1, "Single Item", IF(N771 &lt;= 4, "Mid-Sized Order", IF(N771 &gt; 4, "Large Order", "Invalid")))</f>
        <v>Mid-Sized Order</v>
      </c>
      <c r="N771">
        <v>4</v>
      </c>
      <c r="O771" s="6">
        <v>0</v>
      </c>
      <c r="P771" s="3">
        <v>774.68</v>
      </c>
      <c r="Q771" s="3">
        <v>14.7</v>
      </c>
      <c r="R771" s="3">
        <f t="shared" ref="R771:R834" si="51">(P771-Q771)/(1-O771) - (P771-Q771)</f>
        <v>0</v>
      </c>
      <c r="S771" s="3">
        <v>94.43</v>
      </c>
      <c r="U771" s="3"/>
    </row>
    <row r="772" spans="1:21" x14ac:dyDescent="0.25">
      <c r="A772" t="s">
        <v>1280</v>
      </c>
      <c r="B772" s="2">
        <v>43962</v>
      </c>
      <c r="C772" s="10" t="str">
        <f t="shared" si="48"/>
        <v>2020</v>
      </c>
      <c r="D772">
        <v>10336</v>
      </c>
      <c r="E772" t="s">
        <v>1114</v>
      </c>
      <c r="F772" t="s">
        <v>32</v>
      </c>
      <c r="G772" t="s">
        <v>40</v>
      </c>
      <c r="H772" t="s">
        <v>41</v>
      </c>
      <c r="I772" t="s">
        <v>166</v>
      </c>
      <c r="J772" t="s">
        <v>106</v>
      </c>
      <c r="K772" t="s">
        <v>107</v>
      </c>
      <c r="L772" t="str">
        <f t="shared" si="49"/>
        <v xml:space="preserve">Breville </v>
      </c>
      <c r="M772" t="str">
        <f t="shared" si="50"/>
        <v>Large Order</v>
      </c>
      <c r="N772">
        <v>6</v>
      </c>
      <c r="O772" s="6">
        <v>0.05</v>
      </c>
      <c r="P772" s="3">
        <v>6043.92</v>
      </c>
      <c r="Q772" s="3">
        <v>259.14</v>
      </c>
      <c r="R772" s="3">
        <f t="shared" si="51"/>
        <v>304.46210526315826</v>
      </c>
      <c r="S772" s="3">
        <v>1536.89</v>
      </c>
      <c r="U772" s="3"/>
    </row>
    <row r="773" spans="1:21" x14ac:dyDescent="0.25">
      <c r="A773" t="s">
        <v>1281</v>
      </c>
      <c r="B773" s="2">
        <v>43564</v>
      </c>
      <c r="C773" s="10" t="str">
        <f t="shared" si="48"/>
        <v>2019</v>
      </c>
      <c r="D773">
        <v>10189</v>
      </c>
      <c r="E773" t="s">
        <v>567</v>
      </c>
      <c r="F773" t="s">
        <v>39</v>
      </c>
      <c r="G773" t="s">
        <v>154</v>
      </c>
      <c r="H773" t="s">
        <v>155</v>
      </c>
      <c r="I773" t="s">
        <v>156</v>
      </c>
      <c r="J773" t="s">
        <v>43</v>
      </c>
      <c r="K773" t="s">
        <v>44</v>
      </c>
      <c r="L773" t="str">
        <f t="shared" si="49"/>
        <v xml:space="preserve">HP </v>
      </c>
      <c r="M773" t="str">
        <f t="shared" si="50"/>
        <v>Single Item</v>
      </c>
      <c r="N773">
        <v>1</v>
      </c>
      <c r="O773" s="6">
        <v>0</v>
      </c>
      <c r="P773" s="3">
        <v>157.5</v>
      </c>
      <c r="Q773" s="3">
        <v>19.79</v>
      </c>
      <c r="R773" s="3">
        <f t="shared" si="51"/>
        <v>0</v>
      </c>
      <c r="S773" s="3">
        <v>25.6</v>
      </c>
      <c r="U773" s="3"/>
    </row>
    <row r="774" spans="1:21" x14ac:dyDescent="0.25">
      <c r="A774" t="s">
        <v>1282</v>
      </c>
      <c r="B774" s="2">
        <v>44277</v>
      </c>
      <c r="C774" s="10" t="str">
        <f t="shared" si="48"/>
        <v>2021</v>
      </c>
      <c r="D774">
        <v>10309</v>
      </c>
      <c r="E774" t="s">
        <v>1547</v>
      </c>
      <c r="F774" t="s">
        <v>32</v>
      </c>
      <c r="G774" t="s">
        <v>88</v>
      </c>
      <c r="H774" t="s">
        <v>89</v>
      </c>
      <c r="I774" t="s">
        <v>90</v>
      </c>
      <c r="J774" t="s">
        <v>427</v>
      </c>
      <c r="K774" t="s">
        <v>428</v>
      </c>
      <c r="L774" t="str">
        <f t="shared" si="49"/>
        <v xml:space="preserve">Sharp </v>
      </c>
      <c r="M774" t="str">
        <f t="shared" si="50"/>
        <v>Single Item</v>
      </c>
      <c r="N774">
        <v>1</v>
      </c>
      <c r="O774" s="6">
        <v>0</v>
      </c>
      <c r="P774" s="3">
        <v>129.19</v>
      </c>
      <c r="Q774" s="3">
        <v>13.28</v>
      </c>
      <c r="R774" s="3">
        <f t="shared" si="51"/>
        <v>0</v>
      </c>
      <c r="S774" s="3">
        <v>20.71</v>
      </c>
      <c r="U774" s="3"/>
    </row>
    <row r="775" spans="1:21" x14ac:dyDescent="0.25">
      <c r="A775" t="s">
        <v>1283</v>
      </c>
      <c r="B775" s="2">
        <v>44799</v>
      </c>
      <c r="C775" s="10" t="str">
        <f t="shared" si="48"/>
        <v>2022</v>
      </c>
      <c r="D775">
        <v>10107</v>
      </c>
      <c r="E775" t="s">
        <v>1565</v>
      </c>
      <c r="F775" t="s">
        <v>32</v>
      </c>
      <c r="G775" t="s">
        <v>33</v>
      </c>
      <c r="H775" t="s">
        <v>34</v>
      </c>
      <c r="I775" t="s">
        <v>27</v>
      </c>
      <c r="J775" t="s">
        <v>80</v>
      </c>
      <c r="K775" t="s">
        <v>81</v>
      </c>
      <c r="L775" t="str">
        <f t="shared" si="49"/>
        <v xml:space="preserve">HP </v>
      </c>
      <c r="M775" t="str">
        <f t="shared" si="50"/>
        <v>Mid-Sized Order</v>
      </c>
      <c r="N775">
        <v>4</v>
      </c>
      <c r="O775" s="6">
        <v>0</v>
      </c>
      <c r="P775" s="3">
        <v>910.96</v>
      </c>
      <c r="Q775" s="3">
        <v>23.55</v>
      </c>
      <c r="R775" s="3">
        <f t="shared" si="51"/>
        <v>0</v>
      </c>
      <c r="S775" s="3">
        <v>138.99</v>
      </c>
      <c r="U775" s="3"/>
    </row>
    <row r="776" spans="1:21" x14ac:dyDescent="0.25">
      <c r="A776" t="s">
        <v>1285</v>
      </c>
      <c r="B776" s="2">
        <v>43770</v>
      </c>
      <c r="C776" s="10" t="str">
        <f t="shared" si="48"/>
        <v>2019</v>
      </c>
      <c r="D776">
        <v>10183</v>
      </c>
      <c r="E776" t="s">
        <v>1286</v>
      </c>
      <c r="F776" t="s">
        <v>39</v>
      </c>
      <c r="G776" t="s">
        <v>165</v>
      </c>
      <c r="H776" t="s">
        <v>41</v>
      </c>
      <c r="I776" t="s">
        <v>166</v>
      </c>
      <c r="J776" t="s">
        <v>229</v>
      </c>
      <c r="K776" t="s">
        <v>230</v>
      </c>
      <c r="L776" t="str">
        <f t="shared" si="49"/>
        <v xml:space="preserve">LG </v>
      </c>
      <c r="M776" t="str">
        <f t="shared" si="50"/>
        <v>Large Order</v>
      </c>
      <c r="N776">
        <v>5</v>
      </c>
      <c r="O776" s="6">
        <v>0</v>
      </c>
      <c r="P776" s="3">
        <v>5949</v>
      </c>
      <c r="Q776" s="3">
        <v>239.87</v>
      </c>
      <c r="R776" s="3">
        <f t="shared" si="51"/>
        <v>0</v>
      </c>
      <c r="S776" s="3">
        <v>1332.79</v>
      </c>
      <c r="U776" s="3"/>
    </row>
    <row r="777" spans="1:21" x14ac:dyDescent="0.25">
      <c r="A777" t="s">
        <v>1287</v>
      </c>
      <c r="B777" s="2">
        <v>44821</v>
      </c>
      <c r="C777" s="10" t="str">
        <f t="shared" si="48"/>
        <v>2022</v>
      </c>
      <c r="D777">
        <v>10029</v>
      </c>
      <c r="E777" t="s">
        <v>529</v>
      </c>
      <c r="F777" t="s">
        <v>17</v>
      </c>
      <c r="G777" t="s">
        <v>116</v>
      </c>
      <c r="H777" t="s">
        <v>26</v>
      </c>
      <c r="I777" t="s">
        <v>27</v>
      </c>
      <c r="J777" t="s">
        <v>161</v>
      </c>
      <c r="K777" t="s">
        <v>162</v>
      </c>
      <c r="L777" t="str">
        <f t="shared" si="49"/>
        <v xml:space="preserve">Lexmark </v>
      </c>
      <c r="M777" t="str">
        <f t="shared" si="50"/>
        <v>Single Item</v>
      </c>
      <c r="N777">
        <v>1</v>
      </c>
      <c r="O777" s="6">
        <v>0</v>
      </c>
      <c r="P777" s="3">
        <v>107.75</v>
      </c>
      <c r="Q777" s="3">
        <v>12.44</v>
      </c>
      <c r="R777" s="3">
        <f t="shared" si="51"/>
        <v>0</v>
      </c>
      <c r="S777" s="3">
        <v>17.399999999999999</v>
      </c>
      <c r="U777" s="3"/>
    </row>
    <row r="778" spans="1:21" x14ac:dyDescent="0.25">
      <c r="A778" t="s">
        <v>1288</v>
      </c>
      <c r="B778" s="2">
        <v>44466</v>
      </c>
      <c r="C778" s="10" t="str">
        <f t="shared" si="48"/>
        <v>2021</v>
      </c>
      <c r="D778">
        <v>10023</v>
      </c>
      <c r="E778" t="s">
        <v>908</v>
      </c>
      <c r="F778" t="s">
        <v>17</v>
      </c>
      <c r="G778" t="s">
        <v>88</v>
      </c>
      <c r="H778" t="s">
        <v>89</v>
      </c>
      <c r="I778" t="s">
        <v>90</v>
      </c>
      <c r="J778" t="s">
        <v>294</v>
      </c>
      <c r="K778" t="s">
        <v>295</v>
      </c>
      <c r="L778" t="str">
        <f t="shared" si="49"/>
        <v xml:space="preserve">Motorola </v>
      </c>
      <c r="M778" t="str">
        <f t="shared" si="50"/>
        <v>Single Item</v>
      </c>
      <c r="N778">
        <v>1</v>
      </c>
      <c r="O778" s="6">
        <v>0</v>
      </c>
      <c r="P778" s="3">
        <v>900.24</v>
      </c>
      <c r="Q778" s="3">
        <v>58.44</v>
      </c>
      <c r="R778" s="3">
        <f t="shared" si="51"/>
        <v>0</v>
      </c>
      <c r="S778" s="3">
        <v>185.89</v>
      </c>
      <c r="U778" s="3"/>
    </row>
    <row r="779" spans="1:21" x14ac:dyDescent="0.25">
      <c r="A779" t="s">
        <v>1289</v>
      </c>
      <c r="B779" s="2">
        <v>44248</v>
      </c>
      <c r="C779" s="10" t="str">
        <f t="shared" si="48"/>
        <v>2021</v>
      </c>
      <c r="D779">
        <v>10201</v>
      </c>
      <c r="E779" t="s">
        <v>629</v>
      </c>
      <c r="F779" t="s">
        <v>32</v>
      </c>
      <c r="G779" t="s">
        <v>88</v>
      </c>
      <c r="H779" t="s">
        <v>89</v>
      </c>
      <c r="I779" t="s">
        <v>90</v>
      </c>
      <c r="J779" t="s">
        <v>150</v>
      </c>
      <c r="K779" t="s">
        <v>151</v>
      </c>
      <c r="L779" t="str">
        <f t="shared" si="49"/>
        <v xml:space="preserve">Maytag </v>
      </c>
      <c r="M779" t="str">
        <f t="shared" si="50"/>
        <v>Mid-Sized Order</v>
      </c>
      <c r="N779">
        <v>2</v>
      </c>
      <c r="O779" s="6">
        <v>0.15</v>
      </c>
      <c r="P779" s="3">
        <v>1756.16</v>
      </c>
      <c r="Q779" s="3">
        <v>251.43</v>
      </c>
      <c r="R779" s="3">
        <f t="shared" si="51"/>
        <v>265.54058823529408</v>
      </c>
      <c r="S779" s="3">
        <v>464.18</v>
      </c>
      <c r="U779" s="3"/>
    </row>
    <row r="780" spans="1:21" x14ac:dyDescent="0.25">
      <c r="A780" t="s">
        <v>1290</v>
      </c>
      <c r="B780" s="2">
        <v>44206</v>
      </c>
      <c r="C780" s="10" t="str">
        <f t="shared" si="48"/>
        <v>2021</v>
      </c>
      <c r="D780">
        <v>10358</v>
      </c>
      <c r="E780" t="s">
        <v>494</v>
      </c>
      <c r="F780" t="s">
        <v>17</v>
      </c>
      <c r="G780" t="s">
        <v>61</v>
      </c>
      <c r="H780" t="s">
        <v>62</v>
      </c>
      <c r="I780" t="s">
        <v>63</v>
      </c>
      <c r="J780" t="s">
        <v>236</v>
      </c>
      <c r="K780" t="s">
        <v>237</v>
      </c>
      <c r="L780" t="str">
        <f t="shared" si="49"/>
        <v xml:space="preserve">Hamilton </v>
      </c>
      <c r="M780" t="str">
        <f t="shared" si="50"/>
        <v>Single Item</v>
      </c>
      <c r="N780">
        <v>1</v>
      </c>
      <c r="O780" s="6">
        <v>0</v>
      </c>
      <c r="P780" s="3">
        <v>737.82</v>
      </c>
      <c r="Q780" s="3">
        <v>193.01</v>
      </c>
      <c r="R780" s="3">
        <f t="shared" si="51"/>
        <v>0</v>
      </c>
      <c r="S780" s="3">
        <v>203.76</v>
      </c>
      <c r="U780" s="3"/>
    </row>
    <row r="781" spans="1:21" x14ac:dyDescent="0.25">
      <c r="A781" t="s">
        <v>1291</v>
      </c>
      <c r="B781" s="2">
        <v>43609</v>
      </c>
      <c r="C781" s="10" t="str">
        <f t="shared" si="48"/>
        <v>2019</v>
      </c>
      <c r="D781">
        <v>10193</v>
      </c>
      <c r="E781" t="s">
        <v>271</v>
      </c>
      <c r="F781" t="s">
        <v>17</v>
      </c>
      <c r="G781" t="s">
        <v>193</v>
      </c>
      <c r="H781" t="s">
        <v>193</v>
      </c>
      <c r="I781" t="s">
        <v>194</v>
      </c>
      <c r="J781" t="s">
        <v>68</v>
      </c>
      <c r="K781" t="s">
        <v>69</v>
      </c>
      <c r="L781" t="str">
        <f t="shared" si="49"/>
        <v xml:space="preserve">StarTech </v>
      </c>
      <c r="M781" t="str">
        <f t="shared" si="50"/>
        <v>Mid-Sized Order</v>
      </c>
      <c r="N781">
        <v>4</v>
      </c>
      <c r="O781" s="6">
        <v>0</v>
      </c>
      <c r="P781" s="3">
        <v>905.96</v>
      </c>
      <c r="Q781" s="3">
        <v>21.72</v>
      </c>
      <c r="R781" s="3">
        <f t="shared" si="51"/>
        <v>0</v>
      </c>
      <c r="S781" s="3">
        <v>138.05000000000001</v>
      </c>
      <c r="U781" s="3"/>
    </row>
    <row r="782" spans="1:21" x14ac:dyDescent="0.25">
      <c r="A782" t="s">
        <v>1292</v>
      </c>
      <c r="B782" s="2">
        <v>44839</v>
      </c>
      <c r="C782" s="10" t="str">
        <f t="shared" si="48"/>
        <v>2022</v>
      </c>
      <c r="D782">
        <v>10127</v>
      </c>
      <c r="E782" t="s">
        <v>534</v>
      </c>
      <c r="F782" t="s">
        <v>32</v>
      </c>
      <c r="G782" t="s">
        <v>193</v>
      </c>
      <c r="H782" t="s">
        <v>193</v>
      </c>
      <c r="I782" t="s">
        <v>194</v>
      </c>
      <c r="J782" t="s">
        <v>129</v>
      </c>
      <c r="K782" t="s">
        <v>130</v>
      </c>
      <c r="L782" t="str">
        <f t="shared" si="49"/>
        <v xml:space="preserve">BlackBerry </v>
      </c>
      <c r="M782" t="str">
        <f t="shared" si="50"/>
        <v>Single Item</v>
      </c>
      <c r="N782">
        <v>1</v>
      </c>
      <c r="O782" s="6">
        <v>0</v>
      </c>
      <c r="P782" s="3">
        <v>916.69</v>
      </c>
      <c r="Q782" s="3">
        <v>59.16</v>
      </c>
      <c r="R782" s="3">
        <f t="shared" si="51"/>
        <v>0</v>
      </c>
      <c r="S782" s="3">
        <v>189.26</v>
      </c>
      <c r="U782" s="3"/>
    </row>
    <row r="783" spans="1:21" x14ac:dyDescent="0.25">
      <c r="A783" t="s">
        <v>1293</v>
      </c>
      <c r="B783" s="2">
        <v>43410</v>
      </c>
      <c r="C783" s="10" t="str">
        <f t="shared" si="48"/>
        <v>2018</v>
      </c>
      <c r="D783">
        <v>10225</v>
      </c>
      <c r="E783" t="s">
        <v>1556</v>
      </c>
      <c r="F783" t="s">
        <v>17</v>
      </c>
      <c r="G783" t="s">
        <v>261</v>
      </c>
      <c r="H783" t="s">
        <v>261</v>
      </c>
      <c r="I783" t="s">
        <v>1543</v>
      </c>
      <c r="J783" t="s">
        <v>374</v>
      </c>
      <c r="K783" t="s">
        <v>1550</v>
      </c>
      <c r="L783" t="str">
        <f t="shared" si="49"/>
        <v xml:space="preserve">Insignia </v>
      </c>
      <c r="M783" t="str">
        <f t="shared" si="50"/>
        <v>Single Item</v>
      </c>
      <c r="N783">
        <v>1</v>
      </c>
      <c r="O783" s="6">
        <v>0</v>
      </c>
      <c r="P783" s="3">
        <v>1191.01</v>
      </c>
      <c r="Q783" s="3">
        <v>259.07</v>
      </c>
      <c r="R783" s="3">
        <f t="shared" si="51"/>
        <v>0</v>
      </c>
      <c r="S783" s="3">
        <v>287.93</v>
      </c>
      <c r="U783" s="3"/>
    </row>
    <row r="784" spans="1:21" x14ac:dyDescent="0.25">
      <c r="A784" t="s">
        <v>1294</v>
      </c>
      <c r="B784" s="2">
        <v>43208</v>
      </c>
      <c r="C784" s="10" t="str">
        <f t="shared" si="48"/>
        <v>2018</v>
      </c>
      <c r="D784">
        <v>10172</v>
      </c>
      <c r="E784" t="s">
        <v>1549</v>
      </c>
      <c r="F784" t="s">
        <v>17</v>
      </c>
      <c r="G784" t="s">
        <v>40</v>
      </c>
      <c r="H784" t="s">
        <v>41</v>
      </c>
      <c r="I784" t="s">
        <v>166</v>
      </c>
      <c r="J784" t="s">
        <v>205</v>
      </c>
      <c r="K784" t="s">
        <v>206</v>
      </c>
      <c r="L784" t="str">
        <f t="shared" si="49"/>
        <v xml:space="preserve">LG </v>
      </c>
      <c r="M784" t="str">
        <f t="shared" si="50"/>
        <v>Single Item</v>
      </c>
      <c r="N784">
        <v>1</v>
      </c>
      <c r="O784" s="6">
        <v>0</v>
      </c>
      <c r="P784" s="3">
        <v>753.3</v>
      </c>
      <c r="Q784" s="3">
        <v>52.39</v>
      </c>
      <c r="R784" s="3">
        <f t="shared" si="51"/>
        <v>0</v>
      </c>
      <c r="S784" s="3">
        <v>155.9</v>
      </c>
      <c r="U784" s="3"/>
    </row>
    <row r="785" spans="1:21" x14ac:dyDescent="0.25">
      <c r="A785" t="s">
        <v>1295</v>
      </c>
      <c r="B785" s="2">
        <v>44186</v>
      </c>
      <c r="C785" s="10" t="str">
        <f t="shared" si="48"/>
        <v>2020</v>
      </c>
      <c r="D785">
        <v>10085</v>
      </c>
      <c r="E785" t="s">
        <v>610</v>
      </c>
      <c r="F785" t="s">
        <v>17</v>
      </c>
      <c r="G785" t="s">
        <v>154</v>
      </c>
      <c r="H785" t="s">
        <v>155</v>
      </c>
      <c r="I785" t="s">
        <v>156</v>
      </c>
      <c r="J785" t="s">
        <v>123</v>
      </c>
      <c r="K785" t="s">
        <v>124</v>
      </c>
      <c r="L785" t="str">
        <f t="shared" si="49"/>
        <v xml:space="preserve">Sony </v>
      </c>
      <c r="M785" t="str">
        <f t="shared" si="50"/>
        <v>Single Item</v>
      </c>
      <c r="N785">
        <v>1</v>
      </c>
      <c r="O785" s="6">
        <v>0.1</v>
      </c>
      <c r="P785" s="3">
        <v>667.7</v>
      </c>
      <c r="Q785" s="3">
        <v>26.65</v>
      </c>
      <c r="R785" s="3">
        <f t="shared" si="51"/>
        <v>71.22777777777776</v>
      </c>
      <c r="S785" s="3">
        <v>136.19999999999999</v>
      </c>
      <c r="U785" s="3"/>
    </row>
    <row r="786" spans="1:21" x14ac:dyDescent="0.25">
      <c r="A786" t="s">
        <v>1296</v>
      </c>
      <c r="B786" s="2">
        <v>44488</v>
      </c>
      <c r="C786" s="10" t="str">
        <f t="shared" si="48"/>
        <v>2021</v>
      </c>
      <c r="D786">
        <v>10100</v>
      </c>
      <c r="E786" t="s">
        <v>1297</v>
      </c>
      <c r="F786" t="s">
        <v>17</v>
      </c>
      <c r="G786" t="s">
        <v>72</v>
      </c>
      <c r="H786" t="s">
        <v>73</v>
      </c>
      <c r="I786" t="s">
        <v>56</v>
      </c>
      <c r="J786" t="s">
        <v>443</v>
      </c>
      <c r="K786" t="s">
        <v>444</v>
      </c>
      <c r="L786" t="str">
        <f t="shared" si="49"/>
        <v xml:space="preserve">Cisco </v>
      </c>
      <c r="M786" t="str">
        <f t="shared" si="50"/>
        <v>Single Item</v>
      </c>
      <c r="N786">
        <v>1</v>
      </c>
      <c r="O786" s="6">
        <v>0</v>
      </c>
      <c r="P786" s="3">
        <v>554.19000000000005</v>
      </c>
      <c r="Q786" s="3">
        <v>34.21</v>
      </c>
      <c r="R786" s="3">
        <f t="shared" si="51"/>
        <v>0</v>
      </c>
      <c r="S786" s="3">
        <v>114.26</v>
      </c>
      <c r="U786" s="3"/>
    </row>
    <row r="787" spans="1:21" x14ac:dyDescent="0.25">
      <c r="A787" t="s">
        <v>1298</v>
      </c>
      <c r="B787" s="2">
        <v>44542</v>
      </c>
      <c r="C787" s="10" t="str">
        <f t="shared" si="48"/>
        <v>2021</v>
      </c>
      <c r="D787">
        <v>10105</v>
      </c>
      <c r="E787" t="s">
        <v>141</v>
      </c>
      <c r="F787" t="s">
        <v>39</v>
      </c>
      <c r="G787" t="s">
        <v>103</v>
      </c>
      <c r="H787" t="s">
        <v>104</v>
      </c>
      <c r="I787" t="s">
        <v>105</v>
      </c>
      <c r="J787" t="s">
        <v>95</v>
      </c>
      <c r="K787" t="s">
        <v>96</v>
      </c>
      <c r="L787" t="str">
        <f t="shared" si="49"/>
        <v xml:space="preserve">Sharp </v>
      </c>
      <c r="M787" t="str">
        <f t="shared" si="50"/>
        <v>Mid-Sized Order</v>
      </c>
      <c r="N787">
        <v>2</v>
      </c>
      <c r="O787" s="6">
        <v>0.3</v>
      </c>
      <c r="P787" s="3">
        <v>2048.7399999999998</v>
      </c>
      <c r="Q787" s="3">
        <v>216.25</v>
      </c>
      <c r="R787" s="3">
        <f t="shared" si="51"/>
        <v>785.35285714285737</v>
      </c>
      <c r="S787" s="3">
        <v>472.34</v>
      </c>
      <c r="U787" s="3"/>
    </row>
    <row r="788" spans="1:21" x14ac:dyDescent="0.25">
      <c r="A788" t="s">
        <v>1299</v>
      </c>
      <c r="B788" s="2">
        <v>43730</v>
      </c>
      <c r="C788" s="10" t="str">
        <f t="shared" si="48"/>
        <v>2019</v>
      </c>
      <c r="D788">
        <v>10223</v>
      </c>
      <c r="E788" t="s">
        <v>667</v>
      </c>
      <c r="F788" t="s">
        <v>39</v>
      </c>
      <c r="G788" t="s">
        <v>61</v>
      </c>
      <c r="H788" t="s">
        <v>62</v>
      </c>
      <c r="I788" t="s">
        <v>63</v>
      </c>
      <c r="J788" t="s">
        <v>302</v>
      </c>
      <c r="K788" t="s">
        <v>303</v>
      </c>
      <c r="L788" t="str">
        <f t="shared" si="49"/>
        <v xml:space="preserve">Toshiba </v>
      </c>
      <c r="M788" t="str">
        <f t="shared" si="50"/>
        <v>Single Item</v>
      </c>
      <c r="N788">
        <v>1</v>
      </c>
      <c r="O788" s="6">
        <v>0.05</v>
      </c>
      <c r="P788" s="3">
        <v>272.87</v>
      </c>
      <c r="Q788" s="3">
        <v>34.130000000000003</v>
      </c>
      <c r="R788" s="3">
        <f t="shared" si="51"/>
        <v>12.565263157894748</v>
      </c>
      <c r="S788" s="3">
        <v>36.15</v>
      </c>
      <c r="U788" s="3"/>
    </row>
    <row r="789" spans="1:21" x14ac:dyDescent="0.25">
      <c r="A789" t="s">
        <v>1300</v>
      </c>
      <c r="B789" s="2">
        <v>44573</v>
      </c>
      <c r="C789" s="10" t="str">
        <f t="shared" si="48"/>
        <v>2022</v>
      </c>
      <c r="D789">
        <v>10053</v>
      </c>
      <c r="E789" t="s">
        <v>315</v>
      </c>
      <c r="F789" t="s">
        <v>17</v>
      </c>
      <c r="G789" t="s">
        <v>121</v>
      </c>
      <c r="H789" t="s">
        <v>121</v>
      </c>
      <c r="I789" t="s">
        <v>122</v>
      </c>
      <c r="J789" t="s">
        <v>302</v>
      </c>
      <c r="K789" t="s">
        <v>303</v>
      </c>
      <c r="L789" t="str">
        <f t="shared" si="49"/>
        <v xml:space="preserve">Toshiba </v>
      </c>
      <c r="M789" t="str">
        <f t="shared" si="50"/>
        <v>Mid-Sized Order</v>
      </c>
      <c r="N789">
        <v>3</v>
      </c>
      <c r="O789" s="6">
        <v>0</v>
      </c>
      <c r="P789" s="3">
        <v>818.61</v>
      </c>
      <c r="Q789" s="3">
        <v>32.58</v>
      </c>
      <c r="R789" s="3">
        <f t="shared" si="51"/>
        <v>0</v>
      </c>
      <c r="S789" s="3">
        <v>101.48</v>
      </c>
      <c r="U789" s="3"/>
    </row>
    <row r="790" spans="1:21" x14ac:dyDescent="0.25">
      <c r="A790" t="s">
        <v>1301</v>
      </c>
      <c r="B790" s="2">
        <v>44656</v>
      </c>
      <c r="C790" s="10" t="str">
        <f t="shared" si="48"/>
        <v>2022</v>
      </c>
      <c r="D790">
        <v>10104</v>
      </c>
      <c r="E790" t="s">
        <v>923</v>
      </c>
      <c r="F790" t="s">
        <v>17</v>
      </c>
      <c r="G790" t="s">
        <v>61</v>
      </c>
      <c r="H790" t="s">
        <v>62</v>
      </c>
      <c r="I790" t="s">
        <v>63</v>
      </c>
      <c r="J790" t="s">
        <v>263</v>
      </c>
      <c r="K790" t="s">
        <v>1544</v>
      </c>
      <c r="L790" t="str">
        <f t="shared" si="49"/>
        <v xml:space="preserve">Cuisinart </v>
      </c>
      <c r="M790" t="str">
        <f t="shared" si="50"/>
        <v>Single Item</v>
      </c>
      <c r="N790">
        <v>1</v>
      </c>
      <c r="O790" s="6">
        <v>0.3</v>
      </c>
      <c r="P790" s="3">
        <v>700.78</v>
      </c>
      <c r="Q790" s="3">
        <v>156.21</v>
      </c>
      <c r="R790" s="3">
        <f t="shared" si="51"/>
        <v>233.38714285714286</v>
      </c>
      <c r="S790" s="3">
        <v>190.81</v>
      </c>
      <c r="U790" s="3"/>
    </row>
    <row r="791" spans="1:21" x14ac:dyDescent="0.25">
      <c r="A791" t="s">
        <v>1302</v>
      </c>
      <c r="B791" s="2">
        <v>44735</v>
      </c>
      <c r="C791" s="10" t="str">
        <f t="shared" si="48"/>
        <v>2022</v>
      </c>
      <c r="D791">
        <v>10251</v>
      </c>
      <c r="E791" t="s">
        <v>301</v>
      </c>
      <c r="F791" t="s">
        <v>17</v>
      </c>
      <c r="G791" t="s">
        <v>33</v>
      </c>
      <c r="H791" t="s">
        <v>34</v>
      </c>
      <c r="I791" t="s">
        <v>27</v>
      </c>
      <c r="J791" t="s">
        <v>427</v>
      </c>
      <c r="K791" t="s">
        <v>428</v>
      </c>
      <c r="L791" t="str">
        <f t="shared" si="49"/>
        <v xml:space="preserve">Sharp </v>
      </c>
      <c r="M791" t="str">
        <f t="shared" si="50"/>
        <v>Single Item</v>
      </c>
      <c r="N791">
        <v>1</v>
      </c>
      <c r="O791" s="6">
        <v>0.1</v>
      </c>
      <c r="P791" s="3">
        <v>129.19</v>
      </c>
      <c r="Q791" s="3">
        <v>12.07</v>
      </c>
      <c r="R791" s="3">
        <f t="shared" si="51"/>
        <v>13.013333333333321</v>
      </c>
      <c r="S791" s="3">
        <v>20.59</v>
      </c>
      <c r="U791" s="3"/>
    </row>
    <row r="792" spans="1:21" x14ac:dyDescent="0.25">
      <c r="A792" t="s">
        <v>1303</v>
      </c>
      <c r="B792" s="2">
        <v>44473</v>
      </c>
      <c r="C792" s="10" t="str">
        <f t="shared" si="48"/>
        <v>2021</v>
      </c>
      <c r="D792">
        <v>10084</v>
      </c>
      <c r="E792" t="s">
        <v>1304</v>
      </c>
      <c r="F792" t="s">
        <v>32</v>
      </c>
      <c r="G792" t="s">
        <v>116</v>
      </c>
      <c r="H792" t="s">
        <v>26</v>
      </c>
      <c r="I792" t="s">
        <v>27</v>
      </c>
      <c r="J792" t="s">
        <v>57</v>
      </c>
      <c r="K792" t="s">
        <v>58</v>
      </c>
      <c r="L792" t="str">
        <f t="shared" si="49"/>
        <v xml:space="preserve">KitchenAid </v>
      </c>
      <c r="M792" t="str">
        <f t="shared" si="50"/>
        <v>Single Item</v>
      </c>
      <c r="N792">
        <v>1</v>
      </c>
      <c r="O792" s="6">
        <v>0.3</v>
      </c>
      <c r="P792" s="3">
        <v>150.81</v>
      </c>
      <c r="Q792" s="3">
        <v>11.55</v>
      </c>
      <c r="R792" s="3">
        <f t="shared" si="51"/>
        <v>59.682857142857159</v>
      </c>
      <c r="S792" s="3">
        <v>19.260000000000002</v>
      </c>
      <c r="U792" s="3"/>
    </row>
    <row r="793" spans="1:21" x14ac:dyDescent="0.25">
      <c r="A793" t="s">
        <v>1305</v>
      </c>
      <c r="B793" s="2">
        <v>43251</v>
      </c>
      <c r="C793" s="10" t="str">
        <f t="shared" si="48"/>
        <v>2018</v>
      </c>
      <c r="D793">
        <v>10204</v>
      </c>
      <c r="E793" t="s">
        <v>212</v>
      </c>
      <c r="F793" t="s">
        <v>17</v>
      </c>
      <c r="G793" t="s">
        <v>165</v>
      </c>
      <c r="H793" t="s">
        <v>41</v>
      </c>
      <c r="I793" t="s">
        <v>166</v>
      </c>
      <c r="J793" t="s">
        <v>209</v>
      </c>
      <c r="K793" t="s">
        <v>210</v>
      </c>
      <c r="L793" t="str">
        <f t="shared" si="49"/>
        <v xml:space="preserve">Brother </v>
      </c>
      <c r="M793" t="str">
        <f t="shared" si="50"/>
        <v>Mid-Sized Order</v>
      </c>
      <c r="N793">
        <v>2</v>
      </c>
      <c r="O793" s="6">
        <v>0</v>
      </c>
      <c r="P793" s="3">
        <v>273.42</v>
      </c>
      <c r="Q793" s="3">
        <v>12.33</v>
      </c>
      <c r="R793" s="3">
        <f t="shared" si="51"/>
        <v>0</v>
      </c>
      <c r="S793" s="3">
        <v>42.25</v>
      </c>
      <c r="U793" s="3"/>
    </row>
    <row r="794" spans="1:21" x14ac:dyDescent="0.25">
      <c r="A794" t="s">
        <v>1306</v>
      </c>
      <c r="B794" s="2">
        <v>44136</v>
      </c>
      <c r="C794" s="10" t="str">
        <f t="shared" si="48"/>
        <v>2020</v>
      </c>
      <c r="D794">
        <v>10346</v>
      </c>
      <c r="E794" t="s">
        <v>752</v>
      </c>
      <c r="F794" t="s">
        <v>32</v>
      </c>
      <c r="G794" t="s">
        <v>165</v>
      </c>
      <c r="H794" t="s">
        <v>41</v>
      </c>
      <c r="I794" t="s">
        <v>166</v>
      </c>
      <c r="J794" t="s">
        <v>76</v>
      </c>
      <c r="K794" t="s">
        <v>77</v>
      </c>
      <c r="L794" t="str">
        <f t="shared" si="49"/>
        <v xml:space="preserve">Samsung </v>
      </c>
      <c r="M794" t="str">
        <f t="shared" si="50"/>
        <v>Single Item</v>
      </c>
      <c r="N794">
        <v>1</v>
      </c>
      <c r="O794" s="6">
        <v>0.15</v>
      </c>
      <c r="P794" s="3">
        <v>971.5</v>
      </c>
      <c r="Q794" s="3">
        <v>55.84</v>
      </c>
      <c r="R794" s="3">
        <f t="shared" si="51"/>
        <v>161.58705882352945</v>
      </c>
      <c r="S794" s="3">
        <v>199.88</v>
      </c>
      <c r="U794" s="3"/>
    </row>
    <row r="795" spans="1:21" x14ac:dyDescent="0.25">
      <c r="A795" t="s">
        <v>1307</v>
      </c>
      <c r="B795" s="2">
        <v>44501</v>
      </c>
      <c r="C795" s="10" t="str">
        <f t="shared" si="48"/>
        <v>2021</v>
      </c>
      <c r="D795">
        <v>10220</v>
      </c>
      <c r="E795" t="s">
        <v>1023</v>
      </c>
      <c r="F795" t="s">
        <v>17</v>
      </c>
      <c r="G795" t="s">
        <v>103</v>
      </c>
      <c r="H795" t="s">
        <v>104</v>
      </c>
      <c r="I795" t="s">
        <v>105</v>
      </c>
      <c r="J795" t="s">
        <v>95</v>
      </c>
      <c r="K795" t="s">
        <v>96</v>
      </c>
      <c r="L795" t="str">
        <f t="shared" si="49"/>
        <v xml:space="preserve">Sharp </v>
      </c>
      <c r="M795" t="str">
        <f t="shared" si="50"/>
        <v>Large Order</v>
      </c>
      <c r="N795">
        <v>5</v>
      </c>
      <c r="O795" s="6">
        <v>0</v>
      </c>
      <c r="P795" s="3">
        <v>5121.8500000000004</v>
      </c>
      <c r="Q795" s="3">
        <v>216.25</v>
      </c>
      <c r="R795" s="3">
        <f t="shared" si="51"/>
        <v>0</v>
      </c>
      <c r="S795" s="3">
        <v>1148.43</v>
      </c>
      <c r="U795" s="3"/>
    </row>
    <row r="796" spans="1:21" x14ac:dyDescent="0.25">
      <c r="A796" t="s">
        <v>1308</v>
      </c>
      <c r="B796" s="2">
        <v>44840</v>
      </c>
      <c r="C796" s="10" t="str">
        <f t="shared" si="48"/>
        <v>2022</v>
      </c>
      <c r="D796">
        <v>10339</v>
      </c>
      <c r="E796" t="s">
        <v>453</v>
      </c>
      <c r="F796" t="s">
        <v>32</v>
      </c>
      <c r="G796" t="s">
        <v>33</v>
      </c>
      <c r="H796" t="s">
        <v>34</v>
      </c>
      <c r="I796" t="s">
        <v>27</v>
      </c>
      <c r="J796" t="s">
        <v>68</v>
      </c>
      <c r="K796" t="s">
        <v>69</v>
      </c>
      <c r="L796" t="str">
        <f t="shared" si="49"/>
        <v xml:space="preserve">StarTech </v>
      </c>
      <c r="M796" t="str">
        <f t="shared" si="50"/>
        <v>Single Item</v>
      </c>
      <c r="N796">
        <v>1</v>
      </c>
      <c r="O796" s="6">
        <v>0</v>
      </c>
      <c r="P796" s="3">
        <v>226.49</v>
      </c>
      <c r="Q796" s="3">
        <v>19.75</v>
      </c>
      <c r="R796" s="3">
        <f t="shared" si="51"/>
        <v>0</v>
      </c>
      <c r="S796" s="3">
        <v>35.94</v>
      </c>
      <c r="U796" s="3"/>
    </row>
    <row r="797" spans="1:21" x14ac:dyDescent="0.25">
      <c r="A797" t="s">
        <v>1309</v>
      </c>
      <c r="B797" s="2">
        <v>44769</v>
      </c>
      <c r="C797" s="10" t="str">
        <f t="shared" si="48"/>
        <v>2022</v>
      </c>
      <c r="D797">
        <v>10398</v>
      </c>
      <c r="E797" t="s">
        <v>291</v>
      </c>
      <c r="F797" t="s">
        <v>32</v>
      </c>
      <c r="G797" t="s">
        <v>40</v>
      </c>
      <c r="H797" t="s">
        <v>41</v>
      </c>
      <c r="I797" t="s">
        <v>166</v>
      </c>
      <c r="J797" t="s">
        <v>117</v>
      </c>
      <c r="K797" t="s">
        <v>118</v>
      </c>
      <c r="L797" t="str">
        <f t="shared" si="49"/>
        <v xml:space="preserve">Xerox </v>
      </c>
      <c r="M797" t="str">
        <f t="shared" si="50"/>
        <v>Mid-Sized Order</v>
      </c>
      <c r="N797">
        <v>4</v>
      </c>
      <c r="O797" s="6">
        <v>0</v>
      </c>
      <c r="P797" s="3">
        <v>722.2</v>
      </c>
      <c r="Q797" s="3">
        <v>17.89</v>
      </c>
      <c r="R797" s="3">
        <f t="shared" si="51"/>
        <v>0</v>
      </c>
      <c r="S797" s="3">
        <v>110.11</v>
      </c>
      <c r="U797" s="3"/>
    </row>
    <row r="798" spans="1:21" x14ac:dyDescent="0.25">
      <c r="A798" t="s">
        <v>1310</v>
      </c>
      <c r="B798" s="2">
        <v>43403</v>
      </c>
      <c r="C798" s="10" t="str">
        <f t="shared" si="48"/>
        <v>2018</v>
      </c>
      <c r="D798">
        <v>10022</v>
      </c>
      <c r="E798" t="s">
        <v>624</v>
      </c>
      <c r="F798" t="s">
        <v>39</v>
      </c>
      <c r="G798" t="s">
        <v>72</v>
      </c>
      <c r="H798" t="s">
        <v>73</v>
      </c>
      <c r="I798" t="s">
        <v>56</v>
      </c>
      <c r="J798" t="s">
        <v>374</v>
      </c>
      <c r="K798" t="s">
        <v>1550</v>
      </c>
      <c r="L798" t="str">
        <f t="shared" si="49"/>
        <v xml:space="preserve">Insignia </v>
      </c>
      <c r="M798" t="str">
        <f t="shared" si="50"/>
        <v>Mid-Sized Order</v>
      </c>
      <c r="N798">
        <v>3</v>
      </c>
      <c r="O798" s="6">
        <v>0.05</v>
      </c>
      <c r="P798" s="3">
        <v>3573.03</v>
      </c>
      <c r="Q798" s="3">
        <v>270.33999999999997</v>
      </c>
      <c r="R798" s="3">
        <f t="shared" si="51"/>
        <v>173.82578947368438</v>
      </c>
      <c r="S798" s="3">
        <v>813.09</v>
      </c>
      <c r="U798" s="3"/>
    </row>
    <row r="799" spans="1:21" x14ac:dyDescent="0.25">
      <c r="A799" t="s">
        <v>1311</v>
      </c>
      <c r="B799" s="2">
        <v>43296</v>
      </c>
      <c r="C799" s="10" t="str">
        <f t="shared" si="48"/>
        <v>2018</v>
      </c>
      <c r="D799">
        <v>10223</v>
      </c>
      <c r="E799" t="s">
        <v>667</v>
      </c>
      <c r="F799" t="s">
        <v>39</v>
      </c>
      <c r="G799" t="s">
        <v>201</v>
      </c>
      <c r="H799" t="s">
        <v>202</v>
      </c>
      <c r="I799" t="s">
        <v>122</v>
      </c>
      <c r="J799" t="s">
        <v>496</v>
      </c>
      <c r="K799" t="s">
        <v>1553</v>
      </c>
      <c r="L799" t="str">
        <f t="shared" si="49"/>
        <v xml:space="preserve">Brother </v>
      </c>
      <c r="M799" t="str">
        <f t="shared" si="50"/>
        <v>Single Item</v>
      </c>
      <c r="N799">
        <v>1</v>
      </c>
      <c r="O799" s="6">
        <v>0</v>
      </c>
      <c r="P799" s="3">
        <v>279.3</v>
      </c>
      <c r="Q799" s="3">
        <v>28.31</v>
      </c>
      <c r="R799" s="3">
        <f t="shared" si="51"/>
        <v>0</v>
      </c>
      <c r="S799" s="3">
        <v>44.73</v>
      </c>
      <c r="U799" s="3"/>
    </row>
    <row r="800" spans="1:21" x14ac:dyDescent="0.25">
      <c r="A800" t="s">
        <v>1312</v>
      </c>
      <c r="B800" s="2">
        <v>43601</v>
      </c>
      <c r="C800" s="10" t="str">
        <f t="shared" si="48"/>
        <v>2019</v>
      </c>
      <c r="D800">
        <v>10261</v>
      </c>
      <c r="E800" t="s">
        <v>317</v>
      </c>
      <c r="F800" t="s">
        <v>17</v>
      </c>
      <c r="G800" t="s">
        <v>40</v>
      </c>
      <c r="H800" t="s">
        <v>41</v>
      </c>
      <c r="I800" t="s">
        <v>166</v>
      </c>
      <c r="J800" t="s">
        <v>106</v>
      </c>
      <c r="K800" t="s">
        <v>107</v>
      </c>
      <c r="L800" t="str">
        <f t="shared" si="49"/>
        <v xml:space="preserve">Breville </v>
      </c>
      <c r="M800" t="str">
        <f t="shared" si="50"/>
        <v>Mid-Sized Order</v>
      </c>
      <c r="N800">
        <v>4</v>
      </c>
      <c r="O800" s="6">
        <v>0</v>
      </c>
      <c r="P800" s="3">
        <v>4029.28</v>
      </c>
      <c r="Q800" s="3">
        <v>259.14</v>
      </c>
      <c r="R800" s="3">
        <f t="shared" si="51"/>
        <v>0</v>
      </c>
      <c r="S800" s="3">
        <v>1033.23</v>
      </c>
      <c r="U800" s="3"/>
    </row>
    <row r="801" spans="1:21" x14ac:dyDescent="0.25">
      <c r="A801" t="s">
        <v>1313</v>
      </c>
      <c r="B801" s="2">
        <v>44153</v>
      </c>
      <c r="C801" s="10" t="str">
        <f t="shared" si="48"/>
        <v>2020</v>
      </c>
      <c r="D801">
        <v>10099</v>
      </c>
      <c r="E801" t="s">
        <v>442</v>
      </c>
      <c r="F801" t="s">
        <v>39</v>
      </c>
      <c r="G801" t="s">
        <v>116</v>
      </c>
      <c r="H801" t="s">
        <v>26</v>
      </c>
      <c r="I801" t="s">
        <v>27</v>
      </c>
      <c r="J801" t="s">
        <v>379</v>
      </c>
      <c r="K801" t="s">
        <v>380</v>
      </c>
      <c r="L801" t="str">
        <f t="shared" si="49"/>
        <v xml:space="preserve">Toshiba </v>
      </c>
      <c r="M801" t="str">
        <f t="shared" si="50"/>
        <v>Single Item</v>
      </c>
      <c r="N801">
        <v>1</v>
      </c>
      <c r="O801" s="6">
        <v>0.05</v>
      </c>
      <c r="P801" s="3">
        <v>1021.59</v>
      </c>
      <c r="Q801" s="3">
        <v>158.19999999999999</v>
      </c>
      <c r="R801" s="3">
        <f t="shared" si="51"/>
        <v>45.441578947368498</v>
      </c>
      <c r="S801" s="3">
        <v>240.57</v>
      </c>
      <c r="U801" s="3"/>
    </row>
    <row r="802" spans="1:21" x14ac:dyDescent="0.25">
      <c r="A802" t="s">
        <v>1314</v>
      </c>
      <c r="B802" s="2">
        <v>44360</v>
      </c>
      <c r="C802" s="10" t="str">
        <f t="shared" si="48"/>
        <v>2021</v>
      </c>
      <c r="D802">
        <v>10075</v>
      </c>
      <c r="E802" t="s">
        <v>1315</v>
      </c>
      <c r="F802" t="s">
        <v>39</v>
      </c>
      <c r="G802" t="s">
        <v>72</v>
      </c>
      <c r="H802" t="s">
        <v>73</v>
      </c>
      <c r="I802" t="s">
        <v>56</v>
      </c>
      <c r="J802" t="s">
        <v>129</v>
      </c>
      <c r="K802" t="s">
        <v>130</v>
      </c>
      <c r="L802" t="str">
        <f t="shared" si="49"/>
        <v xml:space="preserve">BlackBerry </v>
      </c>
      <c r="M802" t="str">
        <f t="shared" si="50"/>
        <v>Single Item</v>
      </c>
      <c r="N802">
        <v>1</v>
      </c>
      <c r="O802" s="6">
        <v>0</v>
      </c>
      <c r="P802" s="3">
        <v>916.69</v>
      </c>
      <c r="Q802" s="3">
        <v>64.540000000000006</v>
      </c>
      <c r="R802" s="3">
        <f t="shared" si="51"/>
        <v>0</v>
      </c>
      <c r="S802" s="3">
        <v>189.79</v>
      </c>
      <c r="U802" s="3"/>
    </row>
    <row r="803" spans="1:21" x14ac:dyDescent="0.25">
      <c r="A803" t="s">
        <v>1316</v>
      </c>
      <c r="B803" s="2">
        <v>43337</v>
      </c>
      <c r="C803" s="10" t="str">
        <f t="shared" si="48"/>
        <v>2018</v>
      </c>
      <c r="D803">
        <v>10230</v>
      </c>
      <c r="E803" t="s">
        <v>836</v>
      </c>
      <c r="F803" t="s">
        <v>32</v>
      </c>
      <c r="G803" t="s">
        <v>47</v>
      </c>
      <c r="H803" t="s">
        <v>48</v>
      </c>
      <c r="I803" t="s">
        <v>122</v>
      </c>
      <c r="J803" t="s">
        <v>241</v>
      </c>
      <c r="K803" t="s">
        <v>242</v>
      </c>
      <c r="L803" t="str">
        <f t="shared" si="49"/>
        <v xml:space="preserve">LG </v>
      </c>
      <c r="M803" t="str">
        <f t="shared" si="50"/>
        <v>Mid-Sized Order</v>
      </c>
      <c r="N803">
        <v>4</v>
      </c>
      <c r="O803" s="6">
        <v>0</v>
      </c>
      <c r="P803" s="3">
        <v>952.32</v>
      </c>
      <c r="Q803" s="3">
        <v>28.52</v>
      </c>
      <c r="R803" s="3">
        <f t="shared" si="51"/>
        <v>0</v>
      </c>
      <c r="S803" s="3">
        <v>117.13</v>
      </c>
      <c r="U803" s="3"/>
    </row>
    <row r="804" spans="1:21" x14ac:dyDescent="0.25">
      <c r="A804" t="s">
        <v>1317</v>
      </c>
      <c r="B804" s="2">
        <v>43879</v>
      </c>
      <c r="C804" s="10" t="str">
        <f t="shared" si="48"/>
        <v>2020</v>
      </c>
      <c r="D804">
        <v>10113</v>
      </c>
      <c r="E804" t="s">
        <v>174</v>
      </c>
      <c r="F804" t="s">
        <v>17</v>
      </c>
      <c r="G804" t="s">
        <v>116</v>
      </c>
      <c r="H804" t="s">
        <v>26</v>
      </c>
      <c r="I804" t="s">
        <v>27</v>
      </c>
      <c r="J804" t="s">
        <v>99</v>
      </c>
      <c r="K804" t="s">
        <v>100</v>
      </c>
      <c r="L804" t="str">
        <f t="shared" si="49"/>
        <v xml:space="preserve">HiSense </v>
      </c>
      <c r="M804" t="str">
        <f t="shared" si="50"/>
        <v>Single Item</v>
      </c>
      <c r="N804">
        <v>1</v>
      </c>
      <c r="O804" s="6">
        <v>0.3</v>
      </c>
      <c r="P804" s="3">
        <v>1080.3800000000001</v>
      </c>
      <c r="Q804" s="3">
        <v>242.67</v>
      </c>
      <c r="R804" s="3">
        <f t="shared" si="51"/>
        <v>359.01857142857159</v>
      </c>
      <c r="S804" s="3">
        <v>294.37</v>
      </c>
      <c r="U804" s="3"/>
    </row>
    <row r="805" spans="1:21" x14ac:dyDescent="0.25">
      <c r="A805" t="s">
        <v>1318</v>
      </c>
      <c r="B805" s="2">
        <v>44814</v>
      </c>
      <c r="C805" s="10" t="str">
        <f t="shared" si="48"/>
        <v>2022</v>
      </c>
      <c r="D805">
        <v>10250</v>
      </c>
      <c r="E805" t="s">
        <v>1566</v>
      </c>
      <c r="F805" t="s">
        <v>39</v>
      </c>
      <c r="G805" t="s">
        <v>116</v>
      </c>
      <c r="H805" t="s">
        <v>26</v>
      </c>
      <c r="I805" t="s">
        <v>27</v>
      </c>
      <c r="J805" t="s">
        <v>205</v>
      </c>
      <c r="K805" t="s">
        <v>206</v>
      </c>
      <c r="L805" t="str">
        <f t="shared" si="49"/>
        <v xml:space="preserve">LG </v>
      </c>
      <c r="M805" t="str">
        <f t="shared" si="50"/>
        <v>Single Item</v>
      </c>
      <c r="N805">
        <v>1</v>
      </c>
      <c r="O805" s="6">
        <v>0</v>
      </c>
      <c r="P805" s="3">
        <v>753.3</v>
      </c>
      <c r="Q805" s="3">
        <v>47.63</v>
      </c>
      <c r="R805" s="3">
        <f t="shared" si="51"/>
        <v>0</v>
      </c>
      <c r="S805" s="3">
        <v>155.41999999999999</v>
      </c>
      <c r="U805" s="3"/>
    </row>
    <row r="806" spans="1:21" x14ac:dyDescent="0.25">
      <c r="A806" t="s">
        <v>1320</v>
      </c>
      <c r="B806" s="2">
        <v>43182</v>
      </c>
      <c r="C806" s="10" t="str">
        <f t="shared" si="48"/>
        <v>2018</v>
      </c>
      <c r="D806">
        <v>10137</v>
      </c>
      <c r="E806" t="s">
        <v>701</v>
      </c>
      <c r="F806" t="s">
        <v>32</v>
      </c>
      <c r="G806" t="s">
        <v>121</v>
      </c>
      <c r="H806" t="s">
        <v>121</v>
      </c>
      <c r="I806" t="s">
        <v>122</v>
      </c>
      <c r="J806" t="s">
        <v>384</v>
      </c>
      <c r="K806" t="s">
        <v>385</v>
      </c>
      <c r="L806" t="str">
        <f t="shared" si="49"/>
        <v xml:space="preserve">Hoover </v>
      </c>
      <c r="M806" t="str">
        <f t="shared" si="50"/>
        <v>Large Order</v>
      </c>
      <c r="N806">
        <v>7</v>
      </c>
      <c r="O806" s="6">
        <v>0</v>
      </c>
      <c r="P806" s="3">
        <v>8786.1200000000008</v>
      </c>
      <c r="Q806" s="3">
        <v>363.53</v>
      </c>
      <c r="R806" s="3">
        <f t="shared" si="51"/>
        <v>0</v>
      </c>
      <c r="S806" s="3">
        <v>2232.88</v>
      </c>
      <c r="U806" s="3"/>
    </row>
    <row r="807" spans="1:21" x14ac:dyDescent="0.25">
      <c r="A807" t="s">
        <v>1321</v>
      </c>
      <c r="B807" s="2">
        <v>43234</v>
      </c>
      <c r="C807" s="10" t="str">
        <f t="shared" si="48"/>
        <v>2018</v>
      </c>
      <c r="D807">
        <v>10010</v>
      </c>
      <c r="E807" t="s">
        <v>1057</v>
      </c>
      <c r="F807" t="s">
        <v>17</v>
      </c>
      <c r="G807" t="s">
        <v>116</v>
      </c>
      <c r="H807" t="s">
        <v>26</v>
      </c>
      <c r="I807" t="s">
        <v>27</v>
      </c>
      <c r="J807" t="s">
        <v>181</v>
      </c>
      <c r="K807" t="s">
        <v>182</v>
      </c>
      <c r="L807" t="str">
        <f t="shared" si="49"/>
        <v xml:space="preserve">Hoover </v>
      </c>
      <c r="M807" t="str">
        <f t="shared" si="50"/>
        <v>Single Item</v>
      </c>
      <c r="N807">
        <v>1</v>
      </c>
      <c r="O807" s="6">
        <v>0.25</v>
      </c>
      <c r="P807" s="3">
        <v>230.19</v>
      </c>
      <c r="Q807" s="3">
        <v>26.22</v>
      </c>
      <c r="R807" s="3">
        <f t="shared" si="51"/>
        <v>67.989999999999981</v>
      </c>
      <c r="S807" s="3">
        <v>30.24</v>
      </c>
      <c r="U807" s="3"/>
    </row>
    <row r="808" spans="1:21" x14ac:dyDescent="0.25">
      <c r="A808" t="s">
        <v>1322</v>
      </c>
      <c r="B808" s="2">
        <v>44629</v>
      </c>
      <c r="C808" s="10" t="str">
        <f t="shared" si="48"/>
        <v>2022</v>
      </c>
      <c r="D808">
        <v>10270</v>
      </c>
      <c r="E808" t="s">
        <v>287</v>
      </c>
      <c r="F808" t="s">
        <v>32</v>
      </c>
      <c r="G808" t="s">
        <v>88</v>
      </c>
      <c r="H808" t="s">
        <v>89</v>
      </c>
      <c r="I808" t="s">
        <v>90</v>
      </c>
      <c r="J808" t="s">
        <v>236</v>
      </c>
      <c r="K808" t="s">
        <v>237</v>
      </c>
      <c r="L808" t="str">
        <f t="shared" si="49"/>
        <v xml:space="preserve">Hamilton </v>
      </c>
      <c r="M808" t="str">
        <f t="shared" si="50"/>
        <v>Mid-Sized Order</v>
      </c>
      <c r="N808">
        <v>2</v>
      </c>
      <c r="O808" s="6">
        <v>0</v>
      </c>
      <c r="P808" s="3">
        <v>1475.64</v>
      </c>
      <c r="Q808" s="3">
        <v>193.01</v>
      </c>
      <c r="R808" s="3">
        <f t="shared" si="51"/>
        <v>0</v>
      </c>
      <c r="S808" s="3">
        <v>388.22</v>
      </c>
      <c r="U808" s="3"/>
    </row>
    <row r="809" spans="1:21" x14ac:dyDescent="0.25">
      <c r="A809" t="s">
        <v>1323</v>
      </c>
      <c r="B809" s="2">
        <v>43929</v>
      </c>
      <c r="C809" s="10" t="str">
        <f t="shared" si="48"/>
        <v>2020</v>
      </c>
      <c r="D809">
        <v>10121</v>
      </c>
      <c r="E809" t="s">
        <v>16</v>
      </c>
      <c r="F809" t="s">
        <v>17</v>
      </c>
      <c r="G809" t="s">
        <v>47</v>
      </c>
      <c r="H809" t="s">
        <v>48</v>
      </c>
      <c r="I809" t="s">
        <v>122</v>
      </c>
      <c r="J809" t="s">
        <v>246</v>
      </c>
      <c r="K809" t="s">
        <v>247</v>
      </c>
      <c r="L809" t="str">
        <f t="shared" si="49"/>
        <v xml:space="preserve">Samsung </v>
      </c>
      <c r="M809" t="str">
        <f t="shared" si="50"/>
        <v>Single Item</v>
      </c>
      <c r="N809">
        <v>1</v>
      </c>
      <c r="O809" s="6">
        <v>0.05</v>
      </c>
      <c r="P809" s="3">
        <v>1023.46</v>
      </c>
      <c r="Q809" s="3">
        <v>164.28</v>
      </c>
      <c r="R809" s="3">
        <f t="shared" si="51"/>
        <v>45.220000000000027</v>
      </c>
      <c r="S809" s="3">
        <v>241.59</v>
      </c>
      <c r="U809" s="3"/>
    </row>
    <row r="810" spans="1:21" x14ac:dyDescent="0.25">
      <c r="A810" t="s">
        <v>1324</v>
      </c>
      <c r="B810" s="2">
        <v>44417</v>
      </c>
      <c r="C810" s="10" t="str">
        <f t="shared" si="48"/>
        <v>2021</v>
      </c>
      <c r="D810">
        <v>10341</v>
      </c>
      <c r="E810" t="s">
        <v>200</v>
      </c>
      <c r="F810" t="s">
        <v>39</v>
      </c>
      <c r="G810" t="s">
        <v>201</v>
      </c>
      <c r="H810" t="s">
        <v>202</v>
      </c>
      <c r="I810" t="s">
        <v>122</v>
      </c>
      <c r="J810" t="s">
        <v>496</v>
      </c>
      <c r="K810" t="s">
        <v>1553</v>
      </c>
      <c r="L810" t="str">
        <f t="shared" si="49"/>
        <v xml:space="preserve">Brother </v>
      </c>
      <c r="M810" t="str">
        <f t="shared" si="50"/>
        <v>Single Item</v>
      </c>
      <c r="N810">
        <v>1</v>
      </c>
      <c r="O810" s="6">
        <v>0.05</v>
      </c>
      <c r="P810" s="3">
        <v>279.3</v>
      </c>
      <c r="Q810" s="3">
        <v>28.31</v>
      </c>
      <c r="R810" s="3">
        <f t="shared" si="51"/>
        <v>13.210000000000036</v>
      </c>
      <c r="S810" s="3">
        <v>44.73</v>
      </c>
      <c r="U810" s="3"/>
    </row>
    <row r="811" spans="1:21" x14ac:dyDescent="0.25">
      <c r="A811" t="s">
        <v>1325</v>
      </c>
      <c r="B811" s="2">
        <v>44242</v>
      </c>
      <c r="C811" s="10" t="str">
        <f t="shared" si="48"/>
        <v>2021</v>
      </c>
      <c r="D811">
        <v>10341</v>
      </c>
      <c r="E811" t="s">
        <v>200</v>
      </c>
      <c r="F811" t="s">
        <v>39</v>
      </c>
      <c r="G811" t="s">
        <v>261</v>
      </c>
      <c r="H811" t="s">
        <v>261</v>
      </c>
      <c r="I811" t="s">
        <v>1543</v>
      </c>
      <c r="J811" t="s">
        <v>28</v>
      </c>
      <c r="K811" t="s">
        <v>29</v>
      </c>
      <c r="L811" t="str">
        <f t="shared" si="49"/>
        <v xml:space="preserve">LG </v>
      </c>
      <c r="M811" t="str">
        <f t="shared" si="50"/>
        <v>Mid-Sized Order</v>
      </c>
      <c r="N811">
        <v>4</v>
      </c>
      <c r="O811" s="6">
        <v>0</v>
      </c>
      <c r="P811" s="3">
        <v>4016.72</v>
      </c>
      <c r="Q811" s="3">
        <v>308.98</v>
      </c>
      <c r="R811" s="3">
        <f t="shared" si="51"/>
        <v>0</v>
      </c>
      <c r="S811" s="3">
        <v>1035.06</v>
      </c>
      <c r="U811" s="3"/>
    </row>
    <row r="812" spans="1:21" x14ac:dyDescent="0.25">
      <c r="A812" t="s">
        <v>1326</v>
      </c>
      <c r="B812" s="2">
        <v>43422</v>
      </c>
      <c r="C812" s="10" t="str">
        <f t="shared" si="48"/>
        <v>2018</v>
      </c>
      <c r="D812">
        <v>10207</v>
      </c>
      <c r="E812" t="s">
        <v>249</v>
      </c>
      <c r="F812" t="s">
        <v>32</v>
      </c>
      <c r="G812" t="s">
        <v>165</v>
      </c>
      <c r="H812" t="s">
        <v>41</v>
      </c>
      <c r="I812" t="s">
        <v>166</v>
      </c>
      <c r="J812" t="s">
        <v>443</v>
      </c>
      <c r="K812" t="s">
        <v>444</v>
      </c>
      <c r="L812" t="str">
        <f t="shared" si="49"/>
        <v xml:space="preserve">Cisco </v>
      </c>
      <c r="M812" t="str">
        <f t="shared" si="50"/>
        <v>Large Order</v>
      </c>
      <c r="N812">
        <v>6</v>
      </c>
      <c r="O812" s="6">
        <v>0</v>
      </c>
      <c r="P812" s="3">
        <v>3325.14</v>
      </c>
      <c r="Q812" s="3">
        <v>31.36</v>
      </c>
      <c r="R812" s="3">
        <f t="shared" si="51"/>
        <v>0</v>
      </c>
      <c r="S812" s="3">
        <v>668.18</v>
      </c>
      <c r="U812" s="3"/>
    </row>
    <row r="813" spans="1:21" x14ac:dyDescent="0.25">
      <c r="A813" t="s">
        <v>1327</v>
      </c>
      <c r="B813" s="2">
        <v>43123</v>
      </c>
      <c r="C813" s="10" t="str">
        <f t="shared" si="48"/>
        <v>2018</v>
      </c>
      <c r="D813">
        <v>10353</v>
      </c>
      <c r="E813" t="s">
        <v>352</v>
      </c>
      <c r="F813" t="s">
        <v>32</v>
      </c>
      <c r="G813" t="s">
        <v>193</v>
      </c>
      <c r="H813" t="s">
        <v>193</v>
      </c>
      <c r="I813" t="s">
        <v>194</v>
      </c>
      <c r="J813" t="s">
        <v>95</v>
      </c>
      <c r="K813" t="s">
        <v>96</v>
      </c>
      <c r="L813" t="str">
        <f t="shared" si="49"/>
        <v xml:space="preserve">Sharp </v>
      </c>
      <c r="M813" t="str">
        <f t="shared" si="50"/>
        <v>Single Item</v>
      </c>
      <c r="N813">
        <v>1</v>
      </c>
      <c r="O813" s="6">
        <v>0.15</v>
      </c>
      <c r="P813" s="3">
        <v>1024.3699999999999</v>
      </c>
      <c r="Q813" s="3">
        <v>206.84</v>
      </c>
      <c r="R813" s="3">
        <f t="shared" si="51"/>
        <v>144.26999999999998</v>
      </c>
      <c r="S813" s="3">
        <v>246.04</v>
      </c>
      <c r="U813" s="3"/>
    </row>
    <row r="814" spans="1:21" x14ac:dyDescent="0.25">
      <c r="A814" t="s">
        <v>1328</v>
      </c>
      <c r="B814" s="2">
        <v>44057</v>
      </c>
      <c r="C814" s="10" t="str">
        <f t="shared" si="48"/>
        <v>2020</v>
      </c>
      <c r="D814">
        <v>10047</v>
      </c>
      <c r="E814" t="s">
        <v>798</v>
      </c>
      <c r="F814" t="s">
        <v>39</v>
      </c>
      <c r="G814" t="s">
        <v>112</v>
      </c>
      <c r="H814" t="s">
        <v>26</v>
      </c>
      <c r="I814" t="s">
        <v>27</v>
      </c>
      <c r="J814" t="s">
        <v>263</v>
      </c>
      <c r="K814" t="s">
        <v>1544</v>
      </c>
      <c r="L814" t="str">
        <f t="shared" si="49"/>
        <v xml:space="preserve">Cuisinart </v>
      </c>
      <c r="M814" t="str">
        <f t="shared" si="50"/>
        <v>Single Item</v>
      </c>
      <c r="N814">
        <v>1</v>
      </c>
      <c r="O814" s="6">
        <v>0</v>
      </c>
      <c r="P814" s="3">
        <v>700.78</v>
      </c>
      <c r="Q814" s="3">
        <v>142.01</v>
      </c>
      <c r="R814" s="3">
        <f t="shared" si="51"/>
        <v>0</v>
      </c>
      <c r="S814" s="3">
        <v>189.39</v>
      </c>
      <c r="U814" s="3"/>
    </row>
    <row r="815" spans="1:21" x14ac:dyDescent="0.25">
      <c r="A815" t="s">
        <v>1329</v>
      </c>
      <c r="B815" s="2">
        <v>44255</v>
      </c>
      <c r="C815" s="10" t="str">
        <f t="shared" si="48"/>
        <v>2021</v>
      </c>
      <c r="D815">
        <v>10075</v>
      </c>
      <c r="E815" t="s">
        <v>1315</v>
      </c>
      <c r="F815" t="s">
        <v>39</v>
      </c>
      <c r="G815" t="s">
        <v>165</v>
      </c>
      <c r="H815" t="s">
        <v>41</v>
      </c>
      <c r="I815" t="s">
        <v>166</v>
      </c>
      <c r="J815" t="s">
        <v>272</v>
      </c>
      <c r="K815" t="s">
        <v>273</v>
      </c>
      <c r="L815" t="str">
        <f t="shared" si="49"/>
        <v xml:space="preserve">Huawei </v>
      </c>
      <c r="M815" t="str">
        <f t="shared" si="50"/>
        <v>Single Item</v>
      </c>
      <c r="N815">
        <v>1</v>
      </c>
      <c r="O815" s="6">
        <v>0.1</v>
      </c>
      <c r="P815" s="3">
        <v>500.32</v>
      </c>
      <c r="Q815" s="3">
        <v>17</v>
      </c>
      <c r="R815" s="3">
        <f t="shared" si="51"/>
        <v>53.702222222222247</v>
      </c>
      <c r="S815" s="3">
        <v>101.76</v>
      </c>
      <c r="U815" s="3"/>
    </row>
    <row r="816" spans="1:21" x14ac:dyDescent="0.25">
      <c r="A816" t="s">
        <v>1330</v>
      </c>
      <c r="B816" s="2">
        <v>44672</v>
      </c>
      <c r="C816" s="10" t="str">
        <f t="shared" si="48"/>
        <v>2022</v>
      </c>
      <c r="D816">
        <v>10145</v>
      </c>
      <c r="E816" t="s">
        <v>1159</v>
      </c>
      <c r="F816" t="s">
        <v>39</v>
      </c>
      <c r="G816" t="s">
        <v>133</v>
      </c>
      <c r="H816" t="s">
        <v>134</v>
      </c>
      <c r="I816" t="s">
        <v>135</v>
      </c>
      <c r="J816" t="s">
        <v>35</v>
      </c>
      <c r="K816" t="s">
        <v>36</v>
      </c>
      <c r="L816" t="str">
        <f t="shared" si="49"/>
        <v xml:space="preserve">Samsung </v>
      </c>
      <c r="M816" t="str">
        <f t="shared" si="50"/>
        <v>Mid-Sized Order</v>
      </c>
      <c r="N816">
        <v>2</v>
      </c>
      <c r="O816" s="6">
        <v>0.3</v>
      </c>
      <c r="P816" s="3">
        <v>1702.5</v>
      </c>
      <c r="Q816" s="3">
        <v>226.46</v>
      </c>
      <c r="R816" s="3">
        <f t="shared" si="51"/>
        <v>632.58857142857141</v>
      </c>
      <c r="S816" s="3">
        <v>448.27</v>
      </c>
      <c r="U816" s="3"/>
    </row>
    <row r="817" spans="1:21" x14ac:dyDescent="0.25">
      <c r="A817" t="s">
        <v>1331</v>
      </c>
      <c r="B817" s="2">
        <v>44506</v>
      </c>
      <c r="C817" s="10" t="str">
        <f t="shared" si="48"/>
        <v>2021</v>
      </c>
      <c r="D817">
        <v>10309</v>
      </c>
      <c r="E817" t="s">
        <v>1547</v>
      </c>
      <c r="F817" t="s">
        <v>32</v>
      </c>
      <c r="G817" t="s">
        <v>165</v>
      </c>
      <c r="H817" t="s">
        <v>41</v>
      </c>
      <c r="I817" t="s">
        <v>166</v>
      </c>
      <c r="J817" t="s">
        <v>480</v>
      </c>
      <c r="K817" t="s">
        <v>481</v>
      </c>
      <c r="L817" t="str">
        <f t="shared" si="49"/>
        <v xml:space="preserve">Panasonic </v>
      </c>
      <c r="M817" t="str">
        <f t="shared" si="50"/>
        <v>Single Item</v>
      </c>
      <c r="N817">
        <v>1</v>
      </c>
      <c r="O817" s="6">
        <v>0</v>
      </c>
      <c r="P817" s="3">
        <v>885.07</v>
      </c>
      <c r="Q817" s="3">
        <v>159.04</v>
      </c>
      <c r="R817" s="3">
        <f t="shared" si="51"/>
        <v>0</v>
      </c>
      <c r="S817" s="3">
        <v>210.62</v>
      </c>
      <c r="U817" s="3"/>
    </row>
    <row r="818" spans="1:21" x14ac:dyDescent="0.25">
      <c r="A818" t="s">
        <v>1332</v>
      </c>
      <c r="B818" s="2">
        <v>44149</v>
      </c>
      <c r="C818" s="10" t="str">
        <f t="shared" si="48"/>
        <v>2020</v>
      </c>
      <c r="D818">
        <v>10235</v>
      </c>
      <c r="E818" t="s">
        <v>1010</v>
      </c>
      <c r="F818" t="s">
        <v>39</v>
      </c>
      <c r="G818" t="s">
        <v>25</v>
      </c>
      <c r="H818" t="s">
        <v>26</v>
      </c>
      <c r="I818" t="s">
        <v>27</v>
      </c>
      <c r="J818" t="s">
        <v>302</v>
      </c>
      <c r="K818" t="s">
        <v>303</v>
      </c>
      <c r="L818" t="str">
        <f t="shared" si="49"/>
        <v xml:space="preserve">Toshiba </v>
      </c>
      <c r="M818" t="str">
        <f t="shared" si="50"/>
        <v>Single Item</v>
      </c>
      <c r="N818">
        <v>1</v>
      </c>
      <c r="O818" s="6">
        <v>0.3</v>
      </c>
      <c r="P818" s="3">
        <v>272.87</v>
      </c>
      <c r="Q818" s="3">
        <v>31.03</v>
      </c>
      <c r="R818" s="3">
        <f t="shared" si="51"/>
        <v>103.64571428571432</v>
      </c>
      <c r="S818" s="3">
        <v>35.840000000000003</v>
      </c>
      <c r="U818" s="3"/>
    </row>
    <row r="819" spans="1:21" x14ac:dyDescent="0.25">
      <c r="A819" t="s">
        <v>1333</v>
      </c>
      <c r="B819" s="2">
        <v>43628</v>
      </c>
      <c r="C819" s="10" t="str">
        <f t="shared" si="48"/>
        <v>2019</v>
      </c>
      <c r="D819">
        <v>10224</v>
      </c>
      <c r="E819" t="s">
        <v>575</v>
      </c>
      <c r="F819" t="s">
        <v>39</v>
      </c>
      <c r="G819" t="s">
        <v>154</v>
      </c>
      <c r="H819" t="s">
        <v>155</v>
      </c>
      <c r="I819" t="s">
        <v>156</v>
      </c>
      <c r="J819" t="s">
        <v>21</v>
      </c>
      <c r="K819" t="s">
        <v>22</v>
      </c>
      <c r="L819" t="str">
        <f t="shared" si="49"/>
        <v xml:space="preserve">OnePlus </v>
      </c>
      <c r="M819" t="str">
        <f t="shared" si="50"/>
        <v>Single Item</v>
      </c>
      <c r="N819">
        <v>1</v>
      </c>
      <c r="O819" s="6">
        <v>0.15</v>
      </c>
      <c r="P819" s="3">
        <v>618.01</v>
      </c>
      <c r="Q819" s="3">
        <v>26.2</v>
      </c>
      <c r="R819" s="3">
        <f t="shared" si="51"/>
        <v>104.43705882352947</v>
      </c>
      <c r="S819" s="3">
        <v>126.22</v>
      </c>
      <c r="U819" s="3"/>
    </row>
    <row r="820" spans="1:21" x14ac:dyDescent="0.25">
      <c r="A820" t="s">
        <v>1334</v>
      </c>
      <c r="B820" s="2">
        <v>43730</v>
      </c>
      <c r="C820" s="10" t="str">
        <f t="shared" si="48"/>
        <v>2019</v>
      </c>
      <c r="D820">
        <v>10183</v>
      </c>
      <c r="E820" t="s">
        <v>1286</v>
      </c>
      <c r="F820" t="s">
        <v>39</v>
      </c>
      <c r="G820" t="s">
        <v>88</v>
      </c>
      <c r="H820" t="s">
        <v>89</v>
      </c>
      <c r="I820" t="s">
        <v>90</v>
      </c>
      <c r="J820" t="s">
        <v>167</v>
      </c>
      <c r="K820" t="s">
        <v>168</v>
      </c>
      <c r="L820" t="str">
        <f t="shared" si="49"/>
        <v xml:space="preserve">Philips </v>
      </c>
      <c r="M820" t="str">
        <f t="shared" si="50"/>
        <v>Large Order</v>
      </c>
      <c r="N820">
        <v>5</v>
      </c>
      <c r="O820" s="6">
        <v>0.2</v>
      </c>
      <c r="P820" s="3">
        <v>6079</v>
      </c>
      <c r="Q820" s="3">
        <v>230.18</v>
      </c>
      <c r="R820" s="3">
        <f t="shared" si="51"/>
        <v>1462.2049999999999</v>
      </c>
      <c r="S820" s="3">
        <v>1360.42</v>
      </c>
      <c r="U820" s="3"/>
    </row>
    <row r="821" spans="1:21" x14ac:dyDescent="0.25">
      <c r="A821" t="s">
        <v>1335</v>
      </c>
      <c r="B821" s="2">
        <v>43378</v>
      </c>
      <c r="C821" s="10" t="str">
        <f t="shared" si="48"/>
        <v>2018</v>
      </c>
      <c r="D821">
        <v>10077</v>
      </c>
      <c r="E821" t="s">
        <v>178</v>
      </c>
      <c r="F821" t="s">
        <v>17</v>
      </c>
      <c r="G821" t="s">
        <v>61</v>
      </c>
      <c r="H821" t="s">
        <v>62</v>
      </c>
      <c r="I821" t="s">
        <v>63</v>
      </c>
      <c r="J821" t="s">
        <v>312</v>
      </c>
      <c r="K821" t="s">
        <v>313</v>
      </c>
      <c r="L821" t="str">
        <f t="shared" si="49"/>
        <v xml:space="preserve">Whirlpool </v>
      </c>
      <c r="M821" t="str">
        <f t="shared" si="50"/>
        <v>Single Item</v>
      </c>
      <c r="N821">
        <v>1</v>
      </c>
      <c r="O821" s="6">
        <v>0.05</v>
      </c>
      <c r="P821" s="3">
        <v>722.69</v>
      </c>
      <c r="Q821" s="3">
        <v>196.53</v>
      </c>
      <c r="R821" s="3">
        <f t="shared" si="51"/>
        <v>27.692631578947385</v>
      </c>
      <c r="S821" s="3">
        <v>200.32</v>
      </c>
      <c r="U821" s="3"/>
    </row>
    <row r="822" spans="1:21" x14ac:dyDescent="0.25">
      <c r="A822" t="s">
        <v>1336</v>
      </c>
      <c r="B822" s="2">
        <v>44380</v>
      </c>
      <c r="C822" s="10" t="str">
        <f t="shared" si="48"/>
        <v>2021</v>
      </c>
      <c r="D822">
        <v>10119</v>
      </c>
      <c r="E822" t="s">
        <v>267</v>
      </c>
      <c r="F822" t="s">
        <v>32</v>
      </c>
      <c r="G822" t="s">
        <v>47</v>
      </c>
      <c r="H822" t="s">
        <v>48</v>
      </c>
      <c r="I822" t="s">
        <v>122</v>
      </c>
      <c r="J822" t="s">
        <v>21</v>
      </c>
      <c r="K822" t="s">
        <v>22</v>
      </c>
      <c r="L822" t="str">
        <f t="shared" si="49"/>
        <v xml:space="preserve">OnePlus </v>
      </c>
      <c r="M822" t="str">
        <f t="shared" si="50"/>
        <v>Mid-Sized Order</v>
      </c>
      <c r="N822">
        <v>2</v>
      </c>
      <c r="O822" s="6">
        <v>0.15</v>
      </c>
      <c r="P822" s="3">
        <v>1236.02</v>
      </c>
      <c r="Q822" s="3">
        <v>25.01</v>
      </c>
      <c r="R822" s="3">
        <f t="shared" si="51"/>
        <v>213.70764705882357</v>
      </c>
      <c r="S822" s="3">
        <v>249.7</v>
      </c>
      <c r="U822" s="3"/>
    </row>
    <row r="823" spans="1:21" x14ac:dyDescent="0.25">
      <c r="A823" t="s">
        <v>1337</v>
      </c>
      <c r="B823" s="2">
        <v>43971</v>
      </c>
      <c r="C823" s="10" t="str">
        <f t="shared" si="48"/>
        <v>2020</v>
      </c>
      <c r="D823">
        <v>10125</v>
      </c>
      <c r="E823" t="s">
        <v>928</v>
      </c>
      <c r="F823" t="s">
        <v>39</v>
      </c>
      <c r="G823" t="s">
        <v>193</v>
      </c>
      <c r="H823" t="s">
        <v>193</v>
      </c>
      <c r="I823" t="s">
        <v>194</v>
      </c>
      <c r="J823" t="s">
        <v>76</v>
      </c>
      <c r="K823" t="s">
        <v>77</v>
      </c>
      <c r="L823" t="str">
        <f t="shared" si="49"/>
        <v xml:space="preserve">Samsung </v>
      </c>
      <c r="M823" t="str">
        <f t="shared" si="50"/>
        <v>Single Item</v>
      </c>
      <c r="N823">
        <v>1</v>
      </c>
      <c r="O823" s="6">
        <v>0</v>
      </c>
      <c r="P823" s="3">
        <v>971.5</v>
      </c>
      <c r="Q823" s="3">
        <v>55.84</v>
      </c>
      <c r="R823" s="3">
        <f t="shared" si="51"/>
        <v>0</v>
      </c>
      <c r="S823" s="3">
        <v>199.88</v>
      </c>
      <c r="U823" s="3"/>
    </row>
    <row r="824" spans="1:21" x14ac:dyDescent="0.25">
      <c r="A824" t="s">
        <v>1338</v>
      </c>
      <c r="B824" s="2">
        <v>44122</v>
      </c>
      <c r="C824" s="10" t="str">
        <f t="shared" si="48"/>
        <v>2020</v>
      </c>
      <c r="D824">
        <v>10165</v>
      </c>
      <c r="E824" t="s">
        <v>1339</v>
      </c>
      <c r="F824" t="s">
        <v>32</v>
      </c>
      <c r="G824" t="s">
        <v>193</v>
      </c>
      <c r="H824" t="s">
        <v>193</v>
      </c>
      <c r="I824" t="s">
        <v>194</v>
      </c>
      <c r="J824" t="s">
        <v>379</v>
      </c>
      <c r="K824" t="s">
        <v>380</v>
      </c>
      <c r="L824" t="str">
        <f t="shared" si="49"/>
        <v xml:space="preserve">Toshiba </v>
      </c>
      <c r="M824" t="str">
        <f t="shared" si="50"/>
        <v>Mid-Sized Order</v>
      </c>
      <c r="N824">
        <v>4</v>
      </c>
      <c r="O824" s="6">
        <v>0.1</v>
      </c>
      <c r="P824" s="3">
        <v>4086.36</v>
      </c>
      <c r="Q824" s="3">
        <v>174.02</v>
      </c>
      <c r="R824" s="3">
        <f t="shared" si="51"/>
        <v>434.70444444444456</v>
      </c>
      <c r="S824" s="3">
        <v>916.4</v>
      </c>
      <c r="U824" s="3"/>
    </row>
    <row r="825" spans="1:21" x14ac:dyDescent="0.25">
      <c r="A825" t="s">
        <v>1340</v>
      </c>
      <c r="B825" s="2">
        <v>43307</v>
      </c>
      <c r="C825" s="10" t="str">
        <f t="shared" si="48"/>
        <v>2018</v>
      </c>
      <c r="D825">
        <v>10167</v>
      </c>
      <c r="E825" t="s">
        <v>115</v>
      </c>
      <c r="F825" t="s">
        <v>32</v>
      </c>
      <c r="G825" t="s">
        <v>133</v>
      </c>
      <c r="H825" t="s">
        <v>134</v>
      </c>
      <c r="I825" t="s">
        <v>135</v>
      </c>
      <c r="J825" t="s">
        <v>99</v>
      </c>
      <c r="K825" t="s">
        <v>100</v>
      </c>
      <c r="L825" t="str">
        <f t="shared" si="49"/>
        <v xml:space="preserve">HiSense </v>
      </c>
      <c r="M825" t="str">
        <f t="shared" si="50"/>
        <v>Mid-Sized Order</v>
      </c>
      <c r="N825">
        <v>2</v>
      </c>
      <c r="O825" s="6">
        <v>0</v>
      </c>
      <c r="P825" s="3">
        <v>2160.7600000000002</v>
      </c>
      <c r="Q825" s="3">
        <v>279.07</v>
      </c>
      <c r="R825" s="3">
        <f t="shared" si="51"/>
        <v>0</v>
      </c>
      <c r="S825" s="3">
        <v>568.11</v>
      </c>
      <c r="U825" s="3"/>
    </row>
    <row r="826" spans="1:21" x14ac:dyDescent="0.25">
      <c r="A826" t="s">
        <v>1341</v>
      </c>
      <c r="B826" s="2">
        <v>44011</v>
      </c>
      <c r="C826" s="10" t="str">
        <f t="shared" si="48"/>
        <v>2020</v>
      </c>
      <c r="D826">
        <v>10340</v>
      </c>
      <c r="E826" t="s">
        <v>198</v>
      </c>
      <c r="F826" t="s">
        <v>32</v>
      </c>
      <c r="G826" t="s">
        <v>61</v>
      </c>
      <c r="H826" t="s">
        <v>62</v>
      </c>
      <c r="I826" t="s">
        <v>63</v>
      </c>
      <c r="J826" t="s">
        <v>57</v>
      </c>
      <c r="K826" t="s">
        <v>58</v>
      </c>
      <c r="L826" t="str">
        <f t="shared" si="49"/>
        <v xml:space="preserve">KitchenAid </v>
      </c>
      <c r="M826" t="str">
        <f t="shared" si="50"/>
        <v>Single Item</v>
      </c>
      <c r="N826">
        <v>1</v>
      </c>
      <c r="O826" s="6">
        <v>0</v>
      </c>
      <c r="P826" s="3">
        <v>150.81</v>
      </c>
      <c r="Q826" s="3">
        <v>12.71</v>
      </c>
      <c r="R826" s="3">
        <f t="shared" si="51"/>
        <v>0</v>
      </c>
      <c r="S826" s="3">
        <v>19.37</v>
      </c>
      <c r="U826" s="3"/>
    </row>
    <row r="827" spans="1:21" x14ac:dyDescent="0.25">
      <c r="A827" t="s">
        <v>1342</v>
      </c>
      <c r="B827" s="2">
        <v>43795</v>
      </c>
      <c r="C827" s="10" t="str">
        <f t="shared" si="48"/>
        <v>2019</v>
      </c>
      <c r="D827">
        <v>10251</v>
      </c>
      <c r="E827" t="s">
        <v>301</v>
      </c>
      <c r="F827" t="s">
        <v>17</v>
      </c>
      <c r="G827" t="s">
        <v>88</v>
      </c>
      <c r="H827" t="s">
        <v>89</v>
      </c>
      <c r="I827" t="s">
        <v>90</v>
      </c>
      <c r="J827" t="s">
        <v>205</v>
      </c>
      <c r="K827" t="s">
        <v>206</v>
      </c>
      <c r="L827" t="str">
        <f t="shared" si="49"/>
        <v xml:space="preserve">LG </v>
      </c>
      <c r="M827" t="str">
        <f t="shared" si="50"/>
        <v>Single Item</v>
      </c>
      <c r="N827">
        <v>1</v>
      </c>
      <c r="O827" s="6">
        <v>0.1</v>
      </c>
      <c r="P827" s="3">
        <v>753.3</v>
      </c>
      <c r="Q827" s="3">
        <v>52.39</v>
      </c>
      <c r="R827" s="3">
        <f t="shared" si="51"/>
        <v>77.87888888888881</v>
      </c>
      <c r="S827" s="3">
        <v>155.9</v>
      </c>
      <c r="U827" s="3"/>
    </row>
    <row r="828" spans="1:21" x14ac:dyDescent="0.25">
      <c r="A828" t="s">
        <v>1343</v>
      </c>
      <c r="B828" s="2">
        <v>44804</v>
      </c>
      <c r="C828" s="10" t="str">
        <f t="shared" si="48"/>
        <v>2022</v>
      </c>
      <c r="D828">
        <v>10288</v>
      </c>
      <c r="E828" t="s">
        <v>329</v>
      </c>
      <c r="F828" t="s">
        <v>39</v>
      </c>
      <c r="G828" t="s">
        <v>72</v>
      </c>
      <c r="H828" t="s">
        <v>73</v>
      </c>
      <c r="I828" t="s">
        <v>56</v>
      </c>
      <c r="J828" t="s">
        <v>76</v>
      </c>
      <c r="K828" t="s">
        <v>77</v>
      </c>
      <c r="L828" t="str">
        <f t="shared" si="49"/>
        <v xml:space="preserve">Samsung </v>
      </c>
      <c r="M828" t="str">
        <f t="shared" si="50"/>
        <v>Single Item</v>
      </c>
      <c r="N828">
        <v>1</v>
      </c>
      <c r="O828" s="6">
        <v>0.1</v>
      </c>
      <c r="P828" s="3">
        <v>971.5</v>
      </c>
      <c r="Q828" s="3">
        <v>60.91</v>
      </c>
      <c r="R828" s="3">
        <f t="shared" si="51"/>
        <v>101.17666666666662</v>
      </c>
      <c r="S828" s="3">
        <v>200.39</v>
      </c>
      <c r="U828" s="3"/>
    </row>
    <row r="829" spans="1:21" x14ac:dyDescent="0.25">
      <c r="A829" t="s">
        <v>1344</v>
      </c>
      <c r="B829" s="2">
        <v>43501</v>
      </c>
      <c r="C829" s="10" t="str">
        <f t="shared" si="48"/>
        <v>2019</v>
      </c>
      <c r="D829">
        <v>10264</v>
      </c>
      <c r="E829" t="s">
        <v>232</v>
      </c>
      <c r="F829" t="s">
        <v>17</v>
      </c>
      <c r="G829" t="s">
        <v>121</v>
      </c>
      <c r="H829" t="s">
        <v>121</v>
      </c>
      <c r="I829" t="s">
        <v>122</v>
      </c>
      <c r="J829" t="s">
        <v>91</v>
      </c>
      <c r="K829" t="s">
        <v>92</v>
      </c>
      <c r="L829" t="str">
        <f t="shared" si="49"/>
        <v xml:space="preserve">Hamilton </v>
      </c>
      <c r="M829" t="str">
        <f t="shared" si="50"/>
        <v>Mid-Sized Order</v>
      </c>
      <c r="N829">
        <v>3</v>
      </c>
      <c r="O829" s="6">
        <v>0.05</v>
      </c>
      <c r="P829" s="3">
        <v>831.21</v>
      </c>
      <c r="Q829" s="3">
        <v>32.770000000000003</v>
      </c>
      <c r="R829" s="3">
        <f t="shared" si="51"/>
        <v>42.023157894736869</v>
      </c>
      <c r="S829" s="3">
        <v>103.03</v>
      </c>
      <c r="U829" s="3"/>
    </row>
    <row r="830" spans="1:21" x14ac:dyDescent="0.25">
      <c r="A830" t="s">
        <v>1345</v>
      </c>
      <c r="B830" s="2">
        <v>44878</v>
      </c>
      <c r="C830" s="10" t="str">
        <f t="shared" si="48"/>
        <v>2022</v>
      </c>
      <c r="D830">
        <v>10124</v>
      </c>
      <c r="E830" t="s">
        <v>327</v>
      </c>
      <c r="F830" t="s">
        <v>32</v>
      </c>
      <c r="G830" t="s">
        <v>278</v>
      </c>
      <c r="H830" t="s">
        <v>279</v>
      </c>
      <c r="I830" t="s">
        <v>122</v>
      </c>
      <c r="J830" t="s">
        <v>443</v>
      </c>
      <c r="K830" t="s">
        <v>444</v>
      </c>
      <c r="L830" t="str">
        <f t="shared" si="49"/>
        <v xml:space="preserve">Cisco </v>
      </c>
      <c r="M830" t="str">
        <f t="shared" si="50"/>
        <v>Single Item</v>
      </c>
      <c r="N830">
        <v>1</v>
      </c>
      <c r="O830" s="6">
        <v>0.15</v>
      </c>
      <c r="P830" s="3">
        <v>554.19000000000005</v>
      </c>
      <c r="Q830" s="3">
        <v>29.94</v>
      </c>
      <c r="R830" s="3">
        <f t="shared" si="51"/>
        <v>92.514705882352928</v>
      </c>
      <c r="S830" s="3">
        <v>113.83</v>
      </c>
      <c r="U830" s="3"/>
    </row>
    <row r="831" spans="1:21" x14ac:dyDescent="0.25">
      <c r="A831" t="s">
        <v>1346</v>
      </c>
      <c r="B831" s="2">
        <v>43871</v>
      </c>
      <c r="C831" s="10" t="str">
        <f t="shared" si="48"/>
        <v>2020</v>
      </c>
      <c r="D831">
        <v>10152</v>
      </c>
      <c r="E831" t="s">
        <v>616</v>
      </c>
      <c r="F831" t="s">
        <v>32</v>
      </c>
      <c r="G831" t="s">
        <v>201</v>
      </c>
      <c r="H831" t="s">
        <v>202</v>
      </c>
      <c r="I831" t="s">
        <v>122</v>
      </c>
      <c r="J831" t="s">
        <v>263</v>
      </c>
      <c r="K831" t="s">
        <v>1544</v>
      </c>
      <c r="L831" t="str">
        <f t="shared" si="49"/>
        <v xml:space="preserve">Cuisinart </v>
      </c>
      <c r="M831" t="str">
        <f t="shared" si="50"/>
        <v>Large Order</v>
      </c>
      <c r="N831">
        <v>7</v>
      </c>
      <c r="O831" s="6">
        <v>0.05</v>
      </c>
      <c r="P831" s="3">
        <v>4905.46</v>
      </c>
      <c r="Q831" s="3">
        <v>149.11000000000001</v>
      </c>
      <c r="R831" s="3">
        <f t="shared" si="51"/>
        <v>250.33421052631638</v>
      </c>
      <c r="S831" s="3">
        <v>1241.24</v>
      </c>
      <c r="U831" s="3"/>
    </row>
    <row r="832" spans="1:21" x14ac:dyDescent="0.25">
      <c r="A832" t="s">
        <v>1347</v>
      </c>
      <c r="B832" s="2">
        <v>44553</v>
      </c>
      <c r="C832" s="10" t="str">
        <f t="shared" si="48"/>
        <v>2021</v>
      </c>
      <c r="D832">
        <v>10334</v>
      </c>
      <c r="E832" t="s">
        <v>109</v>
      </c>
      <c r="F832" t="s">
        <v>17</v>
      </c>
      <c r="G832" t="s">
        <v>54</v>
      </c>
      <c r="H832" t="s">
        <v>55</v>
      </c>
      <c r="I832" t="s">
        <v>56</v>
      </c>
      <c r="J832" t="s">
        <v>157</v>
      </c>
      <c r="K832" t="s">
        <v>158</v>
      </c>
      <c r="L832" t="str">
        <f t="shared" si="49"/>
        <v xml:space="preserve">Epson </v>
      </c>
      <c r="M832" t="str">
        <f t="shared" si="50"/>
        <v>Large Order</v>
      </c>
      <c r="N832">
        <v>7</v>
      </c>
      <c r="O832" s="6">
        <v>0</v>
      </c>
      <c r="P832" s="3">
        <v>1322.09</v>
      </c>
      <c r="Q832" s="3">
        <v>24.64</v>
      </c>
      <c r="R832" s="3">
        <f t="shared" si="51"/>
        <v>0</v>
      </c>
      <c r="S832" s="3">
        <v>200.77</v>
      </c>
      <c r="U832" s="3"/>
    </row>
    <row r="833" spans="1:21" x14ac:dyDescent="0.25">
      <c r="A833" t="s">
        <v>1348</v>
      </c>
      <c r="B833" s="2">
        <v>43490</v>
      </c>
      <c r="C833" s="10" t="str">
        <f t="shared" si="48"/>
        <v>2019</v>
      </c>
      <c r="D833">
        <v>10208</v>
      </c>
      <c r="E833" t="s">
        <v>627</v>
      </c>
      <c r="F833" t="s">
        <v>17</v>
      </c>
      <c r="G833" t="s">
        <v>165</v>
      </c>
      <c r="H833" t="s">
        <v>41</v>
      </c>
      <c r="I833" t="s">
        <v>166</v>
      </c>
      <c r="J833" t="s">
        <v>28</v>
      </c>
      <c r="K833" t="s">
        <v>29</v>
      </c>
      <c r="L833" t="str">
        <f t="shared" si="49"/>
        <v xml:space="preserve">LG </v>
      </c>
      <c r="M833" t="str">
        <f t="shared" si="50"/>
        <v>Single Item</v>
      </c>
      <c r="N833">
        <v>1</v>
      </c>
      <c r="O833" s="6">
        <v>0</v>
      </c>
      <c r="P833" s="3">
        <v>1004.18</v>
      </c>
      <c r="Q833" s="3">
        <v>295.55</v>
      </c>
      <c r="R833" s="3">
        <f t="shared" si="51"/>
        <v>0</v>
      </c>
      <c r="S833" s="3">
        <v>280.58999999999997</v>
      </c>
      <c r="U833" s="3"/>
    </row>
    <row r="834" spans="1:21" x14ac:dyDescent="0.25">
      <c r="A834" t="s">
        <v>1349</v>
      </c>
      <c r="B834" s="2">
        <v>44914</v>
      </c>
      <c r="C834" s="10" t="str">
        <f t="shared" si="48"/>
        <v>2022</v>
      </c>
      <c r="D834">
        <v>10090</v>
      </c>
      <c r="E834" t="s">
        <v>325</v>
      </c>
      <c r="F834" t="s">
        <v>17</v>
      </c>
      <c r="G834" t="s">
        <v>112</v>
      </c>
      <c r="H834" t="s">
        <v>26</v>
      </c>
      <c r="I834" t="s">
        <v>27</v>
      </c>
      <c r="J834" t="s">
        <v>129</v>
      </c>
      <c r="K834" t="s">
        <v>130</v>
      </c>
      <c r="L834" t="str">
        <f t="shared" si="49"/>
        <v xml:space="preserve">BlackBerry </v>
      </c>
      <c r="M834" t="str">
        <f t="shared" si="50"/>
        <v>Single Item</v>
      </c>
      <c r="N834">
        <v>1</v>
      </c>
      <c r="O834" s="6">
        <v>0</v>
      </c>
      <c r="P834" s="3">
        <v>916.69</v>
      </c>
      <c r="Q834" s="3">
        <v>53.78</v>
      </c>
      <c r="R834" s="3">
        <f t="shared" si="51"/>
        <v>0</v>
      </c>
      <c r="S834" s="3">
        <v>188.72</v>
      </c>
      <c r="U834" s="3"/>
    </row>
    <row r="835" spans="1:21" x14ac:dyDescent="0.25">
      <c r="A835" t="s">
        <v>1350</v>
      </c>
      <c r="B835" s="2">
        <v>44887</v>
      </c>
      <c r="C835" s="10" t="str">
        <f t="shared" ref="C835:C898" si="52">LEFT(TEXT(B835, "YYYY-MM-DD"), 4)</f>
        <v>2022</v>
      </c>
      <c r="D835">
        <v>10361</v>
      </c>
      <c r="E835" t="s">
        <v>220</v>
      </c>
      <c r="F835" t="s">
        <v>17</v>
      </c>
      <c r="G835" t="s">
        <v>112</v>
      </c>
      <c r="H835" t="s">
        <v>26</v>
      </c>
      <c r="I835" t="s">
        <v>27</v>
      </c>
      <c r="J835" t="s">
        <v>106</v>
      </c>
      <c r="K835" t="s">
        <v>107</v>
      </c>
      <c r="L835" t="str">
        <f t="shared" ref="L835:L898" si="53">LEFT(K835, FIND(" ", K835))</f>
        <v xml:space="preserve">Breville </v>
      </c>
      <c r="M835" t="str">
        <f t="shared" ref="M835:M898" si="54">IF(N835 = 1, "Single Item", IF(N835 &lt;= 4, "Mid-Sized Order", IF(N835 &gt; 4, "Large Order", "Invalid")))</f>
        <v>Large Order</v>
      </c>
      <c r="N835">
        <v>6</v>
      </c>
      <c r="O835" s="6">
        <v>0.2</v>
      </c>
      <c r="P835" s="3">
        <v>6043.92</v>
      </c>
      <c r="Q835" s="3">
        <v>235.58</v>
      </c>
      <c r="R835" s="3">
        <f t="shared" ref="R835:R898" si="55">(P835-Q835)/(1-O835) - (P835-Q835)</f>
        <v>1452.085</v>
      </c>
      <c r="S835" s="3">
        <v>1534.54</v>
      </c>
      <c r="U835" s="3"/>
    </row>
    <row r="836" spans="1:21" x14ac:dyDescent="0.25">
      <c r="A836" t="s">
        <v>1351</v>
      </c>
      <c r="B836" s="2">
        <v>44926</v>
      </c>
      <c r="C836" s="10" t="str">
        <f t="shared" si="52"/>
        <v>2022</v>
      </c>
      <c r="D836">
        <v>10372</v>
      </c>
      <c r="E836" t="s">
        <v>1089</v>
      </c>
      <c r="F836" t="s">
        <v>32</v>
      </c>
      <c r="G836" t="s">
        <v>47</v>
      </c>
      <c r="H836" t="s">
        <v>48</v>
      </c>
      <c r="I836" t="s">
        <v>122</v>
      </c>
      <c r="J836" t="s">
        <v>384</v>
      </c>
      <c r="K836" t="s">
        <v>385</v>
      </c>
      <c r="L836" t="str">
        <f t="shared" si="53"/>
        <v xml:space="preserve">Hoover </v>
      </c>
      <c r="M836" t="str">
        <f t="shared" si="54"/>
        <v>Single Item</v>
      </c>
      <c r="N836">
        <v>1</v>
      </c>
      <c r="O836" s="6">
        <v>0.15</v>
      </c>
      <c r="P836" s="3">
        <v>1255.1600000000001</v>
      </c>
      <c r="Q836" s="3">
        <v>363.53</v>
      </c>
      <c r="R836" s="3">
        <f t="shared" si="55"/>
        <v>157.34647058823543</v>
      </c>
      <c r="S836" s="3">
        <v>350.14</v>
      </c>
      <c r="U836" s="3"/>
    </row>
    <row r="837" spans="1:21" x14ac:dyDescent="0.25">
      <c r="A837" t="s">
        <v>1352</v>
      </c>
      <c r="B837" s="2">
        <v>43204</v>
      </c>
      <c r="C837" s="10" t="str">
        <f t="shared" si="52"/>
        <v>2018</v>
      </c>
      <c r="D837">
        <v>10177</v>
      </c>
      <c r="E837" t="s">
        <v>1255</v>
      </c>
      <c r="F837" t="s">
        <v>39</v>
      </c>
      <c r="G837" t="s">
        <v>165</v>
      </c>
      <c r="H837" t="s">
        <v>41</v>
      </c>
      <c r="I837" t="s">
        <v>166</v>
      </c>
      <c r="J837" t="s">
        <v>302</v>
      </c>
      <c r="K837" t="s">
        <v>303</v>
      </c>
      <c r="L837" t="str">
        <f t="shared" si="53"/>
        <v xml:space="preserve">Toshiba </v>
      </c>
      <c r="M837" t="str">
        <f t="shared" si="54"/>
        <v>Large Order</v>
      </c>
      <c r="N837">
        <v>5</v>
      </c>
      <c r="O837" s="6">
        <v>0</v>
      </c>
      <c r="P837" s="3">
        <v>1364.35</v>
      </c>
      <c r="Q837" s="3">
        <v>34.130000000000003</v>
      </c>
      <c r="R837" s="3">
        <f t="shared" si="55"/>
        <v>0</v>
      </c>
      <c r="S837" s="3">
        <v>167.11</v>
      </c>
      <c r="U837" s="3"/>
    </row>
    <row r="838" spans="1:21" x14ac:dyDescent="0.25">
      <c r="A838" t="s">
        <v>1353</v>
      </c>
      <c r="B838" s="2">
        <v>43410</v>
      </c>
      <c r="C838" s="10" t="str">
        <f t="shared" si="52"/>
        <v>2018</v>
      </c>
      <c r="D838">
        <v>10264</v>
      </c>
      <c r="E838" t="s">
        <v>232</v>
      </c>
      <c r="F838" t="s">
        <v>17</v>
      </c>
      <c r="G838" t="s">
        <v>25</v>
      </c>
      <c r="H838" t="s">
        <v>26</v>
      </c>
      <c r="I838" t="s">
        <v>27</v>
      </c>
      <c r="J838" t="s">
        <v>379</v>
      </c>
      <c r="K838" t="s">
        <v>380</v>
      </c>
      <c r="L838" t="str">
        <f t="shared" si="53"/>
        <v xml:space="preserve">Toshiba </v>
      </c>
      <c r="M838" t="str">
        <f t="shared" si="54"/>
        <v>Mid-Sized Order</v>
      </c>
      <c r="N838">
        <v>4</v>
      </c>
      <c r="O838" s="6">
        <v>0.1</v>
      </c>
      <c r="P838" s="3">
        <v>4086.36</v>
      </c>
      <c r="Q838" s="3">
        <v>158.19999999999999</v>
      </c>
      <c r="R838" s="3">
        <f t="shared" si="55"/>
        <v>436.46222222222195</v>
      </c>
      <c r="S838" s="3">
        <v>914.82</v>
      </c>
      <c r="U838" s="3"/>
    </row>
    <row r="839" spans="1:21" x14ac:dyDescent="0.25">
      <c r="A839" t="s">
        <v>1354</v>
      </c>
      <c r="B839" s="2">
        <v>44437</v>
      </c>
      <c r="C839" s="10" t="str">
        <f t="shared" si="52"/>
        <v>2021</v>
      </c>
      <c r="D839">
        <v>10392</v>
      </c>
      <c r="E839" t="s">
        <v>1016</v>
      </c>
      <c r="F839" t="s">
        <v>17</v>
      </c>
      <c r="G839" t="s">
        <v>47</v>
      </c>
      <c r="H839" t="s">
        <v>48</v>
      </c>
      <c r="I839" t="s">
        <v>122</v>
      </c>
      <c r="J839" t="s">
        <v>480</v>
      </c>
      <c r="K839" t="s">
        <v>481</v>
      </c>
      <c r="L839" t="str">
        <f t="shared" si="53"/>
        <v xml:space="preserve">Panasonic </v>
      </c>
      <c r="M839" t="str">
        <f t="shared" si="54"/>
        <v>Mid-Sized Order</v>
      </c>
      <c r="N839">
        <v>4</v>
      </c>
      <c r="O839" s="6">
        <v>0.05</v>
      </c>
      <c r="P839" s="3">
        <v>3540.28</v>
      </c>
      <c r="Q839" s="3">
        <v>151.81</v>
      </c>
      <c r="R839" s="3">
        <f t="shared" si="55"/>
        <v>178.3405263157897</v>
      </c>
      <c r="S839" s="3">
        <v>794.06</v>
      </c>
      <c r="U839" s="3"/>
    </row>
    <row r="840" spans="1:21" x14ac:dyDescent="0.25">
      <c r="A840" t="s">
        <v>1355</v>
      </c>
      <c r="B840" s="2">
        <v>43142</v>
      </c>
      <c r="C840" s="10" t="str">
        <f t="shared" si="52"/>
        <v>2018</v>
      </c>
      <c r="D840">
        <v>10359</v>
      </c>
      <c r="E840" t="s">
        <v>1174</v>
      </c>
      <c r="F840" t="s">
        <v>17</v>
      </c>
      <c r="G840" t="s">
        <v>18</v>
      </c>
      <c r="H840" t="s">
        <v>19</v>
      </c>
      <c r="I840" t="s">
        <v>20</v>
      </c>
      <c r="J840" t="s">
        <v>283</v>
      </c>
      <c r="K840" t="s">
        <v>284</v>
      </c>
      <c r="L840" t="str">
        <f t="shared" si="53"/>
        <v xml:space="preserve">Sony </v>
      </c>
      <c r="M840" t="str">
        <f t="shared" si="54"/>
        <v>Mid-Sized Order</v>
      </c>
      <c r="N840">
        <v>4</v>
      </c>
      <c r="O840" s="6">
        <v>0.05</v>
      </c>
      <c r="P840" s="3">
        <v>3469.28</v>
      </c>
      <c r="Q840" s="3">
        <v>157</v>
      </c>
      <c r="R840" s="3">
        <f t="shared" si="55"/>
        <v>174.33052631578948</v>
      </c>
      <c r="S840" s="3">
        <v>778.94</v>
      </c>
      <c r="U840" s="3"/>
    </row>
    <row r="841" spans="1:21" x14ac:dyDescent="0.25">
      <c r="A841" t="s">
        <v>1356</v>
      </c>
      <c r="B841" s="2">
        <v>44003</v>
      </c>
      <c r="C841" s="10" t="str">
        <f t="shared" si="52"/>
        <v>2020</v>
      </c>
      <c r="D841">
        <v>10373</v>
      </c>
      <c r="E841" t="s">
        <v>446</v>
      </c>
      <c r="F841" t="s">
        <v>32</v>
      </c>
      <c r="G841" t="s">
        <v>54</v>
      </c>
      <c r="H841" t="s">
        <v>55</v>
      </c>
      <c r="I841" t="s">
        <v>56</v>
      </c>
      <c r="J841" t="s">
        <v>379</v>
      </c>
      <c r="K841" t="s">
        <v>380</v>
      </c>
      <c r="L841" t="str">
        <f t="shared" si="53"/>
        <v xml:space="preserve">Toshiba </v>
      </c>
      <c r="M841" t="str">
        <f t="shared" si="54"/>
        <v>Single Item</v>
      </c>
      <c r="N841">
        <v>1</v>
      </c>
      <c r="O841" s="6">
        <v>0</v>
      </c>
      <c r="P841" s="3">
        <v>1021.59</v>
      </c>
      <c r="Q841" s="3">
        <v>189.84</v>
      </c>
      <c r="R841" s="3">
        <f t="shared" si="55"/>
        <v>0</v>
      </c>
      <c r="S841" s="3">
        <v>243.73</v>
      </c>
      <c r="U841" s="3"/>
    </row>
    <row r="842" spans="1:21" x14ac:dyDescent="0.25">
      <c r="A842" t="s">
        <v>1357</v>
      </c>
      <c r="B842" s="2">
        <v>44062</v>
      </c>
      <c r="C842" s="10" t="str">
        <f t="shared" si="52"/>
        <v>2020</v>
      </c>
      <c r="D842">
        <v>10372</v>
      </c>
      <c r="E842" t="s">
        <v>1089</v>
      </c>
      <c r="F842" t="s">
        <v>32</v>
      </c>
      <c r="G842" t="s">
        <v>121</v>
      </c>
      <c r="H842" t="s">
        <v>121</v>
      </c>
      <c r="I842" t="s">
        <v>122</v>
      </c>
      <c r="J842" t="s">
        <v>195</v>
      </c>
      <c r="K842" t="s">
        <v>196</v>
      </c>
      <c r="L842" t="str">
        <f t="shared" si="53"/>
        <v xml:space="preserve">Cuisinart </v>
      </c>
      <c r="M842" t="str">
        <f t="shared" si="54"/>
        <v>Large Order</v>
      </c>
      <c r="N842">
        <v>5</v>
      </c>
      <c r="O842" s="6">
        <v>0.2</v>
      </c>
      <c r="P842" s="3">
        <v>1396.4</v>
      </c>
      <c r="Q842" s="3">
        <v>24.29</v>
      </c>
      <c r="R842" s="3">
        <f t="shared" si="55"/>
        <v>343.02749999999992</v>
      </c>
      <c r="S842" s="3">
        <v>169.98</v>
      </c>
      <c r="U842" s="3"/>
    </row>
    <row r="843" spans="1:21" x14ac:dyDescent="0.25">
      <c r="A843" t="s">
        <v>1358</v>
      </c>
      <c r="B843" s="2">
        <v>44319</v>
      </c>
      <c r="C843" s="10" t="str">
        <f t="shared" si="52"/>
        <v>2021</v>
      </c>
      <c r="D843">
        <v>10009</v>
      </c>
      <c r="E843" t="s">
        <v>769</v>
      </c>
      <c r="F843" t="s">
        <v>32</v>
      </c>
      <c r="G843" t="s">
        <v>121</v>
      </c>
      <c r="H843" t="s">
        <v>121</v>
      </c>
      <c r="I843" t="s">
        <v>122</v>
      </c>
      <c r="J843" t="s">
        <v>157</v>
      </c>
      <c r="K843" t="s">
        <v>158</v>
      </c>
      <c r="L843" t="str">
        <f t="shared" si="53"/>
        <v xml:space="preserve">Epson </v>
      </c>
      <c r="M843" t="str">
        <f t="shared" si="54"/>
        <v>Single Item</v>
      </c>
      <c r="N843">
        <v>1</v>
      </c>
      <c r="O843" s="6">
        <v>0.05</v>
      </c>
      <c r="P843" s="3">
        <v>188.87</v>
      </c>
      <c r="Q843" s="3">
        <v>21.56</v>
      </c>
      <c r="R843" s="3">
        <f t="shared" si="55"/>
        <v>8.8057894736842286</v>
      </c>
      <c r="S843" s="3">
        <v>30.49</v>
      </c>
      <c r="U843" s="3"/>
    </row>
    <row r="844" spans="1:21" x14ac:dyDescent="0.25">
      <c r="A844" t="s">
        <v>1359</v>
      </c>
      <c r="B844" s="2">
        <v>43371</v>
      </c>
      <c r="C844" s="10" t="str">
        <f t="shared" si="52"/>
        <v>2018</v>
      </c>
      <c r="D844">
        <v>10154</v>
      </c>
      <c r="E844" t="s">
        <v>859</v>
      </c>
      <c r="F844" t="s">
        <v>39</v>
      </c>
      <c r="G844" t="s">
        <v>121</v>
      </c>
      <c r="H844" t="s">
        <v>121</v>
      </c>
      <c r="I844" t="s">
        <v>122</v>
      </c>
      <c r="J844" t="s">
        <v>195</v>
      </c>
      <c r="K844" t="s">
        <v>196</v>
      </c>
      <c r="L844" t="str">
        <f t="shared" si="53"/>
        <v xml:space="preserve">Cuisinart </v>
      </c>
      <c r="M844" t="str">
        <f t="shared" si="54"/>
        <v>Single Item</v>
      </c>
      <c r="N844">
        <v>1</v>
      </c>
      <c r="O844" s="6">
        <v>0</v>
      </c>
      <c r="P844" s="3">
        <v>279.27999999999997</v>
      </c>
      <c r="Q844" s="3">
        <v>24.29</v>
      </c>
      <c r="R844" s="3">
        <f t="shared" si="55"/>
        <v>0</v>
      </c>
      <c r="S844" s="3">
        <v>35.94</v>
      </c>
      <c r="U844" s="3"/>
    </row>
    <row r="845" spans="1:21" x14ac:dyDescent="0.25">
      <c r="A845" t="s">
        <v>1360</v>
      </c>
      <c r="B845" s="2">
        <v>43245</v>
      </c>
      <c r="C845" s="10" t="str">
        <f t="shared" si="52"/>
        <v>2018</v>
      </c>
      <c r="D845">
        <v>10012</v>
      </c>
      <c r="E845" t="s">
        <v>1361</v>
      </c>
      <c r="F845" t="s">
        <v>32</v>
      </c>
      <c r="G845" t="s">
        <v>112</v>
      </c>
      <c r="H845" t="s">
        <v>26</v>
      </c>
      <c r="I845" t="s">
        <v>27</v>
      </c>
      <c r="J845" t="s">
        <v>157</v>
      </c>
      <c r="K845" t="s">
        <v>158</v>
      </c>
      <c r="L845" t="str">
        <f t="shared" si="53"/>
        <v xml:space="preserve">Epson </v>
      </c>
      <c r="M845" t="str">
        <f t="shared" si="54"/>
        <v>Mid-Sized Order</v>
      </c>
      <c r="N845">
        <v>2</v>
      </c>
      <c r="O845" s="6">
        <v>0.2</v>
      </c>
      <c r="P845" s="3">
        <v>377.74</v>
      </c>
      <c r="Q845" s="3">
        <v>20.53</v>
      </c>
      <c r="R845" s="3">
        <f t="shared" si="55"/>
        <v>89.302500000000009</v>
      </c>
      <c r="S845" s="3">
        <v>58.71</v>
      </c>
      <c r="U845" s="3"/>
    </row>
    <row r="846" spans="1:21" x14ac:dyDescent="0.25">
      <c r="A846" t="s">
        <v>1362</v>
      </c>
      <c r="B846" s="2">
        <v>44143</v>
      </c>
      <c r="C846" s="10" t="str">
        <f t="shared" si="52"/>
        <v>2020</v>
      </c>
      <c r="D846">
        <v>10017</v>
      </c>
      <c r="E846" t="s">
        <v>486</v>
      </c>
      <c r="F846" t="s">
        <v>39</v>
      </c>
      <c r="G846" t="s">
        <v>165</v>
      </c>
      <c r="H846" t="s">
        <v>41</v>
      </c>
      <c r="I846" t="s">
        <v>166</v>
      </c>
      <c r="J846" t="s">
        <v>157</v>
      </c>
      <c r="K846" t="s">
        <v>158</v>
      </c>
      <c r="L846" t="str">
        <f t="shared" si="53"/>
        <v xml:space="preserve">Epson </v>
      </c>
      <c r="M846" t="str">
        <f t="shared" si="54"/>
        <v>Single Item</v>
      </c>
      <c r="N846">
        <v>1</v>
      </c>
      <c r="O846" s="6">
        <v>0.25</v>
      </c>
      <c r="P846" s="3">
        <v>188.87</v>
      </c>
      <c r="Q846" s="3">
        <v>22.58</v>
      </c>
      <c r="R846" s="3">
        <f t="shared" si="55"/>
        <v>55.430000000000007</v>
      </c>
      <c r="S846" s="3">
        <v>30.59</v>
      </c>
      <c r="U846" s="3"/>
    </row>
    <row r="847" spans="1:21" x14ac:dyDescent="0.25">
      <c r="A847" t="s">
        <v>1363</v>
      </c>
      <c r="B847" s="2">
        <v>43723</v>
      </c>
      <c r="C847" s="10" t="str">
        <f t="shared" si="52"/>
        <v>2019</v>
      </c>
      <c r="D847">
        <v>10245</v>
      </c>
      <c r="E847" t="s">
        <v>1364</v>
      </c>
      <c r="F847" t="s">
        <v>39</v>
      </c>
      <c r="G847" t="s">
        <v>278</v>
      </c>
      <c r="H847" t="s">
        <v>279</v>
      </c>
      <c r="I847" t="s">
        <v>122</v>
      </c>
      <c r="J847" t="s">
        <v>95</v>
      </c>
      <c r="K847" t="s">
        <v>96</v>
      </c>
      <c r="L847" t="str">
        <f t="shared" si="53"/>
        <v xml:space="preserve">Sharp </v>
      </c>
      <c r="M847" t="str">
        <f t="shared" si="54"/>
        <v>Single Item</v>
      </c>
      <c r="N847">
        <v>1</v>
      </c>
      <c r="O847" s="6">
        <v>0</v>
      </c>
      <c r="P847" s="3">
        <v>1024.3699999999999</v>
      </c>
      <c r="Q847" s="3">
        <v>197.44</v>
      </c>
      <c r="R847" s="3">
        <f t="shared" si="55"/>
        <v>0</v>
      </c>
      <c r="S847" s="3">
        <v>245.1</v>
      </c>
      <c r="U847" s="3"/>
    </row>
    <row r="848" spans="1:21" x14ac:dyDescent="0.25">
      <c r="A848" t="s">
        <v>1365</v>
      </c>
      <c r="B848" s="2">
        <v>44405</v>
      </c>
      <c r="C848" s="10" t="str">
        <f t="shared" si="52"/>
        <v>2021</v>
      </c>
      <c r="D848">
        <v>10239</v>
      </c>
      <c r="E848" t="s">
        <v>277</v>
      </c>
      <c r="F848" t="s">
        <v>32</v>
      </c>
      <c r="G848" t="s">
        <v>88</v>
      </c>
      <c r="H848" t="s">
        <v>89</v>
      </c>
      <c r="I848" t="s">
        <v>90</v>
      </c>
      <c r="J848" t="s">
        <v>496</v>
      </c>
      <c r="K848" t="s">
        <v>1553</v>
      </c>
      <c r="L848" t="str">
        <f t="shared" si="53"/>
        <v xml:space="preserve">Brother </v>
      </c>
      <c r="M848" t="str">
        <f t="shared" si="54"/>
        <v>Mid-Sized Order</v>
      </c>
      <c r="N848">
        <v>4</v>
      </c>
      <c r="O848" s="6">
        <v>0.3</v>
      </c>
      <c r="P848" s="3">
        <v>1117.2</v>
      </c>
      <c r="Q848" s="3">
        <v>29.66</v>
      </c>
      <c r="R848" s="3">
        <f t="shared" si="55"/>
        <v>466.08857142857141</v>
      </c>
      <c r="S848" s="3">
        <v>170.57</v>
      </c>
      <c r="U848" s="3"/>
    </row>
    <row r="849" spans="1:21" x14ac:dyDescent="0.25">
      <c r="A849" t="s">
        <v>1366</v>
      </c>
      <c r="B849" s="2">
        <v>44169</v>
      </c>
      <c r="C849" s="10" t="str">
        <f t="shared" si="52"/>
        <v>2020</v>
      </c>
      <c r="D849">
        <v>10109</v>
      </c>
      <c r="E849" t="s">
        <v>348</v>
      </c>
      <c r="F849" t="s">
        <v>32</v>
      </c>
      <c r="G849" t="s">
        <v>54</v>
      </c>
      <c r="H849" t="s">
        <v>55</v>
      </c>
      <c r="I849" t="s">
        <v>56</v>
      </c>
      <c r="J849" t="s">
        <v>398</v>
      </c>
      <c r="K849" t="s">
        <v>1551</v>
      </c>
      <c r="L849" t="str">
        <f t="shared" si="53"/>
        <v xml:space="preserve">Samsung </v>
      </c>
      <c r="M849" t="str">
        <f t="shared" si="54"/>
        <v>Mid-Sized Order</v>
      </c>
      <c r="N849">
        <v>3</v>
      </c>
      <c r="O849" s="6">
        <v>0</v>
      </c>
      <c r="P849" s="3">
        <v>718.41</v>
      </c>
      <c r="Q849" s="3">
        <v>27.41</v>
      </c>
      <c r="R849" s="3">
        <f t="shared" si="55"/>
        <v>0</v>
      </c>
      <c r="S849" s="3">
        <v>88.96</v>
      </c>
      <c r="U849" s="3"/>
    </row>
    <row r="850" spans="1:21" x14ac:dyDescent="0.25">
      <c r="A850" t="s">
        <v>1367</v>
      </c>
      <c r="B850" s="2">
        <v>44915</v>
      </c>
      <c r="C850" s="10" t="str">
        <f t="shared" si="52"/>
        <v>2022</v>
      </c>
      <c r="D850">
        <v>10197</v>
      </c>
      <c r="E850" t="s">
        <v>523</v>
      </c>
      <c r="F850" t="s">
        <v>32</v>
      </c>
      <c r="G850" t="s">
        <v>40</v>
      </c>
      <c r="H850" t="s">
        <v>41</v>
      </c>
      <c r="I850" t="s">
        <v>166</v>
      </c>
      <c r="J850" t="s">
        <v>294</v>
      </c>
      <c r="K850" t="s">
        <v>295</v>
      </c>
      <c r="L850" t="str">
        <f t="shared" si="53"/>
        <v xml:space="preserve">Motorola </v>
      </c>
      <c r="M850" t="str">
        <f t="shared" si="54"/>
        <v>Mid-Sized Order</v>
      </c>
      <c r="N850">
        <v>2</v>
      </c>
      <c r="O850" s="6">
        <v>0.05</v>
      </c>
      <c r="P850" s="3">
        <v>1800.48</v>
      </c>
      <c r="Q850" s="3">
        <v>58.44</v>
      </c>
      <c r="R850" s="3">
        <f t="shared" si="55"/>
        <v>91.686315789473838</v>
      </c>
      <c r="S850" s="3">
        <v>365.94</v>
      </c>
      <c r="U850" s="3"/>
    </row>
    <row r="851" spans="1:21" x14ac:dyDescent="0.25">
      <c r="A851" t="s">
        <v>1368</v>
      </c>
      <c r="B851" s="2">
        <v>44149</v>
      </c>
      <c r="C851" s="10" t="str">
        <f t="shared" si="52"/>
        <v>2020</v>
      </c>
      <c r="D851">
        <v>10108</v>
      </c>
      <c r="E851" t="s">
        <v>765</v>
      </c>
      <c r="F851" t="s">
        <v>32</v>
      </c>
      <c r="G851" t="s">
        <v>154</v>
      </c>
      <c r="H851" t="s">
        <v>155</v>
      </c>
      <c r="I851" t="s">
        <v>156</v>
      </c>
      <c r="J851" t="s">
        <v>150</v>
      </c>
      <c r="K851" t="s">
        <v>151</v>
      </c>
      <c r="L851" t="str">
        <f t="shared" si="53"/>
        <v xml:space="preserve">Maytag </v>
      </c>
      <c r="M851" t="str">
        <f t="shared" si="54"/>
        <v>Single Item</v>
      </c>
      <c r="N851">
        <v>1</v>
      </c>
      <c r="O851" s="6">
        <v>0</v>
      </c>
      <c r="P851" s="3">
        <v>878.08</v>
      </c>
      <c r="Q851" s="3">
        <v>251.43</v>
      </c>
      <c r="R851" s="3">
        <f t="shared" si="55"/>
        <v>0</v>
      </c>
      <c r="S851" s="3">
        <v>244.66</v>
      </c>
      <c r="U851" s="3"/>
    </row>
    <row r="852" spans="1:21" x14ac:dyDescent="0.25">
      <c r="A852" t="s">
        <v>1369</v>
      </c>
      <c r="B852" s="2">
        <v>44421</v>
      </c>
      <c r="C852" s="10" t="str">
        <f t="shared" si="52"/>
        <v>2021</v>
      </c>
      <c r="D852">
        <v>10202</v>
      </c>
      <c r="E852" t="s">
        <v>1133</v>
      </c>
      <c r="F852" t="s">
        <v>39</v>
      </c>
      <c r="G852" t="s">
        <v>133</v>
      </c>
      <c r="H852" t="s">
        <v>134</v>
      </c>
      <c r="I852" t="s">
        <v>135</v>
      </c>
      <c r="J852" t="s">
        <v>427</v>
      </c>
      <c r="K852" t="s">
        <v>428</v>
      </c>
      <c r="L852" t="str">
        <f t="shared" si="53"/>
        <v xml:space="preserve">Sharp </v>
      </c>
      <c r="M852" t="str">
        <f t="shared" si="54"/>
        <v>Mid-Sized Order</v>
      </c>
      <c r="N852">
        <v>2</v>
      </c>
      <c r="O852" s="6">
        <v>0</v>
      </c>
      <c r="P852" s="3">
        <v>258.38</v>
      </c>
      <c r="Q852" s="3">
        <v>13.88</v>
      </c>
      <c r="R852" s="3">
        <f t="shared" si="55"/>
        <v>0</v>
      </c>
      <c r="S852" s="3">
        <v>40.15</v>
      </c>
      <c r="U852" s="3"/>
    </row>
    <row r="853" spans="1:21" x14ac:dyDescent="0.25">
      <c r="A853" t="s">
        <v>1370</v>
      </c>
      <c r="B853" s="2">
        <v>44276</v>
      </c>
      <c r="C853" s="10" t="str">
        <f t="shared" si="52"/>
        <v>2021</v>
      </c>
      <c r="D853">
        <v>10269</v>
      </c>
      <c r="E853" t="s">
        <v>463</v>
      </c>
      <c r="F853" t="s">
        <v>17</v>
      </c>
      <c r="G853" t="s">
        <v>88</v>
      </c>
      <c r="H853" t="s">
        <v>89</v>
      </c>
      <c r="I853" t="s">
        <v>90</v>
      </c>
      <c r="J853" t="s">
        <v>84</v>
      </c>
      <c r="K853" t="s">
        <v>85</v>
      </c>
      <c r="L853" t="str">
        <f t="shared" si="53"/>
        <v xml:space="preserve">Panasonic </v>
      </c>
      <c r="M853" t="str">
        <f t="shared" si="54"/>
        <v>Single Item</v>
      </c>
      <c r="N853">
        <v>1</v>
      </c>
      <c r="O853" s="6">
        <v>0.1</v>
      </c>
      <c r="P853" s="3">
        <v>289.92</v>
      </c>
      <c r="Q853" s="3">
        <v>34.74</v>
      </c>
      <c r="R853" s="3">
        <f t="shared" si="55"/>
        <v>28.353333333333353</v>
      </c>
      <c r="S853" s="3">
        <v>38.26</v>
      </c>
      <c r="U853" s="3"/>
    </row>
    <row r="854" spans="1:21" x14ac:dyDescent="0.25">
      <c r="A854" t="s">
        <v>1371</v>
      </c>
      <c r="B854" s="2">
        <v>43874</v>
      </c>
      <c r="C854" s="10" t="str">
        <f t="shared" si="52"/>
        <v>2020</v>
      </c>
      <c r="D854">
        <v>10202</v>
      </c>
      <c r="E854" t="s">
        <v>1133</v>
      </c>
      <c r="F854" t="s">
        <v>39</v>
      </c>
      <c r="G854" t="s">
        <v>88</v>
      </c>
      <c r="H854" t="s">
        <v>89</v>
      </c>
      <c r="I854" t="s">
        <v>90</v>
      </c>
      <c r="J854" t="s">
        <v>157</v>
      </c>
      <c r="K854" t="s">
        <v>158</v>
      </c>
      <c r="L854" t="str">
        <f t="shared" si="53"/>
        <v xml:space="preserve">Epson </v>
      </c>
      <c r="M854" t="str">
        <f t="shared" si="54"/>
        <v>Single Item</v>
      </c>
      <c r="N854">
        <v>1</v>
      </c>
      <c r="O854" s="6">
        <v>0.15</v>
      </c>
      <c r="P854" s="3">
        <v>188.87</v>
      </c>
      <c r="Q854" s="3">
        <v>22.58</v>
      </c>
      <c r="R854" s="3">
        <f t="shared" si="55"/>
        <v>29.345294117647057</v>
      </c>
      <c r="S854" s="3">
        <v>30.59</v>
      </c>
      <c r="U854" s="3"/>
    </row>
    <row r="855" spans="1:21" x14ac:dyDescent="0.25">
      <c r="A855" t="s">
        <v>1372</v>
      </c>
      <c r="B855" s="2">
        <v>43926</v>
      </c>
      <c r="C855" s="10" t="str">
        <f t="shared" si="52"/>
        <v>2020</v>
      </c>
      <c r="D855">
        <v>10018</v>
      </c>
      <c r="E855" t="s">
        <v>542</v>
      </c>
      <c r="F855" t="s">
        <v>39</v>
      </c>
      <c r="G855" t="s">
        <v>261</v>
      </c>
      <c r="H855" t="s">
        <v>261</v>
      </c>
      <c r="I855" t="s">
        <v>1543</v>
      </c>
      <c r="J855" t="s">
        <v>209</v>
      </c>
      <c r="K855" t="s">
        <v>210</v>
      </c>
      <c r="L855" t="str">
        <f t="shared" si="53"/>
        <v xml:space="preserve">Brother </v>
      </c>
      <c r="M855" t="str">
        <f t="shared" si="54"/>
        <v>Single Item</v>
      </c>
      <c r="N855">
        <v>1</v>
      </c>
      <c r="O855" s="6">
        <v>0.05</v>
      </c>
      <c r="P855" s="3">
        <v>136.71</v>
      </c>
      <c r="Q855" s="3">
        <v>12.89</v>
      </c>
      <c r="R855" s="3">
        <f t="shared" si="55"/>
        <v>6.5168421052631658</v>
      </c>
      <c r="S855" s="3">
        <v>21.8</v>
      </c>
      <c r="U855" s="3"/>
    </row>
    <row r="856" spans="1:21" x14ac:dyDescent="0.25">
      <c r="A856" t="s">
        <v>1373</v>
      </c>
      <c r="B856" s="2">
        <v>43353</v>
      </c>
      <c r="C856" s="10" t="str">
        <f t="shared" si="52"/>
        <v>2018</v>
      </c>
      <c r="D856">
        <v>10321</v>
      </c>
      <c r="E856" t="s">
        <v>794</v>
      </c>
      <c r="F856" t="s">
        <v>32</v>
      </c>
      <c r="G856" t="s">
        <v>112</v>
      </c>
      <c r="H856" t="s">
        <v>26</v>
      </c>
      <c r="I856" t="s">
        <v>27</v>
      </c>
      <c r="J856" t="s">
        <v>181</v>
      </c>
      <c r="K856" t="s">
        <v>182</v>
      </c>
      <c r="L856" t="str">
        <f t="shared" si="53"/>
        <v xml:space="preserve">Hoover </v>
      </c>
      <c r="M856" t="str">
        <f t="shared" si="54"/>
        <v>Single Item</v>
      </c>
      <c r="N856">
        <v>1</v>
      </c>
      <c r="O856" s="6">
        <v>0</v>
      </c>
      <c r="P856" s="3">
        <v>230.19</v>
      </c>
      <c r="Q856" s="3">
        <v>26.22</v>
      </c>
      <c r="R856" s="3">
        <f t="shared" si="55"/>
        <v>0</v>
      </c>
      <c r="S856" s="3">
        <v>30.24</v>
      </c>
      <c r="U856" s="3"/>
    </row>
    <row r="857" spans="1:21" x14ac:dyDescent="0.25">
      <c r="A857" t="s">
        <v>1374</v>
      </c>
      <c r="B857" s="2">
        <v>44391</v>
      </c>
      <c r="C857" s="10" t="str">
        <f t="shared" si="52"/>
        <v>2021</v>
      </c>
      <c r="D857">
        <v>10074</v>
      </c>
      <c r="E857" t="s">
        <v>389</v>
      </c>
      <c r="F857" t="s">
        <v>32</v>
      </c>
      <c r="G857" t="s">
        <v>112</v>
      </c>
      <c r="H857" t="s">
        <v>26</v>
      </c>
      <c r="I857" t="s">
        <v>27</v>
      </c>
      <c r="J857" t="s">
        <v>28</v>
      </c>
      <c r="K857" t="s">
        <v>29</v>
      </c>
      <c r="L857" t="str">
        <f t="shared" si="53"/>
        <v xml:space="preserve">LG </v>
      </c>
      <c r="M857" t="str">
        <f t="shared" si="54"/>
        <v>Single Item</v>
      </c>
      <c r="N857">
        <v>1</v>
      </c>
      <c r="O857" s="6">
        <v>0</v>
      </c>
      <c r="P857" s="3">
        <v>1004.18</v>
      </c>
      <c r="Q857" s="3">
        <v>268.68</v>
      </c>
      <c r="R857" s="3">
        <f t="shared" si="55"/>
        <v>0</v>
      </c>
      <c r="S857" s="3">
        <v>277.91000000000003</v>
      </c>
      <c r="U857" s="3"/>
    </row>
    <row r="858" spans="1:21" x14ac:dyDescent="0.25">
      <c r="A858" t="s">
        <v>1375</v>
      </c>
      <c r="B858" s="2">
        <v>43220</v>
      </c>
      <c r="C858" s="10" t="str">
        <f t="shared" si="52"/>
        <v>2018</v>
      </c>
      <c r="D858">
        <v>10324</v>
      </c>
      <c r="E858" t="s">
        <v>222</v>
      </c>
      <c r="F858" t="s">
        <v>32</v>
      </c>
      <c r="G858" t="s">
        <v>47</v>
      </c>
      <c r="H858" t="s">
        <v>48</v>
      </c>
      <c r="I858" t="s">
        <v>122</v>
      </c>
      <c r="J858" t="s">
        <v>95</v>
      </c>
      <c r="K858" t="s">
        <v>96</v>
      </c>
      <c r="L858" t="str">
        <f t="shared" si="53"/>
        <v xml:space="preserve">Sharp </v>
      </c>
      <c r="M858" t="str">
        <f t="shared" si="54"/>
        <v>Large Order</v>
      </c>
      <c r="N858">
        <v>5</v>
      </c>
      <c r="O858" s="6">
        <v>0</v>
      </c>
      <c r="P858" s="3">
        <v>5121.8500000000004</v>
      </c>
      <c r="Q858" s="3">
        <v>197.44</v>
      </c>
      <c r="R858" s="3">
        <f t="shared" si="55"/>
        <v>0</v>
      </c>
      <c r="S858" s="3">
        <v>1146.54</v>
      </c>
      <c r="U858" s="3"/>
    </row>
    <row r="859" spans="1:21" x14ac:dyDescent="0.25">
      <c r="A859" t="s">
        <v>1376</v>
      </c>
      <c r="B859" s="2">
        <v>43131</v>
      </c>
      <c r="C859" s="10" t="str">
        <f t="shared" si="52"/>
        <v>2018</v>
      </c>
      <c r="D859">
        <v>10122</v>
      </c>
      <c r="E859" t="s">
        <v>1377</v>
      </c>
      <c r="F859" t="s">
        <v>32</v>
      </c>
      <c r="G859" t="s">
        <v>112</v>
      </c>
      <c r="H859" t="s">
        <v>26</v>
      </c>
      <c r="I859" t="s">
        <v>27</v>
      </c>
      <c r="J859" t="s">
        <v>195</v>
      </c>
      <c r="K859" t="s">
        <v>196</v>
      </c>
      <c r="L859" t="str">
        <f t="shared" si="53"/>
        <v xml:space="preserve">Cuisinart </v>
      </c>
      <c r="M859" t="str">
        <f t="shared" si="54"/>
        <v>Mid-Sized Order</v>
      </c>
      <c r="N859">
        <v>2</v>
      </c>
      <c r="O859" s="6">
        <v>0.05</v>
      </c>
      <c r="P859" s="3">
        <v>558.55999999999995</v>
      </c>
      <c r="Q859" s="3">
        <v>23.13</v>
      </c>
      <c r="R859" s="3">
        <f t="shared" si="55"/>
        <v>28.180526315789507</v>
      </c>
      <c r="S859" s="3">
        <v>69.33</v>
      </c>
      <c r="U859" s="3"/>
    </row>
    <row r="860" spans="1:21" x14ac:dyDescent="0.25">
      <c r="A860" t="s">
        <v>1378</v>
      </c>
      <c r="B860" s="2">
        <v>44285</v>
      </c>
      <c r="C860" s="10" t="str">
        <f t="shared" si="52"/>
        <v>2021</v>
      </c>
      <c r="D860">
        <v>10259</v>
      </c>
      <c r="E860" t="s">
        <v>457</v>
      </c>
      <c r="F860" t="s">
        <v>17</v>
      </c>
      <c r="G860" t="s">
        <v>116</v>
      </c>
      <c r="H860" t="s">
        <v>26</v>
      </c>
      <c r="I860" t="s">
        <v>27</v>
      </c>
      <c r="J860" t="s">
        <v>236</v>
      </c>
      <c r="K860" t="s">
        <v>237</v>
      </c>
      <c r="L860" t="str">
        <f t="shared" si="53"/>
        <v xml:space="preserve">Hamilton </v>
      </c>
      <c r="M860" t="str">
        <f t="shared" si="54"/>
        <v>Single Item</v>
      </c>
      <c r="N860">
        <v>1</v>
      </c>
      <c r="O860" s="6">
        <v>0</v>
      </c>
      <c r="P860" s="3">
        <v>737.82</v>
      </c>
      <c r="Q860" s="3">
        <v>175.46</v>
      </c>
      <c r="R860" s="3">
        <f t="shared" si="55"/>
        <v>0</v>
      </c>
      <c r="S860" s="3">
        <v>202.01</v>
      </c>
      <c r="U860" s="3"/>
    </row>
    <row r="861" spans="1:21" x14ac:dyDescent="0.25">
      <c r="A861" t="s">
        <v>1379</v>
      </c>
      <c r="B861" s="2">
        <v>43903</v>
      </c>
      <c r="C861" s="10" t="str">
        <f t="shared" si="52"/>
        <v>2020</v>
      </c>
      <c r="D861">
        <v>10060</v>
      </c>
      <c r="E861" t="s">
        <v>648</v>
      </c>
      <c r="F861" t="s">
        <v>39</v>
      </c>
      <c r="G861" t="s">
        <v>18</v>
      </c>
      <c r="H861" t="s">
        <v>19</v>
      </c>
      <c r="I861" t="s">
        <v>20</v>
      </c>
      <c r="J861" t="s">
        <v>68</v>
      </c>
      <c r="K861" t="s">
        <v>69</v>
      </c>
      <c r="L861" t="str">
        <f t="shared" si="53"/>
        <v xml:space="preserve">StarTech </v>
      </c>
      <c r="M861" t="str">
        <f t="shared" si="54"/>
        <v>Single Item</v>
      </c>
      <c r="N861">
        <v>1</v>
      </c>
      <c r="O861" s="6">
        <v>0.3</v>
      </c>
      <c r="P861" s="3">
        <v>226.49</v>
      </c>
      <c r="Q861" s="3">
        <v>20.74</v>
      </c>
      <c r="R861" s="3">
        <f t="shared" si="55"/>
        <v>88.178571428571445</v>
      </c>
      <c r="S861" s="3">
        <v>36.04</v>
      </c>
      <c r="U861" s="3"/>
    </row>
    <row r="862" spans="1:21" x14ac:dyDescent="0.25">
      <c r="A862" t="s">
        <v>1380</v>
      </c>
      <c r="B862" s="2">
        <v>44096</v>
      </c>
      <c r="C862" s="10" t="str">
        <f t="shared" si="52"/>
        <v>2020</v>
      </c>
      <c r="D862">
        <v>10359</v>
      </c>
      <c r="E862" t="s">
        <v>1174</v>
      </c>
      <c r="F862" t="s">
        <v>17</v>
      </c>
      <c r="G862" t="s">
        <v>133</v>
      </c>
      <c r="H862" t="s">
        <v>134</v>
      </c>
      <c r="I862" t="s">
        <v>135</v>
      </c>
      <c r="J862" t="s">
        <v>84</v>
      </c>
      <c r="K862" t="s">
        <v>85</v>
      </c>
      <c r="L862" t="str">
        <f t="shared" si="53"/>
        <v xml:space="preserve">Panasonic </v>
      </c>
      <c r="M862" t="str">
        <f t="shared" si="54"/>
        <v>Mid-Sized Order</v>
      </c>
      <c r="N862">
        <v>4</v>
      </c>
      <c r="O862" s="6">
        <v>0.05</v>
      </c>
      <c r="P862" s="3">
        <v>1159.68</v>
      </c>
      <c r="Q862" s="3">
        <v>36.32</v>
      </c>
      <c r="R862" s="3">
        <f t="shared" si="55"/>
        <v>59.124210526315892</v>
      </c>
      <c r="S862" s="3">
        <v>142.79</v>
      </c>
      <c r="U862" s="3"/>
    </row>
    <row r="863" spans="1:21" x14ac:dyDescent="0.25">
      <c r="A863" t="s">
        <v>1381</v>
      </c>
      <c r="B863" s="2">
        <v>44226</v>
      </c>
      <c r="C863" s="10" t="str">
        <f t="shared" si="52"/>
        <v>2021</v>
      </c>
      <c r="D863">
        <v>10395</v>
      </c>
      <c r="E863" t="s">
        <v>513</v>
      </c>
      <c r="F863" t="s">
        <v>39</v>
      </c>
      <c r="G863" t="s">
        <v>193</v>
      </c>
      <c r="H863" t="s">
        <v>193</v>
      </c>
      <c r="I863" t="s">
        <v>194</v>
      </c>
      <c r="J863" t="s">
        <v>480</v>
      </c>
      <c r="K863" t="s">
        <v>481</v>
      </c>
      <c r="L863" t="str">
        <f t="shared" si="53"/>
        <v xml:space="preserve">Panasonic </v>
      </c>
      <c r="M863" t="str">
        <f t="shared" si="54"/>
        <v>Single Item</v>
      </c>
      <c r="N863">
        <v>1</v>
      </c>
      <c r="O863" s="6">
        <v>0</v>
      </c>
      <c r="P863" s="3">
        <v>885.07</v>
      </c>
      <c r="Q863" s="3">
        <v>159.04</v>
      </c>
      <c r="R863" s="3">
        <f t="shared" si="55"/>
        <v>0</v>
      </c>
      <c r="S863" s="3">
        <v>210.62</v>
      </c>
      <c r="U863" s="3"/>
    </row>
    <row r="864" spans="1:21" x14ac:dyDescent="0.25">
      <c r="A864" t="s">
        <v>1382</v>
      </c>
      <c r="B864" s="2">
        <v>43152</v>
      </c>
      <c r="C864" s="10" t="str">
        <f t="shared" si="52"/>
        <v>2018</v>
      </c>
      <c r="D864">
        <v>10005</v>
      </c>
      <c r="E864" t="s">
        <v>672</v>
      </c>
      <c r="F864" t="s">
        <v>39</v>
      </c>
      <c r="G864" t="s">
        <v>278</v>
      </c>
      <c r="H864" t="s">
        <v>279</v>
      </c>
      <c r="I864" t="s">
        <v>122</v>
      </c>
      <c r="J864" t="s">
        <v>241</v>
      </c>
      <c r="K864" t="s">
        <v>242</v>
      </c>
      <c r="L864" t="str">
        <f t="shared" si="53"/>
        <v xml:space="preserve">LG </v>
      </c>
      <c r="M864" t="str">
        <f t="shared" si="54"/>
        <v>Single Item</v>
      </c>
      <c r="N864">
        <v>1</v>
      </c>
      <c r="O864" s="6">
        <v>0.2</v>
      </c>
      <c r="P864" s="3">
        <v>238.08</v>
      </c>
      <c r="Q864" s="3">
        <v>28.52</v>
      </c>
      <c r="R864" s="3">
        <f t="shared" si="55"/>
        <v>52.389999999999986</v>
      </c>
      <c r="S864" s="3">
        <v>31.42</v>
      </c>
      <c r="U864" s="3"/>
    </row>
    <row r="865" spans="1:21" x14ac:dyDescent="0.25">
      <c r="A865" t="s">
        <v>1383</v>
      </c>
      <c r="B865" s="2">
        <v>43660</v>
      </c>
      <c r="C865" s="10" t="str">
        <f t="shared" si="52"/>
        <v>2019</v>
      </c>
      <c r="D865">
        <v>10171</v>
      </c>
      <c r="E865" t="s">
        <v>682</v>
      </c>
      <c r="F865" t="s">
        <v>32</v>
      </c>
      <c r="G865" t="s">
        <v>25</v>
      </c>
      <c r="H865" t="s">
        <v>26</v>
      </c>
      <c r="I865" t="s">
        <v>27</v>
      </c>
      <c r="J865" t="s">
        <v>241</v>
      </c>
      <c r="K865" t="s">
        <v>242</v>
      </c>
      <c r="L865" t="str">
        <f t="shared" si="53"/>
        <v xml:space="preserve">LG </v>
      </c>
      <c r="M865" t="str">
        <f t="shared" si="54"/>
        <v>Large Order</v>
      </c>
      <c r="N865">
        <v>6</v>
      </c>
      <c r="O865" s="6">
        <v>0</v>
      </c>
      <c r="P865" s="3">
        <v>1428.48</v>
      </c>
      <c r="Q865" s="3">
        <v>27.16</v>
      </c>
      <c r="R865" s="3">
        <f t="shared" si="55"/>
        <v>0</v>
      </c>
      <c r="S865" s="3">
        <v>174.14</v>
      </c>
      <c r="U865" s="3"/>
    </row>
    <row r="866" spans="1:21" x14ac:dyDescent="0.25">
      <c r="A866" t="s">
        <v>1384</v>
      </c>
      <c r="B866" s="2">
        <v>43275</v>
      </c>
      <c r="C866" s="10" t="str">
        <f t="shared" si="52"/>
        <v>2018</v>
      </c>
      <c r="D866">
        <v>10139</v>
      </c>
      <c r="E866" t="s">
        <v>975</v>
      </c>
      <c r="F866" t="s">
        <v>32</v>
      </c>
      <c r="G866" t="s">
        <v>116</v>
      </c>
      <c r="H866" t="s">
        <v>26</v>
      </c>
      <c r="I866" t="s">
        <v>27</v>
      </c>
      <c r="J866" t="s">
        <v>427</v>
      </c>
      <c r="K866" t="s">
        <v>428</v>
      </c>
      <c r="L866" t="str">
        <f t="shared" si="53"/>
        <v xml:space="preserve">Sharp </v>
      </c>
      <c r="M866" t="str">
        <f t="shared" si="54"/>
        <v>Single Item</v>
      </c>
      <c r="N866">
        <v>1</v>
      </c>
      <c r="O866" s="6">
        <v>0.05</v>
      </c>
      <c r="P866" s="3">
        <v>129.19</v>
      </c>
      <c r="Q866" s="3">
        <v>12.07</v>
      </c>
      <c r="R866" s="3">
        <f t="shared" si="55"/>
        <v>6.1642105263157987</v>
      </c>
      <c r="S866" s="3">
        <v>20.59</v>
      </c>
      <c r="U866" s="3"/>
    </row>
    <row r="867" spans="1:21" x14ac:dyDescent="0.25">
      <c r="A867" t="s">
        <v>1385</v>
      </c>
      <c r="B867" s="2">
        <v>43148</v>
      </c>
      <c r="C867" s="10" t="str">
        <f t="shared" si="52"/>
        <v>2018</v>
      </c>
      <c r="D867">
        <v>10239</v>
      </c>
      <c r="E867" t="s">
        <v>277</v>
      </c>
      <c r="F867" t="s">
        <v>32</v>
      </c>
      <c r="G867" t="s">
        <v>40</v>
      </c>
      <c r="H867" t="s">
        <v>41</v>
      </c>
      <c r="I867" t="s">
        <v>166</v>
      </c>
      <c r="J867" t="s">
        <v>205</v>
      </c>
      <c r="K867" t="s">
        <v>206</v>
      </c>
      <c r="L867" t="str">
        <f t="shared" si="53"/>
        <v xml:space="preserve">LG </v>
      </c>
      <c r="M867" t="str">
        <f t="shared" si="54"/>
        <v>Single Item</v>
      </c>
      <c r="N867">
        <v>1</v>
      </c>
      <c r="O867" s="6">
        <v>0.05</v>
      </c>
      <c r="P867" s="3">
        <v>753.3</v>
      </c>
      <c r="Q867" s="3">
        <v>52.39</v>
      </c>
      <c r="R867" s="3">
        <f t="shared" si="55"/>
        <v>36.889999999999986</v>
      </c>
      <c r="S867" s="3">
        <v>155.9</v>
      </c>
      <c r="U867" s="3"/>
    </row>
    <row r="868" spans="1:21" x14ac:dyDescent="0.25">
      <c r="A868" t="s">
        <v>1386</v>
      </c>
      <c r="B868" s="2">
        <v>44393</v>
      </c>
      <c r="C868" s="10" t="str">
        <f t="shared" si="52"/>
        <v>2021</v>
      </c>
      <c r="D868">
        <v>10044</v>
      </c>
      <c r="E868" t="s">
        <v>1567</v>
      </c>
      <c r="F868" t="s">
        <v>17</v>
      </c>
      <c r="G868" t="s">
        <v>112</v>
      </c>
      <c r="H868" t="s">
        <v>26</v>
      </c>
      <c r="I868" t="s">
        <v>27</v>
      </c>
      <c r="J868" t="s">
        <v>35</v>
      </c>
      <c r="K868" t="s">
        <v>36</v>
      </c>
      <c r="L868" t="str">
        <f t="shared" si="53"/>
        <v xml:space="preserve">Samsung </v>
      </c>
      <c r="M868" t="str">
        <f t="shared" si="54"/>
        <v>Single Item</v>
      </c>
      <c r="N868">
        <v>1</v>
      </c>
      <c r="O868" s="6">
        <v>0.1</v>
      </c>
      <c r="P868" s="3">
        <v>851.25</v>
      </c>
      <c r="Q868" s="3">
        <v>196.92</v>
      </c>
      <c r="R868" s="3">
        <f t="shared" si="55"/>
        <v>72.703333333333376</v>
      </c>
      <c r="S868" s="3">
        <v>232.5</v>
      </c>
      <c r="U868" s="3"/>
    </row>
    <row r="869" spans="1:21" x14ac:dyDescent="0.25">
      <c r="A869" t="s">
        <v>1388</v>
      </c>
      <c r="B869" s="2">
        <v>43945</v>
      </c>
      <c r="C869" s="10" t="str">
        <f t="shared" si="52"/>
        <v>2020</v>
      </c>
      <c r="D869">
        <v>10181</v>
      </c>
      <c r="E869" t="s">
        <v>214</v>
      </c>
      <c r="F869" t="s">
        <v>17</v>
      </c>
      <c r="G869" t="s">
        <v>165</v>
      </c>
      <c r="H869" t="s">
        <v>41</v>
      </c>
      <c r="I869" t="s">
        <v>166</v>
      </c>
      <c r="J869" t="s">
        <v>443</v>
      </c>
      <c r="K869" t="s">
        <v>444</v>
      </c>
      <c r="L869" t="str">
        <f t="shared" si="53"/>
        <v xml:space="preserve">Cisco </v>
      </c>
      <c r="M869" t="str">
        <f t="shared" si="54"/>
        <v>Large Order</v>
      </c>
      <c r="N869">
        <v>7</v>
      </c>
      <c r="O869" s="6">
        <v>0.15</v>
      </c>
      <c r="P869" s="3">
        <v>3879.33</v>
      </c>
      <c r="Q869" s="3">
        <v>31.36</v>
      </c>
      <c r="R869" s="3">
        <f t="shared" si="55"/>
        <v>679.05352941176488</v>
      </c>
      <c r="S869" s="3">
        <v>779.02</v>
      </c>
      <c r="U869" s="3"/>
    </row>
    <row r="870" spans="1:21" x14ac:dyDescent="0.25">
      <c r="A870" t="s">
        <v>1389</v>
      </c>
      <c r="B870" s="2">
        <v>43810</v>
      </c>
      <c r="C870" s="10" t="str">
        <f t="shared" si="52"/>
        <v>2019</v>
      </c>
      <c r="D870">
        <v>10132</v>
      </c>
      <c r="E870" t="s">
        <v>102</v>
      </c>
      <c r="F870" t="s">
        <v>39</v>
      </c>
      <c r="G870" t="s">
        <v>261</v>
      </c>
      <c r="H870" t="s">
        <v>261</v>
      </c>
      <c r="I870" t="s">
        <v>1543</v>
      </c>
      <c r="J870" t="s">
        <v>283</v>
      </c>
      <c r="K870" t="s">
        <v>284</v>
      </c>
      <c r="L870" t="str">
        <f t="shared" si="53"/>
        <v xml:space="preserve">Sony </v>
      </c>
      <c r="M870" t="str">
        <f t="shared" si="54"/>
        <v>Single Item</v>
      </c>
      <c r="N870">
        <v>1</v>
      </c>
      <c r="O870" s="6">
        <v>0.05</v>
      </c>
      <c r="P870" s="3">
        <v>867.32</v>
      </c>
      <c r="Q870" s="3">
        <v>171.95</v>
      </c>
      <c r="R870" s="3">
        <f t="shared" si="55"/>
        <v>36.598421052631579</v>
      </c>
      <c r="S870" s="3">
        <v>208</v>
      </c>
      <c r="U870" s="3"/>
    </row>
    <row r="871" spans="1:21" x14ac:dyDescent="0.25">
      <c r="A871" t="s">
        <v>1390</v>
      </c>
      <c r="B871" s="2">
        <v>44909</v>
      </c>
      <c r="C871" s="10" t="str">
        <f t="shared" si="52"/>
        <v>2022</v>
      </c>
      <c r="D871">
        <v>10214</v>
      </c>
      <c r="E871" t="s">
        <v>1558</v>
      </c>
      <c r="F871" t="s">
        <v>17</v>
      </c>
      <c r="G871" t="s">
        <v>133</v>
      </c>
      <c r="H871" t="s">
        <v>134</v>
      </c>
      <c r="I871" t="s">
        <v>135</v>
      </c>
      <c r="J871" t="s">
        <v>142</v>
      </c>
      <c r="K871" t="s">
        <v>1645</v>
      </c>
      <c r="L871" t="str">
        <f t="shared" si="53"/>
        <v xml:space="preserve">Whirlpool </v>
      </c>
      <c r="M871" t="str">
        <f t="shared" si="54"/>
        <v>Large Order</v>
      </c>
      <c r="N871">
        <v>5</v>
      </c>
      <c r="O871" s="6">
        <v>0.1</v>
      </c>
      <c r="P871" s="3">
        <v>968.35</v>
      </c>
      <c r="Q871" s="3">
        <v>16.100000000000001</v>
      </c>
      <c r="R871" s="3">
        <f t="shared" si="55"/>
        <v>105.80555555555543</v>
      </c>
      <c r="S871" s="3">
        <v>117.81</v>
      </c>
      <c r="U871" s="3"/>
    </row>
    <row r="872" spans="1:21" x14ac:dyDescent="0.25">
      <c r="A872" t="s">
        <v>1391</v>
      </c>
      <c r="B872" s="2">
        <v>43232</v>
      </c>
      <c r="C872" s="10" t="str">
        <f t="shared" si="52"/>
        <v>2018</v>
      </c>
      <c r="D872">
        <v>10326</v>
      </c>
      <c r="E872" t="s">
        <v>1392</v>
      </c>
      <c r="F872" t="s">
        <v>17</v>
      </c>
      <c r="G872" t="s">
        <v>116</v>
      </c>
      <c r="H872" t="s">
        <v>26</v>
      </c>
      <c r="I872" t="s">
        <v>27</v>
      </c>
      <c r="J872" t="s">
        <v>209</v>
      </c>
      <c r="K872" t="s">
        <v>210</v>
      </c>
      <c r="L872" t="str">
        <f t="shared" si="53"/>
        <v xml:space="preserve">Brother </v>
      </c>
      <c r="M872" t="str">
        <f t="shared" si="54"/>
        <v>Large Order</v>
      </c>
      <c r="N872">
        <v>6</v>
      </c>
      <c r="O872" s="6">
        <v>0.05</v>
      </c>
      <c r="P872" s="3">
        <v>820.26</v>
      </c>
      <c r="Q872" s="3">
        <v>11.21</v>
      </c>
      <c r="R872" s="3">
        <f t="shared" si="55"/>
        <v>42.581578947368484</v>
      </c>
      <c r="S872" s="3">
        <v>124.18</v>
      </c>
      <c r="U872" s="3"/>
    </row>
    <row r="873" spans="1:21" x14ac:dyDescent="0.25">
      <c r="A873" t="s">
        <v>1393</v>
      </c>
      <c r="B873" s="2">
        <v>44573</v>
      </c>
      <c r="C873" s="10" t="str">
        <f t="shared" si="52"/>
        <v>2022</v>
      </c>
      <c r="D873">
        <v>10022</v>
      </c>
      <c r="E873" t="s">
        <v>624</v>
      </c>
      <c r="F873" t="s">
        <v>39</v>
      </c>
      <c r="G873" t="s">
        <v>54</v>
      </c>
      <c r="H873" t="s">
        <v>55</v>
      </c>
      <c r="I873" t="s">
        <v>56</v>
      </c>
      <c r="J873" t="s">
        <v>167</v>
      </c>
      <c r="K873" t="s">
        <v>168</v>
      </c>
      <c r="L873" t="str">
        <f t="shared" si="53"/>
        <v xml:space="preserve">Philips </v>
      </c>
      <c r="M873" t="str">
        <f t="shared" si="54"/>
        <v>Mid-Sized Order</v>
      </c>
      <c r="N873">
        <v>2</v>
      </c>
      <c r="O873" s="6">
        <v>0</v>
      </c>
      <c r="P873" s="3">
        <v>2431.6</v>
      </c>
      <c r="Q873" s="3">
        <v>251.1</v>
      </c>
      <c r="R873" s="3">
        <f t="shared" si="55"/>
        <v>0</v>
      </c>
      <c r="S873" s="3">
        <v>560.07000000000005</v>
      </c>
      <c r="U873" s="3"/>
    </row>
    <row r="874" spans="1:21" x14ac:dyDescent="0.25">
      <c r="A874" t="s">
        <v>1394</v>
      </c>
      <c r="B874" s="2">
        <v>43467</v>
      </c>
      <c r="C874" s="10" t="str">
        <f t="shared" si="52"/>
        <v>2019</v>
      </c>
      <c r="D874">
        <v>10094</v>
      </c>
      <c r="E874" t="s">
        <v>392</v>
      </c>
      <c r="F874" t="s">
        <v>17</v>
      </c>
      <c r="G874" t="s">
        <v>112</v>
      </c>
      <c r="H874" t="s">
        <v>26</v>
      </c>
      <c r="I874" t="s">
        <v>27</v>
      </c>
      <c r="J874" t="s">
        <v>209</v>
      </c>
      <c r="K874" t="s">
        <v>210</v>
      </c>
      <c r="L874" t="str">
        <f t="shared" si="53"/>
        <v xml:space="preserve">Brother </v>
      </c>
      <c r="M874" t="str">
        <f t="shared" si="54"/>
        <v>Single Item</v>
      </c>
      <c r="N874">
        <v>1</v>
      </c>
      <c r="O874" s="6">
        <v>0.05</v>
      </c>
      <c r="P874" s="3">
        <v>136.71</v>
      </c>
      <c r="Q874" s="3">
        <v>11.21</v>
      </c>
      <c r="R874" s="3">
        <f t="shared" si="55"/>
        <v>6.6052631578947398</v>
      </c>
      <c r="S874" s="3">
        <v>21.63</v>
      </c>
      <c r="U874" s="3"/>
    </row>
    <row r="875" spans="1:21" x14ac:dyDescent="0.25">
      <c r="A875" t="s">
        <v>1395</v>
      </c>
      <c r="B875" s="2">
        <v>44440</v>
      </c>
      <c r="C875" s="10" t="str">
        <f t="shared" si="52"/>
        <v>2021</v>
      </c>
      <c r="D875">
        <v>10218</v>
      </c>
      <c r="E875" t="s">
        <v>293</v>
      </c>
      <c r="F875" t="s">
        <v>32</v>
      </c>
      <c r="G875" t="s">
        <v>201</v>
      </c>
      <c r="H875" t="s">
        <v>202</v>
      </c>
      <c r="I875" t="s">
        <v>122</v>
      </c>
      <c r="J875" t="s">
        <v>91</v>
      </c>
      <c r="K875" t="s">
        <v>92</v>
      </c>
      <c r="L875" t="str">
        <f t="shared" si="53"/>
        <v xml:space="preserve">Hamilton </v>
      </c>
      <c r="M875" t="str">
        <f t="shared" si="54"/>
        <v>Mid-Sized Order</v>
      </c>
      <c r="N875">
        <v>4</v>
      </c>
      <c r="O875" s="6">
        <v>0</v>
      </c>
      <c r="P875" s="3">
        <v>1108.28</v>
      </c>
      <c r="Q875" s="3">
        <v>32.770000000000003</v>
      </c>
      <c r="R875" s="3">
        <f t="shared" si="55"/>
        <v>0</v>
      </c>
      <c r="S875" s="3">
        <v>136.28</v>
      </c>
      <c r="U875" s="3"/>
    </row>
    <row r="876" spans="1:21" x14ac:dyDescent="0.25">
      <c r="A876" t="s">
        <v>1396</v>
      </c>
      <c r="B876" s="2">
        <v>44796</v>
      </c>
      <c r="C876" s="10" t="str">
        <f t="shared" si="52"/>
        <v>2022</v>
      </c>
      <c r="D876">
        <v>10238</v>
      </c>
      <c r="E876" t="s">
        <v>192</v>
      </c>
      <c r="F876" t="s">
        <v>39</v>
      </c>
      <c r="G876" t="s">
        <v>165</v>
      </c>
      <c r="H876" t="s">
        <v>41</v>
      </c>
      <c r="I876" t="s">
        <v>166</v>
      </c>
      <c r="J876" t="s">
        <v>229</v>
      </c>
      <c r="K876" t="s">
        <v>230</v>
      </c>
      <c r="L876" t="str">
        <f t="shared" si="53"/>
        <v xml:space="preserve">LG </v>
      </c>
      <c r="M876" t="str">
        <f t="shared" si="54"/>
        <v>Single Item</v>
      </c>
      <c r="N876">
        <v>1</v>
      </c>
      <c r="O876" s="6">
        <v>0</v>
      </c>
      <c r="P876" s="3">
        <v>1189.8</v>
      </c>
      <c r="Q876" s="3">
        <v>239.87</v>
      </c>
      <c r="R876" s="3">
        <f t="shared" si="55"/>
        <v>0</v>
      </c>
      <c r="S876" s="3">
        <v>285.75</v>
      </c>
      <c r="U876" s="3"/>
    </row>
    <row r="877" spans="1:21" x14ac:dyDescent="0.25">
      <c r="A877" t="s">
        <v>1397</v>
      </c>
      <c r="B877" s="2">
        <v>44030</v>
      </c>
      <c r="C877" s="10" t="str">
        <f t="shared" si="52"/>
        <v>2020</v>
      </c>
      <c r="D877">
        <v>10326</v>
      </c>
      <c r="E877" t="s">
        <v>1392</v>
      </c>
      <c r="F877" t="s">
        <v>17</v>
      </c>
      <c r="G877" t="s">
        <v>88</v>
      </c>
      <c r="H877" t="s">
        <v>89</v>
      </c>
      <c r="I877" t="s">
        <v>90</v>
      </c>
      <c r="J877" t="s">
        <v>379</v>
      </c>
      <c r="K877" t="s">
        <v>380</v>
      </c>
      <c r="L877" t="str">
        <f t="shared" si="53"/>
        <v xml:space="preserve">Toshiba </v>
      </c>
      <c r="M877" t="str">
        <f t="shared" si="54"/>
        <v>Mid-Sized Order</v>
      </c>
      <c r="N877">
        <v>4</v>
      </c>
      <c r="O877" s="6">
        <v>0</v>
      </c>
      <c r="P877" s="3">
        <v>4086.36</v>
      </c>
      <c r="Q877" s="3">
        <v>174.02</v>
      </c>
      <c r="R877" s="3">
        <f t="shared" si="55"/>
        <v>0</v>
      </c>
      <c r="S877" s="3">
        <v>916.4</v>
      </c>
      <c r="U877" s="3"/>
    </row>
    <row r="878" spans="1:21" x14ac:dyDescent="0.25">
      <c r="A878" t="s">
        <v>1398</v>
      </c>
      <c r="B878" s="2">
        <v>44346</v>
      </c>
      <c r="C878" s="10" t="str">
        <f t="shared" si="52"/>
        <v>2021</v>
      </c>
      <c r="D878">
        <v>10043</v>
      </c>
      <c r="E878" t="s">
        <v>282</v>
      </c>
      <c r="F878" t="s">
        <v>17</v>
      </c>
      <c r="G878" t="s">
        <v>40</v>
      </c>
      <c r="H878" t="s">
        <v>41</v>
      </c>
      <c r="I878" t="s">
        <v>166</v>
      </c>
      <c r="J878" t="s">
        <v>35</v>
      </c>
      <c r="K878" t="s">
        <v>36</v>
      </c>
      <c r="L878" t="str">
        <f t="shared" si="53"/>
        <v xml:space="preserve">Samsung </v>
      </c>
      <c r="M878" t="str">
        <f t="shared" si="54"/>
        <v>Mid-Sized Order</v>
      </c>
      <c r="N878">
        <v>2</v>
      </c>
      <c r="O878" s="6">
        <v>0.1</v>
      </c>
      <c r="P878" s="3">
        <v>1702.5</v>
      </c>
      <c r="Q878" s="3">
        <v>216.61</v>
      </c>
      <c r="R878" s="3">
        <f t="shared" si="55"/>
        <v>165.09888888888872</v>
      </c>
      <c r="S878" s="3">
        <v>447.28</v>
      </c>
      <c r="U878" s="3"/>
    </row>
    <row r="879" spans="1:21" x14ac:dyDescent="0.25">
      <c r="A879" t="s">
        <v>1399</v>
      </c>
      <c r="B879" s="2">
        <v>43794</v>
      </c>
      <c r="C879" s="10" t="str">
        <f t="shared" si="52"/>
        <v>2019</v>
      </c>
      <c r="D879">
        <v>10171</v>
      </c>
      <c r="E879" t="s">
        <v>682</v>
      </c>
      <c r="F879" t="s">
        <v>32</v>
      </c>
      <c r="G879" t="s">
        <v>165</v>
      </c>
      <c r="H879" t="s">
        <v>41</v>
      </c>
      <c r="I879" t="s">
        <v>166</v>
      </c>
      <c r="J879" t="s">
        <v>117</v>
      </c>
      <c r="K879" t="s">
        <v>118</v>
      </c>
      <c r="L879" t="str">
        <f t="shared" si="53"/>
        <v xml:space="preserve">Xerox </v>
      </c>
      <c r="M879" t="str">
        <f t="shared" si="54"/>
        <v>Mid-Sized Order</v>
      </c>
      <c r="N879">
        <v>2</v>
      </c>
      <c r="O879" s="6">
        <v>0</v>
      </c>
      <c r="P879" s="3">
        <v>361.1</v>
      </c>
      <c r="Q879" s="3">
        <v>17.89</v>
      </c>
      <c r="R879" s="3">
        <f t="shared" si="55"/>
        <v>0</v>
      </c>
      <c r="S879" s="3">
        <v>55.95</v>
      </c>
      <c r="U879" s="3"/>
    </row>
    <row r="880" spans="1:21" x14ac:dyDescent="0.25">
      <c r="A880" t="s">
        <v>1400</v>
      </c>
      <c r="B880" s="2">
        <v>43128</v>
      </c>
      <c r="C880" s="10" t="str">
        <f t="shared" si="52"/>
        <v>2018</v>
      </c>
      <c r="D880">
        <v>10393</v>
      </c>
      <c r="E880" t="s">
        <v>421</v>
      </c>
      <c r="F880" t="s">
        <v>32</v>
      </c>
      <c r="G880" t="s">
        <v>121</v>
      </c>
      <c r="H880" t="s">
        <v>121</v>
      </c>
      <c r="I880" t="s">
        <v>122</v>
      </c>
      <c r="J880" t="s">
        <v>283</v>
      </c>
      <c r="K880" t="s">
        <v>284</v>
      </c>
      <c r="L880" t="str">
        <f t="shared" si="53"/>
        <v xml:space="preserve">Sony </v>
      </c>
      <c r="M880" t="str">
        <f t="shared" si="54"/>
        <v>Single Item</v>
      </c>
      <c r="N880">
        <v>1</v>
      </c>
      <c r="O880" s="6">
        <v>0.05</v>
      </c>
      <c r="P880" s="3">
        <v>867.32</v>
      </c>
      <c r="Q880" s="3">
        <v>157</v>
      </c>
      <c r="R880" s="3">
        <f t="shared" si="55"/>
        <v>37.385263157894769</v>
      </c>
      <c r="S880" s="3">
        <v>206.51</v>
      </c>
      <c r="U880" s="3"/>
    </row>
    <row r="881" spans="1:21" x14ac:dyDescent="0.25">
      <c r="A881" t="s">
        <v>1401</v>
      </c>
      <c r="B881" s="2">
        <v>43505</v>
      </c>
      <c r="C881" s="10" t="str">
        <f t="shared" si="52"/>
        <v>2019</v>
      </c>
      <c r="D881">
        <v>10242</v>
      </c>
      <c r="E881" t="s">
        <v>111</v>
      </c>
      <c r="F881" t="s">
        <v>39</v>
      </c>
      <c r="G881" t="s">
        <v>193</v>
      </c>
      <c r="H881" t="s">
        <v>193</v>
      </c>
      <c r="I881" t="s">
        <v>194</v>
      </c>
      <c r="J881" t="s">
        <v>283</v>
      </c>
      <c r="K881" t="s">
        <v>284</v>
      </c>
      <c r="L881" t="str">
        <f t="shared" si="53"/>
        <v xml:space="preserve">Sony </v>
      </c>
      <c r="M881" t="str">
        <f t="shared" si="54"/>
        <v>Single Item</v>
      </c>
      <c r="N881">
        <v>1</v>
      </c>
      <c r="O881" s="6">
        <v>0</v>
      </c>
      <c r="P881" s="3">
        <v>867.32</v>
      </c>
      <c r="Q881" s="3">
        <v>164.47</v>
      </c>
      <c r="R881" s="3">
        <f t="shared" si="55"/>
        <v>0</v>
      </c>
      <c r="S881" s="3">
        <v>207.26</v>
      </c>
      <c r="U881" s="3"/>
    </row>
    <row r="882" spans="1:21" x14ac:dyDescent="0.25">
      <c r="A882" t="s">
        <v>1402</v>
      </c>
      <c r="B882" s="2">
        <v>43868</v>
      </c>
      <c r="C882" s="10" t="str">
        <f t="shared" si="52"/>
        <v>2020</v>
      </c>
      <c r="D882">
        <v>10159</v>
      </c>
      <c r="E882" t="s">
        <v>970</v>
      </c>
      <c r="F882" t="s">
        <v>17</v>
      </c>
      <c r="G882" t="s">
        <v>72</v>
      </c>
      <c r="H882" t="s">
        <v>73</v>
      </c>
      <c r="I882" t="s">
        <v>56</v>
      </c>
      <c r="J882" t="s">
        <v>427</v>
      </c>
      <c r="K882" t="s">
        <v>428</v>
      </c>
      <c r="L882" t="str">
        <f t="shared" si="53"/>
        <v xml:space="preserve">Sharp </v>
      </c>
      <c r="M882" t="str">
        <f t="shared" si="54"/>
        <v>Large Order</v>
      </c>
      <c r="N882">
        <v>7</v>
      </c>
      <c r="O882" s="6">
        <v>0</v>
      </c>
      <c r="P882" s="3">
        <v>904.33</v>
      </c>
      <c r="Q882" s="3">
        <v>14.48</v>
      </c>
      <c r="R882" s="3">
        <f t="shared" si="55"/>
        <v>0</v>
      </c>
      <c r="S882" s="3">
        <v>137.11000000000001</v>
      </c>
      <c r="U882" s="3"/>
    </row>
    <row r="883" spans="1:21" x14ac:dyDescent="0.25">
      <c r="A883" t="s">
        <v>1403</v>
      </c>
      <c r="B883" s="2">
        <v>44321</v>
      </c>
      <c r="C883" s="10" t="str">
        <f t="shared" si="52"/>
        <v>2021</v>
      </c>
      <c r="D883">
        <v>10273</v>
      </c>
      <c r="E883" t="s">
        <v>515</v>
      </c>
      <c r="F883" t="s">
        <v>17</v>
      </c>
      <c r="G883" t="s">
        <v>61</v>
      </c>
      <c r="H883" t="s">
        <v>62</v>
      </c>
      <c r="I883" t="s">
        <v>63</v>
      </c>
      <c r="J883" t="s">
        <v>35</v>
      </c>
      <c r="K883" t="s">
        <v>36</v>
      </c>
      <c r="L883" t="str">
        <f t="shared" si="53"/>
        <v xml:space="preserve">Samsung </v>
      </c>
      <c r="M883" t="str">
        <f t="shared" si="54"/>
        <v>Mid-Sized Order</v>
      </c>
      <c r="N883">
        <v>2</v>
      </c>
      <c r="O883" s="6">
        <v>0.05</v>
      </c>
      <c r="P883" s="3">
        <v>1702.5</v>
      </c>
      <c r="Q883" s="3">
        <v>216.61</v>
      </c>
      <c r="R883" s="3">
        <f t="shared" si="55"/>
        <v>78.204736842105376</v>
      </c>
      <c r="S883" s="3">
        <v>447.28</v>
      </c>
      <c r="U883" s="3"/>
    </row>
    <row r="884" spans="1:21" x14ac:dyDescent="0.25">
      <c r="A884" t="s">
        <v>1404</v>
      </c>
      <c r="B884" s="2">
        <v>44536</v>
      </c>
      <c r="C884" s="10" t="str">
        <f t="shared" si="52"/>
        <v>2021</v>
      </c>
      <c r="D884">
        <v>10033</v>
      </c>
      <c r="E884" t="s">
        <v>1143</v>
      </c>
      <c r="F884" t="s">
        <v>17</v>
      </c>
      <c r="G884" t="s">
        <v>201</v>
      </c>
      <c r="H884" t="s">
        <v>202</v>
      </c>
      <c r="I884" t="s">
        <v>122</v>
      </c>
      <c r="J884" t="s">
        <v>123</v>
      </c>
      <c r="K884" t="s">
        <v>124</v>
      </c>
      <c r="L884" t="str">
        <f t="shared" si="53"/>
        <v xml:space="preserve">Sony </v>
      </c>
      <c r="M884" t="str">
        <f t="shared" si="54"/>
        <v>Single Item</v>
      </c>
      <c r="N884">
        <v>1</v>
      </c>
      <c r="O884" s="6">
        <v>0</v>
      </c>
      <c r="P884" s="3">
        <v>667.7</v>
      </c>
      <c r="Q884" s="3">
        <v>25.44</v>
      </c>
      <c r="R884" s="3">
        <f t="shared" si="55"/>
        <v>0</v>
      </c>
      <c r="S884" s="3">
        <v>136.08000000000001</v>
      </c>
      <c r="U884" s="3"/>
    </row>
    <row r="885" spans="1:21" x14ac:dyDescent="0.25">
      <c r="A885" t="s">
        <v>1405</v>
      </c>
      <c r="B885" s="2">
        <v>44606</v>
      </c>
      <c r="C885" s="10" t="str">
        <f t="shared" si="52"/>
        <v>2022</v>
      </c>
      <c r="D885">
        <v>10191</v>
      </c>
      <c r="E885" t="s">
        <v>397</v>
      </c>
      <c r="F885" t="s">
        <v>39</v>
      </c>
      <c r="G885" t="s">
        <v>47</v>
      </c>
      <c r="H885" t="s">
        <v>48</v>
      </c>
      <c r="I885" t="s">
        <v>122</v>
      </c>
      <c r="J885" t="s">
        <v>35</v>
      </c>
      <c r="K885" t="s">
        <v>36</v>
      </c>
      <c r="L885" t="str">
        <f t="shared" si="53"/>
        <v xml:space="preserve">Samsung </v>
      </c>
      <c r="M885" t="str">
        <f t="shared" si="54"/>
        <v>Single Item</v>
      </c>
      <c r="N885">
        <v>1</v>
      </c>
      <c r="O885" s="6">
        <v>0.25</v>
      </c>
      <c r="P885" s="3">
        <v>851.25</v>
      </c>
      <c r="Q885" s="3">
        <v>206.77</v>
      </c>
      <c r="R885" s="3">
        <f t="shared" si="55"/>
        <v>214.82666666666671</v>
      </c>
      <c r="S885" s="3">
        <v>233.49</v>
      </c>
      <c r="U885" s="3"/>
    </row>
    <row r="886" spans="1:21" x14ac:dyDescent="0.25">
      <c r="A886" t="s">
        <v>1406</v>
      </c>
      <c r="B886" s="2">
        <v>44466</v>
      </c>
      <c r="C886" s="10" t="str">
        <f t="shared" si="52"/>
        <v>2021</v>
      </c>
      <c r="D886">
        <v>10165</v>
      </c>
      <c r="E886" t="s">
        <v>1339</v>
      </c>
      <c r="F886" t="s">
        <v>32</v>
      </c>
      <c r="G886" t="s">
        <v>25</v>
      </c>
      <c r="H886" t="s">
        <v>26</v>
      </c>
      <c r="I886" t="s">
        <v>27</v>
      </c>
      <c r="J886" t="s">
        <v>241</v>
      </c>
      <c r="K886" t="s">
        <v>242</v>
      </c>
      <c r="L886" t="str">
        <f t="shared" si="53"/>
        <v xml:space="preserve">LG </v>
      </c>
      <c r="M886" t="str">
        <f t="shared" si="54"/>
        <v>Single Item</v>
      </c>
      <c r="N886">
        <v>1</v>
      </c>
      <c r="O886" s="6">
        <v>0.1</v>
      </c>
      <c r="P886" s="3">
        <v>238.08</v>
      </c>
      <c r="Q886" s="3">
        <v>27.16</v>
      </c>
      <c r="R886" s="3">
        <f t="shared" si="55"/>
        <v>23.435555555555538</v>
      </c>
      <c r="S886" s="3">
        <v>31.29</v>
      </c>
      <c r="U886" s="3"/>
    </row>
    <row r="887" spans="1:21" x14ac:dyDescent="0.25">
      <c r="A887" t="s">
        <v>1407</v>
      </c>
      <c r="B887" s="2">
        <v>44016</v>
      </c>
      <c r="C887" s="10" t="str">
        <f t="shared" si="52"/>
        <v>2020</v>
      </c>
      <c r="D887">
        <v>10097</v>
      </c>
      <c r="E887" t="s">
        <v>350</v>
      </c>
      <c r="F887" t="s">
        <v>17</v>
      </c>
      <c r="G887" t="s">
        <v>121</v>
      </c>
      <c r="H887" t="s">
        <v>121</v>
      </c>
      <c r="I887" t="s">
        <v>122</v>
      </c>
      <c r="J887" t="s">
        <v>551</v>
      </c>
      <c r="K887" t="s">
        <v>552</v>
      </c>
      <c r="L887" t="str">
        <f t="shared" si="53"/>
        <v xml:space="preserve">Supersonic </v>
      </c>
      <c r="M887" t="str">
        <f t="shared" si="54"/>
        <v>Single Item</v>
      </c>
      <c r="N887">
        <v>1</v>
      </c>
      <c r="O887" s="6">
        <v>0</v>
      </c>
      <c r="P887" s="3">
        <v>1337.69</v>
      </c>
      <c r="Q887" s="3">
        <v>244.49</v>
      </c>
      <c r="R887" s="3">
        <f t="shared" si="55"/>
        <v>0</v>
      </c>
      <c r="S887" s="3">
        <v>318.74</v>
      </c>
      <c r="U887" s="3"/>
    </row>
    <row r="888" spans="1:21" x14ac:dyDescent="0.25">
      <c r="A888" t="s">
        <v>1408</v>
      </c>
      <c r="B888" s="2">
        <v>43582</v>
      </c>
      <c r="C888" s="10" t="str">
        <f t="shared" si="52"/>
        <v>2019</v>
      </c>
      <c r="D888">
        <v>10346</v>
      </c>
      <c r="E888" t="s">
        <v>752</v>
      </c>
      <c r="F888" t="s">
        <v>32</v>
      </c>
      <c r="G888" t="s">
        <v>278</v>
      </c>
      <c r="H888" t="s">
        <v>279</v>
      </c>
      <c r="I888" t="s">
        <v>122</v>
      </c>
      <c r="J888" t="s">
        <v>68</v>
      </c>
      <c r="K888" t="s">
        <v>69</v>
      </c>
      <c r="L888" t="str">
        <f t="shared" si="53"/>
        <v xml:space="preserve">StarTech </v>
      </c>
      <c r="M888" t="str">
        <f t="shared" si="54"/>
        <v>Single Item</v>
      </c>
      <c r="N888">
        <v>1</v>
      </c>
      <c r="O888" s="6">
        <v>0.05</v>
      </c>
      <c r="P888" s="3">
        <v>226.49</v>
      </c>
      <c r="Q888" s="3">
        <v>20.74</v>
      </c>
      <c r="R888" s="3">
        <f t="shared" si="55"/>
        <v>10.828947368421069</v>
      </c>
      <c r="S888" s="3">
        <v>36.04</v>
      </c>
      <c r="U888" s="3"/>
    </row>
    <row r="889" spans="1:21" x14ac:dyDescent="0.25">
      <c r="A889" t="s">
        <v>1409</v>
      </c>
      <c r="B889" s="2">
        <v>44441</v>
      </c>
      <c r="C889" s="10" t="str">
        <f t="shared" si="52"/>
        <v>2021</v>
      </c>
      <c r="D889">
        <v>10381</v>
      </c>
      <c r="E889" t="s">
        <v>87</v>
      </c>
      <c r="F889" t="s">
        <v>39</v>
      </c>
      <c r="G889" t="s">
        <v>154</v>
      </c>
      <c r="H889" t="s">
        <v>155</v>
      </c>
      <c r="I889" t="s">
        <v>156</v>
      </c>
      <c r="J889" t="s">
        <v>80</v>
      </c>
      <c r="K889" t="s">
        <v>81</v>
      </c>
      <c r="L889" t="str">
        <f t="shared" si="53"/>
        <v xml:space="preserve">HP </v>
      </c>
      <c r="M889" t="str">
        <f t="shared" si="54"/>
        <v>Single Item</v>
      </c>
      <c r="N889">
        <v>1</v>
      </c>
      <c r="O889" s="6">
        <v>0</v>
      </c>
      <c r="P889" s="3">
        <v>227.74</v>
      </c>
      <c r="Q889" s="3">
        <v>25.9</v>
      </c>
      <c r="R889" s="3">
        <f t="shared" si="55"/>
        <v>0</v>
      </c>
      <c r="S889" s="3">
        <v>36.75</v>
      </c>
      <c r="U889" s="3"/>
    </row>
    <row r="890" spans="1:21" x14ac:dyDescent="0.25">
      <c r="A890" t="s">
        <v>1410</v>
      </c>
      <c r="B890" s="2">
        <v>43979</v>
      </c>
      <c r="C890" s="10" t="str">
        <f t="shared" si="52"/>
        <v>2020</v>
      </c>
      <c r="D890">
        <v>10250</v>
      </c>
      <c r="E890" t="s">
        <v>1566</v>
      </c>
      <c r="F890" t="s">
        <v>39</v>
      </c>
      <c r="G890" t="s">
        <v>72</v>
      </c>
      <c r="H890" t="s">
        <v>73</v>
      </c>
      <c r="I890" t="s">
        <v>56</v>
      </c>
      <c r="J890" t="s">
        <v>379</v>
      </c>
      <c r="K890" t="s">
        <v>380</v>
      </c>
      <c r="L890" t="str">
        <f t="shared" si="53"/>
        <v xml:space="preserve">Toshiba </v>
      </c>
      <c r="M890" t="str">
        <f t="shared" si="54"/>
        <v>Mid-Sized Order</v>
      </c>
      <c r="N890">
        <v>4</v>
      </c>
      <c r="O890" s="6">
        <v>0.05</v>
      </c>
      <c r="P890" s="3">
        <v>4086.36</v>
      </c>
      <c r="Q890" s="3">
        <v>189.84</v>
      </c>
      <c r="R890" s="3">
        <f t="shared" si="55"/>
        <v>205.08000000000038</v>
      </c>
      <c r="S890" s="3">
        <v>917.98</v>
      </c>
      <c r="U890" s="3"/>
    </row>
    <row r="891" spans="1:21" x14ac:dyDescent="0.25">
      <c r="A891" t="s">
        <v>1411</v>
      </c>
      <c r="B891" s="2">
        <v>44783</v>
      </c>
      <c r="C891" s="10" t="str">
        <f t="shared" si="52"/>
        <v>2022</v>
      </c>
      <c r="D891">
        <v>10356</v>
      </c>
      <c r="E891" t="s">
        <v>153</v>
      </c>
      <c r="F891" t="s">
        <v>32</v>
      </c>
      <c r="G891" t="s">
        <v>88</v>
      </c>
      <c r="H891" t="s">
        <v>89</v>
      </c>
      <c r="I891" t="s">
        <v>90</v>
      </c>
      <c r="J891" t="s">
        <v>181</v>
      </c>
      <c r="K891" t="s">
        <v>182</v>
      </c>
      <c r="L891" t="str">
        <f t="shared" si="53"/>
        <v xml:space="preserve">Hoover </v>
      </c>
      <c r="M891" t="str">
        <f t="shared" si="54"/>
        <v>Mid-Sized Order</v>
      </c>
      <c r="N891">
        <v>3</v>
      </c>
      <c r="O891" s="6">
        <v>0</v>
      </c>
      <c r="P891" s="3">
        <v>690.57</v>
      </c>
      <c r="Q891" s="3">
        <v>28.84</v>
      </c>
      <c r="R891" s="3">
        <f t="shared" si="55"/>
        <v>0</v>
      </c>
      <c r="S891" s="3">
        <v>85.74</v>
      </c>
      <c r="U891" s="3"/>
    </row>
    <row r="892" spans="1:21" x14ac:dyDescent="0.25">
      <c r="A892" t="s">
        <v>1412</v>
      </c>
      <c r="B892" s="2">
        <v>43198</v>
      </c>
      <c r="C892" s="10" t="str">
        <f t="shared" si="52"/>
        <v>2018</v>
      </c>
      <c r="D892">
        <v>10391</v>
      </c>
      <c r="E892" t="s">
        <v>984</v>
      </c>
      <c r="F892" t="s">
        <v>39</v>
      </c>
      <c r="G892" t="s">
        <v>61</v>
      </c>
      <c r="H892" t="s">
        <v>62</v>
      </c>
      <c r="I892" t="s">
        <v>63</v>
      </c>
      <c r="J892" t="s">
        <v>138</v>
      </c>
      <c r="K892" t="s">
        <v>139</v>
      </c>
      <c r="L892" t="str">
        <f t="shared" si="53"/>
        <v xml:space="preserve">Canon </v>
      </c>
      <c r="M892" t="str">
        <f t="shared" si="54"/>
        <v>Single Item</v>
      </c>
      <c r="N892">
        <v>1</v>
      </c>
      <c r="O892" s="6">
        <v>0</v>
      </c>
      <c r="P892" s="3">
        <v>180.9</v>
      </c>
      <c r="Q892" s="3">
        <v>20.43</v>
      </c>
      <c r="R892" s="3">
        <f t="shared" si="55"/>
        <v>0</v>
      </c>
      <c r="S892" s="3">
        <v>29.18</v>
      </c>
      <c r="U892" s="3"/>
    </row>
    <row r="893" spans="1:21" x14ac:dyDescent="0.25">
      <c r="A893" t="s">
        <v>1413</v>
      </c>
      <c r="B893" s="2">
        <v>43366</v>
      </c>
      <c r="C893" s="10" t="str">
        <f t="shared" si="52"/>
        <v>2018</v>
      </c>
      <c r="D893">
        <v>10237</v>
      </c>
      <c r="E893" t="s">
        <v>411</v>
      </c>
      <c r="F893" t="s">
        <v>39</v>
      </c>
      <c r="G893" t="s">
        <v>72</v>
      </c>
      <c r="H893" t="s">
        <v>73</v>
      </c>
      <c r="I893" t="s">
        <v>56</v>
      </c>
      <c r="J893" t="s">
        <v>205</v>
      </c>
      <c r="K893" t="s">
        <v>206</v>
      </c>
      <c r="L893" t="str">
        <f t="shared" si="53"/>
        <v xml:space="preserve">LG </v>
      </c>
      <c r="M893" t="str">
        <f t="shared" si="54"/>
        <v>Single Item</v>
      </c>
      <c r="N893">
        <v>1</v>
      </c>
      <c r="O893" s="6">
        <v>0</v>
      </c>
      <c r="P893" s="3">
        <v>753.3</v>
      </c>
      <c r="Q893" s="3">
        <v>57.16</v>
      </c>
      <c r="R893" s="3">
        <f t="shared" si="55"/>
        <v>0</v>
      </c>
      <c r="S893" s="3">
        <v>156.38</v>
      </c>
      <c r="U893" s="3"/>
    </row>
    <row r="894" spans="1:21" x14ac:dyDescent="0.25">
      <c r="A894" t="s">
        <v>1414</v>
      </c>
      <c r="B894" s="2">
        <v>43182</v>
      </c>
      <c r="C894" s="10" t="str">
        <f t="shared" si="52"/>
        <v>2018</v>
      </c>
      <c r="D894">
        <v>10328</v>
      </c>
      <c r="E894" t="s">
        <v>369</v>
      </c>
      <c r="F894" t="s">
        <v>32</v>
      </c>
      <c r="G894" t="s">
        <v>278</v>
      </c>
      <c r="H894" t="s">
        <v>279</v>
      </c>
      <c r="I894" t="s">
        <v>122</v>
      </c>
      <c r="J894" t="s">
        <v>294</v>
      </c>
      <c r="K894" t="s">
        <v>295</v>
      </c>
      <c r="L894" t="str">
        <f t="shared" si="53"/>
        <v xml:space="preserve">Motorola </v>
      </c>
      <c r="M894" t="str">
        <f t="shared" si="54"/>
        <v>Mid-Sized Order</v>
      </c>
      <c r="N894">
        <v>3</v>
      </c>
      <c r="O894" s="6">
        <v>0</v>
      </c>
      <c r="P894" s="3">
        <v>2700.72</v>
      </c>
      <c r="Q894" s="3">
        <v>55.79</v>
      </c>
      <c r="R894" s="3">
        <f t="shared" si="55"/>
        <v>0</v>
      </c>
      <c r="S894" s="3">
        <v>545.73</v>
      </c>
      <c r="U894" s="3"/>
    </row>
    <row r="895" spans="1:21" x14ac:dyDescent="0.25">
      <c r="A895" t="s">
        <v>1415</v>
      </c>
      <c r="B895" s="2">
        <v>44187</v>
      </c>
      <c r="C895" s="10" t="str">
        <f t="shared" si="52"/>
        <v>2020</v>
      </c>
      <c r="D895">
        <v>10083</v>
      </c>
      <c r="E895" t="s">
        <v>387</v>
      </c>
      <c r="F895" t="s">
        <v>39</v>
      </c>
      <c r="G895" t="s">
        <v>121</v>
      </c>
      <c r="H895" t="s">
        <v>121</v>
      </c>
      <c r="I895" t="s">
        <v>122</v>
      </c>
      <c r="J895" t="s">
        <v>123</v>
      </c>
      <c r="K895" t="s">
        <v>124</v>
      </c>
      <c r="L895" t="str">
        <f t="shared" si="53"/>
        <v xml:space="preserve">Sony </v>
      </c>
      <c r="M895" t="str">
        <f t="shared" si="54"/>
        <v>Single Item</v>
      </c>
      <c r="N895">
        <v>1</v>
      </c>
      <c r="O895" s="6">
        <v>0</v>
      </c>
      <c r="P895" s="3">
        <v>667.7</v>
      </c>
      <c r="Q895" s="3">
        <v>25.44</v>
      </c>
      <c r="R895" s="3">
        <f t="shared" si="55"/>
        <v>0</v>
      </c>
      <c r="S895" s="3">
        <v>136.08000000000001</v>
      </c>
      <c r="U895" s="3"/>
    </row>
    <row r="896" spans="1:21" x14ac:dyDescent="0.25">
      <c r="A896" t="s">
        <v>1416</v>
      </c>
      <c r="B896" s="2">
        <v>43689</v>
      </c>
      <c r="C896" s="10" t="str">
        <f t="shared" si="52"/>
        <v>2019</v>
      </c>
      <c r="D896">
        <v>10269</v>
      </c>
      <c r="E896" t="s">
        <v>463</v>
      </c>
      <c r="F896" t="s">
        <v>17</v>
      </c>
      <c r="G896" t="s">
        <v>18</v>
      </c>
      <c r="H896" t="s">
        <v>19</v>
      </c>
      <c r="I896" t="s">
        <v>20</v>
      </c>
      <c r="J896" t="s">
        <v>91</v>
      </c>
      <c r="K896" t="s">
        <v>92</v>
      </c>
      <c r="L896" t="str">
        <f t="shared" si="53"/>
        <v xml:space="preserve">Hamilton </v>
      </c>
      <c r="M896" t="str">
        <f t="shared" si="54"/>
        <v>Mid-Sized Order</v>
      </c>
      <c r="N896">
        <v>2</v>
      </c>
      <c r="O896" s="6">
        <v>0.1</v>
      </c>
      <c r="P896" s="3">
        <v>554.14</v>
      </c>
      <c r="Q896" s="3">
        <v>32.770000000000003</v>
      </c>
      <c r="R896" s="3">
        <f t="shared" si="55"/>
        <v>57.92999999999995</v>
      </c>
      <c r="S896" s="3">
        <v>69.78</v>
      </c>
      <c r="U896" s="3"/>
    </row>
    <row r="897" spans="1:21" x14ac:dyDescent="0.25">
      <c r="A897" t="s">
        <v>1417</v>
      </c>
      <c r="B897" s="2">
        <v>43576</v>
      </c>
      <c r="C897" s="10" t="str">
        <f t="shared" si="52"/>
        <v>2019</v>
      </c>
      <c r="D897">
        <v>10398</v>
      </c>
      <c r="E897" t="s">
        <v>291</v>
      </c>
      <c r="F897" t="s">
        <v>32</v>
      </c>
      <c r="G897" t="s">
        <v>165</v>
      </c>
      <c r="H897" t="s">
        <v>41</v>
      </c>
      <c r="I897" t="s">
        <v>166</v>
      </c>
      <c r="J897" t="s">
        <v>95</v>
      </c>
      <c r="K897" t="s">
        <v>96</v>
      </c>
      <c r="L897" t="str">
        <f t="shared" si="53"/>
        <v xml:space="preserve">Sharp </v>
      </c>
      <c r="M897" t="str">
        <f t="shared" si="54"/>
        <v>Large Order</v>
      </c>
      <c r="N897">
        <v>6</v>
      </c>
      <c r="O897" s="6">
        <v>0.15</v>
      </c>
      <c r="P897" s="3">
        <v>6146.22</v>
      </c>
      <c r="Q897" s="3">
        <v>206.84</v>
      </c>
      <c r="R897" s="3">
        <f t="shared" si="55"/>
        <v>1048.1258823529415</v>
      </c>
      <c r="S897" s="3">
        <v>1372.84</v>
      </c>
      <c r="U897" s="3"/>
    </row>
    <row r="898" spans="1:21" x14ac:dyDescent="0.25">
      <c r="A898" t="s">
        <v>1418</v>
      </c>
      <c r="B898" s="2">
        <v>44076</v>
      </c>
      <c r="C898" s="10" t="str">
        <f t="shared" si="52"/>
        <v>2020</v>
      </c>
      <c r="D898">
        <v>10097</v>
      </c>
      <c r="E898" t="s">
        <v>350</v>
      </c>
      <c r="F898" t="s">
        <v>17</v>
      </c>
      <c r="G898" t="s">
        <v>112</v>
      </c>
      <c r="H898" t="s">
        <v>26</v>
      </c>
      <c r="I898" t="s">
        <v>27</v>
      </c>
      <c r="J898" t="s">
        <v>312</v>
      </c>
      <c r="K898" t="s">
        <v>313</v>
      </c>
      <c r="L898" t="str">
        <f t="shared" si="53"/>
        <v xml:space="preserve">Whirlpool </v>
      </c>
      <c r="M898" t="str">
        <f t="shared" si="54"/>
        <v>Mid-Sized Order</v>
      </c>
      <c r="N898">
        <v>2</v>
      </c>
      <c r="O898" s="6">
        <v>0.15</v>
      </c>
      <c r="P898" s="3">
        <v>1445.38</v>
      </c>
      <c r="Q898" s="3">
        <v>178.66</v>
      </c>
      <c r="R898" s="3">
        <f t="shared" si="55"/>
        <v>223.53882352941173</v>
      </c>
      <c r="S898" s="3">
        <v>379.21</v>
      </c>
      <c r="U898" s="3"/>
    </row>
    <row r="899" spans="1:21" x14ac:dyDescent="0.25">
      <c r="A899" t="s">
        <v>1419</v>
      </c>
      <c r="B899" s="2">
        <v>43352</v>
      </c>
      <c r="C899" s="10" t="str">
        <f t="shared" ref="C899:C962" si="56">LEFT(TEXT(B899, "YYYY-MM-DD"), 4)</f>
        <v>2018</v>
      </c>
      <c r="D899">
        <v>10359</v>
      </c>
      <c r="E899" t="s">
        <v>1174</v>
      </c>
      <c r="F899" t="s">
        <v>17</v>
      </c>
      <c r="G899" t="s">
        <v>121</v>
      </c>
      <c r="H899" t="s">
        <v>121</v>
      </c>
      <c r="I899" t="s">
        <v>122</v>
      </c>
      <c r="J899" t="s">
        <v>91</v>
      </c>
      <c r="K899" t="s">
        <v>92</v>
      </c>
      <c r="L899" t="str">
        <f t="shared" ref="L899:L962" si="57">LEFT(K899, FIND(" ", K899))</f>
        <v xml:space="preserve">Hamilton </v>
      </c>
      <c r="M899" t="str">
        <f t="shared" ref="M899:M962" si="58">IF(N899 = 1, "Single Item", IF(N899 &lt;= 4, "Mid-Sized Order", IF(N899 &gt; 4, "Large Order", "Invalid")))</f>
        <v>Single Item</v>
      </c>
      <c r="N899">
        <v>1</v>
      </c>
      <c r="O899" s="6">
        <v>0.3</v>
      </c>
      <c r="P899" s="3">
        <v>277.07</v>
      </c>
      <c r="Q899" s="3">
        <v>32.770000000000003</v>
      </c>
      <c r="R899" s="3">
        <f t="shared" ref="R899:R962" si="59">(P899-Q899)/(1-O899) - (P899-Q899)</f>
        <v>104.70000000000002</v>
      </c>
      <c r="S899" s="3">
        <v>36.53</v>
      </c>
      <c r="U899" s="3"/>
    </row>
    <row r="900" spans="1:21" x14ac:dyDescent="0.25">
      <c r="A900" t="s">
        <v>1420</v>
      </c>
      <c r="B900" s="2">
        <v>43326</v>
      </c>
      <c r="C900" s="10" t="str">
        <f t="shared" si="56"/>
        <v>2018</v>
      </c>
      <c r="D900">
        <v>10007</v>
      </c>
      <c r="E900" t="s">
        <v>405</v>
      </c>
      <c r="F900" t="s">
        <v>39</v>
      </c>
      <c r="G900" t="s">
        <v>193</v>
      </c>
      <c r="H900" t="s">
        <v>193</v>
      </c>
      <c r="I900" t="s">
        <v>194</v>
      </c>
      <c r="J900" t="s">
        <v>246</v>
      </c>
      <c r="K900" t="s">
        <v>247</v>
      </c>
      <c r="L900" t="str">
        <f t="shared" si="57"/>
        <v xml:space="preserve">Samsung </v>
      </c>
      <c r="M900" t="str">
        <f t="shared" si="58"/>
        <v>Single Item</v>
      </c>
      <c r="N900">
        <v>1</v>
      </c>
      <c r="O900" s="6">
        <v>0</v>
      </c>
      <c r="P900" s="3">
        <v>1023.46</v>
      </c>
      <c r="Q900" s="3">
        <v>172.11</v>
      </c>
      <c r="R900" s="3">
        <f t="shared" si="59"/>
        <v>0</v>
      </c>
      <c r="S900" s="3">
        <v>242.37</v>
      </c>
      <c r="U900" s="3"/>
    </row>
    <row r="901" spans="1:21" x14ac:dyDescent="0.25">
      <c r="A901" t="s">
        <v>1421</v>
      </c>
      <c r="B901" s="2">
        <v>44219</v>
      </c>
      <c r="C901" s="10" t="str">
        <f t="shared" si="56"/>
        <v>2021</v>
      </c>
      <c r="D901">
        <v>10212</v>
      </c>
      <c r="E901" t="s">
        <v>557</v>
      </c>
      <c r="F901" t="s">
        <v>17</v>
      </c>
      <c r="G901" t="s">
        <v>193</v>
      </c>
      <c r="H901" t="s">
        <v>193</v>
      </c>
      <c r="I901" t="s">
        <v>194</v>
      </c>
      <c r="J901" t="s">
        <v>64</v>
      </c>
      <c r="K901" t="s">
        <v>65</v>
      </c>
      <c r="L901" t="str">
        <f t="shared" si="57"/>
        <v xml:space="preserve">TCL </v>
      </c>
      <c r="M901" t="str">
        <f t="shared" si="58"/>
        <v>Single Item</v>
      </c>
      <c r="N901">
        <v>1</v>
      </c>
      <c r="O901" s="6">
        <v>0</v>
      </c>
      <c r="P901" s="3">
        <v>881.64</v>
      </c>
      <c r="Q901" s="3">
        <v>147.30000000000001</v>
      </c>
      <c r="R901" s="3">
        <f t="shared" si="59"/>
        <v>0</v>
      </c>
      <c r="S901" s="3">
        <v>208.69</v>
      </c>
      <c r="U901" s="3"/>
    </row>
    <row r="902" spans="1:21" x14ac:dyDescent="0.25">
      <c r="A902" t="s">
        <v>1422</v>
      </c>
      <c r="B902" s="2">
        <v>44070</v>
      </c>
      <c r="C902" s="10" t="str">
        <f t="shared" si="56"/>
        <v>2020</v>
      </c>
      <c r="D902">
        <v>10038</v>
      </c>
      <c r="E902" t="s">
        <v>805</v>
      </c>
      <c r="F902" t="s">
        <v>17</v>
      </c>
      <c r="G902" t="s">
        <v>261</v>
      </c>
      <c r="H902" t="s">
        <v>261</v>
      </c>
      <c r="I902" t="s">
        <v>1543</v>
      </c>
      <c r="J902" t="s">
        <v>379</v>
      </c>
      <c r="K902" t="s">
        <v>380</v>
      </c>
      <c r="L902" t="str">
        <f t="shared" si="57"/>
        <v xml:space="preserve">Toshiba </v>
      </c>
      <c r="M902" t="str">
        <f t="shared" si="58"/>
        <v>Single Item</v>
      </c>
      <c r="N902">
        <v>1</v>
      </c>
      <c r="O902" s="6">
        <v>0.05</v>
      </c>
      <c r="P902" s="3">
        <v>1021.59</v>
      </c>
      <c r="Q902" s="3">
        <v>181.93</v>
      </c>
      <c r="R902" s="3">
        <f t="shared" si="59"/>
        <v>44.192631578947385</v>
      </c>
      <c r="S902" s="3">
        <v>242.94</v>
      </c>
      <c r="U902" s="3"/>
    </row>
    <row r="903" spans="1:21" x14ac:dyDescent="0.25">
      <c r="A903" t="s">
        <v>1423</v>
      </c>
      <c r="B903" s="2">
        <v>44349</v>
      </c>
      <c r="C903" s="10" t="str">
        <f t="shared" si="56"/>
        <v>2021</v>
      </c>
      <c r="D903">
        <v>10284</v>
      </c>
      <c r="E903" t="s">
        <v>94</v>
      </c>
      <c r="F903" t="s">
        <v>17</v>
      </c>
      <c r="G903" t="s">
        <v>133</v>
      </c>
      <c r="H903" t="s">
        <v>134</v>
      </c>
      <c r="I903" t="s">
        <v>135</v>
      </c>
      <c r="J903" t="s">
        <v>374</v>
      </c>
      <c r="K903" t="s">
        <v>1550</v>
      </c>
      <c r="L903" t="str">
        <f t="shared" si="57"/>
        <v xml:space="preserve">Insignia </v>
      </c>
      <c r="M903" t="str">
        <f t="shared" si="58"/>
        <v>Large Order</v>
      </c>
      <c r="N903">
        <v>6</v>
      </c>
      <c r="O903" s="6">
        <v>0</v>
      </c>
      <c r="P903" s="3">
        <v>7146.06</v>
      </c>
      <c r="Q903" s="3">
        <v>259.07</v>
      </c>
      <c r="R903" s="3">
        <f t="shared" si="59"/>
        <v>0</v>
      </c>
      <c r="S903" s="3">
        <v>1598.03</v>
      </c>
      <c r="U903" s="3"/>
    </row>
    <row r="904" spans="1:21" x14ac:dyDescent="0.25">
      <c r="A904" t="s">
        <v>1424</v>
      </c>
      <c r="B904" s="2">
        <v>43729</v>
      </c>
      <c r="C904" s="10" t="str">
        <f t="shared" si="56"/>
        <v>2019</v>
      </c>
      <c r="D904">
        <v>10350</v>
      </c>
      <c r="E904" t="s">
        <v>331</v>
      </c>
      <c r="F904" t="s">
        <v>32</v>
      </c>
      <c r="G904" t="s">
        <v>72</v>
      </c>
      <c r="H904" t="s">
        <v>73</v>
      </c>
      <c r="I904" t="s">
        <v>56</v>
      </c>
      <c r="J904" t="s">
        <v>99</v>
      </c>
      <c r="K904" t="s">
        <v>100</v>
      </c>
      <c r="L904" t="str">
        <f t="shared" si="57"/>
        <v xml:space="preserve">HiSense </v>
      </c>
      <c r="M904" t="str">
        <f t="shared" si="58"/>
        <v>Mid-Sized Order</v>
      </c>
      <c r="N904">
        <v>3</v>
      </c>
      <c r="O904" s="6">
        <v>0.05</v>
      </c>
      <c r="P904" s="3">
        <v>3241.14</v>
      </c>
      <c r="Q904" s="3">
        <v>291.2</v>
      </c>
      <c r="R904" s="3">
        <f t="shared" si="59"/>
        <v>155.26000000000022</v>
      </c>
      <c r="S904" s="3">
        <v>839.42</v>
      </c>
      <c r="U904" s="3"/>
    </row>
    <row r="905" spans="1:21" x14ac:dyDescent="0.25">
      <c r="A905" t="s">
        <v>1425</v>
      </c>
      <c r="B905" s="2">
        <v>44236</v>
      </c>
      <c r="C905" s="10" t="str">
        <f t="shared" si="56"/>
        <v>2021</v>
      </c>
      <c r="D905">
        <v>10354</v>
      </c>
      <c r="E905" t="s">
        <v>1426</v>
      </c>
      <c r="F905" t="s">
        <v>17</v>
      </c>
      <c r="G905" t="s">
        <v>61</v>
      </c>
      <c r="H905" t="s">
        <v>62</v>
      </c>
      <c r="I905" t="s">
        <v>63</v>
      </c>
      <c r="J905" t="s">
        <v>294</v>
      </c>
      <c r="K905" t="s">
        <v>295</v>
      </c>
      <c r="L905" t="str">
        <f t="shared" si="57"/>
        <v xml:space="preserve">Motorola </v>
      </c>
      <c r="M905" t="str">
        <f t="shared" si="58"/>
        <v>Large Order</v>
      </c>
      <c r="N905">
        <v>6</v>
      </c>
      <c r="O905" s="6">
        <v>0.15</v>
      </c>
      <c r="P905" s="3">
        <v>5401.44</v>
      </c>
      <c r="Q905" s="3">
        <v>58.44</v>
      </c>
      <c r="R905" s="3">
        <f t="shared" si="59"/>
        <v>942.88235294117658</v>
      </c>
      <c r="S905" s="3">
        <v>1086.1400000000001</v>
      </c>
      <c r="U905" s="3"/>
    </row>
    <row r="906" spans="1:21" x14ac:dyDescent="0.25">
      <c r="A906" t="s">
        <v>1427</v>
      </c>
      <c r="B906" s="2">
        <v>44463</v>
      </c>
      <c r="C906" s="10" t="str">
        <f t="shared" si="56"/>
        <v>2021</v>
      </c>
      <c r="D906">
        <v>10154</v>
      </c>
      <c r="E906" t="s">
        <v>859</v>
      </c>
      <c r="F906" t="s">
        <v>39</v>
      </c>
      <c r="G906" t="s">
        <v>33</v>
      </c>
      <c r="H906" t="s">
        <v>34</v>
      </c>
      <c r="I906" t="s">
        <v>27</v>
      </c>
      <c r="J906" t="s">
        <v>138</v>
      </c>
      <c r="K906" t="s">
        <v>139</v>
      </c>
      <c r="L906" t="str">
        <f t="shared" si="57"/>
        <v xml:space="preserve">Canon </v>
      </c>
      <c r="M906" t="str">
        <f t="shared" si="58"/>
        <v>Single Item</v>
      </c>
      <c r="N906">
        <v>1</v>
      </c>
      <c r="O906" s="6">
        <v>0.2</v>
      </c>
      <c r="P906" s="3">
        <v>180.9</v>
      </c>
      <c r="Q906" s="3">
        <v>18.57</v>
      </c>
      <c r="R906" s="3">
        <f t="shared" si="59"/>
        <v>40.582499999999982</v>
      </c>
      <c r="S906" s="3">
        <v>29</v>
      </c>
      <c r="U906" s="3"/>
    </row>
    <row r="907" spans="1:21" x14ac:dyDescent="0.25">
      <c r="A907" t="s">
        <v>1428</v>
      </c>
      <c r="B907" s="2">
        <v>44085</v>
      </c>
      <c r="C907" s="10" t="str">
        <f t="shared" si="56"/>
        <v>2020</v>
      </c>
      <c r="D907">
        <v>10364</v>
      </c>
      <c r="E907" t="s">
        <v>1029</v>
      </c>
      <c r="F907" t="s">
        <v>17</v>
      </c>
      <c r="G907" t="s">
        <v>33</v>
      </c>
      <c r="H907" t="s">
        <v>34</v>
      </c>
      <c r="I907" t="s">
        <v>27</v>
      </c>
      <c r="J907" t="s">
        <v>21</v>
      </c>
      <c r="K907" t="s">
        <v>22</v>
      </c>
      <c r="L907" t="str">
        <f t="shared" si="57"/>
        <v xml:space="preserve">OnePlus </v>
      </c>
      <c r="M907" t="str">
        <f t="shared" si="58"/>
        <v>Mid-Sized Order</v>
      </c>
      <c r="N907">
        <v>3</v>
      </c>
      <c r="O907" s="6">
        <v>0</v>
      </c>
      <c r="P907" s="3">
        <v>1854.03</v>
      </c>
      <c r="Q907" s="3">
        <v>23.82</v>
      </c>
      <c r="R907" s="3">
        <f t="shared" si="59"/>
        <v>0</v>
      </c>
      <c r="S907" s="3">
        <v>373.18</v>
      </c>
      <c r="U907" s="3"/>
    </row>
    <row r="908" spans="1:21" x14ac:dyDescent="0.25">
      <c r="A908" t="s">
        <v>1429</v>
      </c>
      <c r="B908" s="2">
        <v>44577</v>
      </c>
      <c r="C908" s="10" t="str">
        <f t="shared" si="56"/>
        <v>2022</v>
      </c>
      <c r="D908">
        <v>10275</v>
      </c>
      <c r="E908" t="s">
        <v>1430</v>
      </c>
      <c r="F908" t="s">
        <v>17</v>
      </c>
      <c r="G908" t="s">
        <v>18</v>
      </c>
      <c r="H908" t="s">
        <v>19</v>
      </c>
      <c r="I908" t="s">
        <v>20</v>
      </c>
      <c r="J908" t="s">
        <v>129</v>
      </c>
      <c r="K908" t="s">
        <v>130</v>
      </c>
      <c r="L908" t="str">
        <f t="shared" si="57"/>
        <v xml:space="preserve">BlackBerry </v>
      </c>
      <c r="M908" t="str">
        <f t="shared" si="58"/>
        <v>Mid-Sized Order</v>
      </c>
      <c r="N908">
        <v>4</v>
      </c>
      <c r="O908" s="6">
        <v>0.1</v>
      </c>
      <c r="P908" s="3">
        <v>3666.76</v>
      </c>
      <c r="Q908" s="3">
        <v>56.47</v>
      </c>
      <c r="R908" s="3">
        <f t="shared" si="59"/>
        <v>401.14333333333343</v>
      </c>
      <c r="S908" s="3">
        <v>739.01</v>
      </c>
      <c r="U908" s="3"/>
    </row>
    <row r="909" spans="1:21" x14ac:dyDescent="0.25">
      <c r="A909" t="s">
        <v>1431</v>
      </c>
      <c r="B909" s="2">
        <v>43572</v>
      </c>
      <c r="C909" s="10" t="str">
        <f t="shared" si="56"/>
        <v>2019</v>
      </c>
      <c r="D909">
        <v>10346</v>
      </c>
      <c r="E909" t="s">
        <v>752</v>
      </c>
      <c r="F909" t="s">
        <v>32</v>
      </c>
      <c r="G909" t="s">
        <v>165</v>
      </c>
      <c r="H909" t="s">
        <v>41</v>
      </c>
      <c r="I909" t="s">
        <v>166</v>
      </c>
      <c r="J909" t="s">
        <v>496</v>
      </c>
      <c r="K909" t="s">
        <v>1553</v>
      </c>
      <c r="L909" t="str">
        <f t="shared" si="57"/>
        <v xml:space="preserve">Brother </v>
      </c>
      <c r="M909" t="str">
        <f t="shared" si="58"/>
        <v>Single Item</v>
      </c>
      <c r="N909">
        <v>1</v>
      </c>
      <c r="O909" s="6">
        <v>0</v>
      </c>
      <c r="P909" s="3">
        <v>279.3</v>
      </c>
      <c r="Q909" s="3">
        <v>29.66</v>
      </c>
      <c r="R909" s="3">
        <f t="shared" si="59"/>
        <v>0</v>
      </c>
      <c r="S909" s="3">
        <v>44.87</v>
      </c>
      <c r="U909" s="3"/>
    </row>
    <row r="910" spans="1:21" x14ac:dyDescent="0.25">
      <c r="A910" t="s">
        <v>1432</v>
      </c>
      <c r="B910" s="2">
        <v>43483</v>
      </c>
      <c r="C910" s="10" t="str">
        <f t="shared" si="56"/>
        <v>2019</v>
      </c>
      <c r="D910">
        <v>10220</v>
      </c>
      <c r="E910" t="s">
        <v>1023</v>
      </c>
      <c r="F910" t="s">
        <v>17</v>
      </c>
      <c r="G910" t="s">
        <v>201</v>
      </c>
      <c r="H910" t="s">
        <v>202</v>
      </c>
      <c r="I910" t="s">
        <v>122</v>
      </c>
      <c r="J910" t="s">
        <v>28</v>
      </c>
      <c r="K910" t="s">
        <v>29</v>
      </c>
      <c r="L910" t="str">
        <f t="shared" si="57"/>
        <v xml:space="preserve">LG </v>
      </c>
      <c r="M910" t="str">
        <f t="shared" si="58"/>
        <v>Mid-Sized Order</v>
      </c>
      <c r="N910">
        <v>4</v>
      </c>
      <c r="O910" s="6">
        <v>0</v>
      </c>
      <c r="P910" s="3">
        <v>4016.72</v>
      </c>
      <c r="Q910" s="3">
        <v>282.11</v>
      </c>
      <c r="R910" s="3">
        <f t="shared" si="59"/>
        <v>0</v>
      </c>
      <c r="S910" s="3">
        <v>1032.3699999999999</v>
      </c>
      <c r="U910" s="3"/>
    </row>
    <row r="911" spans="1:21" x14ac:dyDescent="0.25">
      <c r="A911" t="s">
        <v>1433</v>
      </c>
      <c r="B911" s="2">
        <v>43170</v>
      </c>
      <c r="C911" s="10" t="str">
        <f t="shared" si="56"/>
        <v>2018</v>
      </c>
      <c r="D911">
        <v>10155</v>
      </c>
      <c r="E911" t="s">
        <v>1434</v>
      </c>
      <c r="F911" t="s">
        <v>17</v>
      </c>
      <c r="G911" t="s">
        <v>54</v>
      </c>
      <c r="H911" t="s">
        <v>55</v>
      </c>
      <c r="I911" t="s">
        <v>56</v>
      </c>
      <c r="J911" t="s">
        <v>80</v>
      </c>
      <c r="K911" t="s">
        <v>81</v>
      </c>
      <c r="L911" t="str">
        <f t="shared" si="57"/>
        <v xml:space="preserve">HP </v>
      </c>
      <c r="M911" t="str">
        <f t="shared" si="58"/>
        <v>Mid-Sized Order</v>
      </c>
      <c r="N911">
        <v>2</v>
      </c>
      <c r="O911" s="6">
        <v>0.05</v>
      </c>
      <c r="P911" s="3">
        <v>455.48</v>
      </c>
      <c r="Q911" s="3">
        <v>28.26</v>
      </c>
      <c r="R911" s="3">
        <f t="shared" si="59"/>
        <v>22.485263157894735</v>
      </c>
      <c r="S911" s="3">
        <v>71.150000000000006</v>
      </c>
      <c r="U911" s="3"/>
    </row>
    <row r="912" spans="1:21" x14ac:dyDescent="0.25">
      <c r="A912" t="s">
        <v>1435</v>
      </c>
      <c r="B912" s="2">
        <v>43435</v>
      </c>
      <c r="C912" s="10" t="str">
        <f t="shared" si="56"/>
        <v>2018</v>
      </c>
      <c r="D912">
        <v>10337</v>
      </c>
      <c r="E912" t="s">
        <v>1537</v>
      </c>
      <c r="F912" t="s">
        <v>17</v>
      </c>
      <c r="G912" t="s">
        <v>133</v>
      </c>
      <c r="H912" t="s">
        <v>134</v>
      </c>
      <c r="I912" t="s">
        <v>135</v>
      </c>
      <c r="J912" t="s">
        <v>229</v>
      </c>
      <c r="K912" t="s">
        <v>230</v>
      </c>
      <c r="L912" t="str">
        <f t="shared" si="57"/>
        <v xml:space="preserve">LG </v>
      </c>
      <c r="M912" t="str">
        <f t="shared" si="58"/>
        <v>Single Item</v>
      </c>
      <c r="N912">
        <v>1</v>
      </c>
      <c r="O912" s="6">
        <v>0.15</v>
      </c>
      <c r="P912" s="3">
        <v>1189.8</v>
      </c>
      <c r="Q912" s="3">
        <v>250.77</v>
      </c>
      <c r="R912" s="3">
        <f t="shared" si="59"/>
        <v>165.71117647058827</v>
      </c>
      <c r="S912" s="3">
        <v>286.83999999999997</v>
      </c>
      <c r="U912" s="3"/>
    </row>
    <row r="913" spans="1:21" x14ac:dyDescent="0.25">
      <c r="A913" t="s">
        <v>1436</v>
      </c>
      <c r="B913" s="2">
        <v>43979</v>
      </c>
      <c r="C913" s="10" t="str">
        <f t="shared" si="56"/>
        <v>2020</v>
      </c>
      <c r="D913">
        <v>10059</v>
      </c>
      <c r="E913" t="s">
        <v>450</v>
      </c>
      <c r="F913" t="s">
        <v>17</v>
      </c>
      <c r="G913" t="s">
        <v>72</v>
      </c>
      <c r="H913" t="s">
        <v>73</v>
      </c>
      <c r="I913" t="s">
        <v>56</v>
      </c>
      <c r="J913" t="s">
        <v>80</v>
      </c>
      <c r="K913" t="s">
        <v>81</v>
      </c>
      <c r="L913" t="str">
        <f t="shared" si="57"/>
        <v xml:space="preserve">HP </v>
      </c>
      <c r="M913" t="str">
        <f t="shared" si="58"/>
        <v>Large Order</v>
      </c>
      <c r="N913">
        <v>7</v>
      </c>
      <c r="O913" s="6">
        <v>0.15</v>
      </c>
      <c r="P913" s="3">
        <v>1594.18</v>
      </c>
      <c r="Q913" s="3">
        <v>28.26</v>
      </c>
      <c r="R913" s="3">
        <f t="shared" si="59"/>
        <v>276.33882352941191</v>
      </c>
      <c r="S913" s="3">
        <v>241.95</v>
      </c>
      <c r="U913" s="3"/>
    </row>
    <row r="914" spans="1:21" x14ac:dyDescent="0.25">
      <c r="A914" t="s">
        <v>1437</v>
      </c>
      <c r="B914" s="2">
        <v>44506</v>
      </c>
      <c r="C914" s="10" t="str">
        <f t="shared" si="56"/>
        <v>2021</v>
      </c>
      <c r="D914">
        <v>10171</v>
      </c>
      <c r="E914" t="s">
        <v>682</v>
      </c>
      <c r="F914" t="s">
        <v>32</v>
      </c>
      <c r="G914" t="s">
        <v>72</v>
      </c>
      <c r="H914" t="s">
        <v>73</v>
      </c>
      <c r="I914" t="s">
        <v>56</v>
      </c>
      <c r="J914" t="s">
        <v>398</v>
      </c>
      <c r="K914" t="s">
        <v>1551</v>
      </c>
      <c r="L914" t="str">
        <f t="shared" si="57"/>
        <v xml:space="preserve">Samsung </v>
      </c>
      <c r="M914" t="str">
        <f t="shared" si="58"/>
        <v>Mid-Sized Order</v>
      </c>
      <c r="N914">
        <v>2</v>
      </c>
      <c r="O914" s="6">
        <v>0</v>
      </c>
      <c r="P914" s="3">
        <v>478.94</v>
      </c>
      <c r="Q914" s="3">
        <v>27.41</v>
      </c>
      <c r="R914" s="3">
        <f t="shared" si="59"/>
        <v>0</v>
      </c>
      <c r="S914" s="3">
        <v>60.22</v>
      </c>
      <c r="U914" s="3"/>
    </row>
    <row r="915" spans="1:21" x14ac:dyDescent="0.25">
      <c r="A915" t="s">
        <v>1438</v>
      </c>
      <c r="B915" s="2">
        <v>44553</v>
      </c>
      <c r="C915" s="10" t="str">
        <f t="shared" si="56"/>
        <v>2021</v>
      </c>
      <c r="D915">
        <v>10197</v>
      </c>
      <c r="E915" t="s">
        <v>523</v>
      </c>
      <c r="F915" t="s">
        <v>32</v>
      </c>
      <c r="G915" t="s">
        <v>201</v>
      </c>
      <c r="H915" t="s">
        <v>202</v>
      </c>
      <c r="I915" t="s">
        <v>122</v>
      </c>
      <c r="J915" t="s">
        <v>263</v>
      </c>
      <c r="K915" t="s">
        <v>1544</v>
      </c>
      <c r="L915" t="str">
        <f t="shared" si="57"/>
        <v xml:space="preserve">Cuisinart </v>
      </c>
      <c r="M915" t="str">
        <f t="shared" si="58"/>
        <v>Single Item</v>
      </c>
      <c r="N915">
        <v>1</v>
      </c>
      <c r="O915" s="6">
        <v>0</v>
      </c>
      <c r="P915" s="3">
        <v>700.78</v>
      </c>
      <c r="Q915" s="3">
        <v>149.11000000000001</v>
      </c>
      <c r="R915" s="3">
        <f t="shared" si="59"/>
        <v>0</v>
      </c>
      <c r="S915" s="3">
        <v>190.1</v>
      </c>
      <c r="U915" s="3"/>
    </row>
    <row r="916" spans="1:21" x14ac:dyDescent="0.25">
      <c r="A916" t="s">
        <v>1439</v>
      </c>
      <c r="B916" s="2">
        <v>43928</v>
      </c>
      <c r="C916" s="10" t="str">
        <f t="shared" si="56"/>
        <v>2020</v>
      </c>
      <c r="D916">
        <v>10057</v>
      </c>
      <c r="E916" t="s">
        <v>1557</v>
      </c>
      <c r="F916" t="s">
        <v>39</v>
      </c>
      <c r="G916" t="s">
        <v>25</v>
      </c>
      <c r="H916" t="s">
        <v>26</v>
      </c>
      <c r="I916" t="s">
        <v>27</v>
      </c>
      <c r="J916" t="s">
        <v>146</v>
      </c>
      <c r="K916" t="s">
        <v>147</v>
      </c>
      <c r="L916" t="str">
        <f t="shared" si="57"/>
        <v xml:space="preserve">Breville </v>
      </c>
      <c r="M916" t="str">
        <f t="shared" si="58"/>
        <v>Single Item</v>
      </c>
      <c r="N916">
        <v>1</v>
      </c>
      <c r="O916" s="6">
        <v>0.25</v>
      </c>
      <c r="P916" s="3">
        <v>161.18</v>
      </c>
      <c r="Q916" s="3">
        <v>13.84</v>
      </c>
      <c r="R916" s="3">
        <f t="shared" si="59"/>
        <v>49.113333333333344</v>
      </c>
      <c r="S916" s="3">
        <v>20.72</v>
      </c>
      <c r="U916" s="3"/>
    </row>
    <row r="917" spans="1:21" x14ac:dyDescent="0.25">
      <c r="A917" t="s">
        <v>1440</v>
      </c>
      <c r="B917" s="2">
        <v>43469</v>
      </c>
      <c r="C917" s="10" t="str">
        <f t="shared" si="56"/>
        <v>2019</v>
      </c>
      <c r="D917">
        <v>10003</v>
      </c>
      <c r="E917" t="s">
        <v>1441</v>
      </c>
      <c r="F917" t="s">
        <v>39</v>
      </c>
      <c r="G917" t="s">
        <v>165</v>
      </c>
      <c r="H917" t="s">
        <v>41</v>
      </c>
      <c r="I917" t="s">
        <v>166</v>
      </c>
      <c r="J917" t="s">
        <v>76</v>
      </c>
      <c r="K917" t="s">
        <v>77</v>
      </c>
      <c r="L917" t="str">
        <f t="shared" si="57"/>
        <v xml:space="preserve">Samsung </v>
      </c>
      <c r="M917" t="str">
        <f t="shared" si="58"/>
        <v>Single Item</v>
      </c>
      <c r="N917">
        <v>1</v>
      </c>
      <c r="O917" s="6">
        <v>0</v>
      </c>
      <c r="P917" s="3">
        <v>971.5</v>
      </c>
      <c r="Q917" s="3">
        <v>55.84</v>
      </c>
      <c r="R917" s="3">
        <f t="shared" si="59"/>
        <v>0</v>
      </c>
      <c r="S917" s="3">
        <v>199.88</v>
      </c>
      <c r="U917" s="3"/>
    </row>
    <row r="918" spans="1:21" x14ac:dyDescent="0.25">
      <c r="A918" t="s">
        <v>1442</v>
      </c>
      <c r="B918" s="2">
        <v>44164</v>
      </c>
      <c r="C918" s="10" t="str">
        <f t="shared" si="56"/>
        <v>2020</v>
      </c>
      <c r="D918">
        <v>10019</v>
      </c>
      <c r="E918" t="s">
        <v>1443</v>
      </c>
      <c r="F918" t="s">
        <v>39</v>
      </c>
      <c r="G918" t="s">
        <v>40</v>
      </c>
      <c r="H918" t="s">
        <v>41</v>
      </c>
      <c r="I918" t="s">
        <v>166</v>
      </c>
      <c r="J918" t="s">
        <v>138</v>
      </c>
      <c r="K918" t="s">
        <v>139</v>
      </c>
      <c r="L918" t="str">
        <f t="shared" si="57"/>
        <v xml:space="preserve">Canon </v>
      </c>
      <c r="M918" t="str">
        <f t="shared" si="58"/>
        <v>Single Item</v>
      </c>
      <c r="N918">
        <v>1</v>
      </c>
      <c r="O918" s="6">
        <v>0</v>
      </c>
      <c r="P918" s="3">
        <v>180.9</v>
      </c>
      <c r="Q918" s="3">
        <v>20.43</v>
      </c>
      <c r="R918" s="3">
        <f t="shared" si="59"/>
        <v>0</v>
      </c>
      <c r="S918" s="3">
        <v>29.18</v>
      </c>
      <c r="U918" s="3"/>
    </row>
    <row r="919" spans="1:21" x14ac:dyDescent="0.25">
      <c r="A919" t="s">
        <v>1444</v>
      </c>
      <c r="B919" s="2">
        <v>44148</v>
      </c>
      <c r="C919" s="10" t="str">
        <f t="shared" si="56"/>
        <v>2020</v>
      </c>
      <c r="D919">
        <v>10379</v>
      </c>
      <c r="E919" t="s">
        <v>1445</v>
      </c>
      <c r="F919" t="s">
        <v>32</v>
      </c>
      <c r="G919" t="s">
        <v>25</v>
      </c>
      <c r="H919" t="s">
        <v>26</v>
      </c>
      <c r="I919" t="s">
        <v>27</v>
      </c>
      <c r="J919" t="s">
        <v>57</v>
      </c>
      <c r="K919" t="s">
        <v>58</v>
      </c>
      <c r="L919" t="str">
        <f t="shared" si="57"/>
        <v xml:space="preserve">KitchenAid </v>
      </c>
      <c r="M919" t="str">
        <f t="shared" si="58"/>
        <v>Mid-Sized Order</v>
      </c>
      <c r="N919">
        <v>2</v>
      </c>
      <c r="O919" s="6">
        <v>0</v>
      </c>
      <c r="P919" s="3">
        <v>301.62</v>
      </c>
      <c r="Q919" s="3">
        <v>11.55</v>
      </c>
      <c r="R919" s="3">
        <f t="shared" si="59"/>
        <v>0</v>
      </c>
      <c r="S919" s="3">
        <v>37.36</v>
      </c>
      <c r="U919" s="3"/>
    </row>
    <row r="920" spans="1:21" x14ac:dyDescent="0.25">
      <c r="A920" t="s">
        <v>1446</v>
      </c>
      <c r="B920" s="2">
        <v>43220</v>
      </c>
      <c r="C920" s="10" t="str">
        <f t="shared" si="56"/>
        <v>2018</v>
      </c>
      <c r="D920">
        <v>10330</v>
      </c>
      <c r="E920" t="s">
        <v>1447</v>
      </c>
      <c r="F920" t="s">
        <v>39</v>
      </c>
      <c r="G920" t="s">
        <v>18</v>
      </c>
      <c r="H920" t="s">
        <v>19</v>
      </c>
      <c r="I920" t="s">
        <v>20</v>
      </c>
      <c r="J920" t="s">
        <v>167</v>
      </c>
      <c r="K920" t="s">
        <v>168</v>
      </c>
      <c r="L920" t="str">
        <f t="shared" si="57"/>
        <v xml:space="preserve">Philips </v>
      </c>
      <c r="M920" t="str">
        <f t="shared" si="58"/>
        <v>Mid-Sized Order</v>
      </c>
      <c r="N920">
        <v>4</v>
      </c>
      <c r="O920" s="6">
        <v>0.3</v>
      </c>
      <c r="P920" s="3">
        <v>4863.2</v>
      </c>
      <c r="Q920" s="3">
        <v>219.71</v>
      </c>
      <c r="R920" s="3">
        <f t="shared" si="59"/>
        <v>1990.0671428571432</v>
      </c>
      <c r="S920" s="3">
        <v>1091.8900000000001</v>
      </c>
      <c r="U920" s="3"/>
    </row>
    <row r="921" spans="1:21" x14ac:dyDescent="0.25">
      <c r="A921" t="s">
        <v>1448</v>
      </c>
      <c r="B921" s="2">
        <v>44566</v>
      </c>
      <c r="C921" s="10" t="str">
        <f t="shared" si="56"/>
        <v>2022</v>
      </c>
      <c r="D921">
        <v>10387</v>
      </c>
      <c r="E921" t="s">
        <v>1228</v>
      </c>
      <c r="F921" t="s">
        <v>32</v>
      </c>
      <c r="G921" t="s">
        <v>193</v>
      </c>
      <c r="H921" t="s">
        <v>193</v>
      </c>
      <c r="I921" t="s">
        <v>194</v>
      </c>
      <c r="J921" t="s">
        <v>302</v>
      </c>
      <c r="K921" t="s">
        <v>303</v>
      </c>
      <c r="L921" t="str">
        <f t="shared" si="57"/>
        <v xml:space="preserve">Toshiba </v>
      </c>
      <c r="M921" t="str">
        <f t="shared" si="58"/>
        <v>Single Item</v>
      </c>
      <c r="N921">
        <v>1</v>
      </c>
      <c r="O921" s="6">
        <v>0</v>
      </c>
      <c r="P921" s="3">
        <v>272.87</v>
      </c>
      <c r="Q921" s="3">
        <v>34.130000000000003</v>
      </c>
      <c r="R921" s="3">
        <f t="shared" si="59"/>
        <v>0</v>
      </c>
      <c r="S921" s="3">
        <v>36.15</v>
      </c>
      <c r="U921" s="3"/>
    </row>
    <row r="922" spans="1:21" x14ac:dyDescent="0.25">
      <c r="A922" t="s">
        <v>1449</v>
      </c>
      <c r="B922" s="2">
        <v>43655</v>
      </c>
      <c r="C922" s="10" t="str">
        <f t="shared" si="56"/>
        <v>2019</v>
      </c>
      <c r="D922">
        <v>10316</v>
      </c>
      <c r="E922" t="s">
        <v>1450</v>
      </c>
      <c r="F922" t="s">
        <v>17</v>
      </c>
      <c r="G922" t="s">
        <v>72</v>
      </c>
      <c r="H922" t="s">
        <v>73</v>
      </c>
      <c r="I922" t="s">
        <v>56</v>
      </c>
      <c r="J922" t="s">
        <v>236</v>
      </c>
      <c r="K922" t="s">
        <v>237</v>
      </c>
      <c r="L922" t="str">
        <f t="shared" si="57"/>
        <v xml:space="preserve">Hamilton </v>
      </c>
      <c r="M922" t="str">
        <f t="shared" si="58"/>
        <v>Mid-Sized Order</v>
      </c>
      <c r="N922">
        <v>2</v>
      </c>
      <c r="O922" s="6">
        <v>0</v>
      </c>
      <c r="P922" s="3">
        <v>1475.64</v>
      </c>
      <c r="Q922" s="3">
        <v>210.55</v>
      </c>
      <c r="R922" s="3">
        <f t="shared" si="59"/>
        <v>0</v>
      </c>
      <c r="S922" s="3">
        <v>389.98</v>
      </c>
      <c r="U922" s="3"/>
    </row>
    <row r="923" spans="1:21" x14ac:dyDescent="0.25">
      <c r="A923" t="s">
        <v>1451</v>
      </c>
      <c r="B923" s="2">
        <v>44826</v>
      </c>
      <c r="C923" s="10" t="str">
        <f t="shared" si="56"/>
        <v>2022</v>
      </c>
      <c r="D923">
        <v>10101</v>
      </c>
      <c r="E923" t="s">
        <v>960</v>
      </c>
      <c r="F923" t="s">
        <v>39</v>
      </c>
      <c r="G923" t="s">
        <v>133</v>
      </c>
      <c r="H923" t="s">
        <v>134</v>
      </c>
      <c r="I923" t="s">
        <v>135</v>
      </c>
      <c r="J923" t="s">
        <v>195</v>
      </c>
      <c r="K923" t="s">
        <v>196</v>
      </c>
      <c r="L923" t="str">
        <f t="shared" si="57"/>
        <v xml:space="preserve">Cuisinart </v>
      </c>
      <c r="M923" t="str">
        <f t="shared" si="58"/>
        <v>Single Item</v>
      </c>
      <c r="N923">
        <v>1</v>
      </c>
      <c r="O923" s="6">
        <v>0</v>
      </c>
      <c r="P923" s="3">
        <v>279.27999999999997</v>
      </c>
      <c r="Q923" s="3">
        <v>26.6</v>
      </c>
      <c r="R923" s="3">
        <f t="shared" si="59"/>
        <v>0</v>
      </c>
      <c r="S923" s="3">
        <v>36.17</v>
      </c>
      <c r="U923" s="3"/>
    </row>
    <row r="924" spans="1:21" x14ac:dyDescent="0.25">
      <c r="A924" t="s">
        <v>1452</v>
      </c>
      <c r="B924" s="2">
        <v>44603</v>
      </c>
      <c r="C924" s="10" t="str">
        <f t="shared" si="56"/>
        <v>2022</v>
      </c>
      <c r="D924">
        <v>10399</v>
      </c>
      <c r="E924" t="s">
        <v>479</v>
      </c>
      <c r="F924" t="s">
        <v>39</v>
      </c>
      <c r="G924" t="s">
        <v>165</v>
      </c>
      <c r="H924" t="s">
        <v>41</v>
      </c>
      <c r="I924" t="s">
        <v>166</v>
      </c>
      <c r="J924" t="s">
        <v>99</v>
      </c>
      <c r="K924" t="s">
        <v>100</v>
      </c>
      <c r="L924" t="str">
        <f t="shared" si="57"/>
        <v xml:space="preserve">HiSense </v>
      </c>
      <c r="M924" t="str">
        <f t="shared" si="58"/>
        <v>Single Item</v>
      </c>
      <c r="N924">
        <v>1</v>
      </c>
      <c r="O924" s="6">
        <v>0</v>
      </c>
      <c r="P924" s="3">
        <v>1080.3800000000001</v>
      </c>
      <c r="Q924" s="3">
        <v>266.94</v>
      </c>
      <c r="R924" s="3">
        <f t="shared" si="59"/>
        <v>0</v>
      </c>
      <c r="S924" s="3">
        <v>296.79000000000002</v>
      </c>
      <c r="U924" s="3"/>
    </row>
    <row r="925" spans="1:21" x14ac:dyDescent="0.25">
      <c r="A925" t="s">
        <v>1453</v>
      </c>
      <c r="B925" s="2">
        <v>44773</v>
      </c>
      <c r="C925" s="10" t="str">
        <f t="shared" si="56"/>
        <v>2022</v>
      </c>
      <c r="D925">
        <v>10005</v>
      </c>
      <c r="E925" t="s">
        <v>672</v>
      </c>
      <c r="F925" t="s">
        <v>39</v>
      </c>
      <c r="G925" t="s">
        <v>61</v>
      </c>
      <c r="H925" t="s">
        <v>62</v>
      </c>
      <c r="I925" t="s">
        <v>63</v>
      </c>
      <c r="J925" t="s">
        <v>35</v>
      </c>
      <c r="K925" t="s">
        <v>36</v>
      </c>
      <c r="L925" t="str">
        <f t="shared" si="57"/>
        <v xml:space="preserve">Samsung </v>
      </c>
      <c r="M925" t="str">
        <f t="shared" si="58"/>
        <v>Mid-Sized Order</v>
      </c>
      <c r="N925">
        <v>3</v>
      </c>
      <c r="O925" s="6">
        <v>0</v>
      </c>
      <c r="P925" s="3">
        <v>2553.75</v>
      </c>
      <c r="Q925" s="3">
        <v>216.61</v>
      </c>
      <c r="R925" s="3">
        <f t="shared" si="59"/>
        <v>0</v>
      </c>
      <c r="S925" s="3">
        <v>660.09</v>
      </c>
      <c r="U925" s="3"/>
    </row>
    <row r="926" spans="1:21" x14ac:dyDescent="0.25">
      <c r="A926" t="s">
        <v>1454</v>
      </c>
      <c r="B926" s="2">
        <v>43258</v>
      </c>
      <c r="C926" s="10" t="str">
        <f t="shared" si="56"/>
        <v>2018</v>
      </c>
      <c r="D926">
        <v>10296</v>
      </c>
      <c r="E926" t="s">
        <v>297</v>
      </c>
      <c r="F926" t="s">
        <v>39</v>
      </c>
      <c r="G926" t="s">
        <v>18</v>
      </c>
      <c r="H926" t="s">
        <v>19</v>
      </c>
      <c r="I926" t="s">
        <v>20</v>
      </c>
      <c r="J926" t="s">
        <v>181</v>
      </c>
      <c r="K926" t="s">
        <v>182</v>
      </c>
      <c r="L926" t="str">
        <f t="shared" si="57"/>
        <v xml:space="preserve">Hoover </v>
      </c>
      <c r="M926" t="str">
        <f t="shared" si="58"/>
        <v>Large Order</v>
      </c>
      <c r="N926">
        <v>6</v>
      </c>
      <c r="O926" s="6">
        <v>0.05</v>
      </c>
      <c r="P926" s="3">
        <v>1381.14</v>
      </c>
      <c r="Q926" s="3">
        <v>27.53</v>
      </c>
      <c r="R926" s="3">
        <f t="shared" si="59"/>
        <v>71.242631578947339</v>
      </c>
      <c r="S926" s="3">
        <v>168.47</v>
      </c>
      <c r="U926" s="3"/>
    </row>
    <row r="927" spans="1:21" x14ac:dyDescent="0.25">
      <c r="A927" t="s">
        <v>1455</v>
      </c>
      <c r="B927" s="2">
        <v>44314</v>
      </c>
      <c r="C927" s="10" t="str">
        <f t="shared" si="56"/>
        <v>2021</v>
      </c>
      <c r="D927">
        <v>10335</v>
      </c>
      <c r="E927" t="s">
        <v>570</v>
      </c>
      <c r="F927" t="s">
        <v>32</v>
      </c>
      <c r="G927" t="s">
        <v>72</v>
      </c>
      <c r="H927" t="s">
        <v>73</v>
      </c>
      <c r="I927" t="s">
        <v>56</v>
      </c>
      <c r="J927" t="s">
        <v>28</v>
      </c>
      <c r="K927" t="s">
        <v>29</v>
      </c>
      <c r="L927" t="str">
        <f t="shared" si="57"/>
        <v xml:space="preserve">LG </v>
      </c>
      <c r="M927" t="str">
        <f t="shared" si="58"/>
        <v>Single Item</v>
      </c>
      <c r="N927">
        <v>1</v>
      </c>
      <c r="O927" s="6">
        <v>0.15</v>
      </c>
      <c r="P927" s="3">
        <v>1004.18</v>
      </c>
      <c r="Q927" s="3">
        <v>322.42</v>
      </c>
      <c r="R927" s="3">
        <f t="shared" si="59"/>
        <v>120.31058823529418</v>
      </c>
      <c r="S927" s="3">
        <v>283.27999999999997</v>
      </c>
      <c r="U927" s="3"/>
    </row>
    <row r="928" spans="1:21" x14ac:dyDescent="0.25">
      <c r="A928" t="s">
        <v>1456</v>
      </c>
      <c r="B928" s="2">
        <v>44311</v>
      </c>
      <c r="C928" s="10" t="str">
        <f t="shared" si="56"/>
        <v>2021</v>
      </c>
      <c r="D928">
        <v>10157</v>
      </c>
      <c r="E928" t="s">
        <v>742</v>
      </c>
      <c r="F928" t="s">
        <v>17</v>
      </c>
      <c r="G928" t="s">
        <v>25</v>
      </c>
      <c r="H928" t="s">
        <v>26</v>
      </c>
      <c r="I928" t="s">
        <v>27</v>
      </c>
      <c r="J928" t="s">
        <v>312</v>
      </c>
      <c r="K928" t="s">
        <v>313</v>
      </c>
      <c r="L928" t="str">
        <f t="shared" si="57"/>
        <v xml:space="preserve">Whirlpool </v>
      </c>
      <c r="M928" t="str">
        <f t="shared" si="58"/>
        <v>Large Order</v>
      </c>
      <c r="N928">
        <v>6</v>
      </c>
      <c r="O928" s="6">
        <v>0.05</v>
      </c>
      <c r="P928" s="3">
        <v>4336.1400000000003</v>
      </c>
      <c r="Q928" s="3">
        <v>178.66</v>
      </c>
      <c r="R928" s="3">
        <f t="shared" si="59"/>
        <v>218.81473684210505</v>
      </c>
      <c r="S928" s="3">
        <v>1101.8900000000001</v>
      </c>
      <c r="U928" s="3"/>
    </row>
    <row r="929" spans="1:21" x14ac:dyDescent="0.25">
      <c r="A929" t="s">
        <v>1457</v>
      </c>
      <c r="B929" s="2">
        <v>43340</v>
      </c>
      <c r="C929" s="10" t="str">
        <f t="shared" si="56"/>
        <v>2018</v>
      </c>
      <c r="D929">
        <v>10356</v>
      </c>
      <c r="E929" t="s">
        <v>153</v>
      </c>
      <c r="F929" t="s">
        <v>32</v>
      </c>
      <c r="G929" t="s">
        <v>133</v>
      </c>
      <c r="H929" t="s">
        <v>134</v>
      </c>
      <c r="I929" t="s">
        <v>135</v>
      </c>
      <c r="J929" t="s">
        <v>181</v>
      </c>
      <c r="K929" t="s">
        <v>182</v>
      </c>
      <c r="L929" t="str">
        <f t="shared" si="57"/>
        <v xml:space="preserve">Hoover </v>
      </c>
      <c r="M929" t="str">
        <f t="shared" si="58"/>
        <v>Single Item</v>
      </c>
      <c r="N929">
        <v>1</v>
      </c>
      <c r="O929" s="6">
        <v>0</v>
      </c>
      <c r="P929" s="3">
        <v>230.19</v>
      </c>
      <c r="Q929" s="3">
        <v>30.15</v>
      </c>
      <c r="R929" s="3">
        <f t="shared" si="59"/>
        <v>0</v>
      </c>
      <c r="S929" s="3">
        <v>30.64</v>
      </c>
      <c r="U929" s="3"/>
    </row>
    <row r="930" spans="1:21" x14ac:dyDescent="0.25">
      <c r="A930" t="s">
        <v>1458</v>
      </c>
      <c r="B930" s="2">
        <v>43179</v>
      </c>
      <c r="C930" s="10" t="str">
        <f t="shared" si="56"/>
        <v>2018</v>
      </c>
      <c r="D930">
        <v>10281</v>
      </c>
      <c r="E930" t="s">
        <v>786</v>
      </c>
      <c r="F930" t="s">
        <v>17</v>
      </c>
      <c r="G930" t="s">
        <v>193</v>
      </c>
      <c r="H930" t="s">
        <v>193</v>
      </c>
      <c r="I930" t="s">
        <v>194</v>
      </c>
      <c r="J930" t="s">
        <v>129</v>
      </c>
      <c r="K930" t="s">
        <v>130</v>
      </c>
      <c r="L930" t="str">
        <f t="shared" si="57"/>
        <v xml:space="preserve">BlackBerry </v>
      </c>
      <c r="M930" t="str">
        <f t="shared" si="58"/>
        <v>Large Order</v>
      </c>
      <c r="N930">
        <v>5</v>
      </c>
      <c r="O930" s="6">
        <v>0</v>
      </c>
      <c r="P930" s="3">
        <v>4583.45</v>
      </c>
      <c r="Q930" s="3">
        <v>59.16</v>
      </c>
      <c r="R930" s="3">
        <f t="shared" si="59"/>
        <v>0</v>
      </c>
      <c r="S930" s="3">
        <v>922.62</v>
      </c>
      <c r="U930" s="3"/>
    </row>
    <row r="931" spans="1:21" x14ac:dyDescent="0.25">
      <c r="A931" t="s">
        <v>1459</v>
      </c>
      <c r="B931" s="2">
        <v>44181</v>
      </c>
      <c r="C931" s="10" t="str">
        <f t="shared" si="56"/>
        <v>2020</v>
      </c>
      <c r="D931">
        <v>10325</v>
      </c>
      <c r="E931" t="s">
        <v>1168</v>
      </c>
      <c r="F931" t="s">
        <v>32</v>
      </c>
      <c r="G931" t="s">
        <v>33</v>
      </c>
      <c r="H931" t="s">
        <v>34</v>
      </c>
      <c r="I931" t="s">
        <v>27</v>
      </c>
      <c r="J931" t="s">
        <v>246</v>
      </c>
      <c r="K931" t="s">
        <v>247</v>
      </c>
      <c r="L931" t="str">
        <f t="shared" si="57"/>
        <v xml:space="preserve">Samsung </v>
      </c>
      <c r="M931" t="str">
        <f t="shared" si="58"/>
        <v>Mid-Sized Order</v>
      </c>
      <c r="N931">
        <v>3</v>
      </c>
      <c r="O931" s="6">
        <v>0.15</v>
      </c>
      <c r="P931" s="3">
        <v>3070.38</v>
      </c>
      <c r="Q931" s="3">
        <v>156.46</v>
      </c>
      <c r="R931" s="3">
        <f t="shared" si="59"/>
        <v>514.22117647058849</v>
      </c>
      <c r="S931" s="3">
        <v>691.13</v>
      </c>
      <c r="U931" s="3"/>
    </row>
    <row r="932" spans="1:21" x14ac:dyDescent="0.25">
      <c r="A932" t="s">
        <v>1460</v>
      </c>
      <c r="B932" s="2">
        <v>44877</v>
      </c>
      <c r="C932" s="10" t="str">
        <f t="shared" si="56"/>
        <v>2022</v>
      </c>
      <c r="D932">
        <v>10089</v>
      </c>
      <c r="E932" t="s">
        <v>323</v>
      </c>
      <c r="F932" t="s">
        <v>17</v>
      </c>
      <c r="G932" t="s">
        <v>278</v>
      </c>
      <c r="H932" t="s">
        <v>279</v>
      </c>
      <c r="I932" t="s">
        <v>122</v>
      </c>
      <c r="J932" t="s">
        <v>150</v>
      </c>
      <c r="K932" t="s">
        <v>151</v>
      </c>
      <c r="L932" t="str">
        <f t="shared" si="57"/>
        <v xml:space="preserve">Maytag </v>
      </c>
      <c r="M932" t="str">
        <f t="shared" si="58"/>
        <v>Single Item</v>
      </c>
      <c r="N932">
        <v>1</v>
      </c>
      <c r="O932" s="6">
        <v>0</v>
      </c>
      <c r="P932" s="3">
        <v>878.08</v>
      </c>
      <c r="Q932" s="3">
        <v>240</v>
      </c>
      <c r="R932" s="3">
        <f t="shared" si="59"/>
        <v>0</v>
      </c>
      <c r="S932" s="3">
        <v>243.52</v>
      </c>
      <c r="U932" s="3"/>
    </row>
    <row r="933" spans="1:21" x14ac:dyDescent="0.25">
      <c r="A933" t="s">
        <v>1461</v>
      </c>
      <c r="B933" s="2">
        <v>44758</v>
      </c>
      <c r="C933" s="10" t="str">
        <f t="shared" si="56"/>
        <v>2022</v>
      </c>
      <c r="D933">
        <v>10253</v>
      </c>
      <c r="E933" t="s">
        <v>149</v>
      </c>
      <c r="F933" t="s">
        <v>17</v>
      </c>
      <c r="G933" t="s">
        <v>165</v>
      </c>
      <c r="H933" t="s">
        <v>41</v>
      </c>
      <c r="I933" t="s">
        <v>166</v>
      </c>
      <c r="J933" t="s">
        <v>312</v>
      </c>
      <c r="K933" t="s">
        <v>313</v>
      </c>
      <c r="L933" t="str">
        <f t="shared" si="57"/>
        <v xml:space="preserve">Whirlpool </v>
      </c>
      <c r="M933" t="str">
        <f t="shared" si="58"/>
        <v>Single Item</v>
      </c>
      <c r="N933">
        <v>1</v>
      </c>
      <c r="O933" s="6">
        <v>0.05</v>
      </c>
      <c r="P933" s="3">
        <v>722.69</v>
      </c>
      <c r="Q933" s="3">
        <v>196.53</v>
      </c>
      <c r="R933" s="3">
        <f t="shared" si="59"/>
        <v>27.692631578947385</v>
      </c>
      <c r="S933" s="3">
        <v>200.32</v>
      </c>
      <c r="U933" s="3"/>
    </row>
    <row r="934" spans="1:21" x14ac:dyDescent="0.25">
      <c r="A934" t="s">
        <v>1462</v>
      </c>
      <c r="B934" s="2">
        <v>44240</v>
      </c>
      <c r="C934" s="10" t="str">
        <f t="shared" si="56"/>
        <v>2021</v>
      </c>
      <c r="D934">
        <v>10110</v>
      </c>
      <c r="E934" t="s">
        <v>1463</v>
      </c>
      <c r="F934" t="s">
        <v>17</v>
      </c>
      <c r="G934" t="s">
        <v>165</v>
      </c>
      <c r="H934" t="s">
        <v>41</v>
      </c>
      <c r="I934" t="s">
        <v>166</v>
      </c>
      <c r="J934" t="s">
        <v>68</v>
      </c>
      <c r="K934" t="s">
        <v>69</v>
      </c>
      <c r="L934" t="str">
        <f t="shared" si="57"/>
        <v xml:space="preserve">StarTech </v>
      </c>
      <c r="M934" t="str">
        <f t="shared" si="58"/>
        <v>Mid-Sized Order</v>
      </c>
      <c r="N934">
        <v>3</v>
      </c>
      <c r="O934" s="6">
        <v>0.05</v>
      </c>
      <c r="P934" s="3">
        <v>679.47</v>
      </c>
      <c r="Q934" s="3">
        <v>21.72</v>
      </c>
      <c r="R934" s="3">
        <f t="shared" si="59"/>
        <v>34.618421052631561</v>
      </c>
      <c r="S934" s="3">
        <v>104.08</v>
      </c>
      <c r="U934" s="3"/>
    </row>
    <row r="935" spans="1:21" x14ac:dyDescent="0.25">
      <c r="A935" t="s">
        <v>1464</v>
      </c>
      <c r="B935" s="2">
        <v>43528</v>
      </c>
      <c r="C935" s="10" t="str">
        <f t="shared" si="56"/>
        <v>2019</v>
      </c>
      <c r="D935">
        <v>10348</v>
      </c>
      <c r="E935" t="s">
        <v>1546</v>
      </c>
      <c r="F935" t="s">
        <v>17</v>
      </c>
      <c r="G935" t="s">
        <v>193</v>
      </c>
      <c r="H935" t="s">
        <v>193</v>
      </c>
      <c r="I935" t="s">
        <v>194</v>
      </c>
      <c r="J935" t="s">
        <v>76</v>
      </c>
      <c r="K935" t="s">
        <v>77</v>
      </c>
      <c r="L935" t="str">
        <f t="shared" si="57"/>
        <v xml:space="preserve">Samsung </v>
      </c>
      <c r="M935" t="str">
        <f t="shared" si="58"/>
        <v>Single Item</v>
      </c>
      <c r="N935">
        <v>1</v>
      </c>
      <c r="O935" s="6">
        <v>0.1</v>
      </c>
      <c r="P935" s="3">
        <v>971.5</v>
      </c>
      <c r="Q935" s="3">
        <v>55.84</v>
      </c>
      <c r="R935" s="3">
        <f t="shared" si="59"/>
        <v>101.74000000000001</v>
      </c>
      <c r="S935" s="3">
        <v>199.88</v>
      </c>
      <c r="U935" s="3"/>
    </row>
    <row r="936" spans="1:21" x14ac:dyDescent="0.25">
      <c r="A936" t="s">
        <v>1465</v>
      </c>
      <c r="B936" s="2">
        <v>43287</v>
      </c>
      <c r="C936" s="10" t="str">
        <f t="shared" si="56"/>
        <v>2018</v>
      </c>
      <c r="D936">
        <v>10231</v>
      </c>
      <c r="E936" t="s">
        <v>333</v>
      </c>
      <c r="F936" t="s">
        <v>17</v>
      </c>
      <c r="G936" t="s">
        <v>133</v>
      </c>
      <c r="H936" t="s">
        <v>134</v>
      </c>
      <c r="I936" t="s">
        <v>135</v>
      </c>
      <c r="J936" t="s">
        <v>241</v>
      </c>
      <c r="K936" t="s">
        <v>242</v>
      </c>
      <c r="L936" t="str">
        <f t="shared" si="57"/>
        <v xml:space="preserve">LG </v>
      </c>
      <c r="M936" t="str">
        <f t="shared" si="58"/>
        <v>Large Order</v>
      </c>
      <c r="N936">
        <v>7</v>
      </c>
      <c r="O936" s="6">
        <v>0.1</v>
      </c>
      <c r="P936" s="3">
        <v>1666.56</v>
      </c>
      <c r="Q936" s="3">
        <v>31.23</v>
      </c>
      <c r="R936" s="3">
        <f t="shared" si="59"/>
        <v>181.70333333333338</v>
      </c>
      <c r="S936" s="3">
        <v>203.11</v>
      </c>
      <c r="U936" s="3"/>
    </row>
    <row r="937" spans="1:21" x14ac:dyDescent="0.25">
      <c r="A937" t="s">
        <v>1466</v>
      </c>
      <c r="B937" s="2">
        <v>44019</v>
      </c>
      <c r="C937" s="10" t="str">
        <f t="shared" si="56"/>
        <v>2020</v>
      </c>
      <c r="D937">
        <v>10226</v>
      </c>
      <c r="E937" t="s">
        <v>1540</v>
      </c>
      <c r="F937" t="s">
        <v>17</v>
      </c>
      <c r="G937" t="s">
        <v>193</v>
      </c>
      <c r="H937" t="s">
        <v>193</v>
      </c>
      <c r="I937" t="s">
        <v>194</v>
      </c>
      <c r="J937" t="s">
        <v>312</v>
      </c>
      <c r="K937" t="s">
        <v>313</v>
      </c>
      <c r="L937" t="str">
        <f t="shared" si="57"/>
        <v xml:space="preserve">Whirlpool </v>
      </c>
      <c r="M937" t="str">
        <f t="shared" si="58"/>
        <v>Single Item</v>
      </c>
      <c r="N937">
        <v>1</v>
      </c>
      <c r="O937" s="6">
        <v>0</v>
      </c>
      <c r="P937" s="3">
        <v>722.69</v>
      </c>
      <c r="Q937" s="3">
        <v>196.53</v>
      </c>
      <c r="R937" s="3">
        <f t="shared" si="59"/>
        <v>0</v>
      </c>
      <c r="S937" s="3">
        <v>200.32</v>
      </c>
      <c r="U937" s="3"/>
    </row>
    <row r="938" spans="1:21" x14ac:dyDescent="0.25">
      <c r="A938" t="s">
        <v>1467</v>
      </c>
      <c r="B938" s="2">
        <v>43920</v>
      </c>
      <c r="C938" s="10" t="str">
        <f t="shared" si="56"/>
        <v>2020</v>
      </c>
      <c r="D938">
        <v>10319</v>
      </c>
      <c r="E938" t="s">
        <v>621</v>
      </c>
      <c r="F938" t="s">
        <v>32</v>
      </c>
      <c r="G938" t="s">
        <v>18</v>
      </c>
      <c r="H938" t="s">
        <v>19</v>
      </c>
      <c r="I938" t="s">
        <v>20</v>
      </c>
      <c r="J938" t="s">
        <v>146</v>
      </c>
      <c r="K938" t="s">
        <v>147</v>
      </c>
      <c r="L938" t="str">
        <f t="shared" si="57"/>
        <v xml:space="preserve">Breville </v>
      </c>
      <c r="M938" t="str">
        <f t="shared" si="58"/>
        <v>Mid-Sized Order</v>
      </c>
      <c r="N938">
        <v>4</v>
      </c>
      <c r="O938" s="6">
        <v>0.1</v>
      </c>
      <c r="P938" s="3">
        <v>644.72</v>
      </c>
      <c r="Q938" s="3">
        <v>14.53</v>
      </c>
      <c r="R938" s="3">
        <f t="shared" si="59"/>
        <v>70.021111111111054</v>
      </c>
      <c r="S938" s="3">
        <v>78.81</v>
      </c>
      <c r="U938" s="3"/>
    </row>
    <row r="939" spans="1:21" x14ac:dyDescent="0.25">
      <c r="A939" t="s">
        <v>1468</v>
      </c>
      <c r="B939" s="2">
        <v>43409</v>
      </c>
      <c r="C939" s="10" t="str">
        <f t="shared" si="56"/>
        <v>2018</v>
      </c>
      <c r="D939">
        <v>10258</v>
      </c>
      <c r="E939" t="s">
        <v>810</v>
      </c>
      <c r="F939" t="s">
        <v>39</v>
      </c>
      <c r="G939" t="s">
        <v>47</v>
      </c>
      <c r="H939" t="s">
        <v>48</v>
      </c>
      <c r="I939" t="s">
        <v>122</v>
      </c>
      <c r="J939" t="s">
        <v>272</v>
      </c>
      <c r="K939" t="s">
        <v>273</v>
      </c>
      <c r="L939" t="str">
        <f t="shared" si="57"/>
        <v xml:space="preserve">Huawei </v>
      </c>
      <c r="M939" t="str">
        <f t="shared" si="58"/>
        <v>Single Item</v>
      </c>
      <c r="N939">
        <v>1</v>
      </c>
      <c r="O939" s="6">
        <v>0</v>
      </c>
      <c r="P939" s="3">
        <v>500.32</v>
      </c>
      <c r="Q939" s="3">
        <v>16.22</v>
      </c>
      <c r="R939" s="3">
        <f t="shared" si="59"/>
        <v>0</v>
      </c>
      <c r="S939" s="3">
        <v>101.68</v>
      </c>
      <c r="U939" s="3"/>
    </row>
    <row r="940" spans="1:21" x14ac:dyDescent="0.25">
      <c r="A940" t="s">
        <v>1469</v>
      </c>
      <c r="B940" s="2">
        <v>43285</v>
      </c>
      <c r="C940" s="10" t="str">
        <f t="shared" si="56"/>
        <v>2018</v>
      </c>
      <c r="D940">
        <v>10378</v>
      </c>
      <c r="E940" t="s">
        <v>403</v>
      </c>
      <c r="F940" t="s">
        <v>39</v>
      </c>
      <c r="G940" t="s">
        <v>61</v>
      </c>
      <c r="H940" t="s">
        <v>62</v>
      </c>
      <c r="I940" t="s">
        <v>63</v>
      </c>
      <c r="J940" t="s">
        <v>181</v>
      </c>
      <c r="K940" t="s">
        <v>182</v>
      </c>
      <c r="L940" t="str">
        <f t="shared" si="57"/>
        <v xml:space="preserve">Hoover </v>
      </c>
      <c r="M940" t="str">
        <f t="shared" si="58"/>
        <v>Single Item</v>
      </c>
      <c r="N940">
        <v>1</v>
      </c>
      <c r="O940" s="6">
        <v>0.05</v>
      </c>
      <c r="P940" s="3">
        <v>230.19</v>
      </c>
      <c r="Q940" s="3">
        <v>28.84</v>
      </c>
      <c r="R940" s="3">
        <f t="shared" si="59"/>
        <v>10.597368421052636</v>
      </c>
      <c r="S940" s="3">
        <v>30.5</v>
      </c>
      <c r="U940" s="3"/>
    </row>
    <row r="941" spans="1:21" x14ac:dyDescent="0.25">
      <c r="A941" t="s">
        <v>1470</v>
      </c>
      <c r="B941" s="2">
        <v>44895</v>
      </c>
      <c r="C941" s="10" t="str">
        <f t="shared" si="56"/>
        <v>2022</v>
      </c>
      <c r="D941">
        <v>10366</v>
      </c>
      <c r="E941" t="s">
        <v>763</v>
      </c>
      <c r="F941" t="s">
        <v>32</v>
      </c>
      <c r="G941" t="s">
        <v>112</v>
      </c>
      <c r="H941" t="s">
        <v>26</v>
      </c>
      <c r="I941" t="s">
        <v>27</v>
      </c>
      <c r="J941" t="s">
        <v>95</v>
      </c>
      <c r="K941" t="s">
        <v>96</v>
      </c>
      <c r="L941" t="str">
        <f t="shared" si="57"/>
        <v xml:space="preserve">Sharp </v>
      </c>
      <c r="M941" t="str">
        <f t="shared" si="58"/>
        <v>Mid-Sized Order</v>
      </c>
      <c r="N941">
        <v>2</v>
      </c>
      <c r="O941" s="6">
        <v>0.3</v>
      </c>
      <c r="P941" s="3">
        <v>2048.7399999999998</v>
      </c>
      <c r="Q941" s="3">
        <v>188.04</v>
      </c>
      <c r="R941" s="3">
        <f t="shared" si="59"/>
        <v>797.44285714285706</v>
      </c>
      <c r="S941" s="3">
        <v>469.52</v>
      </c>
      <c r="U941" s="3"/>
    </row>
    <row r="942" spans="1:21" x14ac:dyDescent="0.25">
      <c r="A942" t="s">
        <v>1471</v>
      </c>
      <c r="B942" s="2">
        <v>44195</v>
      </c>
      <c r="C942" s="10" t="str">
        <f t="shared" si="56"/>
        <v>2020</v>
      </c>
      <c r="D942">
        <v>10345</v>
      </c>
      <c r="E942" t="s">
        <v>729</v>
      </c>
      <c r="F942" t="s">
        <v>32</v>
      </c>
      <c r="G942" t="s">
        <v>72</v>
      </c>
      <c r="H942" t="s">
        <v>73</v>
      </c>
      <c r="I942" t="s">
        <v>56</v>
      </c>
      <c r="J942" t="s">
        <v>129</v>
      </c>
      <c r="K942" t="s">
        <v>130</v>
      </c>
      <c r="L942" t="str">
        <f t="shared" si="57"/>
        <v xml:space="preserve">BlackBerry </v>
      </c>
      <c r="M942" t="str">
        <f t="shared" si="58"/>
        <v>Large Order</v>
      </c>
      <c r="N942">
        <v>6</v>
      </c>
      <c r="O942" s="6">
        <v>0.15</v>
      </c>
      <c r="P942" s="3">
        <v>5500.14</v>
      </c>
      <c r="Q942" s="3">
        <v>64.540000000000006</v>
      </c>
      <c r="R942" s="3">
        <f t="shared" si="59"/>
        <v>959.2235294117645</v>
      </c>
      <c r="S942" s="3">
        <v>1106.49</v>
      </c>
      <c r="U942" s="3"/>
    </row>
    <row r="943" spans="1:21" x14ac:dyDescent="0.25">
      <c r="A943" t="s">
        <v>1472</v>
      </c>
      <c r="B943" s="2">
        <v>44486</v>
      </c>
      <c r="C943" s="10" t="str">
        <f t="shared" si="56"/>
        <v>2021</v>
      </c>
      <c r="D943">
        <v>10281</v>
      </c>
      <c r="E943" t="s">
        <v>786</v>
      </c>
      <c r="F943" t="s">
        <v>17</v>
      </c>
      <c r="G943" t="s">
        <v>278</v>
      </c>
      <c r="H943" t="s">
        <v>279</v>
      </c>
      <c r="I943" t="s">
        <v>122</v>
      </c>
      <c r="J943" t="s">
        <v>146</v>
      </c>
      <c r="K943" t="s">
        <v>147</v>
      </c>
      <c r="L943" t="str">
        <f t="shared" si="57"/>
        <v xml:space="preserve">Breville </v>
      </c>
      <c r="M943" t="str">
        <f t="shared" si="58"/>
        <v>Mid-Sized Order</v>
      </c>
      <c r="N943">
        <v>3</v>
      </c>
      <c r="O943" s="6">
        <v>0.15</v>
      </c>
      <c r="P943" s="3">
        <v>483.54</v>
      </c>
      <c r="Q943" s="3">
        <v>14.53</v>
      </c>
      <c r="R943" s="3">
        <f t="shared" si="59"/>
        <v>82.766470588235336</v>
      </c>
      <c r="S943" s="3">
        <v>59.47</v>
      </c>
      <c r="U943" s="3"/>
    </row>
    <row r="944" spans="1:21" x14ac:dyDescent="0.25">
      <c r="A944" t="s">
        <v>1473</v>
      </c>
      <c r="B944" s="2">
        <v>44485</v>
      </c>
      <c r="C944" s="10" t="str">
        <f t="shared" si="56"/>
        <v>2021</v>
      </c>
      <c r="D944">
        <v>10060</v>
      </c>
      <c r="E944" t="s">
        <v>648</v>
      </c>
      <c r="F944" t="s">
        <v>39</v>
      </c>
      <c r="G944" t="s">
        <v>261</v>
      </c>
      <c r="H944" t="s">
        <v>261</v>
      </c>
      <c r="I944" t="s">
        <v>1543</v>
      </c>
      <c r="J944" t="s">
        <v>21</v>
      </c>
      <c r="K944" t="s">
        <v>22</v>
      </c>
      <c r="L944" t="str">
        <f t="shared" si="57"/>
        <v xml:space="preserve">OnePlus </v>
      </c>
      <c r="M944" t="str">
        <f t="shared" si="58"/>
        <v>Single Item</v>
      </c>
      <c r="N944">
        <v>1</v>
      </c>
      <c r="O944" s="6">
        <v>0.05</v>
      </c>
      <c r="P944" s="3">
        <v>618.01</v>
      </c>
      <c r="Q944" s="3">
        <v>27.39</v>
      </c>
      <c r="R944" s="3">
        <f t="shared" si="59"/>
        <v>31.085263157894815</v>
      </c>
      <c r="S944" s="3">
        <v>126.34</v>
      </c>
      <c r="U944" s="3"/>
    </row>
    <row r="945" spans="1:21" x14ac:dyDescent="0.25">
      <c r="A945" t="s">
        <v>1474</v>
      </c>
      <c r="B945" s="2">
        <v>43852</v>
      </c>
      <c r="C945" s="10" t="str">
        <f t="shared" si="56"/>
        <v>2020</v>
      </c>
      <c r="D945">
        <v>10293</v>
      </c>
      <c r="E945" t="s">
        <v>1475</v>
      </c>
      <c r="F945" t="s">
        <v>17</v>
      </c>
      <c r="G945" t="s">
        <v>201</v>
      </c>
      <c r="H945" t="s">
        <v>202</v>
      </c>
      <c r="I945" t="s">
        <v>122</v>
      </c>
      <c r="J945" t="s">
        <v>167</v>
      </c>
      <c r="K945" t="s">
        <v>168</v>
      </c>
      <c r="L945" t="str">
        <f t="shared" si="57"/>
        <v xml:space="preserve">Philips </v>
      </c>
      <c r="M945" t="str">
        <f t="shared" si="58"/>
        <v>Single Item</v>
      </c>
      <c r="N945">
        <v>1</v>
      </c>
      <c r="O945" s="6">
        <v>0.05</v>
      </c>
      <c r="P945" s="3">
        <v>1215.8</v>
      </c>
      <c r="Q945" s="3">
        <v>219.71</v>
      </c>
      <c r="R945" s="3">
        <f t="shared" si="59"/>
        <v>52.42578947368429</v>
      </c>
      <c r="S945" s="3">
        <v>289.45</v>
      </c>
      <c r="U945" s="3"/>
    </row>
    <row r="946" spans="1:21" x14ac:dyDescent="0.25">
      <c r="A946" t="s">
        <v>1476</v>
      </c>
      <c r="B946" s="2">
        <v>44802</v>
      </c>
      <c r="C946" s="10" t="str">
        <f t="shared" si="56"/>
        <v>2022</v>
      </c>
      <c r="D946">
        <v>10233</v>
      </c>
      <c r="E946" t="s">
        <v>477</v>
      </c>
      <c r="F946" t="s">
        <v>39</v>
      </c>
      <c r="G946" t="s">
        <v>103</v>
      </c>
      <c r="H946" t="s">
        <v>104</v>
      </c>
      <c r="I946" t="s">
        <v>105</v>
      </c>
      <c r="J946" t="s">
        <v>50</v>
      </c>
      <c r="K946" t="s">
        <v>51</v>
      </c>
      <c r="L946" t="str">
        <f t="shared" si="57"/>
        <v xml:space="preserve">Nokia </v>
      </c>
      <c r="M946" t="str">
        <f t="shared" si="58"/>
        <v>Mid-Sized Order</v>
      </c>
      <c r="N946">
        <v>2</v>
      </c>
      <c r="O946" s="6">
        <v>0</v>
      </c>
      <c r="P946" s="3">
        <v>1850.98</v>
      </c>
      <c r="Q946" s="3">
        <v>51.84</v>
      </c>
      <c r="R946" s="3">
        <f t="shared" si="59"/>
        <v>0</v>
      </c>
      <c r="S946" s="3">
        <v>375.38</v>
      </c>
      <c r="U946" s="3"/>
    </row>
    <row r="947" spans="1:21" x14ac:dyDescent="0.25">
      <c r="A947" t="s">
        <v>1477</v>
      </c>
      <c r="B947" s="2">
        <v>44545</v>
      </c>
      <c r="C947" s="10" t="str">
        <f t="shared" si="56"/>
        <v>2021</v>
      </c>
      <c r="D947">
        <v>10317</v>
      </c>
      <c r="E947" t="s">
        <v>1548</v>
      </c>
      <c r="F947" t="s">
        <v>17</v>
      </c>
      <c r="G947" t="s">
        <v>116</v>
      </c>
      <c r="H947" t="s">
        <v>26</v>
      </c>
      <c r="I947" t="s">
        <v>27</v>
      </c>
      <c r="J947" t="s">
        <v>241</v>
      </c>
      <c r="K947" t="s">
        <v>242</v>
      </c>
      <c r="L947" t="str">
        <f t="shared" si="57"/>
        <v xml:space="preserve">LG </v>
      </c>
      <c r="M947" t="str">
        <f t="shared" si="58"/>
        <v>Single Item</v>
      </c>
      <c r="N947">
        <v>1</v>
      </c>
      <c r="O947" s="6">
        <v>0</v>
      </c>
      <c r="P947" s="3">
        <v>238.08</v>
      </c>
      <c r="Q947" s="3">
        <v>27.16</v>
      </c>
      <c r="R947" s="3">
        <f t="shared" si="59"/>
        <v>0</v>
      </c>
      <c r="S947" s="3">
        <v>31.29</v>
      </c>
      <c r="U947" s="3"/>
    </row>
    <row r="948" spans="1:21" x14ac:dyDescent="0.25">
      <c r="A948" t="s">
        <v>1478</v>
      </c>
      <c r="B948" s="2">
        <v>43464</v>
      </c>
      <c r="C948" s="10" t="str">
        <f t="shared" si="56"/>
        <v>2018</v>
      </c>
      <c r="D948">
        <v>10368</v>
      </c>
      <c r="E948" t="s">
        <v>734</v>
      </c>
      <c r="F948" t="s">
        <v>17</v>
      </c>
      <c r="G948" t="s">
        <v>72</v>
      </c>
      <c r="H948" t="s">
        <v>73</v>
      </c>
      <c r="I948" t="s">
        <v>56</v>
      </c>
      <c r="J948" t="s">
        <v>551</v>
      </c>
      <c r="K948" t="s">
        <v>552</v>
      </c>
      <c r="L948" t="str">
        <f t="shared" si="57"/>
        <v xml:space="preserve">Supersonic </v>
      </c>
      <c r="M948" t="str">
        <f t="shared" si="58"/>
        <v>Single Item</v>
      </c>
      <c r="N948">
        <v>1</v>
      </c>
      <c r="O948" s="6">
        <v>0</v>
      </c>
      <c r="P948" s="3">
        <v>1337.69</v>
      </c>
      <c r="Q948" s="3">
        <v>279.42</v>
      </c>
      <c r="R948" s="3">
        <f t="shared" si="59"/>
        <v>0</v>
      </c>
      <c r="S948" s="3">
        <v>322.23</v>
      </c>
      <c r="U948" s="3"/>
    </row>
    <row r="949" spans="1:21" x14ac:dyDescent="0.25">
      <c r="A949" t="s">
        <v>1479</v>
      </c>
      <c r="B949" s="2">
        <v>43369</v>
      </c>
      <c r="C949" s="10" t="str">
        <f t="shared" si="56"/>
        <v>2018</v>
      </c>
      <c r="D949">
        <v>10184</v>
      </c>
      <c r="E949" t="s">
        <v>771</v>
      </c>
      <c r="F949" t="s">
        <v>39</v>
      </c>
      <c r="G949" t="s">
        <v>261</v>
      </c>
      <c r="H949" t="s">
        <v>261</v>
      </c>
      <c r="I949" t="s">
        <v>1543</v>
      </c>
      <c r="J949" t="s">
        <v>80</v>
      </c>
      <c r="K949" t="s">
        <v>81</v>
      </c>
      <c r="L949" t="str">
        <f t="shared" si="57"/>
        <v xml:space="preserve">HP </v>
      </c>
      <c r="M949" t="str">
        <f t="shared" si="58"/>
        <v>Single Item</v>
      </c>
      <c r="N949">
        <v>1</v>
      </c>
      <c r="O949" s="6">
        <v>0</v>
      </c>
      <c r="P949" s="3">
        <v>227.74</v>
      </c>
      <c r="Q949" s="3">
        <v>27.08</v>
      </c>
      <c r="R949" s="3">
        <f t="shared" si="59"/>
        <v>0</v>
      </c>
      <c r="S949" s="3">
        <v>36.869999999999997</v>
      </c>
      <c r="U949" s="3"/>
    </row>
    <row r="950" spans="1:21" x14ac:dyDescent="0.25">
      <c r="A950" t="s">
        <v>1480</v>
      </c>
      <c r="B950" s="2">
        <v>44032</v>
      </c>
      <c r="C950" s="10" t="str">
        <f t="shared" si="56"/>
        <v>2020</v>
      </c>
      <c r="D950">
        <v>10355</v>
      </c>
      <c r="E950" t="s">
        <v>502</v>
      </c>
      <c r="F950" t="s">
        <v>17</v>
      </c>
      <c r="G950" t="s">
        <v>103</v>
      </c>
      <c r="H950" t="s">
        <v>104</v>
      </c>
      <c r="I950" t="s">
        <v>105</v>
      </c>
      <c r="J950" t="s">
        <v>181</v>
      </c>
      <c r="K950" t="s">
        <v>182</v>
      </c>
      <c r="L950" t="str">
        <f t="shared" si="57"/>
        <v xml:space="preserve">Hoover </v>
      </c>
      <c r="M950" t="str">
        <f t="shared" si="58"/>
        <v>Mid-Sized Order</v>
      </c>
      <c r="N950">
        <v>3</v>
      </c>
      <c r="O950" s="6">
        <v>0</v>
      </c>
      <c r="P950" s="3">
        <v>690.57</v>
      </c>
      <c r="Q950" s="3">
        <v>30.15</v>
      </c>
      <c r="R950" s="3">
        <f t="shared" si="59"/>
        <v>0</v>
      </c>
      <c r="S950" s="3">
        <v>85.88</v>
      </c>
      <c r="U950" s="3"/>
    </row>
    <row r="951" spans="1:21" x14ac:dyDescent="0.25">
      <c r="A951" t="s">
        <v>1481</v>
      </c>
      <c r="B951" s="2">
        <v>44866</v>
      </c>
      <c r="C951" s="10" t="str">
        <f t="shared" si="56"/>
        <v>2022</v>
      </c>
      <c r="D951">
        <v>10309</v>
      </c>
      <c r="E951" t="s">
        <v>1547</v>
      </c>
      <c r="F951" t="s">
        <v>32</v>
      </c>
      <c r="G951" t="s">
        <v>193</v>
      </c>
      <c r="H951" t="s">
        <v>193</v>
      </c>
      <c r="I951" t="s">
        <v>194</v>
      </c>
      <c r="J951" t="s">
        <v>294</v>
      </c>
      <c r="K951" t="s">
        <v>295</v>
      </c>
      <c r="L951" t="str">
        <f t="shared" si="57"/>
        <v xml:space="preserve">Motorola </v>
      </c>
      <c r="M951" t="str">
        <f t="shared" si="58"/>
        <v>Single Item</v>
      </c>
      <c r="N951">
        <v>1</v>
      </c>
      <c r="O951" s="6">
        <v>0.05</v>
      </c>
      <c r="P951" s="3">
        <v>900.24</v>
      </c>
      <c r="Q951" s="3">
        <v>58.44</v>
      </c>
      <c r="R951" s="3">
        <f t="shared" si="59"/>
        <v>44.305263157894728</v>
      </c>
      <c r="S951" s="3">
        <v>185.89</v>
      </c>
      <c r="U951" s="3"/>
    </row>
    <row r="952" spans="1:21" x14ac:dyDescent="0.25">
      <c r="A952" t="s">
        <v>1482</v>
      </c>
      <c r="B952" s="2">
        <v>44572</v>
      </c>
      <c r="C952" s="10" t="str">
        <f t="shared" si="56"/>
        <v>2022</v>
      </c>
      <c r="D952">
        <v>10058</v>
      </c>
      <c r="E952" t="s">
        <v>532</v>
      </c>
      <c r="F952" t="s">
        <v>32</v>
      </c>
      <c r="G952" t="s">
        <v>61</v>
      </c>
      <c r="H952" t="s">
        <v>62</v>
      </c>
      <c r="I952" t="s">
        <v>63</v>
      </c>
      <c r="J952" t="s">
        <v>21</v>
      </c>
      <c r="K952" t="s">
        <v>22</v>
      </c>
      <c r="L952" t="str">
        <f t="shared" si="57"/>
        <v xml:space="preserve">OnePlus </v>
      </c>
      <c r="M952" t="str">
        <f t="shared" si="58"/>
        <v>Single Item</v>
      </c>
      <c r="N952">
        <v>1</v>
      </c>
      <c r="O952" s="6">
        <v>0.05</v>
      </c>
      <c r="P952" s="3">
        <v>618.01</v>
      </c>
      <c r="Q952" s="3">
        <v>26.2</v>
      </c>
      <c r="R952" s="3">
        <f t="shared" si="59"/>
        <v>31.14789473684209</v>
      </c>
      <c r="S952" s="3">
        <v>126.22</v>
      </c>
      <c r="U952" s="3"/>
    </row>
    <row r="953" spans="1:21" x14ac:dyDescent="0.25">
      <c r="A953" t="s">
        <v>1483</v>
      </c>
      <c r="B953" s="2">
        <v>43460</v>
      </c>
      <c r="C953" s="10" t="str">
        <f t="shared" si="56"/>
        <v>2018</v>
      </c>
      <c r="D953">
        <v>10023</v>
      </c>
      <c r="E953" t="s">
        <v>908</v>
      </c>
      <c r="F953" t="s">
        <v>17</v>
      </c>
      <c r="G953" t="s">
        <v>25</v>
      </c>
      <c r="H953" t="s">
        <v>26</v>
      </c>
      <c r="I953" t="s">
        <v>27</v>
      </c>
      <c r="J953" t="s">
        <v>80</v>
      </c>
      <c r="K953" t="s">
        <v>81</v>
      </c>
      <c r="L953" t="str">
        <f t="shared" si="57"/>
        <v xml:space="preserve">HP </v>
      </c>
      <c r="M953" t="str">
        <f t="shared" si="58"/>
        <v>Mid-Sized Order</v>
      </c>
      <c r="N953">
        <v>2</v>
      </c>
      <c r="O953" s="6">
        <v>0</v>
      </c>
      <c r="P953" s="3">
        <v>455.48</v>
      </c>
      <c r="Q953" s="3">
        <v>23.55</v>
      </c>
      <c r="R953" s="3">
        <f t="shared" si="59"/>
        <v>0</v>
      </c>
      <c r="S953" s="3">
        <v>70.680000000000007</v>
      </c>
      <c r="U953" s="3"/>
    </row>
    <row r="954" spans="1:21" x14ac:dyDescent="0.25">
      <c r="A954" t="s">
        <v>1484</v>
      </c>
      <c r="B954" s="2">
        <v>43954</v>
      </c>
      <c r="C954" s="10" t="str">
        <f t="shared" si="56"/>
        <v>2020</v>
      </c>
      <c r="D954">
        <v>10291</v>
      </c>
      <c r="E954" t="s">
        <v>778</v>
      </c>
      <c r="F954" t="s">
        <v>39</v>
      </c>
      <c r="G954" t="s">
        <v>112</v>
      </c>
      <c r="H954" t="s">
        <v>26</v>
      </c>
      <c r="I954" t="s">
        <v>27</v>
      </c>
      <c r="J954" t="s">
        <v>142</v>
      </c>
      <c r="K954" t="s">
        <v>1645</v>
      </c>
      <c r="L954" t="str">
        <f t="shared" si="57"/>
        <v xml:space="preserve">Whirlpool </v>
      </c>
      <c r="M954" t="str">
        <f t="shared" si="58"/>
        <v>Single Item</v>
      </c>
      <c r="N954">
        <v>1</v>
      </c>
      <c r="O954" s="6">
        <v>0</v>
      </c>
      <c r="P954" s="3">
        <v>193.67</v>
      </c>
      <c r="Q954" s="3">
        <v>14</v>
      </c>
      <c r="R954" s="3">
        <f t="shared" si="59"/>
        <v>0</v>
      </c>
      <c r="S954" s="3">
        <v>24.64</v>
      </c>
      <c r="U954" s="3"/>
    </row>
    <row r="955" spans="1:21" x14ac:dyDescent="0.25">
      <c r="A955" t="s">
        <v>1485</v>
      </c>
      <c r="B955" s="2">
        <v>43551</v>
      </c>
      <c r="C955" s="10" t="str">
        <f t="shared" si="56"/>
        <v>2019</v>
      </c>
      <c r="D955">
        <v>10163</v>
      </c>
      <c r="E955" t="s">
        <v>46</v>
      </c>
      <c r="F955" t="s">
        <v>32</v>
      </c>
      <c r="G955" t="s">
        <v>72</v>
      </c>
      <c r="H955" t="s">
        <v>73</v>
      </c>
      <c r="I955" t="s">
        <v>56</v>
      </c>
      <c r="J955" t="s">
        <v>246</v>
      </c>
      <c r="K955" t="s">
        <v>247</v>
      </c>
      <c r="L955" t="str">
        <f t="shared" si="57"/>
        <v xml:space="preserve">Samsung </v>
      </c>
      <c r="M955" t="str">
        <f t="shared" si="58"/>
        <v>Mid-Sized Order</v>
      </c>
      <c r="N955">
        <v>2</v>
      </c>
      <c r="O955" s="6">
        <v>0</v>
      </c>
      <c r="P955" s="3">
        <v>2046.92</v>
      </c>
      <c r="Q955" s="3">
        <v>187.75</v>
      </c>
      <c r="R955" s="3">
        <f t="shared" si="59"/>
        <v>0</v>
      </c>
      <c r="S955" s="3">
        <v>469.1</v>
      </c>
      <c r="U955" s="3"/>
    </row>
    <row r="956" spans="1:21" x14ac:dyDescent="0.25">
      <c r="A956" t="s">
        <v>1486</v>
      </c>
      <c r="B956" s="2">
        <v>44336</v>
      </c>
      <c r="C956" s="10" t="str">
        <f t="shared" si="56"/>
        <v>2021</v>
      </c>
      <c r="D956">
        <v>10208</v>
      </c>
      <c r="E956" t="s">
        <v>627</v>
      </c>
      <c r="F956" t="s">
        <v>17</v>
      </c>
      <c r="G956" t="s">
        <v>278</v>
      </c>
      <c r="H956" t="s">
        <v>279</v>
      </c>
      <c r="I956" t="s">
        <v>122</v>
      </c>
      <c r="J956" t="s">
        <v>106</v>
      </c>
      <c r="K956" t="s">
        <v>107</v>
      </c>
      <c r="L956" t="str">
        <f t="shared" si="57"/>
        <v xml:space="preserve">Breville </v>
      </c>
      <c r="M956" t="str">
        <f t="shared" si="58"/>
        <v>Single Item</v>
      </c>
      <c r="N956">
        <v>1</v>
      </c>
      <c r="O956" s="6">
        <v>0.1</v>
      </c>
      <c r="P956" s="3">
        <v>1007.32</v>
      </c>
      <c r="Q956" s="3">
        <v>247.36</v>
      </c>
      <c r="R956" s="3">
        <f t="shared" si="59"/>
        <v>84.439999999999941</v>
      </c>
      <c r="S956" s="3">
        <v>276.57</v>
      </c>
      <c r="U956" s="3"/>
    </row>
    <row r="957" spans="1:21" x14ac:dyDescent="0.25">
      <c r="A957" t="s">
        <v>1487</v>
      </c>
      <c r="B957" s="2">
        <v>43155</v>
      </c>
      <c r="C957" s="10" t="str">
        <f t="shared" si="56"/>
        <v>2018</v>
      </c>
      <c r="D957">
        <v>10360</v>
      </c>
      <c r="E957" t="s">
        <v>75</v>
      </c>
      <c r="F957" t="s">
        <v>17</v>
      </c>
      <c r="G957" t="s">
        <v>261</v>
      </c>
      <c r="H957" t="s">
        <v>261</v>
      </c>
      <c r="I957" t="s">
        <v>1543</v>
      </c>
      <c r="J957" t="s">
        <v>50</v>
      </c>
      <c r="K957" t="s">
        <v>51</v>
      </c>
      <c r="L957" t="str">
        <f t="shared" si="57"/>
        <v xml:space="preserve">Nokia </v>
      </c>
      <c r="M957" t="str">
        <f t="shared" si="58"/>
        <v>Single Item</v>
      </c>
      <c r="N957">
        <v>1</v>
      </c>
      <c r="O957" s="6">
        <v>0.05</v>
      </c>
      <c r="P957" s="3">
        <v>925.49</v>
      </c>
      <c r="Q957" s="3">
        <v>51.84</v>
      </c>
      <c r="R957" s="3">
        <f t="shared" si="59"/>
        <v>45.981578947368462</v>
      </c>
      <c r="S957" s="3">
        <v>190.28</v>
      </c>
      <c r="U957" s="3"/>
    </row>
    <row r="958" spans="1:21" x14ac:dyDescent="0.25">
      <c r="A958" t="s">
        <v>1488</v>
      </c>
      <c r="B958" s="2">
        <v>44318</v>
      </c>
      <c r="C958" s="10" t="str">
        <f t="shared" si="56"/>
        <v>2021</v>
      </c>
      <c r="D958">
        <v>10071</v>
      </c>
      <c r="E958" t="s">
        <v>707</v>
      </c>
      <c r="F958" t="s">
        <v>17</v>
      </c>
      <c r="G958" t="s">
        <v>61</v>
      </c>
      <c r="H958" t="s">
        <v>62</v>
      </c>
      <c r="I958" t="s">
        <v>63</v>
      </c>
      <c r="J958" t="s">
        <v>142</v>
      </c>
      <c r="K958" t="s">
        <v>1645</v>
      </c>
      <c r="L958" t="str">
        <f t="shared" si="57"/>
        <v xml:space="preserve">Whirlpool </v>
      </c>
      <c r="M958" t="str">
        <f t="shared" si="58"/>
        <v>Single Item</v>
      </c>
      <c r="N958">
        <v>1</v>
      </c>
      <c r="O958" s="6">
        <v>0.1</v>
      </c>
      <c r="P958" s="3">
        <v>193.67</v>
      </c>
      <c r="Q958" s="3">
        <v>15.4</v>
      </c>
      <c r="R958" s="3">
        <f t="shared" si="59"/>
        <v>19.807777777777773</v>
      </c>
      <c r="S958" s="3">
        <v>24.78</v>
      </c>
      <c r="U958" s="3"/>
    </row>
    <row r="959" spans="1:21" x14ac:dyDescent="0.25">
      <c r="A959" t="s">
        <v>1489</v>
      </c>
      <c r="B959" s="2">
        <v>43723</v>
      </c>
      <c r="C959" s="10" t="str">
        <f t="shared" si="56"/>
        <v>2019</v>
      </c>
      <c r="D959">
        <v>10132</v>
      </c>
      <c r="E959" t="s">
        <v>102</v>
      </c>
      <c r="F959" t="s">
        <v>39</v>
      </c>
      <c r="G959" t="s">
        <v>133</v>
      </c>
      <c r="H959" t="s">
        <v>134</v>
      </c>
      <c r="I959" t="s">
        <v>135</v>
      </c>
      <c r="J959" t="s">
        <v>398</v>
      </c>
      <c r="K959" t="s">
        <v>1551</v>
      </c>
      <c r="L959" t="str">
        <f t="shared" si="57"/>
        <v xml:space="preserve">Samsung </v>
      </c>
      <c r="M959" t="str">
        <f t="shared" si="58"/>
        <v>Mid-Sized Order</v>
      </c>
      <c r="N959">
        <v>4</v>
      </c>
      <c r="O959" s="6">
        <v>0.1</v>
      </c>
      <c r="P959" s="3">
        <v>957.88</v>
      </c>
      <c r="Q959" s="3">
        <v>26.27</v>
      </c>
      <c r="R959" s="3">
        <f t="shared" si="59"/>
        <v>103.51222222222225</v>
      </c>
      <c r="S959" s="3">
        <v>117.59</v>
      </c>
      <c r="U959" s="3"/>
    </row>
    <row r="960" spans="1:21" x14ac:dyDescent="0.25">
      <c r="A960" t="s">
        <v>1490</v>
      </c>
      <c r="B960" s="2">
        <v>43585</v>
      </c>
      <c r="C960" s="10" t="str">
        <f t="shared" si="56"/>
        <v>2019</v>
      </c>
      <c r="D960">
        <v>10366</v>
      </c>
      <c r="E960" t="s">
        <v>763</v>
      </c>
      <c r="F960" t="s">
        <v>32</v>
      </c>
      <c r="G960" t="s">
        <v>33</v>
      </c>
      <c r="H960" t="s">
        <v>34</v>
      </c>
      <c r="I960" t="s">
        <v>27</v>
      </c>
      <c r="J960" t="s">
        <v>205</v>
      </c>
      <c r="K960" t="s">
        <v>206</v>
      </c>
      <c r="L960" t="str">
        <f t="shared" si="57"/>
        <v xml:space="preserve">LG </v>
      </c>
      <c r="M960" t="str">
        <f t="shared" si="58"/>
        <v>Single Item</v>
      </c>
      <c r="N960">
        <v>1</v>
      </c>
      <c r="O960" s="6">
        <v>0.1</v>
      </c>
      <c r="P960" s="3">
        <v>753.3</v>
      </c>
      <c r="Q960" s="3">
        <v>47.63</v>
      </c>
      <c r="R960" s="3">
        <f t="shared" si="59"/>
        <v>78.40777777777771</v>
      </c>
      <c r="S960" s="3">
        <v>155.41999999999999</v>
      </c>
      <c r="U960" s="3"/>
    </row>
    <row r="961" spans="1:21" x14ac:dyDescent="0.25">
      <c r="A961" t="s">
        <v>1491</v>
      </c>
      <c r="B961" s="2">
        <v>44424</v>
      </c>
      <c r="C961" s="10" t="str">
        <f t="shared" si="56"/>
        <v>2021</v>
      </c>
      <c r="D961">
        <v>10144</v>
      </c>
      <c r="E961" t="s">
        <v>725</v>
      </c>
      <c r="F961" t="s">
        <v>17</v>
      </c>
      <c r="G961" t="s">
        <v>88</v>
      </c>
      <c r="H961" t="s">
        <v>89</v>
      </c>
      <c r="I961" t="s">
        <v>90</v>
      </c>
      <c r="J961" t="s">
        <v>157</v>
      </c>
      <c r="K961" t="s">
        <v>158</v>
      </c>
      <c r="L961" t="str">
        <f t="shared" si="57"/>
        <v xml:space="preserve">Epson </v>
      </c>
      <c r="M961" t="str">
        <f t="shared" si="58"/>
        <v>Large Order</v>
      </c>
      <c r="N961">
        <v>6</v>
      </c>
      <c r="O961" s="6">
        <v>0.05</v>
      </c>
      <c r="P961" s="3">
        <v>1133.22</v>
      </c>
      <c r="Q961" s="3">
        <v>22.58</v>
      </c>
      <c r="R961" s="3">
        <f t="shared" si="59"/>
        <v>58.454736842105376</v>
      </c>
      <c r="S961" s="3">
        <v>172.24</v>
      </c>
      <c r="U961" s="3"/>
    </row>
    <row r="962" spans="1:21" x14ac:dyDescent="0.25">
      <c r="A962" t="s">
        <v>1492</v>
      </c>
      <c r="B962" s="2">
        <v>44281</v>
      </c>
      <c r="C962" s="10" t="str">
        <f t="shared" si="56"/>
        <v>2021</v>
      </c>
      <c r="D962">
        <v>10193</v>
      </c>
      <c r="E962" t="s">
        <v>271</v>
      </c>
      <c r="F962" t="s">
        <v>17</v>
      </c>
      <c r="G962" t="s">
        <v>133</v>
      </c>
      <c r="H962" t="s">
        <v>134</v>
      </c>
      <c r="I962" t="s">
        <v>135</v>
      </c>
      <c r="J962" t="s">
        <v>272</v>
      </c>
      <c r="K962" t="s">
        <v>273</v>
      </c>
      <c r="L962" t="str">
        <f t="shared" si="57"/>
        <v xml:space="preserve">Huawei </v>
      </c>
      <c r="M962" t="str">
        <f t="shared" si="58"/>
        <v>Mid-Sized Order</v>
      </c>
      <c r="N962">
        <v>3</v>
      </c>
      <c r="O962" s="6">
        <v>0</v>
      </c>
      <c r="P962" s="3">
        <v>1500.96</v>
      </c>
      <c r="Q962" s="3">
        <v>17.77</v>
      </c>
      <c r="R962" s="3">
        <f t="shared" si="59"/>
        <v>0</v>
      </c>
      <c r="S962" s="3">
        <v>301.95999999999998</v>
      </c>
      <c r="U962" s="3"/>
    </row>
    <row r="963" spans="1:21" x14ac:dyDescent="0.25">
      <c r="A963" t="s">
        <v>1493</v>
      </c>
      <c r="B963" s="2">
        <v>43869</v>
      </c>
      <c r="C963" s="10" t="str">
        <f t="shared" ref="C963:C1001" si="60">LEFT(TEXT(B963, "YYYY-MM-DD"), 4)</f>
        <v>2020</v>
      </c>
      <c r="D963">
        <v>10175</v>
      </c>
      <c r="E963" t="s">
        <v>634</v>
      </c>
      <c r="F963" t="s">
        <v>17</v>
      </c>
      <c r="G963" t="s">
        <v>40</v>
      </c>
      <c r="H963" t="s">
        <v>41</v>
      </c>
      <c r="I963" t="s">
        <v>166</v>
      </c>
      <c r="J963" t="s">
        <v>161</v>
      </c>
      <c r="K963" t="s">
        <v>162</v>
      </c>
      <c r="L963" t="str">
        <f t="shared" ref="L963:L1001" si="61">LEFT(K963, FIND(" ", K963))</f>
        <v xml:space="preserve">Lexmark </v>
      </c>
      <c r="M963" t="str">
        <f t="shared" ref="M963:M1001" si="62">IF(N963 = 1, "Single Item", IF(N963 &lt;= 4, "Mid-Sized Order", IF(N963 &gt; 4, "Large Order", "Invalid")))</f>
        <v>Single Item</v>
      </c>
      <c r="N963">
        <v>1</v>
      </c>
      <c r="O963" s="6">
        <v>0.15</v>
      </c>
      <c r="P963" s="3">
        <v>107.75</v>
      </c>
      <c r="Q963" s="3">
        <v>13.68</v>
      </c>
      <c r="R963" s="3">
        <f t="shared" ref="R963:R1001" si="63">(P963-Q963)/(1-O963) - (P963-Q963)</f>
        <v>16.600588235294126</v>
      </c>
      <c r="S963" s="3">
        <v>17.53</v>
      </c>
      <c r="U963" s="3"/>
    </row>
    <row r="964" spans="1:21" x14ac:dyDescent="0.25">
      <c r="A964" t="s">
        <v>1494</v>
      </c>
      <c r="B964" s="2">
        <v>44206</v>
      </c>
      <c r="C964" s="10" t="str">
        <f t="shared" si="60"/>
        <v>2021</v>
      </c>
      <c r="D964">
        <v>10024</v>
      </c>
      <c r="E964" t="s">
        <v>160</v>
      </c>
      <c r="F964" t="s">
        <v>39</v>
      </c>
      <c r="G964" t="s">
        <v>88</v>
      </c>
      <c r="H964" t="s">
        <v>89</v>
      </c>
      <c r="I964" t="s">
        <v>90</v>
      </c>
      <c r="J964" t="s">
        <v>294</v>
      </c>
      <c r="K964" t="s">
        <v>295</v>
      </c>
      <c r="L964" t="str">
        <f t="shared" si="61"/>
        <v xml:space="preserve">Motorola </v>
      </c>
      <c r="M964" t="str">
        <f t="shared" si="62"/>
        <v>Single Item</v>
      </c>
      <c r="N964">
        <v>1</v>
      </c>
      <c r="O964" s="6">
        <v>0.15</v>
      </c>
      <c r="P964" s="3">
        <v>900.24</v>
      </c>
      <c r="Q964" s="3">
        <v>58.44</v>
      </c>
      <c r="R964" s="3">
        <f t="shared" si="63"/>
        <v>148.55294117647065</v>
      </c>
      <c r="S964" s="3">
        <v>185.89</v>
      </c>
      <c r="U964" s="3"/>
    </row>
    <row r="965" spans="1:21" x14ac:dyDescent="0.25">
      <c r="A965" t="s">
        <v>1495</v>
      </c>
      <c r="B965" s="2">
        <v>44535</v>
      </c>
      <c r="C965" s="10" t="str">
        <f t="shared" si="60"/>
        <v>2021</v>
      </c>
      <c r="D965">
        <v>10167</v>
      </c>
      <c r="E965" t="s">
        <v>115</v>
      </c>
      <c r="F965" t="s">
        <v>32</v>
      </c>
      <c r="G965" t="s">
        <v>61</v>
      </c>
      <c r="H965" t="s">
        <v>62</v>
      </c>
      <c r="I965" t="s">
        <v>63</v>
      </c>
      <c r="J965" t="s">
        <v>480</v>
      </c>
      <c r="K965" t="s">
        <v>481</v>
      </c>
      <c r="L965" t="str">
        <f t="shared" si="61"/>
        <v xml:space="preserve">Panasonic </v>
      </c>
      <c r="M965" t="str">
        <f t="shared" si="62"/>
        <v>Large Order</v>
      </c>
      <c r="N965">
        <v>5</v>
      </c>
      <c r="O965" s="6">
        <v>0</v>
      </c>
      <c r="P965" s="3">
        <v>4425.3500000000004</v>
      </c>
      <c r="Q965" s="3">
        <v>159.04</v>
      </c>
      <c r="R965" s="3">
        <f t="shared" si="63"/>
        <v>0</v>
      </c>
      <c r="S965" s="3">
        <v>989.5</v>
      </c>
      <c r="U965" s="3"/>
    </row>
    <row r="966" spans="1:21" x14ac:dyDescent="0.25">
      <c r="A966" t="s">
        <v>1496</v>
      </c>
      <c r="B966" s="2">
        <v>44903</v>
      </c>
      <c r="C966" s="10" t="str">
        <f t="shared" si="60"/>
        <v>2022</v>
      </c>
      <c r="D966">
        <v>10079</v>
      </c>
      <c r="E966" t="s">
        <v>714</v>
      </c>
      <c r="F966" t="s">
        <v>39</v>
      </c>
      <c r="G966" t="s">
        <v>103</v>
      </c>
      <c r="H966" t="s">
        <v>104</v>
      </c>
      <c r="I966" t="s">
        <v>105</v>
      </c>
      <c r="J966" t="s">
        <v>64</v>
      </c>
      <c r="K966" t="s">
        <v>65</v>
      </c>
      <c r="L966" t="str">
        <f t="shared" si="61"/>
        <v xml:space="preserve">TCL </v>
      </c>
      <c r="M966" t="str">
        <f t="shared" si="62"/>
        <v>Mid-Sized Order</v>
      </c>
      <c r="N966">
        <v>3</v>
      </c>
      <c r="O966" s="6">
        <v>0</v>
      </c>
      <c r="P966" s="3">
        <v>2644.92</v>
      </c>
      <c r="Q966" s="3">
        <v>154</v>
      </c>
      <c r="R966" s="3">
        <f t="shared" si="63"/>
        <v>0</v>
      </c>
      <c r="S966" s="3">
        <v>597.28</v>
      </c>
      <c r="U966" s="3"/>
    </row>
    <row r="967" spans="1:21" x14ac:dyDescent="0.25">
      <c r="A967" t="s">
        <v>1497</v>
      </c>
      <c r="B967" s="2">
        <v>43853</v>
      </c>
      <c r="C967" s="10" t="str">
        <f t="shared" si="60"/>
        <v>2020</v>
      </c>
      <c r="D967">
        <v>10007</v>
      </c>
      <c r="E967" t="s">
        <v>405</v>
      </c>
      <c r="F967" t="s">
        <v>39</v>
      </c>
      <c r="G967" t="s">
        <v>193</v>
      </c>
      <c r="H967" t="s">
        <v>193</v>
      </c>
      <c r="I967" t="s">
        <v>194</v>
      </c>
      <c r="J967" t="s">
        <v>229</v>
      </c>
      <c r="K967" t="s">
        <v>230</v>
      </c>
      <c r="L967" t="str">
        <f t="shared" si="61"/>
        <v xml:space="preserve">LG </v>
      </c>
      <c r="M967" t="str">
        <f t="shared" si="62"/>
        <v>Single Item</v>
      </c>
      <c r="N967">
        <v>1</v>
      </c>
      <c r="O967" s="6">
        <v>0</v>
      </c>
      <c r="P967" s="3">
        <v>1189.8</v>
      </c>
      <c r="Q967" s="3">
        <v>239.87</v>
      </c>
      <c r="R967" s="3">
        <f t="shared" si="63"/>
        <v>0</v>
      </c>
      <c r="S967" s="3">
        <v>285.75</v>
      </c>
      <c r="U967" s="3"/>
    </row>
    <row r="968" spans="1:21" x14ac:dyDescent="0.25">
      <c r="A968" t="s">
        <v>1498</v>
      </c>
      <c r="B968" s="2">
        <v>44034</v>
      </c>
      <c r="C968" s="10" t="str">
        <f t="shared" si="60"/>
        <v>2020</v>
      </c>
      <c r="D968">
        <v>10066</v>
      </c>
      <c r="E968" t="s">
        <v>228</v>
      </c>
      <c r="F968" t="s">
        <v>39</v>
      </c>
      <c r="G968" t="s">
        <v>201</v>
      </c>
      <c r="H968" t="s">
        <v>202</v>
      </c>
      <c r="I968" t="s">
        <v>122</v>
      </c>
      <c r="J968" t="s">
        <v>95</v>
      </c>
      <c r="K968" t="s">
        <v>96</v>
      </c>
      <c r="L968" t="str">
        <f t="shared" si="61"/>
        <v xml:space="preserve">Sharp </v>
      </c>
      <c r="M968" t="str">
        <f t="shared" si="62"/>
        <v>Mid-Sized Order</v>
      </c>
      <c r="N968">
        <v>4</v>
      </c>
      <c r="O968" s="6">
        <v>0.05</v>
      </c>
      <c r="P968" s="3">
        <v>4097.4799999999996</v>
      </c>
      <c r="Q968" s="3">
        <v>197.44</v>
      </c>
      <c r="R968" s="3">
        <f t="shared" si="63"/>
        <v>205.26526315789533</v>
      </c>
      <c r="S968" s="3">
        <v>921.18</v>
      </c>
      <c r="U968" s="3"/>
    </row>
    <row r="969" spans="1:21" x14ac:dyDescent="0.25">
      <c r="A969" t="s">
        <v>1499</v>
      </c>
      <c r="B969" s="2">
        <v>44330</v>
      </c>
      <c r="C969" s="10" t="str">
        <f t="shared" si="60"/>
        <v>2021</v>
      </c>
      <c r="D969">
        <v>10040</v>
      </c>
      <c r="E969" t="s">
        <v>126</v>
      </c>
      <c r="F969" t="s">
        <v>39</v>
      </c>
      <c r="G969" t="s">
        <v>25</v>
      </c>
      <c r="H969" t="s">
        <v>26</v>
      </c>
      <c r="I969" t="s">
        <v>27</v>
      </c>
      <c r="J969" t="s">
        <v>175</v>
      </c>
      <c r="K969" t="s">
        <v>176</v>
      </c>
      <c r="L969" t="str">
        <f t="shared" si="61"/>
        <v xml:space="preserve">KitchenAid </v>
      </c>
      <c r="M969" t="str">
        <f t="shared" si="62"/>
        <v>Single Item</v>
      </c>
      <c r="N969">
        <v>1</v>
      </c>
      <c r="O969" s="6">
        <v>0.3</v>
      </c>
      <c r="P969" s="3">
        <v>1223.1600000000001</v>
      </c>
      <c r="Q969" s="3">
        <v>290.5</v>
      </c>
      <c r="R969" s="3">
        <f t="shared" si="63"/>
        <v>399.71142857142877</v>
      </c>
      <c r="S969" s="3">
        <v>334.84</v>
      </c>
      <c r="U969" s="3"/>
    </row>
    <row r="970" spans="1:21" x14ac:dyDescent="0.25">
      <c r="A970" t="s">
        <v>1500</v>
      </c>
      <c r="B970" s="2">
        <v>43541</v>
      </c>
      <c r="C970" s="10" t="str">
        <f t="shared" si="60"/>
        <v>2019</v>
      </c>
      <c r="D970">
        <v>10118</v>
      </c>
      <c r="E970" t="s">
        <v>697</v>
      </c>
      <c r="F970" t="s">
        <v>39</v>
      </c>
      <c r="G970" t="s">
        <v>193</v>
      </c>
      <c r="H970" t="s">
        <v>193</v>
      </c>
      <c r="I970" t="s">
        <v>194</v>
      </c>
      <c r="J970" t="s">
        <v>43</v>
      </c>
      <c r="K970" t="s">
        <v>44</v>
      </c>
      <c r="L970" t="str">
        <f t="shared" si="61"/>
        <v xml:space="preserve">HP </v>
      </c>
      <c r="M970" t="str">
        <f t="shared" si="62"/>
        <v>Mid-Sized Order</v>
      </c>
      <c r="N970">
        <v>4</v>
      </c>
      <c r="O970" s="6">
        <v>0.1</v>
      </c>
      <c r="P970" s="3">
        <v>630</v>
      </c>
      <c r="Q970" s="3">
        <v>19.79</v>
      </c>
      <c r="R970" s="3">
        <f t="shared" si="63"/>
        <v>67.80111111111114</v>
      </c>
      <c r="S970" s="3">
        <v>96.46</v>
      </c>
      <c r="U970" s="3"/>
    </row>
    <row r="971" spans="1:21" x14ac:dyDescent="0.25">
      <c r="A971" t="s">
        <v>1501</v>
      </c>
      <c r="B971" s="2">
        <v>44523</v>
      </c>
      <c r="C971" s="10" t="str">
        <f t="shared" si="60"/>
        <v>2021</v>
      </c>
      <c r="D971">
        <v>10353</v>
      </c>
      <c r="E971" t="s">
        <v>352</v>
      </c>
      <c r="F971" t="s">
        <v>32</v>
      </c>
      <c r="G971" t="s">
        <v>201</v>
      </c>
      <c r="H971" t="s">
        <v>202</v>
      </c>
      <c r="I971" t="s">
        <v>122</v>
      </c>
      <c r="J971" t="s">
        <v>215</v>
      </c>
      <c r="K971" t="s">
        <v>216</v>
      </c>
      <c r="L971" t="str">
        <f t="shared" si="61"/>
        <v xml:space="preserve">Apple </v>
      </c>
      <c r="M971" t="str">
        <f t="shared" si="62"/>
        <v>Single Item</v>
      </c>
      <c r="N971">
        <v>1</v>
      </c>
      <c r="O971" s="6">
        <v>0.05</v>
      </c>
      <c r="P971" s="3">
        <v>922.77</v>
      </c>
      <c r="Q971" s="3">
        <v>56.61</v>
      </c>
      <c r="R971" s="3">
        <f t="shared" si="63"/>
        <v>45.587368421052702</v>
      </c>
      <c r="S971" s="3">
        <v>190.21</v>
      </c>
      <c r="U971" s="3"/>
    </row>
    <row r="972" spans="1:21" x14ac:dyDescent="0.25">
      <c r="A972" t="s">
        <v>1502</v>
      </c>
      <c r="B972" s="2">
        <v>44614</v>
      </c>
      <c r="C972" s="10" t="str">
        <f t="shared" si="60"/>
        <v>2022</v>
      </c>
      <c r="D972">
        <v>10077</v>
      </c>
      <c r="E972" t="s">
        <v>178</v>
      </c>
      <c r="F972" t="s">
        <v>17</v>
      </c>
      <c r="G972" t="s">
        <v>112</v>
      </c>
      <c r="H972" t="s">
        <v>26</v>
      </c>
      <c r="I972" t="s">
        <v>27</v>
      </c>
      <c r="J972" t="s">
        <v>236</v>
      </c>
      <c r="K972" t="s">
        <v>237</v>
      </c>
      <c r="L972" t="str">
        <f t="shared" si="61"/>
        <v xml:space="preserve">Hamilton </v>
      </c>
      <c r="M972" t="str">
        <f t="shared" si="62"/>
        <v>Single Item</v>
      </c>
      <c r="N972">
        <v>1</v>
      </c>
      <c r="O972" s="6">
        <v>0.05</v>
      </c>
      <c r="P972" s="3">
        <v>737.82</v>
      </c>
      <c r="Q972" s="3">
        <v>175.46</v>
      </c>
      <c r="R972" s="3">
        <f t="shared" si="63"/>
        <v>29.597894736842136</v>
      </c>
      <c r="S972" s="3">
        <v>202.01</v>
      </c>
      <c r="U972" s="3"/>
    </row>
    <row r="973" spans="1:21" x14ac:dyDescent="0.25">
      <c r="A973" t="s">
        <v>1503</v>
      </c>
      <c r="B973" s="2">
        <v>44497</v>
      </c>
      <c r="C973" s="10" t="str">
        <f t="shared" si="60"/>
        <v>2021</v>
      </c>
      <c r="D973">
        <v>10138</v>
      </c>
      <c r="E973" t="s">
        <v>1504</v>
      </c>
      <c r="F973" t="s">
        <v>39</v>
      </c>
      <c r="G973" t="s">
        <v>165</v>
      </c>
      <c r="H973" t="s">
        <v>41</v>
      </c>
      <c r="I973" t="s">
        <v>166</v>
      </c>
      <c r="J973" t="s">
        <v>117</v>
      </c>
      <c r="K973" t="s">
        <v>118</v>
      </c>
      <c r="L973" t="str">
        <f t="shared" si="61"/>
        <v xml:space="preserve">Xerox </v>
      </c>
      <c r="M973" t="str">
        <f t="shared" si="62"/>
        <v>Single Item</v>
      </c>
      <c r="N973">
        <v>1</v>
      </c>
      <c r="O973" s="6">
        <v>0</v>
      </c>
      <c r="P973" s="3">
        <v>180.55</v>
      </c>
      <c r="Q973" s="3">
        <v>17.89</v>
      </c>
      <c r="R973" s="3">
        <f t="shared" si="63"/>
        <v>0</v>
      </c>
      <c r="S973" s="3">
        <v>28.87</v>
      </c>
      <c r="U973" s="3"/>
    </row>
    <row r="974" spans="1:21" x14ac:dyDescent="0.25">
      <c r="A974" t="s">
        <v>1505</v>
      </c>
      <c r="B974" s="2">
        <v>43192</v>
      </c>
      <c r="C974" s="10" t="str">
        <f t="shared" si="60"/>
        <v>2018</v>
      </c>
      <c r="D974">
        <v>10308</v>
      </c>
      <c r="E974" t="s">
        <v>1536</v>
      </c>
      <c r="F974" t="s">
        <v>39</v>
      </c>
      <c r="G974" t="s">
        <v>121</v>
      </c>
      <c r="H974" t="s">
        <v>121</v>
      </c>
      <c r="I974" t="s">
        <v>122</v>
      </c>
      <c r="J974" t="s">
        <v>76</v>
      </c>
      <c r="K974" t="s">
        <v>77</v>
      </c>
      <c r="L974" t="str">
        <f t="shared" si="61"/>
        <v xml:space="preserve">Samsung </v>
      </c>
      <c r="M974" t="str">
        <f t="shared" si="62"/>
        <v>Mid-Sized Order</v>
      </c>
      <c r="N974">
        <v>2</v>
      </c>
      <c r="O974" s="6">
        <v>0.15</v>
      </c>
      <c r="P974" s="3">
        <v>1943</v>
      </c>
      <c r="Q974" s="3">
        <v>53.3</v>
      </c>
      <c r="R974" s="3">
        <f t="shared" si="63"/>
        <v>333.47647058823554</v>
      </c>
      <c r="S974" s="3">
        <v>393.93</v>
      </c>
      <c r="U974" s="3"/>
    </row>
    <row r="975" spans="1:21" x14ac:dyDescent="0.25">
      <c r="A975" t="s">
        <v>1506</v>
      </c>
      <c r="B975" s="2">
        <v>43194</v>
      </c>
      <c r="C975" s="10" t="str">
        <f t="shared" si="60"/>
        <v>2018</v>
      </c>
      <c r="D975">
        <v>10303</v>
      </c>
      <c r="E975" t="s">
        <v>345</v>
      </c>
      <c r="F975" t="s">
        <v>17</v>
      </c>
      <c r="G975" t="s">
        <v>278</v>
      </c>
      <c r="H975" t="s">
        <v>279</v>
      </c>
      <c r="I975" t="s">
        <v>122</v>
      </c>
      <c r="J975" t="s">
        <v>142</v>
      </c>
      <c r="K975" t="s">
        <v>1645</v>
      </c>
      <c r="L975" t="str">
        <f t="shared" si="61"/>
        <v xml:space="preserve">Whirlpool </v>
      </c>
      <c r="M975" t="str">
        <f t="shared" si="62"/>
        <v>Mid-Sized Order</v>
      </c>
      <c r="N975">
        <v>4</v>
      </c>
      <c r="O975" s="6">
        <v>0</v>
      </c>
      <c r="P975" s="3">
        <v>774.68</v>
      </c>
      <c r="Q975" s="3">
        <v>14.7</v>
      </c>
      <c r="R975" s="3">
        <f t="shared" si="63"/>
        <v>0</v>
      </c>
      <c r="S975" s="3">
        <v>94.43</v>
      </c>
      <c r="U975" s="3"/>
    </row>
    <row r="976" spans="1:21" x14ac:dyDescent="0.25">
      <c r="A976" t="s">
        <v>1507</v>
      </c>
      <c r="B976" s="2">
        <v>44134</v>
      </c>
      <c r="C976" s="10" t="str">
        <f t="shared" si="60"/>
        <v>2020</v>
      </c>
      <c r="D976">
        <v>10389</v>
      </c>
      <c r="E976" t="s">
        <v>592</v>
      </c>
      <c r="F976" t="s">
        <v>39</v>
      </c>
      <c r="G976" t="s">
        <v>261</v>
      </c>
      <c r="H976" t="s">
        <v>261</v>
      </c>
      <c r="I976" t="s">
        <v>1543</v>
      </c>
      <c r="J976" t="s">
        <v>205</v>
      </c>
      <c r="K976" t="s">
        <v>206</v>
      </c>
      <c r="L976" t="str">
        <f t="shared" si="61"/>
        <v xml:space="preserve">LG </v>
      </c>
      <c r="M976" t="str">
        <f t="shared" si="62"/>
        <v>Large Order</v>
      </c>
      <c r="N976">
        <v>6</v>
      </c>
      <c r="O976" s="6">
        <v>0.1</v>
      </c>
      <c r="P976" s="3">
        <v>4519.8</v>
      </c>
      <c r="Q976" s="3">
        <v>54.77</v>
      </c>
      <c r="R976" s="3">
        <f t="shared" si="63"/>
        <v>496.11444444444442</v>
      </c>
      <c r="S976" s="3">
        <v>909.44</v>
      </c>
      <c r="U976" s="3"/>
    </row>
    <row r="977" spans="1:21" x14ac:dyDescent="0.25">
      <c r="A977" t="s">
        <v>1508</v>
      </c>
      <c r="B977" s="2">
        <v>44531</v>
      </c>
      <c r="C977" s="10" t="str">
        <f t="shared" si="60"/>
        <v>2021</v>
      </c>
      <c r="D977">
        <v>10142</v>
      </c>
      <c r="E977" t="s">
        <v>67</v>
      </c>
      <c r="F977" t="s">
        <v>32</v>
      </c>
      <c r="G977" t="s">
        <v>54</v>
      </c>
      <c r="H977" t="s">
        <v>55</v>
      </c>
      <c r="I977" t="s">
        <v>56</v>
      </c>
      <c r="J977" t="s">
        <v>175</v>
      </c>
      <c r="K977" t="s">
        <v>176</v>
      </c>
      <c r="L977" t="str">
        <f t="shared" si="61"/>
        <v xml:space="preserve">KitchenAid </v>
      </c>
      <c r="M977" t="str">
        <f t="shared" si="62"/>
        <v>Single Item</v>
      </c>
      <c r="N977">
        <v>1</v>
      </c>
      <c r="O977" s="6">
        <v>0.1</v>
      </c>
      <c r="P977" s="3">
        <v>1223.1600000000001</v>
      </c>
      <c r="Q977" s="3">
        <v>348.6</v>
      </c>
      <c r="R977" s="3">
        <f t="shared" si="63"/>
        <v>97.173333333333289</v>
      </c>
      <c r="S977" s="3">
        <v>340.65</v>
      </c>
      <c r="U977" s="3"/>
    </row>
    <row r="978" spans="1:21" x14ac:dyDescent="0.25">
      <c r="A978" t="s">
        <v>1509</v>
      </c>
      <c r="B978" s="2">
        <v>43761</v>
      </c>
      <c r="C978" s="10" t="str">
        <f t="shared" si="60"/>
        <v>2019</v>
      </c>
      <c r="D978">
        <v>10302</v>
      </c>
      <c r="E978" t="s">
        <v>419</v>
      </c>
      <c r="F978" t="s">
        <v>17</v>
      </c>
      <c r="G978" t="s">
        <v>33</v>
      </c>
      <c r="H978" t="s">
        <v>34</v>
      </c>
      <c r="I978" t="s">
        <v>27</v>
      </c>
      <c r="J978" t="s">
        <v>35</v>
      </c>
      <c r="K978" t="s">
        <v>36</v>
      </c>
      <c r="L978" t="str">
        <f t="shared" si="61"/>
        <v xml:space="preserve">Samsung </v>
      </c>
      <c r="M978" t="str">
        <f t="shared" si="62"/>
        <v>Single Item</v>
      </c>
      <c r="N978">
        <v>1</v>
      </c>
      <c r="O978" s="6">
        <v>0.1</v>
      </c>
      <c r="P978" s="3">
        <v>851.25</v>
      </c>
      <c r="Q978" s="3">
        <v>196.92</v>
      </c>
      <c r="R978" s="3">
        <f t="shared" si="63"/>
        <v>72.703333333333376</v>
      </c>
      <c r="S978" s="3">
        <v>232.5</v>
      </c>
      <c r="U978" s="3"/>
    </row>
    <row r="979" spans="1:21" x14ac:dyDescent="0.25">
      <c r="A979" t="s">
        <v>1510</v>
      </c>
      <c r="B979" s="2">
        <v>44069</v>
      </c>
      <c r="C979" s="10" t="str">
        <f t="shared" si="60"/>
        <v>2020</v>
      </c>
      <c r="D979">
        <v>10322</v>
      </c>
      <c r="E979" t="s">
        <v>612</v>
      </c>
      <c r="F979" t="s">
        <v>39</v>
      </c>
      <c r="G979" t="s">
        <v>261</v>
      </c>
      <c r="H979" t="s">
        <v>261</v>
      </c>
      <c r="I979" t="s">
        <v>1543</v>
      </c>
      <c r="J979" t="s">
        <v>241</v>
      </c>
      <c r="K979" t="s">
        <v>242</v>
      </c>
      <c r="L979" t="str">
        <f t="shared" si="61"/>
        <v xml:space="preserve">LG </v>
      </c>
      <c r="M979" t="str">
        <f t="shared" si="62"/>
        <v>Single Item</v>
      </c>
      <c r="N979">
        <v>1</v>
      </c>
      <c r="O979" s="6">
        <v>0.05</v>
      </c>
      <c r="P979" s="3">
        <v>238.08</v>
      </c>
      <c r="Q979" s="3">
        <v>31.23</v>
      </c>
      <c r="R979" s="3">
        <f t="shared" si="63"/>
        <v>10.886842105263156</v>
      </c>
      <c r="S979" s="3">
        <v>31.69</v>
      </c>
      <c r="U979" s="3"/>
    </row>
    <row r="980" spans="1:21" x14ac:dyDescent="0.25">
      <c r="A980" t="s">
        <v>1511</v>
      </c>
      <c r="B980" s="2">
        <v>44094</v>
      </c>
      <c r="C980" s="10" t="str">
        <f t="shared" si="60"/>
        <v>2020</v>
      </c>
      <c r="D980">
        <v>10247</v>
      </c>
      <c r="E980" t="s">
        <v>737</v>
      </c>
      <c r="F980" t="s">
        <v>17</v>
      </c>
      <c r="G980" t="s">
        <v>193</v>
      </c>
      <c r="H980" t="s">
        <v>193</v>
      </c>
      <c r="I980" t="s">
        <v>194</v>
      </c>
      <c r="J980" t="s">
        <v>195</v>
      </c>
      <c r="K980" t="s">
        <v>196</v>
      </c>
      <c r="L980" t="str">
        <f t="shared" si="61"/>
        <v xml:space="preserve">Cuisinart </v>
      </c>
      <c r="M980" t="str">
        <f t="shared" si="62"/>
        <v>Single Item</v>
      </c>
      <c r="N980">
        <v>1</v>
      </c>
      <c r="O980" s="6">
        <v>0</v>
      </c>
      <c r="P980" s="3">
        <v>279.27999999999997</v>
      </c>
      <c r="Q980" s="3">
        <v>25.44</v>
      </c>
      <c r="R980" s="3">
        <f t="shared" si="63"/>
        <v>0</v>
      </c>
      <c r="S980" s="3">
        <v>36.049999999999997</v>
      </c>
      <c r="U980" s="3"/>
    </row>
    <row r="981" spans="1:21" x14ac:dyDescent="0.25">
      <c r="A981" t="s">
        <v>1512</v>
      </c>
      <c r="B981" s="2">
        <v>44328</v>
      </c>
      <c r="C981" s="10" t="str">
        <f t="shared" si="60"/>
        <v>2021</v>
      </c>
      <c r="D981">
        <v>10252</v>
      </c>
      <c r="E981" t="s">
        <v>289</v>
      </c>
      <c r="F981" t="s">
        <v>39</v>
      </c>
      <c r="G981" t="s">
        <v>116</v>
      </c>
      <c r="H981" t="s">
        <v>26</v>
      </c>
      <c r="I981" t="s">
        <v>27</v>
      </c>
      <c r="J981" t="s">
        <v>129</v>
      </c>
      <c r="K981" t="s">
        <v>130</v>
      </c>
      <c r="L981" t="str">
        <f t="shared" si="61"/>
        <v xml:space="preserve">BlackBerry </v>
      </c>
      <c r="M981" t="str">
        <f t="shared" si="62"/>
        <v>Single Item</v>
      </c>
      <c r="N981">
        <v>1</v>
      </c>
      <c r="O981" s="6">
        <v>0</v>
      </c>
      <c r="P981" s="3">
        <v>916.69</v>
      </c>
      <c r="Q981" s="3">
        <v>53.78</v>
      </c>
      <c r="R981" s="3">
        <f t="shared" si="63"/>
        <v>0</v>
      </c>
      <c r="S981" s="3">
        <v>188.72</v>
      </c>
      <c r="U981" s="3"/>
    </row>
    <row r="982" spans="1:21" x14ac:dyDescent="0.25">
      <c r="A982" t="s">
        <v>1513</v>
      </c>
      <c r="B982" s="2">
        <v>43861</v>
      </c>
      <c r="C982" s="10" t="str">
        <f t="shared" si="60"/>
        <v>2020</v>
      </c>
      <c r="D982">
        <v>10170</v>
      </c>
      <c r="E982" t="s">
        <v>1154</v>
      </c>
      <c r="F982" t="s">
        <v>39</v>
      </c>
      <c r="G982" t="s">
        <v>88</v>
      </c>
      <c r="H982" t="s">
        <v>89</v>
      </c>
      <c r="I982" t="s">
        <v>90</v>
      </c>
      <c r="J982" t="s">
        <v>157</v>
      </c>
      <c r="K982" t="s">
        <v>158</v>
      </c>
      <c r="L982" t="str">
        <f t="shared" si="61"/>
        <v xml:space="preserve">Epson </v>
      </c>
      <c r="M982" t="str">
        <f t="shared" si="62"/>
        <v>Mid-Sized Order</v>
      </c>
      <c r="N982">
        <v>2</v>
      </c>
      <c r="O982" s="6">
        <v>0.15</v>
      </c>
      <c r="P982" s="3">
        <v>377.74</v>
      </c>
      <c r="Q982" s="3">
        <v>22.58</v>
      </c>
      <c r="R982" s="3">
        <f t="shared" si="63"/>
        <v>62.67529411764707</v>
      </c>
      <c r="S982" s="3">
        <v>58.92</v>
      </c>
      <c r="U982" s="3"/>
    </row>
    <row r="983" spans="1:21" x14ac:dyDescent="0.25">
      <c r="A983" t="s">
        <v>1514</v>
      </c>
      <c r="B983" s="2">
        <v>44408</v>
      </c>
      <c r="C983" s="10" t="str">
        <f t="shared" si="60"/>
        <v>2021</v>
      </c>
      <c r="D983">
        <v>10062</v>
      </c>
      <c r="E983" t="s">
        <v>1106</v>
      </c>
      <c r="F983" t="s">
        <v>39</v>
      </c>
      <c r="G983" t="s">
        <v>54</v>
      </c>
      <c r="H983" t="s">
        <v>55</v>
      </c>
      <c r="I983" t="s">
        <v>56</v>
      </c>
      <c r="J983" t="s">
        <v>50</v>
      </c>
      <c r="K983" t="s">
        <v>51</v>
      </c>
      <c r="L983" t="str">
        <f t="shared" si="61"/>
        <v xml:space="preserve">Nokia </v>
      </c>
      <c r="M983" t="str">
        <f t="shared" si="62"/>
        <v>Mid-Sized Order</v>
      </c>
      <c r="N983">
        <v>2</v>
      </c>
      <c r="O983" s="6">
        <v>0.1</v>
      </c>
      <c r="P983" s="3">
        <v>1850.98</v>
      </c>
      <c r="Q983" s="3">
        <v>54.1</v>
      </c>
      <c r="R983" s="3">
        <f t="shared" si="63"/>
        <v>199.65333333333319</v>
      </c>
      <c r="S983" s="3">
        <v>375.61</v>
      </c>
      <c r="U983" s="3"/>
    </row>
    <row r="984" spans="1:21" x14ac:dyDescent="0.25">
      <c r="A984" t="s">
        <v>1515</v>
      </c>
      <c r="B984" s="2">
        <v>44550</v>
      </c>
      <c r="C984" s="10" t="str">
        <f t="shared" si="60"/>
        <v>2021</v>
      </c>
      <c r="D984">
        <v>10099</v>
      </c>
      <c r="E984" t="s">
        <v>442</v>
      </c>
      <c r="F984" t="s">
        <v>39</v>
      </c>
      <c r="G984" t="s">
        <v>61</v>
      </c>
      <c r="H984" t="s">
        <v>62</v>
      </c>
      <c r="I984" t="s">
        <v>63</v>
      </c>
      <c r="J984" t="s">
        <v>263</v>
      </c>
      <c r="K984" t="s">
        <v>1544</v>
      </c>
      <c r="L984" t="str">
        <f t="shared" si="61"/>
        <v xml:space="preserve">Cuisinart </v>
      </c>
      <c r="M984" t="str">
        <f t="shared" si="62"/>
        <v>Single Item</v>
      </c>
      <c r="N984">
        <v>1</v>
      </c>
      <c r="O984" s="6">
        <v>0</v>
      </c>
      <c r="P984" s="3">
        <v>700.78</v>
      </c>
      <c r="Q984" s="3">
        <v>156.21</v>
      </c>
      <c r="R984" s="3">
        <f t="shared" si="63"/>
        <v>0</v>
      </c>
      <c r="S984" s="3">
        <v>190.81</v>
      </c>
      <c r="U984" s="3"/>
    </row>
    <row r="985" spans="1:21" x14ac:dyDescent="0.25">
      <c r="A985" t="s">
        <v>1516</v>
      </c>
      <c r="B985" s="2">
        <v>43197</v>
      </c>
      <c r="C985" s="10" t="str">
        <f t="shared" si="60"/>
        <v>2018</v>
      </c>
      <c r="D985">
        <v>10226</v>
      </c>
      <c r="E985" t="s">
        <v>1540</v>
      </c>
      <c r="F985" t="s">
        <v>17</v>
      </c>
      <c r="G985" t="s">
        <v>133</v>
      </c>
      <c r="H985" t="s">
        <v>134</v>
      </c>
      <c r="I985" t="s">
        <v>135</v>
      </c>
      <c r="J985" t="s">
        <v>64</v>
      </c>
      <c r="K985" t="s">
        <v>65</v>
      </c>
      <c r="L985" t="str">
        <f t="shared" si="61"/>
        <v xml:space="preserve">TCL </v>
      </c>
      <c r="M985" t="str">
        <f t="shared" si="62"/>
        <v>Large Order</v>
      </c>
      <c r="N985">
        <v>7</v>
      </c>
      <c r="O985" s="6">
        <v>0</v>
      </c>
      <c r="P985" s="3">
        <v>6171.48</v>
      </c>
      <c r="Q985" s="3">
        <v>154</v>
      </c>
      <c r="R985" s="3">
        <f t="shared" si="63"/>
        <v>0</v>
      </c>
      <c r="S985" s="3">
        <v>1373.12</v>
      </c>
      <c r="U985" s="3"/>
    </row>
    <row r="986" spans="1:21" x14ac:dyDescent="0.25">
      <c r="A986" t="s">
        <v>1517</v>
      </c>
      <c r="B986" s="2">
        <v>44281</v>
      </c>
      <c r="C986" s="10" t="str">
        <f t="shared" si="60"/>
        <v>2021</v>
      </c>
      <c r="D986">
        <v>10287</v>
      </c>
      <c r="E986" t="s">
        <v>1518</v>
      </c>
      <c r="F986" t="s">
        <v>32</v>
      </c>
      <c r="G986" t="s">
        <v>116</v>
      </c>
      <c r="H986" t="s">
        <v>26</v>
      </c>
      <c r="I986" t="s">
        <v>27</v>
      </c>
      <c r="J986" t="s">
        <v>205</v>
      </c>
      <c r="K986" t="s">
        <v>206</v>
      </c>
      <c r="L986" t="str">
        <f t="shared" si="61"/>
        <v xml:space="preserve">LG </v>
      </c>
      <c r="M986" t="str">
        <f t="shared" si="62"/>
        <v>Single Item</v>
      </c>
      <c r="N986">
        <v>1</v>
      </c>
      <c r="O986" s="6">
        <v>0</v>
      </c>
      <c r="P986" s="3">
        <v>753.3</v>
      </c>
      <c r="Q986" s="3">
        <v>47.63</v>
      </c>
      <c r="R986" s="3">
        <f t="shared" si="63"/>
        <v>0</v>
      </c>
      <c r="S986" s="3">
        <v>155.41999999999999</v>
      </c>
      <c r="U986" s="3"/>
    </row>
    <row r="987" spans="1:21" x14ac:dyDescent="0.25">
      <c r="A987" t="s">
        <v>1519</v>
      </c>
      <c r="B987" s="2">
        <v>44040</v>
      </c>
      <c r="C987" s="10" t="str">
        <f t="shared" si="60"/>
        <v>2020</v>
      </c>
      <c r="D987">
        <v>10102</v>
      </c>
      <c r="E987" t="s">
        <v>1127</v>
      </c>
      <c r="F987" t="s">
        <v>17</v>
      </c>
      <c r="G987" t="s">
        <v>112</v>
      </c>
      <c r="H987" t="s">
        <v>26</v>
      </c>
      <c r="I987" t="s">
        <v>27</v>
      </c>
      <c r="J987" t="s">
        <v>68</v>
      </c>
      <c r="K987" t="s">
        <v>69</v>
      </c>
      <c r="L987" t="str">
        <f t="shared" si="61"/>
        <v xml:space="preserve">StarTech </v>
      </c>
      <c r="M987" t="str">
        <f t="shared" si="62"/>
        <v>Single Item</v>
      </c>
      <c r="N987">
        <v>1</v>
      </c>
      <c r="O987" s="6">
        <v>0.05</v>
      </c>
      <c r="P987" s="3">
        <v>226.49</v>
      </c>
      <c r="Q987" s="3">
        <v>19.75</v>
      </c>
      <c r="R987" s="3">
        <f t="shared" si="63"/>
        <v>10.881052631578967</v>
      </c>
      <c r="S987" s="3">
        <v>35.94</v>
      </c>
      <c r="U987" s="3"/>
    </row>
    <row r="988" spans="1:21" x14ac:dyDescent="0.25">
      <c r="A988" t="s">
        <v>1520</v>
      </c>
      <c r="B988" s="2">
        <v>43803</v>
      </c>
      <c r="C988" s="10" t="str">
        <f t="shared" si="60"/>
        <v>2019</v>
      </c>
      <c r="D988">
        <v>10240</v>
      </c>
      <c r="E988" t="s">
        <v>1070</v>
      </c>
      <c r="F988" t="s">
        <v>39</v>
      </c>
      <c r="G988" t="s">
        <v>25</v>
      </c>
      <c r="H988" t="s">
        <v>26</v>
      </c>
      <c r="I988" t="s">
        <v>27</v>
      </c>
      <c r="J988" t="s">
        <v>106</v>
      </c>
      <c r="K988" t="s">
        <v>107</v>
      </c>
      <c r="L988" t="str">
        <f t="shared" si="61"/>
        <v xml:space="preserve">Breville </v>
      </c>
      <c r="M988" t="str">
        <f t="shared" si="62"/>
        <v>Large Order</v>
      </c>
      <c r="N988">
        <v>7</v>
      </c>
      <c r="O988" s="6">
        <v>0.05</v>
      </c>
      <c r="P988" s="3">
        <v>7051.24</v>
      </c>
      <c r="Q988" s="3">
        <v>235.58</v>
      </c>
      <c r="R988" s="3">
        <f t="shared" si="63"/>
        <v>358.71894736842114</v>
      </c>
      <c r="S988" s="3">
        <v>1786.37</v>
      </c>
      <c r="U988" s="3"/>
    </row>
    <row r="989" spans="1:21" x14ac:dyDescent="0.25">
      <c r="A989" t="s">
        <v>1521</v>
      </c>
      <c r="B989" s="2">
        <v>44702</v>
      </c>
      <c r="C989" s="10" t="str">
        <f t="shared" si="60"/>
        <v>2022</v>
      </c>
      <c r="D989">
        <v>10103</v>
      </c>
      <c r="E989" t="s">
        <v>339</v>
      </c>
      <c r="F989" t="s">
        <v>17</v>
      </c>
      <c r="G989" t="s">
        <v>61</v>
      </c>
      <c r="H989" t="s">
        <v>62</v>
      </c>
      <c r="I989" t="s">
        <v>63</v>
      </c>
      <c r="J989" t="s">
        <v>28</v>
      </c>
      <c r="K989" t="s">
        <v>29</v>
      </c>
      <c r="L989" t="str">
        <f t="shared" si="61"/>
        <v xml:space="preserve">LG </v>
      </c>
      <c r="M989" t="str">
        <f t="shared" si="62"/>
        <v>Mid-Sized Order</v>
      </c>
      <c r="N989">
        <v>2</v>
      </c>
      <c r="O989" s="6">
        <v>0.2</v>
      </c>
      <c r="P989" s="3">
        <v>2008.36</v>
      </c>
      <c r="Q989" s="3">
        <v>295.55</v>
      </c>
      <c r="R989" s="3">
        <f t="shared" si="63"/>
        <v>428.20249999999987</v>
      </c>
      <c r="S989" s="3">
        <v>531.64</v>
      </c>
      <c r="U989" s="3"/>
    </row>
    <row r="990" spans="1:21" x14ac:dyDescent="0.25">
      <c r="A990" t="s">
        <v>1522</v>
      </c>
      <c r="B990" s="2">
        <v>43445</v>
      </c>
      <c r="C990" s="10" t="str">
        <f t="shared" si="60"/>
        <v>2018</v>
      </c>
      <c r="D990">
        <v>10263</v>
      </c>
      <c r="E990" t="s">
        <v>761</v>
      </c>
      <c r="F990" t="s">
        <v>32</v>
      </c>
      <c r="G990" t="s">
        <v>154</v>
      </c>
      <c r="H990" t="s">
        <v>155</v>
      </c>
      <c r="I990" t="s">
        <v>156</v>
      </c>
      <c r="J990" t="s">
        <v>427</v>
      </c>
      <c r="K990" t="s">
        <v>428</v>
      </c>
      <c r="L990" t="str">
        <f t="shared" si="61"/>
        <v xml:space="preserve">Sharp </v>
      </c>
      <c r="M990" t="str">
        <f t="shared" si="62"/>
        <v>Single Item</v>
      </c>
      <c r="N990">
        <v>1</v>
      </c>
      <c r="O990" s="6">
        <v>0.25</v>
      </c>
      <c r="P990" s="3">
        <v>129.19</v>
      </c>
      <c r="Q990" s="3">
        <v>13.28</v>
      </c>
      <c r="R990" s="3">
        <f t="shared" si="63"/>
        <v>38.636666666666656</v>
      </c>
      <c r="S990" s="3">
        <v>20.71</v>
      </c>
      <c r="U990" s="3"/>
    </row>
    <row r="991" spans="1:21" x14ac:dyDescent="0.25">
      <c r="A991" t="s">
        <v>1523</v>
      </c>
      <c r="B991" s="2">
        <v>43821</v>
      </c>
      <c r="C991" s="10" t="str">
        <f t="shared" si="60"/>
        <v>2019</v>
      </c>
      <c r="D991">
        <v>10303</v>
      </c>
      <c r="E991" t="s">
        <v>345</v>
      </c>
      <c r="F991" t="s">
        <v>17</v>
      </c>
      <c r="G991" t="s">
        <v>154</v>
      </c>
      <c r="H991" t="s">
        <v>155</v>
      </c>
      <c r="I991" t="s">
        <v>156</v>
      </c>
      <c r="J991" t="s">
        <v>443</v>
      </c>
      <c r="K991" t="s">
        <v>444</v>
      </c>
      <c r="L991" t="str">
        <f t="shared" si="61"/>
        <v xml:space="preserve">Cisco </v>
      </c>
      <c r="M991" t="str">
        <f t="shared" si="62"/>
        <v>Single Item</v>
      </c>
      <c r="N991">
        <v>1</v>
      </c>
      <c r="O991" s="6">
        <v>0.15</v>
      </c>
      <c r="P991" s="3">
        <v>554.19000000000005</v>
      </c>
      <c r="Q991" s="3">
        <v>31.36</v>
      </c>
      <c r="R991" s="3">
        <f t="shared" si="63"/>
        <v>92.264117647058811</v>
      </c>
      <c r="S991" s="3">
        <v>113.98</v>
      </c>
      <c r="U991" s="3"/>
    </row>
    <row r="992" spans="1:21" x14ac:dyDescent="0.25">
      <c r="A992" t="s">
        <v>1524</v>
      </c>
      <c r="B992" s="2">
        <v>44448</v>
      </c>
      <c r="C992" s="10" t="str">
        <f t="shared" si="60"/>
        <v>2021</v>
      </c>
      <c r="D992">
        <v>10295</v>
      </c>
      <c r="E992" t="s">
        <v>638</v>
      </c>
      <c r="F992" t="s">
        <v>17</v>
      </c>
      <c r="G992" t="s">
        <v>165</v>
      </c>
      <c r="H992" t="s">
        <v>41</v>
      </c>
      <c r="I992" t="s">
        <v>166</v>
      </c>
      <c r="J992" t="s">
        <v>35</v>
      </c>
      <c r="K992" t="s">
        <v>36</v>
      </c>
      <c r="L992" t="str">
        <f t="shared" si="61"/>
        <v xml:space="preserve">Samsung </v>
      </c>
      <c r="M992" t="str">
        <f t="shared" si="62"/>
        <v>Mid-Sized Order</v>
      </c>
      <c r="N992">
        <v>3</v>
      </c>
      <c r="O992" s="6">
        <v>0.1</v>
      </c>
      <c r="P992" s="3">
        <v>2553.75</v>
      </c>
      <c r="Q992" s="3">
        <v>216.61</v>
      </c>
      <c r="R992" s="3">
        <f t="shared" si="63"/>
        <v>259.68222222222221</v>
      </c>
      <c r="S992" s="3">
        <v>660.09</v>
      </c>
      <c r="U992" s="3"/>
    </row>
    <row r="993" spans="1:21" x14ac:dyDescent="0.25">
      <c r="A993" t="s">
        <v>1525</v>
      </c>
      <c r="B993" s="2">
        <v>43207</v>
      </c>
      <c r="C993" s="10" t="str">
        <f t="shared" si="60"/>
        <v>2018</v>
      </c>
      <c r="D993">
        <v>10140</v>
      </c>
      <c r="E993" t="s">
        <v>1526</v>
      </c>
      <c r="F993" t="s">
        <v>39</v>
      </c>
      <c r="G993" t="s">
        <v>133</v>
      </c>
      <c r="H993" t="s">
        <v>134</v>
      </c>
      <c r="I993" t="s">
        <v>135</v>
      </c>
      <c r="J993" t="s">
        <v>68</v>
      </c>
      <c r="K993" t="s">
        <v>69</v>
      </c>
      <c r="L993" t="str">
        <f t="shared" si="61"/>
        <v xml:space="preserve">StarTech </v>
      </c>
      <c r="M993" t="str">
        <f t="shared" si="62"/>
        <v>Mid-Sized Order</v>
      </c>
      <c r="N993">
        <v>3</v>
      </c>
      <c r="O993" s="6">
        <v>0</v>
      </c>
      <c r="P993" s="3">
        <v>679.47</v>
      </c>
      <c r="Q993" s="3">
        <v>22.71</v>
      </c>
      <c r="R993" s="3">
        <f t="shared" si="63"/>
        <v>0</v>
      </c>
      <c r="S993" s="3">
        <v>104.18</v>
      </c>
      <c r="U993" s="3"/>
    </row>
    <row r="994" spans="1:21" x14ac:dyDescent="0.25">
      <c r="A994" t="s">
        <v>1527</v>
      </c>
      <c r="B994" s="2">
        <v>44366</v>
      </c>
      <c r="C994" s="10" t="str">
        <f t="shared" si="60"/>
        <v>2021</v>
      </c>
      <c r="D994">
        <v>10142</v>
      </c>
      <c r="E994" t="s">
        <v>67</v>
      </c>
      <c r="F994" t="s">
        <v>32</v>
      </c>
      <c r="G994" t="s">
        <v>133</v>
      </c>
      <c r="H994" t="s">
        <v>134</v>
      </c>
      <c r="I994" t="s">
        <v>135</v>
      </c>
      <c r="J994" t="s">
        <v>167</v>
      </c>
      <c r="K994" t="s">
        <v>168</v>
      </c>
      <c r="L994" t="str">
        <f t="shared" si="61"/>
        <v xml:space="preserve">Philips </v>
      </c>
      <c r="M994" t="str">
        <f t="shared" si="62"/>
        <v>Single Item</v>
      </c>
      <c r="N994">
        <v>1</v>
      </c>
      <c r="O994" s="6">
        <v>0</v>
      </c>
      <c r="P994" s="3">
        <v>1215.8</v>
      </c>
      <c r="Q994" s="3">
        <v>240.64</v>
      </c>
      <c r="R994" s="3">
        <f t="shared" si="63"/>
        <v>0</v>
      </c>
      <c r="S994" s="3">
        <v>291.54000000000002</v>
      </c>
      <c r="U994" s="3"/>
    </row>
    <row r="995" spans="1:21" x14ac:dyDescent="0.25">
      <c r="A995" t="s">
        <v>1528</v>
      </c>
      <c r="B995" s="2">
        <v>44316</v>
      </c>
      <c r="C995" s="10" t="str">
        <f t="shared" si="60"/>
        <v>2021</v>
      </c>
      <c r="D995">
        <v>10379</v>
      </c>
      <c r="E995" t="s">
        <v>1445</v>
      </c>
      <c r="F995" t="s">
        <v>32</v>
      </c>
      <c r="G995" t="s">
        <v>121</v>
      </c>
      <c r="H995" t="s">
        <v>121</v>
      </c>
      <c r="I995" t="s">
        <v>122</v>
      </c>
      <c r="J995" t="s">
        <v>229</v>
      </c>
      <c r="K995" t="s">
        <v>230</v>
      </c>
      <c r="L995" t="str">
        <f t="shared" si="61"/>
        <v xml:space="preserve">LG </v>
      </c>
      <c r="M995" t="str">
        <f t="shared" si="62"/>
        <v>Single Item</v>
      </c>
      <c r="N995">
        <v>1</v>
      </c>
      <c r="O995" s="6">
        <v>0.1</v>
      </c>
      <c r="P995" s="3">
        <v>1189.8</v>
      </c>
      <c r="Q995" s="3">
        <v>228.96</v>
      </c>
      <c r="R995" s="3">
        <f t="shared" si="63"/>
        <v>106.75999999999999</v>
      </c>
      <c r="S995" s="3">
        <v>284.66000000000003</v>
      </c>
      <c r="U995" s="3"/>
    </row>
    <row r="996" spans="1:21" x14ac:dyDescent="0.25">
      <c r="A996" t="s">
        <v>1529</v>
      </c>
      <c r="B996" s="2">
        <v>44446</v>
      </c>
      <c r="C996" s="10" t="str">
        <f t="shared" si="60"/>
        <v>2021</v>
      </c>
      <c r="D996">
        <v>10078</v>
      </c>
      <c r="E996" t="s">
        <v>343</v>
      </c>
      <c r="F996" t="s">
        <v>39</v>
      </c>
      <c r="G996" t="s">
        <v>165</v>
      </c>
      <c r="H996" t="s">
        <v>41</v>
      </c>
      <c r="I996" t="s">
        <v>166</v>
      </c>
      <c r="J996" t="s">
        <v>175</v>
      </c>
      <c r="K996" t="s">
        <v>176</v>
      </c>
      <c r="L996" t="str">
        <f t="shared" si="61"/>
        <v xml:space="preserve">KitchenAid </v>
      </c>
      <c r="M996" t="str">
        <f t="shared" si="62"/>
        <v>Large Order</v>
      </c>
      <c r="N996">
        <v>5</v>
      </c>
      <c r="O996" s="6">
        <v>0.1</v>
      </c>
      <c r="P996" s="3">
        <v>6115.8</v>
      </c>
      <c r="Q996" s="3">
        <v>319.55</v>
      </c>
      <c r="R996" s="3">
        <f t="shared" si="63"/>
        <v>644.02777777777737</v>
      </c>
      <c r="S996" s="3">
        <v>1560.9</v>
      </c>
      <c r="U996" s="3"/>
    </row>
    <row r="997" spans="1:21" x14ac:dyDescent="0.25">
      <c r="A997" t="s">
        <v>1530</v>
      </c>
      <c r="B997" s="2">
        <v>44098</v>
      </c>
      <c r="C997" s="10" t="str">
        <f t="shared" si="60"/>
        <v>2020</v>
      </c>
      <c r="D997">
        <v>10123</v>
      </c>
      <c r="E997" t="s">
        <v>1124</v>
      </c>
      <c r="F997" t="s">
        <v>17</v>
      </c>
      <c r="G997" t="s">
        <v>103</v>
      </c>
      <c r="H997" t="s">
        <v>104</v>
      </c>
      <c r="I997" t="s">
        <v>105</v>
      </c>
      <c r="J997" t="s">
        <v>99</v>
      </c>
      <c r="K997" t="s">
        <v>100</v>
      </c>
      <c r="L997" t="str">
        <f t="shared" si="61"/>
        <v xml:space="preserve">HiSense </v>
      </c>
      <c r="M997" t="str">
        <f t="shared" si="62"/>
        <v>Mid-Sized Order</v>
      </c>
      <c r="N997">
        <v>4</v>
      </c>
      <c r="O997" s="6">
        <v>0</v>
      </c>
      <c r="P997" s="3">
        <v>4321.5200000000004</v>
      </c>
      <c r="Q997" s="3">
        <v>279.07</v>
      </c>
      <c r="R997" s="3">
        <f t="shared" si="63"/>
        <v>0</v>
      </c>
      <c r="S997" s="3">
        <v>1108.31</v>
      </c>
      <c r="U997" s="3"/>
    </row>
    <row r="998" spans="1:21" x14ac:dyDescent="0.25">
      <c r="A998" t="s">
        <v>1531</v>
      </c>
      <c r="B998" s="2">
        <v>43651</v>
      </c>
      <c r="C998" s="10" t="str">
        <f t="shared" si="60"/>
        <v>2019</v>
      </c>
      <c r="D998">
        <v>10109</v>
      </c>
      <c r="E998" t="s">
        <v>348</v>
      </c>
      <c r="F998" t="s">
        <v>32</v>
      </c>
      <c r="G998" t="s">
        <v>72</v>
      </c>
      <c r="H998" t="s">
        <v>73</v>
      </c>
      <c r="I998" t="s">
        <v>56</v>
      </c>
      <c r="J998" t="s">
        <v>241</v>
      </c>
      <c r="K998" t="s">
        <v>242</v>
      </c>
      <c r="L998" t="str">
        <f t="shared" si="61"/>
        <v xml:space="preserve">LG </v>
      </c>
      <c r="M998" t="str">
        <f t="shared" si="62"/>
        <v>Mid-Sized Order</v>
      </c>
      <c r="N998">
        <v>3</v>
      </c>
      <c r="O998" s="6">
        <v>0.1</v>
      </c>
      <c r="P998" s="3">
        <v>714.24</v>
      </c>
      <c r="Q998" s="3">
        <v>32.590000000000003</v>
      </c>
      <c r="R998" s="3">
        <f t="shared" si="63"/>
        <v>75.738888888888823</v>
      </c>
      <c r="S998" s="3">
        <v>88.97</v>
      </c>
      <c r="U998" s="3"/>
    </row>
    <row r="999" spans="1:21" x14ac:dyDescent="0.25">
      <c r="A999" t="s">
        <v>1532</v>
      </c>
      <c r="B999" s="2">
        <v>43886</v>
      </c>
      <c r="C999" s="10" t="str">
        <f t="shared" si="60"/>
        <v>2020</v>
      </c>
      <c r="D999">
        <v>10170</v>
      </c>
      <c r="E999" t="s">
        <v>1154</v>
      </c>
      <c r="F999" t="s">
        <v>39</v>
      </c>
      <c r="G999" t="s">
        <v>193</v>
      </c>
      <c r="H999" t="s">
        <v>193</v>
      </c>
      <c r="I999" t="s">
        <v>194</v>
      </c>
      <c r="J999" t="s">
        <v>138</v>
      </c>
      <c r="K999" t="s">
        <v>139</v>
      </c>
      <c r="L999" t="str">
        <f t="shared" si="61"/>
        <v xml:space="preserve">Canon </v>
      </c>
      <c r="M999" t="str">
        <f t="shared" si="62"/>
        <v>Mid-Sized Order</v>
      </c>
      <c r="N999">
        <v>2</v>
      </c>
      <c r="O999" s="6">
        <v>0</v>
      </c>
      <c r="P999" s="3">
        <v>361.8</v>
      </c>
      <c r="Q999" s="3">
        <v>20.43</v>
      </c>
      <c r="R999" s="3">
        <f t="shared" si="63"/>
        <v>0</v>
      </c>
      <c r="S999" s="3">
        <v>56.32</v>
      </c>
      <c r="U999" s="3"/>
    </row>
    <row r="1000" spans="1:21" x14ac:dyDescent="0.25">
      <c r="A1000" t="s">
        <v>1533</v>
      </c>
      <c r="B1000" s="2">
        <v>44697</v>
      </c>
      <c r="C1000" s="10" t="str">
        <f t="shared" si="60"/>
        <v>2022</v>
      </c>
      <c r="D1000">
        <v>10037</v>
      </c>
      <c r="E1000" t="s">
        <v>1534</v>
      </c>
      <c r="F1000" t="s">
        <v>17</v>
      </c>
      <c r="G1000" t="s">
        <v>154</v>
      </c>
      <c r="H1000" t="s">
        <v>155</v>
      </c>
      <c r="I1000" t="s">
        <v>156</v>
      </c>
      <c r="J1000" t="s">
        <v>302</v>
      </c>
      <c r="K1000" t="s">
        <v>303</v>
      </c>
      <c r="L1000" t="str">
        <f t="shared" si="61"/>
        <v xml:space="preserve">Toshiba </v>
      </c>
      <c r="M1000" t="str">
        <f t="shared" si="62"/>
        <v>Single Item</v>
      </c>
      <c r="N1000">
        <v>1</v>
      </c>
      <c r="O1000" s="6">
        <v>0</v>
      </c>
      <c r="P1000" s="3">
        <v>272.87</v>
      </c>
      <c r="Q1000" s="3">
        <v>34.130000000000003</v>
      </c>
      <c r="R1000" s="3">
        <f t="shared" si="63"/>
        <v>0</v>
      </c>
      <c r="S1000" s="3">
        <v>36.15</v>
      </c>
      <c r="U1000" s="3"/>
    </row>
    <row r="1001" spans="1:21" x14ac:dyDescent="0.25">
      <c r="A1001" t="s">
        <v>1535</v>
      </c>
      <c r="B1001" s="2">
        <v>44647</v>
      </c>
      <c r="C1001" s="10" t="str">
        <f t="shared" si="60"/>
        <v>2022</v>
      </c>
      <c r="D1001">
        <v>10308</v>
      </c>
      <c r="E1001" t="s">
        <v>1536</v>
      </c>
      <c r="F1001" t="s">
        <v>39</v>
      </c>
      <c r="G1001" t="s">
        <v>54</v>
      </c>
      <c r="H1001" t="s">
        <v>55</v>
      </c>
      <c r="I1001" t="s">
        <v>56</v>
      </c>
      <c r="J1001" t="s">
        <v>480</v>
      </c>
      <c r="K1001" t="s">
        <v>481</v>
      </c>
      <c r="L1001" t="str">
        <f t="shared" si="61"/>
        <v xml:space="preserve">Panasonic </v>
      </c>
      <c r="M1001" t="str">
        <f t="shared" si="62"/>
        <v>Mid-Sized Order</v>
      </c>
      <c r="N1001">
        <v>2</v>
      </c>
      <c r="O1001" s="6">
        <v>0</v>
      </c>
      <c r="P1001" s="3">
        <v>1770.14</v>
      </c>
      <c r="Q1001" s="3">
        <v>173.5</v>
      </c>
      <c r="R1001" s="3">
        <f t="shared" si="63"/>
        <v>0</v>
      </c>
      <c r="S1001" s="3">
        <v>406.79</v>
      </c>
      <c r="U1001" s="3"/>
    </row>
  </sheetData>
  <autoFilter ref="A1:S1001" xr:uid="{D23A966F-C864-46A2-867F-4BAE9E9D8C4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9B43D-7939-4BEF-92C8-FDB82E8FF926}">
  <dimension ref="A1:B14"/>
  <sheetViews>
    <sheetView workbookViewId="0">
      <selection activeCell="M51" sqref="M51"/>
    </sheetView>
  </sheetViews>
  <sheetFormatPr defaultRowHeight="15" x14ac:dyDescent="0.25"/>
  <cols>
    <col min="1" max="1" width="54.28515625" bestFit="1" customWidth="1"/>
    <col min="2" max="2" width="15.85546875" bestFit="1" customWidth="1"/>
  </cols>
  <sheetData>
    <row r="1" spans="1:2" x14ac:dyDescent="0.25">
      <c r="A1" t="s">
        <v>1632</v>
      </c>
      <c r="B1">
        <f>COUNTA('Working Sheet'!A2:A1001)</f>
        <v>1000</v>
      </c>
    </row>
    <row r="2" spans="1:2" x14ac:dyDescent="0.25">
      <c r="A2" t="s">
        <v>1630</v>
      </c>
      <c r="B2" s="3">
        <f>SUM('Working Sheet'!P2:P1001)</f>
        <v>1538334.8599999999</v>
      </c>
    </row>
    <row r="3" spans="1:2" x14ac:dyDescent="0.25">
      <c r="A3" t="s">
        <v>1631</v>
      </c>
      <c r="B3" s="3">
        <f>SUM('Working Sheet'!S2:S1001)</f>
        <v>336992.54000000021</v>
      </c>
    </row>
    <row r="4" spans="1:2" x14ac:dyDescent="0.25">
      <c r="B4" s="3"/>
    </row>
    <row r="5" spans="1:2" x14ac:dyDescent="0.25">
      <c r="A5" t="s">
        <v>1639</v>
      </c>
      <c r="B5" s="3">
        <f>SUMIF('Working Sheet'!I2:I1001, "Canada",'Working Sheet'!P2:P1001)</f>
        <v>336836.68000000005</v>
      </c>
    </row>
    <row r="6" spans="1:2" x14ac:dyDescent="0.25">
      <c r="A6" t="s">
        <v>1640</v>
      </c>
      <c r="B6" s="11">
        <f>B5/B2</f>
        <v>0.21896187153946448</v>
      </c>
    </row>
    <row r="8" spans="1:2" x14ac:dyDescent="0.25">
      <c r="A8" t="s">
        <v>1633</v>
      </c>
      <c r="B8" s="11">
        <f>COUNTIF('Working Sheet'!N2:N1001, "1")/COUNTA('Working Sheet'!A2:A1001)</f>
        <v>0.48899999999999999</v>
      </c>
    </row>
    <row r="9" spans="1:2" x14ac:dyDescent="0.25">
      <c r="A9" t="s">
        <v>1634</v>
      </c>
      <c r="B9" s="11">
        <f>COUNTIF('Working Sheet'!O2:O1001, "&lt;&gt;0.00")/COUNTA('Working Sheet'!A2:A1001)</f>
        <v>0.498</v>
      </c>
    </row>
    <row r="11" spans="1:2" x14ac:dyDescent="0.25">
      <c r="A11" t="s">
        <v>1637</v>
      </c>
      <c r="B11" s="3">
        <f>MAX('Working Sheet'!P1:P1000)</f>
        <v>9363.83</v>
      </c>
    </row>
    <row r="12" spans="1:2" x14ac:dyDescent="0.25">
      <c r="A12" t="s">
        <v>1635</v>
      </c>
      <c r="B12" t="str">
        <f>INDEX('Working Sheet'!A2:A1001, MATCH(MAX('Working Sheet'!P2:P1001),'Working Sheet'!P2:P1001, 0))</f>
        <v>US-2019-1816530</v>
      </c>
    </row>
    <row r="13" spans="1:2" x14ac:dyDescent="0.25">
      <c r="A13" t="s">
        <v>1636</v>
      </c>
      <c r="B13" t="str">
        <f>INDEX('Working Sheet'!E2:E1001, MATCH(MAX('Working Sheet'!P2:P1001),'Working Sheet'!P2:P1001, 0))</f>
        <v>Dion Collins</v>
      </c>
    </row>
    <row r="14" spans="1:2" x14ac:dyDescent="0.25">
      <c r="A14" t="s">
        <v>1638</v>
      </c>
      <c r="B14" s="35">
        <f>VLOOKUP('Quick Analysis'!B12,'Working Sheet'!A2:S1001, 18, FALSE)</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0E252-900C-4CEB-81F4-1AA65C6DA4F7}">
  <dimension ref="A1:R1035"/>
  <sheetViews>
    <sheetView workbookViewId="0">
      <selection activeCell="D1032" sqref="D1032"/>
    </sheetView>
  </sheetViews>
  <sheetFormatPr defaultRowHeight="15" x14ac:dyDescent="0.25"/>
  <cols>
    <col min="1" max="1" width="19.5703125" customWidth="1"/>
    <col min="2" max="2" width="15.28515625" bestFit="1" customWidth="1"/>
    <col min="3" max="3" width="9.5703125" bestFit="1" customWidth="1"/>
    <col min="4" max="4" width="16.42578125" bestFit="1" customWidth="1"/>
    <col min="5" max="5" width="20" customWidth="1"/>
    <col min="6" max="6" width="14.140625" bestFit="1" customWidth="1"/>
    <col min="7" max="7" width="11.42578125" bestFit="1" customWidth="1"/>
    <col min="8" max="8" width="16.7109375" bestFit="1" customWidth="1"/>
    <col min="9" max="9" width="15.42578125" bestFit="1" customWidth="1"/>
    <col min="10" max="10" width="14.7109375" bestFit="1" customWidth="1"/>
    <col min="11" max="11" width="27.85546875" bestFit="1" customWidth="1"/>
    <col min="12" max="12" width="11.140625" bestFit="1" customWidth="1"/>
    <col min="13" max="13" width="15.5703125" bestFit="1" customWidth="1"/>
    <col min="14" max="15" width="13.28515625" bestFit="1" customWidth="1"/>
    <col min="16" max="16" width="15.5703125" bestFit="1" customWidth="1"/>
    <col min="17" max="17" width="19.140625" bestFit="1" customWidth="1"/>
    <col min="18" max="18" width="12" bestFit="1" customWidth="1"/>
  </cols>
  <sheetData>
    <row r="1" spans="1:18" x14ac:dyDescent="0.25">
      <c r="A1" s="12" t="s">
        <v>1615</v>
      </c>
    </row>
    <row r="2" spans="1:18" x14ac:dyDescent="0.25">
      <c r="A2" s="12" t="s">
        <v>1624</v>
      </c>
    </row>
    <row r="3" spans="1:18" x14ac:dyDescent="0.25">
      <c r="A3" s="12" t="s">
        <v>1629</v>
      </c>
    </row>
    <row r="4" spans="1:18" x14ac:dyDescent="0.25">
      <c r="A4" s="12"/>
    </row>
    <row r="5" spans="1:18" x14ac:dyDescent="0.25">
      <c r="A5" s="21" t="s">
        <v>1616</v>
      </c>
    </row>
    <row r="6" spans="1:18" x14ac:dyDescent="0.25">
      <c r="A6" s="18" t="s">
        <v>0</v>
      </c>
      <c r="B6" s="18" t="s">
        <v>1</v>
      </c>
      <c r="C6" s="18" t="s">
        <v>1607</v>
      </c>
      <c r="D6" s="18" t="s">
        <v>2</v>
      </c>
      <c r="E6" s="18" t="s">
        <v>3</v>
      </c>
      <c r="F6" s="18" t="s">
        <v>4</v>
      </c>
      <c r="G6" s="18" t="s">
        <v>5</v>
      </c>
      <c r="H6" s="18" t="s">
        <v>6</v>
      </c>
      <c r="I6" s="18" t="s">
        <v>7</v>
      </c>
      <c r="J6" s="18" t="s">
        <v>8</v>
      </c>
      <c r="K6" s="18" t="s">
        <v>9</v>
      </c>
      <c r="L6" s="18" t="s">
        <v>1572</v>
      </c>
      <c r="M6" s="18" t="s">
        <v>1568</v>
      </c>
      <c r="N6" s="18" t="s">
        <v>10</v>
      </c>
      <c r="O6" s="19" t="s">
        <v>11</v>
      </c>
      <c r="P6" s="20" t="s">
        <v>12</v>
      </c>
      <c r="Q6" s="20" t="s">
        <v>13</v>
      </c>
      <c r="R6" s="20" t="s">
        <v>14</v>
      </c>
    </row>
    <row r="7" spans="1:18" hidden="1" x14ac:dyDescent="0.25">
      <c r="A7" t="s">
        <v>15</v>
      </c>
      <c r="B7" s="2">
        <v>44444</v>
      </c>
      <c r="C7" s="10" t="str">
        <f>LEFT(TEXT(B7, "YYYY-MM-DD"), 4)</f>
        <v>2021</v>
      </c>
      <c r="D7">
        <v>10121</v>
      </c>
      <c r="E7" t="s">
        <v>16</v>
      </c>
      <c r="F7" t="s">
        <v>17</v>
      </c>
      <c r="G7" t="s">
        <v>18</v>
      </c>
      <c r="H7" t="s">
        <v>19</v>
      </c>
      <c r="I7" t="s">
        <v>20</v>
      </c>
      <c r="J7" t="s">
        <v>21</v>
      </c>
      <c r="K7" t="s">
        <v>22</v>
      </c>
      <c r="L7" t="str">
        <f>LEFT(K7, FIND(" ", K7))</f>
        <v xml:space="preserve">OnePlus </v>
      </c>
      <c r="M7" t="str">
        <f>IF(N7 = 1, "Single Item", IF(N7 &lt;= 4, "Mid-Sized Order", IF(N7 &gt; 4, "Large Order", "Invalid")))</f>
        <v>Single Item</v>
      </c>
      <c r="N7">
        <v>1</v>
      </c>
      <c r="O7" s="6">
        <v>0</v>
      </c>
      <c r="P7" s="3">
        <v>618.01</v>
      </c>
      <c r="Q7" s="3">
        <v>25.01</v>
      </c>
      <c r="R7" s="3">
        <v>126.1</v>
      </c>
    </row>
    <row r="8" spans="1:18" hidden="1" x14ac:dyDescent="0.25">
      <c r="A8" t="s">
        <v>23</v>
      </c>
      <c r="B8" s="2">
        <v>44736</v>
      </c>
      <c r="C8" s="10" t="str">
        <f t="shared" ref="C8:C71" si="0">LEFT(TEXT(B8, "YYYY-MM-DD"), 4)</f>
        <v>2022</v>
      </c>
      <c r="D8">
        <v>10147</v>
      </c>
      <c r="E8" t="s">
        <v>24</v>
      </c>
      <c r="F8" t="s">
        <v>17</v>
      </c>
      <c r="G8" t="s">
        <v>25</v>
      </c>
      <c r="H8" t="s">
        <v>26</v>
      </c>
      <c r="I8" t="s">
        <v>27</v>
      </c>
      <c r="J8" t="s">
        <v>28</v>
      </c>
      <c r="K8" t="s">
        <v>29</v>
      </c>
      <c r="L8" t="str">
        <f t="shared" ref="L8:L71" si="1">LEFT(K8, FIND(" ", K8))</f>
        <v xml:space="preserve">LG </v>
      </c>
      <c r="M8" t="str">
        <f t="shared" ref="M8:M71" si="2">IF(N8 = 1, "Single Item", IF(N8 &lt;= 4, "Mid-Sized Order", IF(N8 &gt; 4, "Large Order", "Invalid")))</f>
        <v>Single Item</v>
      </c>
      <c r="N8">
        <v>1</v>
      </c>
      <c r="O8" s="6">
        <v>0</v>
      </c>
      <c r="P8" s="3">
        <v>1004.18</v>
      </c>
      <c r="Q8" s="3">
        <v>268.68</v>
      </c>
      <c r="R8" s="3">
        <v>277.91000000000003</v>
      </c>
    </row>
    <row r="9" spans="1:18" hidden="1" x14ac:dyDescent="0.25">
      <c r="A9" t="s">
        <v>30</v>
      </c>
      <c r="B9" s="2">
        <v>43805</v>
      </c>
      <c r="C9" s="10" t="str">
        <f t="shared" si="0"/>
        <v>2019</v>
      </c>
      <c r="D9">
        <v>10292</v>
      </c>
      <c r="E9" t="s">
        <v>31</v>
      </c>
      <c r="F9" t="s">
        <v>32</v>
      </c>
      <c r="G9" t="s">
        <v>33</v>
      </c>
      <c r="H9" t="s">
        <v>34</v>
      </c>
      <c r="I9" t="s">
        <v>27</v>
      </c>
      <c r="J9" t="s">
        <v>35</v>
      </c>
      <c r="K9" t="s">
        <v>36</v>
      </c>
      <c r="L9" t="str">
        <f t="shared" si="1"/>
        <v xml:space="preserve">Samsung </v>
      </c>
      <c r="M9" t="str">
        <f t="shared" si="2"/>
        <v>Single Item</v>
      </c>
      <c r="N9">
        <v>1</v>
      </c>
      <c r="O9" s="6">
        <v>0.05</v>
      </c>
      <c r="P9" s="3">
        <v>851.25</v>
      </c>
      <c r="Q9" s="3">
        <v>196.92</v>
      </c>
      <c r="R9" s="3">
        <v>232.5</v>
      </c>
    </row>
    <row r="10" spans="1:18" hidden="1" x14ac:dyDescent="0.25">
      <c r="A10" t="s">
        <v>37</v>
      </c>
      <c r="B10" s="2">
        <v>44460</v>
      </c>
      <c r="C10" s="10" t="str">
        <f t="shared" si="0"/>
        <v>2021</v>
      </c>
      <c r="D10">
        <v>10308</v>
      </c>
      <c r="E10" t="s">
        <v>1536</v>
      </c>
      <c r="F10" t="s">
        <v>39</v>
      </c>
      <c r="G10" t="s">
        <v>40</v>
      </c>
      <c r="H10" t="s">
        <v>41</v>
      </c>
      <c r="I10" t="s">
        <v>166</v>
      </c>
      <c r="J10" t="s">
        <v>43</v>
      </c>
      <c r="K10" t="s">
        <v>44</v>
      </c>
      <c r="L10" t="str">
        <f t="shared" si="1"/>
        <v xml:space="preserve">HP </v>
      </c>
      <c r="M10" t="str">
        <f t="shared" si="2"/>
        <v>Single Item</v>
      </c>
      <c r="N10">
        <v>1</v>
      </c>
      <c r="O10" s="6">
        <v>0</v>
      </c>
      <c r="P10" s="3">
        <v>157.5</v>
      </c>
      <c r="Q10" s="3">
        <v>19.79</v>
      </c>
      <c r="R10" s="3">
        <v>25.6</v>
      </c>
    </row>
    <row r="11" spans="1:18" hidden="1" x14ac:dyDescent="0.25">
      <c r="A11" t="s">
        <v>45</v>
      </c>
      <c r="B11" s="2">
        <v>43332</v>
      </c>
      <c r="C11" s="10" t="str">
        <f t="shared" si="0"/>
        <v>2018</v>
      </c>
      <c r="D11">
        <v>10163</v>
      </c>
      <c r="E11" t="s">
        <v>46</v>
      </c>
      <c r="F11" t="s">
        <v>32</v>
      </c>
      <c r="G11" t="s">
        <v>47</v>
      </c>
      <c r="H11" t="s">
        <v>48</v>
      </c>
      <c r="I11" t="s">
        <v>122</v>
      </c>
      <c r="J11" t="s">
        <v>50</v>
      </c>
      <c r="K11" t="s">
        <v>51</v>
      </c>
      <c r="L11" t="str">
        <f t="shared" si="1"/>
        <v xml:space="preserve">Nokia </v>
      </c>
      <c r="M11" t="str">
        <f t="shared" si="2"/>
        <v>Single Item</v>
      </c>
      <c r="N11">
        <v>1</v>
      </c>
      <c r="O11" s="6">
        <v>0.05</v>
      </c>
      <c r="P11" s="3">
        <v>925.49</v>
      </c>
      <c r="Q11" s="3">
        <v>47.33</v>
      </c>
      <c r="R11" s="3">
        <v>189.83</v>
      </c>
    </row>
    <row r="12" spans="1:18" hidden="1" x14ac:dyDescent="0.25">
      <c r="A12" t="s">
        <v>52</v>
      </c>
      <c r="B12" s="2">
        <v>43333</v>
      </c>
      <c r="C12" s="10" t="str">
        <f t="shared" si="0"/>
        <v>2018</v>
      </c>
      <c r="D12">
        <v>10390</v>
      </c>
      <c r="E12" t="s">
        <v>53</v>
      </c>
      <c r="F12" t="s">
        <v>17</v>
      </c>
      <c r="G12" t="s">
        <v>54</v>
      </c>
      <c r="H12" t="s">
        <v>55</v>
      </c>
      <c r="I12" t="s">
        <v>56</v>
      </c>
      <c r="J12" t="s">
        <v>57</v>
      </c>
      <c r="K12" t="s">
        <v>58</v>
      </c>
      <c r="L12" t="str">
        <f t="shared" si="1"/>
        <v xml:space="preserve">KitchenAid </v>
      </c>
      <c r="M12" t="str">
        <f t="shared" si="2"/>
        <v>Mid-Sized Order</v>
      </c>
      <c r="N12">
        <v>3</v>
      </c>
      <c r="O12" s="6">
        <v>0.05</v>
      </c>
      <c r="P12" s="3">
        <v>452.43</v>
      </c>
      <c r="Q12" s="3">
        <v>13.86</v>
      </c>
      <c r="R12" s="3">
        <v>55.69</v>
      </c>
    </row>
    <row r="13" spans="1:18" hidden="1" x14ac:dyDescent="0.25">
      <c r="A13" t="s">
        <v>59</v>
      </c>
      <c r="B13" s="2">
        <v>44107</v>
      </c>
      <c r="C13" s="10" t="str">
        <f t="shared" si="0"/>
        <v>2020</v>
      </c>
      <c r="D13">
        <v>10314</v>
      </c>
      <c r="E13" t="s">
        <v>60</v>
      </c>
      <c r="F13" t="s">
        <v>39</v>
      </c>
      <c r="G13" t="s">
        <v>61</v>
      </c>
      <c r="H13" t="s">
        <v>62</v>
      </c>
      <c r="I13" t="s">
        <v>63</v>
      </c>
      <c r="J13" t="s">
        <v>64</v>
      </c>
      <c r="K13" t="s">
        <v>65</v>
      </c>
      <c r="L13" t="str">
        <f t="shared" si="1"/>
        <v xml:space="preserve">TCL </v>
      </c>
      <c r="M13" t="str">
        <f t="shared" si="2"/>
        <v>Large Order</v>
      </c>
      <c r="N13">
        <v>5</v>
      </c>
      <c r="O13" s="6">
        <v>0</v>
      </c>
      <c r="P13" s="3">
        <v>4408.2</v>
      </c>
      <c r="Q13" s="3">
        <v>147.30000000000001</v>
      </c>
      <c r="R13" s="3">
        <v>984.53</v>
      </c>
    </row>
    <row r="14" spans="1:18" hidden="1" x14ac:dyDescent="0.25">
      <c r="A14" t="s">
        <v>66</v>
      </c>
      <c r="B14" s="2">
        <v>43151</v>
      </c>
      <c r="C14" s="10" t="str">
        <f t="shared" si="0"/>
        <v>2018</v>
      </c>
      <c r="D14">
        <v>10142</v>
      </c>
      <c r="E14" t="s">
        <v>67</v>
      </c>
      <c r="F14" t="s">
        <v>32</v>
      </c>
      <c r="G14" t="s">
        <v>25</v>
      </c>
      <c r="H14" t="s">
        <v>26</v>
      </c>
      <c r="I14" t="s">
        <v>27</v>
      </c>
      <c r="J14" t="s">
        <v>68</v>
      </c>
      <c r="K14" t="s">
        <v>69</v>
      </c>
      <c r="L14" t="str">
        <f t="shared" si="1"/>
        <v xml:space="preserve">StarTech </v>
      </c>
      <c r="M14" t="str">
        <f t="shared" si="2"/>
        <v>Mid-Sized Order</v>
      </c>
      <c r="N14">
        <v>2</v>
      </c>
      <c r="O14" s="6">
        <v>0.25</v>
      </c>
      <c r="P14" s="3">
        <v>452.98</v>
      </c>
      <c r="Q14" s="3">
        <v>19.75</v>
      </c>
      <c r="R14" s="3">
        <v>69.91</v>
      </c>
    </row>
    <row r="15" spans="1:18" hidden="1" x14ac:dyDescent="0.25">
      <c r="A15" t="s">
        <v>70</v>
      </c>
      <c r="B15" s="2">
        <v>44744</v>
      </c>
      <c r="C15" s="10" t="str">
        <f t="shared" si="0"/>
        <v>2022</v>
      </c>
      <c r="D15">
        <v>10298</v>
      </c>
      <c r="E15" t="s">
        <v>71</v>
      </c>
      <c r="F15" t="s">
        <v>39</v>
      </c>
      <c r="G15" t="s">
        <v>72</v>
      </c>
      <c r="H15" t="s">
        <v>73</v>
      </c>
      <c r="I15" t="s">
        <v>56</v>
      </c>
      <c r="J15" t="s">
        <v>28</v>
      </c>
      <c r="K15" t="s">
        <v>29</v>
      </c>
      <c r="L15" t="str">
        <f t="shared" si="1"/>
        <v xml:space="preserve">LG </v>
      </c>
      <c r="M15" t="str">
        <f t="shared" si="2"/>
        <v>Mid-Sized Order</v>
      </c>
      <c r="N15">
        <v>2</v>
      </c>
      <c r="O15" s="6">
        <v>0.25</v>
      </c>
      <c r="P15" s="3">
        <v>2008.36</v>
      </c>
      <c r="Q15" s="3">
        <v>322.42</v>
      </c>
      <c r="R15" s="3">
        <v>534.32000000000005</v>
      </c>
    </row>
    <row r="16" spans="1:18" hidden="1" x14ac:dyDescent="0.25">
      <c r="A16" t="s">
        <v>74</v>
      </c>
      <c r="B16" s="2">
        <v>43295</v>
      </c>
      <c r="C16" s="10" t="str">
        <f t="shared" si="0"/>
        <v>2018</v>
      </c>
      <c r="D16">
        <v>10360</v>
      </c>
      <c r="E16" t="s">
        <v>75</v>
      </c>
      <c r="F16" t="s">
        <v>17</v>
      </c>
      <c r="G16" t="s">
        <v>40</v>
      </c>
      <c r="H16" t="s">
        <v>41</v>
      </c>
      <c r="I16" t="s">
        <v>166</v>
      </c>
      <c r="J16" t="s">
        <v>76</v>
      </c>
      <c r="K16" t="s">
        <v>77</v>
      </c>
      <c r="L16" t="str">
        <f t="shared" si="1"/>
        <v xml:space="preserve">Samsung </v>
      </c>
      <c r="M16" t="str">
        <f t="shared" si="2"/>
        <v>Mid-Sized Order</v>
      </c>
      <c r="N16">
        <v>4</v>
      </c>
      <c r="O16" s="6">
        <v>0</v>
      </c>
      <c r="P16" s="3">
        <v>3886</v>
      </c>
      <c r="Q16" s="3">
        <v>55.84</v>
      </c>
      <c r="R16" s="3">
        <v>782.78</v>
      </c>
    </row>
    <row r="17" spans="1:18" hidden="1" x14ac:dyDescent="0.25">
      <c r="A17" t="s">
        <v>78</v>
      </c>
      <c r="B17" s="2">
        <v>44094</v>
      </c>
      <c r="C17" s="10" t="str">
        <f t="shared" si="0"/>
        <v>2020</v>
      </c>
      <c r="D17">
        <v>10367</v>
      </c>
      <c r="E17" t="s">
        <v>79</v>
      </c>
      <c r="F17" t="s">
        <v>39</v>
      </c>
      <c r="G17" t="s">
        <v>61</v>
      </c>
      <c r="H17" t="s">
        <v>62</v>
      </c>
      <c r="I17" t="s">
        <v>63</v>
      </c>
      <c r="J17" t="s">
        <v>80</v>
      </c>
      <c r="K17" t="s">
        <v>81</v>
      </c>
      <c r="L17" t="str">
        <f t="shared" si="1"/>
        <v xml:space="preserve">HP </v>
      </c>
      <c r="M17" t="str">
        <f t="shared" si="2"/>
        <v>Mid-Sized Order</v>
      </c>
      <c r="N17">
        <v>2</v>
      </c>
      <c r="O17" s="6">
        <v>0</v>
      </c>
      <c r="P17" s="3">
        <v>455.48</v>
      </c>
      <c r="Q17" s="3">
        <v>25.9</v>
      </c>
      <c r="R17" s="3">
        <v>70.91</v>
      </c>
    </row>
    <row r="18" spans="1:18" hidden="1" x14ac:dyDescent="0.25">
      <c r="A18" t="s">
        <v>82</v>
      </c>
      <c r="B18" s="2">
        <v>44828</v>
      </c>
      <c r="C18" s="10" t="str">
        <f t="shared" si="0"/>
        <v>2022</v>
      </c>
      <c r="D18">
        <v>10337</v>
      </c>
      <c r="E18" t="s">
        <v>1537</v>
      </c>
      <c r="F18" t="s">
        <v>17</v>
      </c>
      <c r="G18" t="s">
        <v>61</v>
      </c>
      <c r="H18" t="s">
        <v>62</v>
      </c>
      <c r="I18" t="s">
        <v>63</v>
      </c>
      <c r="J18" t="s">
        <v>84</v>
      </c>
      <c r="K18" t="s">
        <v>85</v>
      </c>
      <c r="L18" t="str">
        <f t="shared" si="1"/>
        <v xml:space="preserve">Panasonic </v>
      </c>
      <c r="M18" t="str">
        <f t="shared" si="2"/>
        <v>Mid-Sized Order</v>
      </c>
      <c r="N18">
        <v>4</v>
      </c>
      <c r="O18" s="6">
        <v>0</v>
      </c>
      <c r="P18" s="3">
        <v>1159.68</v>
      </c>
      <c r="Q18" s="3">
        <v>34.74</v>
      </c>
      <c r="R18" s="3">
        <v>142.63</v>
      </c>
    </row>
    <row r="19" spans="1:18" hidden="1" x14ac:dyDescent="0.25">
      <c r="A19" t="s">
        <v>86</v>
      </c>
      <c r="B19" s="2">
        <v>43236</v>
      </c>
      <c r="C19" s="10" t="str">
        <f t="shared" si="0"/>
        <v>2018</v>
      </c>
      <c r="D19">
        <v>10381</v>
      </c>
      <c r="E19" t="s">
        <v>87</v>
      </c>
      <c r="F19" t="s">
        <v>39</v>
      </c>
      <c r="G19" t="s">
        <v>88</v>
      </c>
      <c r="H19" t="s">
        <v>89</v>
      </c>
      <c r="I19" t="s">
        <v>90</v>
      </c>
      <c r="J19" t="s">
        <v>91</v>
      </c>
      <c r="K19" t="s">
        <v>92</v>
      </c>
      <c r="L19" t="str">
        <f t="shared" si="1"/>
        <v xml:space="preserve">Hamilton </v>
      </c>
      <c r="M19" t="str">
        <f t="shared" si="2"/>
        <v>Single Item</v>
      </c>
      <c r="N19">
        <v>1</v>
      </c>
      <c r="O19" s="6">
        <v>0</v>
      </c>
      <c r="P19" s="3">
        <v>277.07</v>
      </c>
      <c r="Q19" s="3">
        <v>34.33</v>
      </c>
      <c r="R19" s="3">
        <v>36.68</v>
      </c>
    </row>
    <row r="20" spans="1:18" hidden="1" x14ac:dyDescent="0.25">
      <c r="A20" t="s">
        <v>93</v>
      </c>
      <c r="B20" s="2">
        <v>44639</v>
      </c>
      <c r="C20" s="10" t="str">
        <f t="shared" si="0"/>
        <v>2022</v>
      </c>
      <c r="D20">
        <v>10284</v>
      </c>
      <c r="E20" t="s">
        <v>94</v>
      </c>
      <c r="F20" t="s">
        <v>17</v>
      </c>
      <c r="G20" t="s">
        <v>88</v>
      </c>
      <c r="H20" t="s">
        <v>89</v>
      </c>
      <c r="I20" t="s">
        <v>90</v>
      </c>
      <c r="J20" t="s">
        <v>95</v>
      </c>
      <c r="K20" t="s">
        <v>96</v>
      </c>
      <c r="L20" t="str">
        <f t="shared" si="1"/>
        <v xml:space="preserve">Sharp </v>
      </c>
      <c r="M20" t="str">
        <f t="shared" si="2"/>
        <v>Single Item</v>
      </c>
      <c r="N20">
        <v>1</v>
      </c>
      <c r="O20" s="6">
        <v>0.15</v>
      </c>
      <c r="P20" s="3">
        <v>1024.3699999999999</v>
      </c>
      <c r="Q20" s="3">
        <v>206.84</v>
      </c>
      <c r="R20" s="3">
        <v>246.04</v>
      </c>
    </row>
    <row r="21" spans="1:18" hidden="1" x14ac:dyDescent="0.25">
      <c r="A21" t="s">
        <v>97</v>
      </c>
      <c r="B21" s="2">
        <v>43699</v>
      </c>
      <c r="C21" s="10" t="str">
        <f t="shared" si="0"/>
        <v>2019</v>
      </c>
      <c r="D21">
        <v>10369</v>
      </c>
      <c r="E21" t="s">
        <v>98</v>
      </c>
      <c r="F21" t="s">
        <v>32</v>
      </c>
      <c r="G21" t="s">
        <v>47</v>
      </c>
      <c r="H21" t="s">
        <v>48</v>
      </c>
      <c r="I21" t="s">
        <v>122</v>
      </c>
      <c r="J21" t="s">
        <v>99</v>
      </c>
      <c r="K21" t="s">
        <v>100</v>
      </c>
      <c r="L21" t="str">
        <f t="shared" si="1"/>
        <v xml:space="preserve">HiSense </v>
      </c>
      <c r="M21" t="str">
        <f t="shared" si="2"/>
        <v>Large Order</v>
      </c>
      <c r="N21">
        <v>7</v>
      </c>
      <c r="O21" s="6">
        <v>0.3</v>
      </c>
      <c r="P21" s="3">
        <v>7562.66</v>
      </c>
      <c r="Q21" s="3">
        <v>254.8</v>
      </c>
      <c r="R21" s="3">
        <v>1916.18</v>
      </c>
    </row>
    <row r="22" spans="1:18" hidden="1" x14ac:dyDescent="0.25">
      <c r="A22" t="s">
        <v>101</v>
      </c>
      <c r="B22" s="2">
        <v>43383</v>
      </c>
      <c r="C22" s="10" t="str">
        <f t="shared" si="0"/>
        <v>2018</v>
      </c>
      <c r="D22">
        <v>10132</v>
      </c>
      <c r="E22" t="s">
        <v>102</v>
      </c>
      <c r="F22" t="s">
        <v>39</v>
      </c>
      <c r="G22" t="s">
        <v>103</v>
      </c>
      <c r="H22" t="s">
        <v>104</v>
      </c>
      <c r="I22" t="s">
        <v>105</v>
      </c>
      <c r="J22" t="s">
        <v>106</v>
      </c>
      <c r="K22" t="s">
        <v>107</v>
      </c>
      <c r="L22" t="str">
        <f t="shared" si="1"/>
        <v xml:space="preserve">Breville </v>
      </c>
      <c r="M22" t="str">
        <f t="shared" si="2"/>
        <v>Mid-Sized Order</v>
      </c>
      <c r="N22">
        <v>2</v>
      </c>
      <c r="O22" s="6">
        <v>0</v>
      </c>
      <c r="P22" s="3">
        <v>2014.64</v>
      </c>
      <c r="Q22" s="3">
        <v>270.92</v>
      </c>
      <c r="R22" s="3">
        <v>530.75</v>
      </c>
    </row>
    <row r="23" spans="1:18" hidden="1" x14ac:dyDescent="0.25">
      <c r="A23" t="s">
        <v>108</v>
      </c>
      <c r="B23" s="2">
        <v>44577</v>
      </c>
      <c r="C23" s="10" t="str">
        <f t="shared" si="0"/>
        <v>2022</v>
      </c>
      <c r="D23">
        <v>10334</v>
      </c>
      <c r="E23" t="s">
        <v>109</v>
      </c>
      <c r="F23" t="s">
        <v>17</v>
      </c>
      <c r="G23" t="s">
        <v>61</v>
      </c>
      <c r="H23" t="s">
        <v>62</v>
      </c>
      <c r="I23" t="s">
        <v>63</v>
      </c>
      <c r="J23" t="s">
        <v>50</v>
      </c>
      <c r="K23" t="s">
        <v>51</v>
      </c>
      <c r="L23" t="str">
        <f t="shared" si="1"/>
        <v xml:space="preserve">Nokia </v>
      </c>
      <c r="M23" t="str">
        <f t="shared" si="2"/>
        <v>Mid-Sized Order</v>
      </c>
      <c r="N23">
        <v>3</v>
      </c>
      <c r="O23" s="6">
        <v>0.2</v>
      </c>
      <c r="P23" s="3">
        <v>2776.47</v>
      </c>
      <c r="Q23" s="3">
        <v>49.59</v>
      </c>
      <c r="R23" s="3">
        <v>560.26</v>
      </c>
    </row>
    <row r="24" spans="1:18" hidden="1" x14ac:dyDescent="0.25">
      <c r="A24" t="s">
        <v>110</v>
      </c>
      <c r="B24" s="2">
        <v>43948</v>
      </c>
      <c r="C24" s="10" t="str">
        <f t="shared" si="0"/>
        <v>2020</v>
      </c>
      <c r="D24">
        <v>10242</v>
      </c>
      <c r="E24" t="s">
        <v>111</v>
      </c>
      <c r="F24" t="s">
        <v>39</v>
      </c>
      <c r="G24" t="s">
        <v>112</v>
      </c>
      <c r="H24" t="s">
        <v>26</v>
      </c>
      <c r="I24" t="s">
        <v>27</v>
      </c>
      <c r="J24" t="s">
        <v>35</v>
      </c>
      <c r="K24" t="s">
        <v>36</v>
      </c>
      <c r="L24" t="str">
        <f t="shared" si="1"/>
        <v xml:space="preserve">Samsung </v>
      </c>
      <c r="M24" t="str">
        <f t="shared" si="2"/>
        <v>Mid-Sized Order</v>
      </c>
      <c r="N24">
        <v>2</v>
      </c>
      <c r="O24" s="6">
        <v>0</v>
      </c>
      <c r="P24" s="3">
        <v>1702.5</v>
      </c>
      <c r="Q24" s="3">
        <v>196.92</v>
      </c>
      <c r="R24" s="3">
        <v>445.31</v>
      </c>
    </row>
    <row r="25" spans="1:18" hidden="1" x14ac:dyDescent="0.25">
      <c r="A25" t="s">
        <v>114</v>
      </c>
      <c r="B25" s="2">
        <v>43355</v>
      </c>
      <c r="C25" s="10" t="str">
        <f t="shared" si="0"/>
        <v>2018</v>
      </c>
      <c r="D25">
        <v>10167</v>
      </c>
      <c r="E25" t="s">
        <v>115</v>
      </c>
      <c r="F25" t="s">
        <v>32</v>
      </c>
      <c r="G25" t="s">
        <v>116</v>
      </c>
      <c r="H25" t="s">
        <v>26</v>
      </c>
      <c r="I25" t="s">
        <v>27</v>
      </c>
      <c r="J25" t="s">
        <v>117</v>
      </c>
      <c r="K25" t="s">
        <v>118</v>
      </c>
      <c r="L25" t="str">
        <f t="shared" si="1"/>
        <v xml:space="preserve">Xerox </v>
      </c>
      <c r="M25" t="str">
        <f t="shared" si="2"/>
        <v>Single Item</v>
      </c>
      <c r="N25">
        <v>1</v>
      </c>
      <c r="O25" s="6">
        <v>0</v>
      </c>
      <c r="P25" s="3">
        <v>180.55</v>
      </c>
      <c r="Q25" s="3">
        <v>16.260000000000002</v>
      </c>
      <c r="R25" s="3">
        <v>28.71</v>
      </c>
    </row>
    <row r="26" spans="1:18" hidden="1" x14ac:dyDescent="0.25">
      <c r="A26" t="s">
        <v>119</v>
      </c>
      <c r="B26" s="2">
        <v>43242</v>
      </c>
      <c r="C26" s="10" t="str">
        <f t="shared" si="0"/>
        <v>2018</v>
      </c>
      <c r="D26">
        <v>10031</v>
      </c>
      <c r="E26" t="s">
        <v>120</v>
      </c>
      <c r="F26" t="s">
        <v>32</v>
      </c>
      <c r="G26" t="s">
        <v>121</v>
      </c>
      <c r="H26" t="s">
        <v>121</v>
      </c>
      <c r="I26" t="s">
        <v>122</v>
      </c>
      <c r="J26" t="s">
        <v>123</v>
      </c>
      <c r="K26" t="s">
        <v>124</v>
      </c>
      <c r="L26" t="str">
        <f t="shared" si="1"/>
        <v xml:space="preserve">Sony </v>
      </c>
      <c r="M26" t="str">
        <f t="shared" si="2"/>
        <v>Large Order</v>
      </c>
      <c r="N26">
        <v>7</v>
      </c>
      <c r="O26" s="6">
        <v>0</v>
      </c>
      <c r="P26" s="3">
        <v>4673.8999999999996</v>
      </c>
      <c r="Q26" s="3">
        <v>25.44</v>
      </c>
      <c r="R26" s="3">
        <v>937.32</v>
      </c>
    </row>
    <row r="27" spans="1:18" hidden="1" x14ac:dyDescent="0.25">
      <c r="A27" t="s">
        <v>125</v>
      </c>
      <c r="B27" s="2">
        <v>44902</v>
      </c>
      <c r="C27" s="10" t="str">
        <f t="shared" si="0"/>
        <v>2022</v>
      </c>
      <c r="D27">
        <v>10040</v>
      </c>
      <c r="E27" t="s">
        <v>126</v>
      </c>
      <c r="F27" t="s">
        <v>39</v>
      </c>
      <c r="G27" t="s">
        <v>47</v>
      </c>
      <c r="H27" t="s">
        <v>48</v>
      </c>
      <c r="I27" t="s">
        <v>122</v>
      </c>
      <c r="J27" t="s">
        <v>117</v>
      </c>
      <c r="K27" t="s">
        <v>118</v>
      </c>
      <c r="L27" t="str">
        <f t="shared" si="1"/>
        <v xml:space="preserve">Xerox </v>
      </c>
      <c r="M27" t="str">
        <f t="shared" si="2"/>
        <v>Single Item</v>
      </c>
      <c r="N27">
        <v>1</v>
      </c>
      <c r="O27" s="6">
        <v>0.05</v>
      </c>
      <c r="P27" s="3">
        <v>180.55</v>
      </c>
      <c r="Q27" s="3">
        <v>17.07</v>
      </c>
      <c r="R27" s="3">
        <v>28.79</v>
      </c>
    </row>
    <row r="28" spans="1:18" hidden="1" x14ac:dyDescent="0.25">
      <c r="A28" t="s">
        <v>127</v>
      </c>
      <c r="B28" s="2">
        <v>44498</v>
      </c>
      <c r="C28" s="10" t="str">
        <f t="shared" si="0"/>
        <v>2021</v>
      </c>
      <c r="D28">
        <v>10357</v>
      </c>
      <c r="E28" t="s">
        <v>128</v>
      </c>
      <c r="F28" t="s">
        <v>17</v>
      </c>
      <c r="G28" t="s">
        <v>18</v>
      </c>
      <c r="H28" t="s">
        <v>19</v>
      </c>
      <c r="I28" t="s">
        <v>20</v>
      </c>
      <c r="J28" t="s">
        <v>129</v>
      </c>
      <c r="K28" t="s">
        <v>130</v>
      </c>
      <c r="L28" t="str">
        <f t="shared" si="1"/>
        <v xml:space="preserve">BlackBerry </v>
      </c>
      <c r="M28" t="str">
        <f t="shared" si="2"/>
        <v>Single Item</v>
      </c>
      <c r="N28">
        <v>1</v>
      </c>
      <c r="O28" s="6">
        <v>0</v>
      </c>
      <c r="P28" s="3">
        <v>916.69</v>
      </c>
      <c r="Q28" s="3">
        <v>56.47</v>
      </c>
      <c r="R28" s="3">
        <v>188.99</v>
      </c>
    </row>
    <row r="29" spans="1:18" hidden="1" x14ac:dyDescent="0.25">
      <c r="A29" t="s">
        <v>131</v>
      </c>
      <c r="B29" s="2">
        <v>43202</v>
      </c>
      <c r="C29" s="10" t="str">
        <f t="shared" si="0"/>
        <v>2018</v>
      </c>
      <c r="D29">
        <v>10061</v>
      </c>
      <c r="E29" t="s">
        <v>132</v>
      </c>
      <c r="F29" t="s">
        <v>32</v>
      </c>
      <c r="G29" t="s">
        <v>133</v>
      </c>
      <c r="H29" t="s">
        <v>134</v>
      </c>
      <c r="I29" t="s">
        <v>135</v>
      </c>
      <c r="J29" t="s">
        <v>50</v>
      </c>
      <c r="K29" t="s">
        <v>51</v>
      </c>
      <c r="L29" t="str">
        <f t="shared" si="1"/>
        <v xml:space="preserve">Nokia </v>
      </c>
      <c r="M29" t="str">
        <f t="shared" si="2"/>
        <v>Single Item</v>
      </c>
      <c r="N29">
        <v>1</v>
      </c>
      <c r="O29" s="6">
        <v>0</v>
      </c>
      <c r="P29" s="3">
        <v>925.49</v>
      </c>
      <c r="Q29" s="3">
        <v>51.84</v>
      </c>
      <c r="R29" s="3">
        <v>190.28</v>
      </c>
    </row>
    <row r="30" spans="1:18" hidden="1" x14ac:dyDescent="0.25">
      <c r="A30" t="s">
        <v>136</v>
      </c>
      <c r="B30" s="2">
        <v>43314</v>
      </c>
      <c r="C30" s="10" t="str">
        <f t="shared" si="0"/>
        <v>2018</v>
      </c>
      <c r="D30">
        <v>10021</v>
      </c>
      <c r="E30" t="s">
        <v>137</v>
      </c>
      <c r="F30" t="s">
        <v>39</v>
      </c>
      <c r="G30" t="s">
        <v>33</v>
      </c>
      <c r="H30" t="s">
        <v>34</v>
      </c>
      <c r="I30" t="s">
        <v>27</v>
      </c>
      <c r="J30" t="s">
        <v>138</v>
      </c>
      <c r="K30" t="s">
        <v>139</v>
      </c>
      <c r="L30" t="str">
        <f t="shared" si="1"/>
        <v xml:space="preserve">Canon </v>
      </c>
      <c r="M30" t="str">
        <f t="shared" si="2"/>
        <v>Large Order</v>
      </c>
      <c r="N30">
        <v>5</v>
      </c>
      <c r="O30" s="6">
        <v>0.05</v>
      </c>
      <c r="P30" s="3">
        <v>904.5</v>
      </c>
      <c r="Q30" s="3">
        <v>18.57</v>
      </c>
      <c r="R30" s="3">
        <v>137.56</v>
      </c>
    </row>
    <row r="31" spans="1:18" hidden="1" x14ac:dyDescent="0.25">
      <c r="A31" t="s">
        <v>140</v>
      </c>
      <c r="B31" s="2">
        <v>44089</v>
      </c>
      <c r="C31" s="10" t="str">
        <f t="shared" si="0"/>
        <v>2020</v>
      </c>
      <c r="D31">
        <v>10105</v>
      </c>
      <c r="E31" t="s">
        <v>141</v>
      </c>
      <c r="F31" t="s">
        <v>39</v>
      </c>
      <c r="G31" t="s">
        <v>116</v>
      </c>
      <c r="H31" t="s">
        <v>26</v>
      </c>
      <c r="I31" t="s">
        <v>27</v>
      </c>
      <c r="J31" t="s">
        <v>142</v>
      </c>
      <c r="K31" t="s">
        <v>143</v>
      </c>
      <c r="L31" t="str">
        <f t="shared" si="1"/>
        <v xml:space="preserve">Whirlpook </v>
      </c>
      <c r="M31" t="str">
        <f t="shared" si="2"/>
        <v>Large Order</v>
      </c>
      <c r="N31">
        <v>6</v>
      </c>
      <c r="O31" s="6">
        <v>0</v>
      </c>
      <c r="P31" s="3">
        <v>1162.02</v>
      </c>
      <c r="Q31" s="3">
        <v>14</v>
      </c>
      <c r="R31" s="3">
        <v>140.84</v>
      </c>
    </row>
    <row r="32" spans="1:18" hidden="1" x14ac:dyDescent="0.25">
      <c r="A32" t="s">
        <v>144</v>
      </c>
      <c r="B32" s="2">
        <v>44378</v>
      </c>
      <c r="C32" s="10" t="str">
        <f t="shared" si="0"/>
        <v>2021</v>
      </c>
      <c r="D32">
        <v>10222</v>
      </c>
      <c r="E32" t="s">
        <v>145</v>
      </c>
      <c r="F32" t="s">
        <v>32</v>
      </c>
      <c r="G32" t="s">
        <v>121</v>
      </c>
      <c r="H32" t="s">
        <v>121</v>
      </c>
      <c r="I32" t="s">
        <v>122</v>
      </c>
      <c r="J32" t="s">
        <v>146</v>
      </c>
      <c r="K32" t="s">
        <v>147</v>
      </c>
      <c r="L32" t="str">
        <f t="shared" si="1"/>
        <v xml:space="preserve">Breville </v>
      </c>
      <c r="M32" t="str">
        <f t="shared" si="2"/>
        <v>Mid-Sized Order</v>
      </c>
      <c r="N32">
        <v>4</v>
      </c>
      <c r="O32" s="6">
        <v>0</v>
      </c>
      <c r="P32" s="3">
        <v>644.72</v>
      </c>
      <c r="Q32" s="3">
        <v>14.53</v>
      </c>
      <c r="R32" s="3">
        <v>78.81</v>
      </c>
    </row>
    <row r="33" spans="1:18" hidden="1" x14ac:dyDescent="0.25">
      <c r="A33" t="s">
        <v>148</v>
      </c>
      <c r="B33" s="2">
        <v>43429</v>
      </c>
      <c r="C33" s="10" t="str">
        <f t="shared" si="0"/>
        <v>2018</v>
      </c>
      <c r="D33">
        <v>10253</v>
      </c>
      <c r="E33" t="s">
        <v>149</v>
      </c>
      <c r="F33" t="s">
        <v>17</v>
      </c>
      <c r="G33" t="s">
        <v>72</v>
      </c>
      <c r="H33" t="s">
        <v>73</v>
      </c>
      <c r="I33" t="s">
        <v>56</v>
      </c>
      <c r="J33" t="s">
        <v>150</v>
      </c>
      <c r="K33" t="s">
        <v>151</v>
      </c>
      <c r="L33" t="str">
        <f t="shared" si="1"/>
        <v xml:space="preserve">Maytag </v>
      </c>
      <c r="M33" t="str">
        <f t="shared" si="2"/>
        <v>Single Item</v>
      </c>
      <c r="N33">
        <v>1</v>
      </c>
      <c r="O33" s="6">
        <v>0</v>
      </c>
      <c r="P33" s="3">
        <v>878.08</v>
      </c>
      <c r="Q33" s="3">
        <v>274.27999999999997</v>
      </c>
      <c r="R33" s="3">
        <v>246.95</v>
      </c>
    </row>
    <row r="34" spans="1:18" hidden="1" x14ac:dyDescent="0.25">
      <c r="A34" t="s">
        <v>152</v>
      </c>
      <c r="B34" s="2">
        <v>43858</v>
      </c>
      <c r="C34" s="10" t="str">
        <f t="shared" si="0"/>
        <v>2020</v>
      </c>
      <c r="D34">
        <v>10356</v>
      </c>
      <c r="E34" t="s">
        <v>153</v>
      </c>
      <c r="F34" t="s">
        <v>32</v>
      </c>
      <c r="G34" t="s">
        <v>154</v>
      </c>
      <c r="H34" t="s">
        <v>155</v>
      </c>
      <c r="I34" t="s">
        <v>156</v>
      </c>
      <c r="J34" t="s">
        <v>157</v>
      </c>
      <c r="K34" t="s">
        <v>158</v>
      </c>
      <c r="L34" t="str">
        <f t="shared" si="1"/>
        <v xml:space="preserve">Epson </v>
      </c>
      <c r="M34" t="str">
        <f t="shared" si="2"/>
        <v>Mid-Sized Order</v>
      </c>
      <c r="N34">
        <v>2</v>
      </c>
      <c r="O34" s="6">
        <v>0</v>
      </c>
      <c r="P34" s="3">
        <v>377.74</v>
      </c>
      <c r="Q34" s="3">
        <v>22.58</v>
      </c>
      <c r="R34" s="3">
        <v>58.92</v>
      </c>
    </row>
    <row r="35" spans="1:18" hidden="1" x14ac:dyDescent="0.25">
      <c r="A35" t="s">
        <v>159</v>
      </c>
      <c r="B35" s="2">
        <v>44082</v>
      </c>
      <c r="C35" s="10" t="str">
        <f t="shared" si="0"/>
        <v>2020</v>
      </c>
      <c r="D35">
        <v>10024</v>
      </c>
      <c r="E35" t="s">
        <v>160</v>
      </c>
      <c r="F35" t="s">
        <v>39</v>
      </c>
      <c r="G35" t="s">
        <v>25</v>
      </c>
      <c r="H35" t="s">
        <v>26</v>
      </c>
      <c r="I35" t="s">
        <v>27</v>
      </c>
      <c r="J35" t="s">
        <v>161</v>
      </c>
      <c r="K35" t="s">
        <v>162</v>
      </c>
      <c r="L35" t="str">
        <f t="shared" si="1"/>
        <v xml:space="preserve">Lexmark </v>
      </c>
      <c r="M35" t="str">
        <f t="shared" si="2"/>
        <v>Single Item</v>
      </c>
      <c r="N35">
        <v>1</v>
      </c>
      <c r="O35" s="6">
        <v>0.15</v>
      </c>
      <c r="P35" s="3">
        <v>107.75</v>
      </c>
      <c r="Q35" s="3">
        <v>12.44</v>
      </c>
      <c r="R35" s="3">
        <v>17.399999999999999</v>
      </c>
    </row>
    <row r="36" spans="1:18" hidden="1" x14ac:dyDescent="0.25">
      <c r="A36" t="s">
        <v>163</v>
      </c>
      <c r="B36" s="2">
        <v>43671</v>
      </c>
      <c r="C36" s="10" t="str">
        <f t="shared" si="0"/>
        <v>2019</v>
      </c>
      <c r="D36">
        <v>10374</v>
      </c>
      <c r="E36" t="s">
        <v>164</v>
      </c>
      <c r="F36" t="s">
        <v>32</v>
      </c>
      <c r="G36" t="s">
        <v>165</v>
      </c>
      <c r="H36" t="s">
        <v>41</v>
      </c>
      <c r="I36" t="s">
        <v>166</v>
      </c>
      <c r="J36" t="s">
        <v>167</v>
      </c>
      <c r="K36" t="s">
        <v>168</v>
      </c>
      <c r="L36" t="str">
        <f t="shared" si="1"/>
        <v xml:space="preserve">Philips </v>
      </c>
      <c r="M36" t="str">
        <f t="shared" si="2"/>
        <v>Single Item</v>
      </c>
      <c r="N36">
        <v>1</v>
      </c>
      <c r="O36" s="6">
        <v>0.05</v>
      </c>
      <c r="P36" s="3">
        <v>1215.8</v>
      </c>
      <c r="Q36" s="3">
        <v>230.18</v>
      </c>
      <c r="R36" s="3">
        <v>290.5</v>
      </c>
    </row>
    <row r="37" spans="1:18" hidden="1" x14ac:dyDescent="0.25">
      <c r="A37" t="s">
        <v>169</v>
      </c>
      <c r="B37" s="2">
        <v>43295</v>
      </c>
      <c r="C37" s="10" t="str">
        <f t="shared" si="0"/>
        <v>2018</v>
      </c>
      <c r="D37">
        <v>10332</v>
      </c>
      <c r="E37" t="s">
        <v>170</v>
      </c>
      <c r="F37" t="s">
        <v>39</v>
      </c>
      <c r="G37" t="s">
        <v>47</v>
      </c>
      <c r="H37" t="s">
        <v>48</v>
      </c>
      <c r="I37" t="s">
        <v>122</v>
      </c>
      <c r="J37" t="s">
        <v>91</v>
      </c>
      <c r="K37" t="s">
        <v>92</v>
      </c>
      <c r="L37" t="str">
        <f t="shared" si="1"/>
        <v xml:space="preserve">Hamilton </v>
      </c>
      <c r="M37" t="str">
        <f t="shared" si="2"/>
        <v>Single Item</v>
      </c>
      <c r="N37">
        <v>1</v>
      </c>
      <c r="O37" s="6">
        <v>0</v>
      </c>
      <c r="P37" s="3">
        <v>277.07</v>
      </c>
      <c r="Q37" s="3">
        <v>32.770000000000003</v>
      </c>
      <c r="R37" s="3">
        <v>36.53</v>
      </c>
    </row>
    <row r="38" spans="1:18" hidden="1" x14ac:dyDescent="0.25">
      <c r="A38" t="s">
        <v>171</v>
      </c>
      <c r="B38" s="2">
        <v>44777</v>
      </c>
      <c r="C38" s="10" t="str">
        <f t="shared" si="0"/>
        <v>2022</v>
      </c>
      <c r="D38">
        <v>10149</v>
      </c>
      <c r="E38" t="s">
        <v>1538</v>
      </c>
      <c r="F38" t="s">
        <v>17</v>
      </c>
      <c r="G38" t="s">
        <v>121</v>
      </c>
      <c r="H38" t="s">
        <v>121</v>
      </c>
      <c r="I38" t="s">
        <v>122</v>
      </c>
      <c r="J38" t="s">
        <v>28</v>
      </c>
      <c r="K38" t="s">
        <v>29</v>
      </c>
      <c r="L38" t="str">
        <f t="shared" si="1"/>
        <v xml:space="preserve">LG </v>
      </c>
      <c r="M38" t="str">
        <f t="shared" si="2"/>
        <v>Mid-Sized Order</v>
      </c>
      <c r="N38">
        <v>2</v>
      </c>
      <c r="O38" s="6">
        <v>0.05</v>
      </c>
      <c r="P38" s="3">
        <v>2008.36</v>
      </c>
      <c r="Q38" s="3">
        <v>282.11</v>
      </c>
      <c r="R38" s="3">
        <v>530.29</v>
      </c>
    </row>
    <row r="39" spans="1:18" hidden="1" x14ac:dyDescent="0.25">
      <c r="A39" t="s">
        <v>173</v>
      </c>
      <c r="B39" s="2">
        <v>44801</v>
      </c>
      <c r="C39" s="10" t="str">
        <f t="shared" si="0"/>
        <v>2022</v>
      </c>
      <c r="D39">
        <v>10113</v>
      </c>
      <c r="E39" t="s">
        <v>174</v>
      </c>
      <c r="F39" t="s">
        <v>17</v>
      </c>
      <c r="G39" t="s">
        <v>154</v>
      </c>
      <c r="H39" t="s">
        <v>155</v>
      </c>
      <c r="I39" t="s">
        <v>156</v>
      </c>
      <c r="J39" t="s">
        <v>175</v>
      </c>
      <c r="K39" t="s">
        <v>176</v>
      </c>
      <c r="L39" t="str">
        <f t="shared" si="1"/>
        <v xml:space="preserve">KitchenAid </v>
      </c>
      <c r="M39" t="str">
        <f t="shared" si="2"/>
        <v>Single Item</v>
      </c>
      <c r="N39">
        <v>1</v>
      </c>
      <c r="O39" s="6">
        <v>0.05</v>
      </c>
      <c r="P39" s="3">
        <v>1223.1600000000001</v>
      </c>
      <c r="Q39" s="3">
        <v>319.55</v>
      </c>
      <c r="R39" s="3">
        <v>337.74</v>
      </c>
    </row>
    <row r="40" spans="1:18" hidden="1" x14ac:dyDescent="0.25">
      <c r="A40" t="s">
        <v>177</v>
      </c>
      <c r="B40" s="2">
        <v>43104</v>
      </c>
      <c r="C40" s="10" t="str">
        <f t="shared" si="0"/>
        <v>2018</v>
      </c>
      <c r="D40">
        <v>10077</v>
      </c>
      <c r="E40" t="s">
        <v>178</v>
      </c>
      <c r="F40" t="s">
        <v>17</v>
      </c>
      <c r="G40" t="s">
        <v>33</v>
      </c>
      <c r="H40" t="s">
        <v>34</v>
      </c>
      <c r="I40" t="s">
        <v>27</v>
      </c>
      <c r="J40" t="s">
        <v>146</v>
      </c>
      <c r="K40" t="s">
        <v>147</v>
      </c>
      <c r="L40" t="str">
        <f t="shared" si="1"/>
        <v xml:space="preserve">Breville </v>
      </c>
      <c r="M40" t="str">
        <f t="shared" si="2"/>
        <v>Single Item</v>
      </c>
      <c r="N40">
        <v>1</v>
      </c>
      <c r="O40" s="6">
        <v>0.1</v>
      </c>
      <c r="P40" s="3">
        <v>161.18</v>
      </c>
      <c r="Q40" s="3">
        <v>13.84</v>
      </c>
      <c r="R40" s="3">
        <v>20.72</v>
      </c>
    </row>
    <row r="41" spans="1:18" hidden="1" x14ac:dyDescent="0.25">
      <c r="A41" t="s">
        <v>179</v>
      </c>
      <c r="B41" s="2">
        <v>43491</v>
      </c>
      <c r="C41" s="10" t="str">
        <f t="shared" si="0"/>
        <v>2019</v>
      </c>
      <c r="D41">
        <v>10067</v>
      </c>
      <c r="E41" t="s">
        <v>180</v>
      </c>
      <c r="F41" t="s">
        <v>32</v>
      </c>
      <c r="G41" t="s">
        <v>25</v>
      </c>
      <c r="H41" t="s">
        <v>26</v>
      </c>
      <c r="I41" t="s">
        <v>27</v>
      </c>
      <c r="J41" t="s">
        <v>181</v>
      </c>
      <c r="K41" t="s">
        <v>182</v>
      </c>
      <c r="L41" t="str">
        <f t="shared" si="1"/>
        <v xml:space="preserve">Hoover </v>
      </c>
      <c r="M41" t="str">
        <f t="shared" si="2"/>
        <v>Single Item</v>
      </c>
      <c r="N41">
        <v>1</v>
      </c>
      <c r="O41" s="6">
        <v>0.05</v>
      </c>
      <c r="P41" s="3">
        <v>230.19</v>
      </c>
      <c r="Q41" s="3">
        <v>26.22</v>
      </c>
      <c r="R41" s="3">
        <v>30.24</v>
      </c>
    </row>
    <row r="42" spans="1:18" hidden="1" x14ac:dyDescent="0.25">
      <c r="A42" t="s">
        <v>183</v>
      </c>
      <c r="B42" s="2">
        <v>44324</v>
      </c>
      <c r="C42" s="10" t="str">
        <f t="shared" si="0"/>
        <v>2021</v>
      </c>
      <c r="D42">
        <v>10206</v>
      </c>
      <c r="E42" t="s">
        <v>184</v>
      </c>
      <c r="F42" t="s">
        <v>17</v>
      </c>
      <c r="G42" t="s">
        <v>18</v>
      </c>
      <c r="H42" t="s">
        <v>19</v>
      </c>
      <c r="I42" t="s">
        <v>20</v>
      </c>
      <c r="J42" t="s">
        <v>68</v>
      </c>
      <c r="K42" t="s">
        <v>69</v>
      </c>
      <c r="L42" t="str">
        <f t="shared" si="1"/>
        <v xml:space="preserve">StarTech </v>
      </c>
      <c r="M42" t="str">
        <f t="shared" si="2"/>
        <v>Large Order</v>
      </c>
      <c r="N42">
        <v>5</v>
      </c>
      <c r="O42" s="6">
        <v>0.1</v>
      </c>
      <c r="P42" s="3">
        <v>1132.45</v>
      </c>
      <c r="Q42" s="3">
        <v>20.74</v>
      </c>
      <c r="R42" s="3">
        <v>171.92</v>
      </c>
    </row>
    <row r="43" spans="1:18" hidden="1" x14ac:dyDescent="0.25">
      <c r="A43" t="s">
        <v>185</v>
      </c>
      <c r="B43" s="2">
        <v>43948</v>
      </c>
      <c r="C43" s="10" t="str">
        <f t="shared" si="0"/>
        <v>2020</v>
      </c>
      <c r="D43">
        <v>10306</v>
      </c>
      <c r="E43" t="s">
        <v>186</v>
      </c>
      <c r="F43" t="s">
        <v>39</v>
      </c>
      <c r="G43" t="s">
        <v>88</v>
      </c>
      <c r="H43" t="s">
        <v>89</v>
      </c>
      <c r="I43" t="s">
        <v>90</v>
      </c>
      <c r="J43" t="s">
        <v>64</v>
      </c>
      <c r="K43" t="s">
        <v>65</v>
      </c>
      <c r="L43" t="str">
        <f t="shared" si="1"/>
        <v xml:space="preserve">TCL </v>
      </c>
      <c r="M43" t="str">
        <f t="shared" si="2"/>
        <v>Mid-Sized Order</v>
      </c>
      <c r="N43">
        <v>2</v>
      </c>
      <c r="O43" s="6">
        <v>0</v>
      </c>
      <c r="P43" s="3">
        <v>1763.28</v>
      </c>
      <c r="Q43" s="3">
        <v>147.30000000000001</v>
      </c>
      <c r="R43" s="3">
        <v>402.65</v>
      </c>
    </row>
    <row r="44" spans="1:18" hidden="1" x14ac:dyDescent="0.25">
      <c r="A44" t="s">
        <v>187</v>
      </c>
      <c r="B44" s="2">
        <v>44229</v>
      </c>
      <c r="C44" s="10" t="str">
        <f t="shared" si="0"/>
        <v>2021</v>
      </c>
      <c r="D44">
        <v>10196</v>
      </c>
      <c r="E44" t="s">
        <v>1539</v>
      </c>
      <c r="F44" t="s">
        <v>39</v>
      </c>
      <c r="G44" t="s">
        <v>18</v>
      </c>
      <c r="H44" t="s">
        <v>19</v>
      </c>
      <c r="I44" t="s">
        <v>20</v>
      </c>
      <c r="J44" t="s">
        <v>43</v>
      </c>
      <c r="K44" t="s">
        <v>44</v>
      </c>
      <c r="L44" t="str">
        <f t="shared" si="1"/>
        <v xml:space="preserve">HP </v>
      </c>
      <c r="M44" t="str">
        <f t="shared" si="2"/>
        <v>Mid-Sized Order</v>
      </c>
      <c r="N44">
        <v>4</v>
      </c>
      <c r="O44" s="6">
        <v>0</v>
      </c>
      <c r="P44" s="3">
        <v>630</v>
      </c>
      <c r="Q44" s="3">
        <v>18.89</v>
      </c>
      <c r="R44" s="3">
        <v>96.37</v>
      </c>
    </row>
    <row r="45" spans="1:18" hidden="1" x14ac:dyDescent="0.25">
      <c r="A45" t="s">
        <v>189</v>
      </c>
      <c r="B45" s="2">
        <v>44487</v>
      </c>
      <c r="C45" s="10" t="str">
        <f t="shared" si="0"/>
        <v>2021</v>
      </c>
      <c r="D45">
        <v>10011</v>
      </c>
      <c r="E45" t="s">
        <v>190</v>
      </c>
      <c r="F45" t="s">
        <v>32</v>
      </c>
      <c r="G45" t="s">
        <v>121</v>
      </c>
      <c r="H45" t="s">
        <v>121</v>
      </c>
      <c r="I45" t="s">
        <v>122</v>
      </c>
      <c r="J45" t="s">
        <v>175</v>
      </c>
      <c r="K45" t="s">
        <v>176</v>
      </c>
      <c r="L45" t="str">
        <f t="shared" si="1"/>
        <v xml:space="preserve">KitchenAid </v>
      </c>
      <c r="M45" t="str">
        <f t="shared" si="2"/>
        <v>Large Order</v>
      </c>
      <c r="N45">
        <v>5</v>
      </c>
      <c r="O45" s="6">
        <v>0.05</v>
      </c>
      <c r="P45" s="3">
        <v>6115.8</v>
      </c>
      <c r="Q45" s="3">
        <v>305.02999999999997</v>
      </c>
      <c r="R45" s="3">
        <v>1559.45</v>
      </c>
    </row>
    <row r="46" spans="1:18" hidden="1" x14ac:dyDescent="0.25">
      <c r="A46" t="s">
        <v>191</v>
      </c>
      <c r="B46" s="2">
        <v>43839</v>
      </c>
      <c r="C46" s="10" t="str">
        <f t="shared" si="0"/>
        <v>2020</v>
      </c>
      <c r="D46">
        <v>10238</v>
      </c>
      <c r="E46" t="s">
        <v>192</v>
      </c>
      <c r="F46" t="s">
        <v>39</v>
      </c>
      <c r="G46" t="s">
        <v>193</v>
      </c>
      <c r="H46" t="s">
        <v>193</v>
      </c>
      <c r="I46" t="s">
        <v>194</v>
      </c>
      <c r="J46" t="s">
        <v>195</v>
      </c>
      <c r="K46" t="s">
        <v>196</v>
      </c>
      <c r="L46" t="str">
        <f t="shared" si="1"/>
        <v xml:space="preserve">Cuisinart </v>
      </c>
      <c r="M46" t="str">
        <f t="shared" si="2"/>
        <v>Single Item</v>
      </c>
      <c r="N46">
        <v>1</v>
      </c>
      <c r="O46" s="6">
        <v>0</v>
      </c>
      <c r="P46" s="3">
        <v>279.27999999999997</v>
      </c>
      <c r="Q46" s="3">
        <v>25.44</v>
      </c>
      <c r="R46" s="3">
        <v>36.049999999999997</v>
      </c>
    </row>
    <row r="47" spans="1:18" hidden="1" x14ac:dyDescent="0.25">
      <c r="A47" t="s">
        <v>197</v>
      </c>
      <c r="B47" s="2">
        <v>44165</v>
      </c>
      <c r="C47" s="10" t="str">
        <f t="shared" si="0"/>
        <v>2020</v>
      </c>
      <c r="D47">
        <v>10340</v>
      </c>
      <c r="E47" t="s">
        <v>198</v>
      </c>
      <c r="F47" t="s">
        <v>32</v>
      </c>
      <c r="G47" t="s">
        <v>33</v>
      </c>
      <c r="H47" t="s">
        <v>34</v>
      </c>
      <c r="I47" t="s">
        <v>27</v>
      </c>
      <c r="J47" t="s">
        <v>84</v>
      </c>
      <c r="K47" t="s">
        <v>85</v>
      </c>
      <c r="L47" t="str">
        <f t="shared" si="1"/>
        <v xml:space="preserve">Panasonic </v>
      </c>
      <c r="M47" t="str">
        <f t="shared" si="2"/>
        <v>Mid-Sized Order</v>
      </c>
      <c r="N47">
        <v>4</v>
      </c>
      <c r="O47" s="6">
        <v>0</v>
      </c>
      <c r="P47" s="3">
        <v>1159.68</v>
      </c>
      <c r="Q47" s="3">
        <v>31.58</v>
      </c>
      <c r="R47" s="3">
        <v>142.32</v>
      </c>
    </row>
    <row r="48" spans="1:18" hidden="1" x14ac:dyDescent="0.25">
      <c r="A48" t="s">
        <v>199</v>
      </c>
      <c r="B48" s="2">
        <v>44003</v>
      </c>
      <c r="C48" s="10" t="str">
        <f t="shared" si="0"/>
        <v>2020</v>
      </c>
      <c r="D48">
        <v>10341</v>
      </c>
      <c r="E48" t="s">
        <v>200</v>
      </c>
      <c r="F48" t="s">
        <v>39</v>
      </c>
      <c r="G48" t="s">
        <v>201</v>
      </c>
      <c r="H48" t="s">
        <v>202</v>
      </c>
      <c r="I48" t="s">
        <v>122</v>
      </c>
      <c r="J48" t="s">
        <v>43</v>
      </c>
      <c r="K48" t="s">
        <v>44</v>
      </c>
      <c r="L48" t="str">
        <f t="shared" si="1"/>
        <v xml:space="preserve">HP </v>
      </c>
      <c r="M48" t="str">
        <f t="shared" si="2"/>
        <v>Mid-Sized Order</v>
      </c>
      <c r="N48">
        <v>4</v>
      </c>
      <c r="O48" s="6">
        <v>0.2</v>
      </c>
      <c r="P48" s="3">
        <v>630</v>
      </c>
      <c r="Q48" s="3">
        <v>18.89</v>
      </c>
      <c r="R48" s="3">
        <v>96.37</v>
      </c>
    </row>
    <row r="49" spans="1:18" hidden="1" x14ac:dyDescent="0.25">
      <c r="A49" t="s">
        <v>203</v>
      </c>
      <c r="B49" s="2">
        <v>43167</v>
      </c>
      <c r="C49" s="10" t="str">
        <f t="shared" si="0"/>
        <v>2018</v>
      </c>
      <c r="D49">
        <v>10014</v>
      </c>
      <c r="E49" t="s">
        <v>204</v>
      </c>
      <c r="F49" t="s">
        <v>39</v>
      </c>
      <c r="G49" t="s">
        <v>47</v>
      </c>
      <c r="H49" t="s">
        <v>48</v>
      </c>
      <c r="I49" t="s">
        <v>122</v>
      </c>
      <c r="J49" t="s">
        <v>205</v>
      </c>
      <c r="K49" t="s">
        <v>206</v>
      </c>
      <c r="L49" t="str">
        <f t="shared" si="1"/>
        <v xml:space="preserve">LG </v>
      </c>
      <c r="M49" t="str">
        <f t="shared" si="2"/>
        <v>Single Item</v>
      </c>
      <c r="N49">
        <v>1</v>
      </c>
      <c r="O49" s="6">
        <v>0</v>
      </c>
      <c r="P49" s="3">
        <v>753.3</v>
      </c>
      <c r="Q49" s="3">
        <v>50.01</v>
      </c>
      <c r="R49" s="3">
        <v>155.66</v>
      </c>
    </row>
    <row r="50" spans="1:18" hidden="1" x14ac:dyDescent="0.25">
      <c r="A50" t="s">
        <v>207</v>
      </c>
      <c r="B50" s="2">
        <v>44421</v>
      </c>
      <c r="C50" s="10" t="str">
        <f t="shared" si="0"/>
        <v>2021</v>
      </c>
      <c r="D50">
        <v>10226</v>
      </c>
      <c r="E50" t="s">
        <v>1540</v>
      </c>
      <c r="F50" t="s">
        <v>17</v>
      </c>
      <c r="G50" t="s">
        <v>33</v>
      </c>
      <c r="H50" t="s">
        <v>34</v>
      </c>
      <c r="I50" t="s">
        <v>27</v>
      </c>
      <c r="J50" t="s">
        <v>209</v>
      </c>
      <c r="K50" t="s">
        <v>210</v>
      </c>
      <c r="L50" t="str">
        <f t="shared" si="1"/>
        <v xml:space="preserve">Brother </v>
      </c>
      <c r="M50" t="str">
        <f t="shared" si="2"/>
        <v>Mid-Sized Order</v>
      </c>
      <c r="N50">
        <v>2</v>
      </c>
      <c r="O50" s="6">
        <v>0.25</v>
      </c>
      <c r="P50" s="3">
        <v>273.42</v>
      </c>
      <c r="Q50" s="3">
        <v>11.21</v>
      </c>
      <c r="R50" s="3">
        <v>42.14</v>
      </c>
    </row>
    <row r="51" spans="1:18" hidden="1" x14ac:dyDescent="0.25">
      <c r="A51" t="s">
        <v>211</v>
      </c>
      <c r="B51" s="2">
        <v>43820</v>
      </c>
      <c r="C51" s="10" t="str">
        <f t="shared" si="0"/>
        <v>2019</v>
      </c>
      <c r="D51">
        <v>10204</v>
      </c>
      <c r="E51" t="s">
        <v>212</v>
      </c>
      <c r="F51" t="s">
        <v>17</v>
      </c>
      <c r="G51" t="s">
        <v>165</v>
      </c>
      <c r="H51" t="s">
        <v>41</v>
      </c>
      <c r="I51" t="s">
        <v>166</v>
      </c>
      <c r="J51" t="s">
        <v>157</v>
      </c>
      <c r="K51" t="s">
        <v>158</v>
      </c>
      <c r="L51" t="str">
        <f t="shared" si="1"/>
        <v xml:space="preserve">Epson </v>
      </c>
      <c r="M51" t="str">
        <f t="shared" si="2"/>
        <v>Large Order</v>
      </c>
      <c r="N51">
        <v>5</v>
      </c>
      <c r="O51" s="6">
        <v>0.05</v>
      </c>
      <c r="P51" s="3">
        <v>944.35</v>
      </c>
      <c r="Q51" s="3">
        <v>22.58</v>
      </c>
      <c r="R51" s="3">
        <v>143.91</v>
      </c>
    </row>
    <row r="52" spans="1:18" hidden="1" x14ac:dyDescent="0.25">
      <c r="A52" t="s">
        <v>213</v>
      </c>
      <c r="B52" s="2">
        <v>43987</v>
      </c>
      <c r="C52" s="10" t="str">
        <f t="shared" si="0"/>
        <v>2020</v>
      </c>
      <c r="D52">
        <v>10181</v>
      </c>
      <c r="E52" t="s">
        <v>214</v>
      </c>
      <c r="F52" t="s">
        <v>17</v>
      </c>
      <c r="G52" t="s">
        <v>72</v>
      </c>
      <c r="H52" t="s">
        <v>73</v>
      </c>
      <c r="I52" t="s">
        <v>56</v>
      </c>
      <c r="J52" t="s">
        <v>215</v>
      </c>
      <c r="K52" t="s">
        <v>216</v>
      </c>
      <c r="L52" t="str">
        <f t="shared" si="1"/>
        <v xml:space="preserve">Apple </v>
      </c>
      <c r="M52" t="str">
        <f t="shared" si="2"/>
        <v>Single Item</v>
      </c>
      <c r="N52">
        <v>1</v>
      </c>
      <c r="O52" s="6">
        <v>0.05</v>
      </c>
      <c r="P52" s="3">
        <v>922.77</v>
      </c>
      <c r="Q52" s="3">
        <v>64.69</v>
      </c>
      <c r="R52" s="3">
        <v>191.02</v>
      </c>
    </row>
    <row r="53" spans="1:18" hidden="1" x14ac:dyDescent="0.25">
      <c r="A53" t="s">
        <v>217</v>
      </c>
      <c r="B53" s="2">
        <v>43186</v>
      </c>
      <c r="C53" s="10" t="str">
        <f t="shared" si="0"/>
        <v>2018</v>
      </c>
      <c r="D53">
        <v>10312</v>
      </c>
      <c r="E53" t="s">
        <v>1541</v>
      </c>
      <c r="F53" t="s">
        <v>32</v>
      </c>
      <c r="G53" t="s">
        <v>47</v>
      </c>
      <c r="H53" t="s">
        <v>48</v>
      </c>
      <c r="I53" t="s">
        <v>122</v>
      </c>
      <c r="J53" t="s">
        <v>99</v>
      </c>
      <c r="K53" t="s">
        <v>100</v>
      </c>
      <c r="L53" t="str">
        <f t="shared" si="1"/>
        <v xml:space="preserve">HiSense </v>
      </c>
      <c r="M53" t="str">
        <f t="shared" si="2"/>
        <v>Mid-Sized Order</v>
      </c>
      <c r="N53">
        <v>3</v>
      </c>
      <c r="O53" s="6">
        <v>0</v>
      </c>
      <c r="P53" s="3">
        <v>3241.14</v>
      </c>
      <c r="Q53" s="3">
        <v>254.8</v>
      </c>
      <c r="R53" s="3">
        <v>835.78</v>
      </c>
    </row>
    <row r="54" spans="1:18" hidden="1" x14ac:dyDescent="0.25">
      <c r="A54" t="s">
        <v>219</v>
      </c>
      <c r="B54" s="2">
        <v>44161</v>
      </c>
      <c r="C54" s="10" t="str">
        <f t="shared" si="0"/>
        <v>2020</v>
      </c>
      <c r="D54">
        <v>10361</v>
      </c>
      <c r="E54" t="s">
        <v>220</v>
      </c>
      <c r="F54" t="s">
        <v>17</v>
      </c>
      <c r="G54" t="s">
        <v>154</v>
      </c>
      <c r="H54" t="s">
        <v>155</v>
      </c>
      <c r="I54" t="s">
        <v>156</v>
      </c>
      <c r="J54" t="s">
        <v>129</v>
      </c>
      <c r="K54" t="s">
        <v>130</v>
      </c>
      <c r="L54" t="str">
        <f t="shared" si="1"/>
        <v xml:space="preserve">BlackBerry </v>
      </c>
      <c r="M54" t="str">
        <f t="shared" si="2"/>
        <v>Mid-Sized Order</v>
      </c>
      <c r="N54">
        <v>2</v>
      </c>
      <c r="O54" s="6">
        <v>0.3</v>
      </c>
      <c r="P54" s="3">
        <v>1833.38</v>
      </c>
      <c r="Q54" s="3">
        <v>59.16</v>
      </c>
      <c r="R54" s="3">
        <v>372.6</v>
      </c>
    </row>
    <row r="55" spans="1:18" hidden="1" x14ac:dyDescent="0.25">
      <c r="A55" t="s">
        <v>221</v>
      </c>
      <c r="B55" s="2">
        <v>43194</v>
      </c>
      <c r="C55" s="10" t="str">
        <f t="shared" si="0"/>
        <v>2018</v>
      </c>
      <c r="D55">
        <v>10324</v>
      </c>
      <c r="E55" t="s">
        <v>222</v>
      </c>
      <c r="F55" t="s">
        <v>32</v>
      </c>
      <c r="G55" t="s">
        <v>133</v>
      </c>
      <c r="H55" t="s">
        <v>134</v>
      </c>
      <c r="I55" t="s">
        <v>135</v>
      </c>
      <c r="J55" t="s">
        <v>146</v>
      </c>
      <c r="K55" t="s">
        <v>147</v>
      </c>
      <c r="L55" t="str">
        <f t="shared" si="1"/>
        <v xml:space="preserve">Breville </v>
      </c>
      <c r="M55" t="str">
        <f t="shared" si="2"/>
        <v>Mid-Sized Order</v>
      </c>
      <c r="N55">
        <v>4</v>
      </c>
      <c r="O55" s="6">
        <v>0.05</v>
      </c>
      <c r="P55" s="3">
        <v>644.72</v>
      </c>
      <c r="Q55" s="3">
        <v>15.92</v>
      </c>
      <c r="R55" s="3">
        <v>78.95</v>
      </c>
    </row>
    <row r="56" spans="1:18" hidden="1" x14ac:dyDescent="0.25">
      <c r="A56" t="s">
        <v>223</v>
      </c>
      <c r="B56" s="2">
        <v>43732</v>
      </c>
      <c r="C56" s="10" t="str">
        <f t="shared" si="0"/>
        <v>2019</v>
      </c>
      <c r="D56">
        <v>10095</v>
      </c>
      <c r="E56" t="s">
        <v>224</v>
      </c>
      <c r="F56" t="s">
        <v>17</v>
      </c>
      <c r="G56" t="s">
        <v>18</v>
      </c>
      <c r="H56" t="s">
        <v>19</v>
      </c>
      <c r="I56" t="s">
        <v>20</v>
      </c>
      <c r="J56" t="s">
        <v>161</v>
      </c>
      <c r="K56" t="s">
        <v>162</v>
      </c>
      <c r="L56" t="str">
        <f t="shared" si="1"/>
        <v xml:space="preserve">Lexmark </v>
      </c>
      <c r="M56" t="str">
        <f t="shared" si="2"/>
        <v>Single Item</v>
      </c>
      <c r="N56">
        <v>1</v>
      </c>
      <c r="O56" s="6">
        <v>0</v>
      </c>
      <c r="P56" s="3">
        <v>107.75</v>
      </c>
      <c r="Q56" s="3">
        <v>13.06</v>
      </c>
      <c r="R56" s="3">
        <v>17.47</v>
      </c>
    </row>
    <row r="57" spans="1:18" hidden="1" x14ac:dyDescent="0.25">
      <c r="A57" t="s">
        <v>225</v>
      </c>
      <c r="B57" s="2">
        <v>44409</v>
      </c>
      <c r="C57" s="10" t="str">
        <f t="shared" si="0"/>
        <v>2021</v>
      </c>
      <c r="D57">
        <v>10246</v>
      </c>
      <c r="E57" t="s">
        <v>226</v>
      </c>
      <c r="F57" t="s">
        <v>32</v>
      </c>
      <c r="G57" t="s">
        <v>18</v>
      </c>
      <c r="H57" t="s">
        <v>19</v>
      </c>
      <c r="I57" t="s">
        <v>20</v>
      </c>
      <c r="J57" t="s">
        <v>35</v>
      </c>
      <c r="K57" t="s">
        <v>36</v>
      </c>
      <c r="L57" t="str">
        <f t="shared" si="1"/>
        <v xml:space="preserve">Samsung </v>
      </c>
      <c r="M57" t="str">
        <f t="shared" si="2"/>
        <v>Single Item</v>
      </c>
      <c r="N57">
        <v>1</v>
      </c>
      <c r="O57" s="6">
        <v>0.05</v>
      </c>
      <c r="P57" s="3">
        <v>851.25</v>
      </c>
      <c r="Q57" s="3">
        <v>206.77</v>
      </c>
      <c r="R57" s="3">
        <v>233.49</v>
      </c>
    </row>
    <row r="58" spans="1:18" hidden="1" x14ac:dyDescent="0.25">
      <c r="A58" t="s">
        <v>227</v>
      </c>
      <c r="B58" s="2">
        <v>44747</v>
      </c>
      <c r="C58" s="10" t="str">
        <f t="shared" si="0"/>
        <v>2022</v>
      </c>
      <c r="D58">
        <v>10066</v>
      </c>
      <c r="E58" t="s">
        <v>228</v>
      </c>
      <c r="F58" t="s">
        <v>39</v>
      </c>
      <c r="G58" t="s">
        <v>201</v>
      </c>
      <c r="H58" t="s">
        <v>202</v>
      </c>
      <c r="I58" t="s">
        <v>122</v>
      </c>
      <c r="J58" t="s">
        <v>229</v>
      </c>
      <c r="K58" t="s">
        <v>230</v>
      </c>
      <c r="L58" t="str">
        <f t="shared" si="1"/>
        <v xml:space="preserve">LG </v>
      </c>
      <c r="M58" t="str">
        <f t="shared" si="2"/>
        <v>Single Item</v>
      </c>
      <c r="N58">
        <v>1</v>
      </c>
      <c r="O58" s="6">
        <v>0.05</v>
      </c>
      <c r="P58" s="3">
        <v>1189.8</v>
      </c>
      <c r="Q58" s="3">
        <v>228.96</v>
      </c>
      <c r="R58" s="3">
        <v>284.66000000000003</v>
      </c>
    </row>
    <row r="59" spans="1:18" hidden="1" x14ac:dyDescent="0.25">
      <c r="A59" t="s">
        <v>231</v>
      </c>
      <c r="B59" s="2">
        <v>44546</v>
      </c>
      <c r="C59" s="10" t="str">
        <f t="shared" si="0"/>
        <v>2021</v>
      </c>
      <c r="D59">
        <v>10264</v>
      </c>
      <c r="E59" t="s">
        <v>232</v>
      </c>
      <c r="F59" t="s">
        <v>17</v>
      </c>
      <c r="G59" t="s">
        <v>116</v>
      </c>
      <c r="H59" t="s">
        <v>26</v>
      </c>
      <c r="I59" t="s">
        <v>27</v>
      </c>
      <c r="J59" t="s">
        <v>138</v>
      </c>
      <c r="K59" t="s">
        <v>139</v>
      </c>
      <c r="L59" t="str">
        <f t="shared" si="1"/>
        <v xml:space="preserve">Canon </v>
      </c>
      <c r="M59" t="str">
        <f t="shared" si="2"/>
        <v>Large Order</v>
      </c>
      <c r="N59">
        <v>5</v>
      </c>
      <c r="O59" s="6">
        <v>0.2</v>
      </c>
      <c r="P59" s="3">
        <v>904.5</v>
      </c>
      <c r="Q59" s="3">
        <v>18.57</v>
      </c>
      <c r="R59" s="3">
        <v>137.56</v>
      </c>
    </row>
    <row r="60" spans="1:18" hidden="1" x14ac:dyDescent="0.25">
      <c r="A60" t="s">
        <v>233</v>
      </c>
      <c r="B60" s="2">
        <v>44750</v>
      </c>
      <c r="C60" s="10" t="str">
        <f t="shared" si="0"/>
        <v>2022</v>
      </c>
      <c r="D60">
        <v>10112</v>
      </c>
      <c r="E60" t="s">
        <v>1542</v>
      </c>
      <c r="F60" t="s">
        <v>32</v>
      </c>
      <c r="G60" t="s">
        <v>25</v>
      </c>
      <c r="H60" t="s">
        <v>26</v>
      </c>
      <c r="I60" t="s">
        <v>27</v>
      </c>
      <c r="J60" t="s">
        <v>150</v>
      </c>
      <c r="K60" t="s">
        <v>151</v>
      </c>
      <c r="L60" t="str">
        <f t="shared" si="1"/>
        <v xml:space="preserve">Maytag </v>
      </c>
      <c r="M60" t="str">
        <f t="shared" si="2"/>
        <v>Mid-Sized Order</v>
      </c>
      <c r="N60">
        <v>2</v>
      </c>
      <c r="O60" s="6">
        <v>0</v>
      </c>
      <c r="P60" s="3">
        <v>1756.16</v>
      </c>
      <c r="Q60" s="3">
        <v>228.57</v>
      </c>
      <c r="R60" s="3">
        <v>461.9</v>
      </c>
    </row>
    <row r="61" spans="1:18" hidden="1" x14ac:dyDescent="0.25">
      <c r="A61" t="s">
        <v>235</v>
      </c>
      <c r="B61" s="2">
        <v>43759</v>
      </c>
      <c r="C61" s="10" t="str">
        <f t="shared" si="0"/>
        <v>2019</v>
      </c>
      <c r="D61">
        <v>10067</v>
      </c>
      <c r="E61" t="s">
        <v>180</v>
      </c>
      <c r="F61" t="s">
        <v>32</v>
      </c>
      <c r="G61" t="s">
        <v>193</v>
      </c>
      <c r="H61" t="s">
        <v>193</v>
      </c>
      <c r="I61" t="s">
        <v>194</v>
      </c>
      <c r="J61" t="s">
        <v>236</v>
      </c>
      <c r="K61" t="s">
        <v>237</v>
      </c>
      <c r="L61" t="str">
        <f t="shared" si="1"/>
        <v xml:space="preserve">Hamilton </v>
      </c>
      <c r="M61" t="str">
        <f t="shared" si="2"/>
        <v>Single Item</v>
      </c>
      <c r="N61">
        <v>1</v>
      </c>
      <c r="O61" s="6">
        <v>0</v>
      </c>
      <c r="P61" s="3">
        <v>737.82</v>
      </c>
      <c r="Q61" s="3">
        <v>193.01</v>
      </c>
      <c r="R61" s="3">
        <v>203.76</v>
      </c>
    </row>
    <row r="62" spans="1:18" hidden="1" x14ac:dyDescent="0.25">
      <c r="A62" t="s">
        <v>238</v>
      </c>
      <c r="B62" s="2">
        <v>44433</v>
      </c>
      <c r="C62" s="10" t="str">
        <f t="shared" si="0"/>
        <v>2021</v>
      </c>
      <c r="D62">
        <v>10026</v>
      </c>
      <c r="E62" t="s">
        <v>239</v>
      </c>
      <c r="F62" t="s">
        <v>17</v>
      </c>
      <c r="G62" t="s">
        <v>40</v>
      </c>
      <c r="H62" t="s">
        <v>41</v>
      </c>
      <c r="I62" t="s">
        <v>166</v>
      </c>
      <c r="J62" t="s">
        <v>95</v>
      </c>
      <c r="K62" t="s">
        <v>96</v>
      </c>
      <c r="L62" t="str">
        <f t="shared" si="1"/>
        <v xml:space="preserve">Sharp </v>
      </c>
      <c r="M62" t="str">
        <f t="shared" si="2"/>
        <v>Mid-Sized Order</v>
      </c>
      <c r="N62">
        <v>4</v>
      </c>
      <c r="O62" s="6">
        <v>0</v>
      </c>
      <c r="P62" s="3">
        <v>4097.4799999999996</v>
      </c>
      <c r="Q62" s="3">
        <v>206.84</v>
      </c>
      <c r="R62" s="3">
        <v>922.12</v>
      </c>
    </row>
    <row r="63" spans="1:18" hidden="1" x14ac:dyDescent="0.25">
      <c r="A63" t="s">
        <v>240</v>
      </c>
      <c r="B63" s="2">
        <v>44123</v>
      </c>
      <c r="C63" s="10" t="str">
        <f t="shared" si="0"/>
        <v>2020</v>
      </c>
      <c r="D63">
        <v>10011</v>
      </c>
      <c r="E63" t="s">
        <v>190</v>
      </c>
      <c r="F63" t="s">
        <v>32</v>
      </c>
      <c r="G63" t="s">
        <v>25</v>
      </c>
      <c r="H63" t="s">
        <v>26</v>
      </c>
      <c r="I63" t="s">
        <v>27</v>
      </c>
      <c r="J63" t="s">
        <v>241</v>
      </c>
      <c r="K63" t="s">
        <v>242</v>
      </c>
      <c r="L63" t="str">
        <f t="shared" si="1"/>
        <v xml:space="preserve">LG </v>
      </c>
      <c r="M63" t="str">
        <f t="shared" si="2"/>
        <v>Single Item</v>
      </c>
      <c r="N63">
        <v>1</v>
      </c>
      <c r="O63" s="6">
        <v>0</v>
      </c>
      <c r="P63" s="3">
        <v>238.08</v>
      </c>
      <c r="Q63" s="3">
        <v>27.16</v>
      </c>
      <c r="R63" s="3">
        <v>31.29</v>
      </c>
    </row>
    <row r="64" spans="1:18" hidden="1" x14ac:dyDescent="0.25">
      <c r="A64" t="s">
        <v>243</v>
      </c>
      <c r="B64" s="2">
        <v>43261</v>
      </c>
      <c r="C64" s="10" t="str">
        <f t="shared" si="0"/>
        <v>2018</v>
      </c>
      <c r="D64">
        <v>10244</v>
      </c>
      <c r="E64" t="s">
        <v>244</v>
      </c>
      <c r="F64" t="s">
        <v>39</v>
      </c>
      <c r="G64" t="s">
        <v>33</v>
      </c>
      <c r="H64" t="s">
        <v>34</v>
      </c>
      <c r="I64" t="s">
        <v>27</v>
      </c>
      <c r="J64" t="s">
        <v>215</v>
      </c>
      <c r="K64" t="s">
        <v>216</v>
      </c>
      <c r="L64" t="str">
        <f t="shared" si="1"/>
        <v xml:space="preserve">Apple </v>
      </c>
      <c r="M64" t="str">
        <f t="shared" si="2"/>
        <v>Single Item</v>
      </c>
      <c r="N64">
        <v>1</v>
      </c>
      <c r="O64" s="6">
        <v>0</v>
      </c>
      <c r="P64" s="3">
        <v>922.77</v>
      </c>
      <c r="Q64" s="3">
        <v>53.91</v>
      </c>
      <c r="R64" s="3">
        <v>189.94</v>
      </c>
    </row>
    <row r="65" spans="1:18" hidden="1" x14ac:dyDescent="0.25">
      <c r="A65" t="s">
        <v>245</v>
      </c>
      <c r="B65" s="2">
        <v>44403</v>
      </c>
      <c r="C65" s="10" t="str">
        <f t="shared" si="0"/>
        <v>2021</v>
      </c>
      <c r="D65">
        <v>10011</v>
      </c>
      <c r="E65" t="s">
        <v>190</v>
      </c>
      <c r="F65" t="s">
        <v>32</v>
      </c>
      <c r="G65" t="s">
        <v>40</v>
      </c>
      <c r="H65" t="s">
        <v>41</v>
      </c>
      <c r="I65" t="s">
        <v>166</v>
      </c>
      <c r="J65" t="s">
        <v>246</v>
      </c>
      <c r="K65" t="s">
        <v>247</v>
      </c>
      <c r="L65" t="str">
        <f t="shared" si="1"/>
        <v xml:space="preserve">Samsung </v>
      </c>
      <c r="M65" t="str">
        <f t="shared" si="2"/>
        <v>Mid-Sized Order</v>
      </c>
      <c r="N65">
        <v>2</v>
      </c>
      <c r="O65" s="6">
        <v>0.25</v>
      </c>
      <c r="P65" s="3">
        <v>2046.92</v>
      </c>
      <c r="Q65" s="3">
        <v>172.11</v>
      </c>
      <c r="R65" s="3">
        <v>467.53</v>
      </c>
    </row>
    <row r="66" spans="1:18" hidden="1" x14ac:dyDescent="0.25">
      <c r="A66" t="s">
        <v>248</v>
      </c>
      <c r="B66" s="2">
        <v>44008</v>
      </c>
      <c r="C66" s="10" t="str">
        <f t="shared" si="0"/>
        <v>2020</v>
      </c>
      <c r="D66">
        <v>10207</v>
      </c>
      <c r="E66" t="s">
        <v>249</v>
      </c>
      <c r="F66" t="s">
        <v>32</v>
      </c>
      <c r="G66" t="s">
        <v>33</v>
      </c>
      <c r="H66" t="s">
        <v>34</v>
      </c>
      <c r="I66" t="s">
        <v>27</v>
      </c>
      <c r="J66" t="s">
        <v>205</v>
      </c>
      <c r="K66" t="s">
        <v>206</v>
      </c>
      <c r="L66" t="str">
        <f t="shared" si="1"/>
        <v xml:space="preserve">LG </v>
      </c>
      <c r="M66" t="str">
        <f t="shared" si="2"/>
        <v>Single Item</v>
      </c>
      <c r="N66">
        <v>1</v>
      </c>
      <c r="O66" s="6">
        <v>0</v>
      </c>
      <c r="P66" s="3">
        <v>753.3</v>
      </c>
      <c r="Q66" s="3">
        <v>47.63</v>
      </c>
      <c r="R66" s="3">
        <v>155.41999999999999</v>
      </c>
    </row>
    <row r="67" spans="1:18" hidden="1" x14ac:dyDescent="0.25">
      <c r="A67" t="s">
        <v>250</v>
      </c>
      <c r="B67" s="2">
        <v>44689</v>
      </c>
      <c r="C67" s="10" t="str">
        <f t="shared" si="0"/>
        <v>2022</v>
      </c>
      <c r="D67">
        <v>10178</v>
      </c>
      <c r="E67" t="s">
        <v>251</v>
      </c>
      <c r="F67" t="s">
        <v>17</v>
      </c>
      <c r="G67" t="s">
        <v>193</v>
      </c>
      <c r="H67" t="s">
        <v>193</v>
      </c>
      <c r="I67" t="s">
        <v>194</v>
      </c>
      <c r="J67" t="s">
        <v>205</v>
      </c>
      <c r="K67" t="s">
        <v>206</v>
      </c>
      <c r="L67" t="str">
        <f t="shared" si="1"/>
        <v xml:space="preserve">LG </v>
      </c>
      <c r="M67" t="str">
        <f t="shared" si="2"/>
        <v>Single Item</v>
      </c>
      <c r="N67">
        <v>1</v>
      </c>
      <c r="O67" s="6">
        <v>0</v>
      </c>
      <c r="P67" s="3">
        <v>753.3</v>
      </c>
      <c r="Q67" s="3">
        <v>52.39</v>
      </c>
      <c r="R67" s="3">
        <v>155.9</v>
      </c>
    </row>
    <row r="68" spans="1:18" hidden="1" x14ac:dyDescent="0.25">
      <c r="A68" t="s">
        <v>252</v>
      </c>
      <c r="B68" s="2">
        <v>44684</v>
      </c>
      <c r="C68" s="10" t="str">
        <f t="shared" si="0"/>
        <v>2022</v>
      </c>
      <c r="D68">
        <v>10024</v>
      </c>
      <c r="E68" t="s">
        <v>160</v>
      </c>
      <c r="F68" t="s">
        <v>39</v>
      </c>
      <c r="G68" t="s">
        <v>54</v>
      </c>
      <c r="H68" t="s">
        <v>55</v>
      </c>
      <c r="I68" t="s">
        <v>56</v>
      </c>
      <c r="J68" t="s">
        <v>157</v>
      </c>
      <c r="K68" t="s">
        <v>158</v>
      </c>
      <c r="L68" t="str">
        <f t="shared" si="1"/>
        <v xml:space="preserve">Epson </v>
      </c>
      <c r="M68" t="str">
        <f t="shared" si="2"/>
        <v>Mid-Sized Order</v>
      </c>
      <c r="N68">
        <v>4</v>
      </c>
      <c r="O68" s="6">
        <v>0</v>
      </c>
      <c r="P68" s="3">
        <v>755.48</v>
      </c>
      <c r="Q68" s="3">
        <v>24.64</v>
      </c>
      <c r="R68" s="3">
        <v>115.78</v>
      </c>
    </row>
    <row r="69" spans="1:18" hidden="1" x14ac:dyDescent="0.25">
      <c r="A69" t="s">
        <v>253</v>
      </c>
      <c r="B69" s="2">
        <v>44159</v>
      </c>
      <c r="C69" s="10" t="str">
        <f t="shared" si="0"/>
        <v>2020</v>
      </c>
      <c r="D69">
        <v>10132</v>
      </c>
      <c r="E69" t="s">
        <v>102</v>
      </c>
      <c r="F69" t="s">
        <v>39</v>
      </c>
      <c r="G69" t="s">
        <v>121</v>
      </c>
      <c r="H69" t="s">
        <v>121</v>
      </c>
      <c r="I69" t="s">
        <v>122</v>
      </c>
      <c r="J69" t="s">
        <v>229</v>
      </c>
      <c r="K69" t="s">
        <v>230</v>
      </c>
      <c r="L69" t="str">
        <f t="shared" si="1"/>
        <v xml:space="preserve">LG </v>
      </c>
      <c r="M69" t="str">
        <f t="shared" si="2"/>
        <v>Single Item</v>
      </c>
      <c r="N69">
        <v>1</v>
      </c>
      <c r="O69" s="6">
        <v>0</v>
      </c>
      <c r="P69" s="3">
        <v>1189.8</v>
      </c>
      <c r="Q69" s="3">
        <v>228.96</v>
      </c>
      <c r="R69" s="3">
        <v>284.66000000000003</v>
      </c>
    </row>
    <row r="70" spans="1:18" hidden="1" x14ac:dyDescent="0.25">
      <c r="A70" t="s">
        <v>254</v>
      </c>
      <c r="B70" s="2">
        <v>44324</v>
      </c>
      <c r="C70" s="10" t="str">
        <f t="shared" si="0"/>
        <v>2021</v>
      </c>
      <c r="D70">
        <v>10324</v>
      </c>
      <c r="E70" t="s">
        <v>222</v>
      </c>
      <c r="F70" t="s">
        <v>32</v>
      </c>
      <c r="G70" t="s">
        <v>193</v>
      </c>
      <c r="H70" t="s">
        <v>193</v>
      </c>
      <c r="I70" t="s">
        <v>194</v>
      </c>
      <c r="J70" t="s">
        <v>246</v>
      </c>
      <c r="K70" t="s">
        <v>247</v>
      </c>
      <c r="L70" t="str">
        <f t="shared" si="1"/>
        <v xml:space="preserve">Samsung </v>
      </c>
      <c r="M70" t="str">
        <f t="shared" si="2"/>
        <v>Single Item</v>
      </c>
      <c r="N70">
        <v>1</v>
      </c>
      <c r="O70" s="6">
        <v>0</v>
      </c>
      <c r="P70" s="3">
        <v>1023.46</v>
      </c>
      <c r="Q70" s="3">
        <v>172.11</v>
      </c>
      <c r="R70" s="3">
        <v>242.37</v>
      </c>
    </row>
    <row r="71" spans="1:18" hidden="1" x14ac:dyDescent="0.25">
      <c r="A71" t="s">
        <v>255</v>
      </c>
      <c r="B71" s="2">
        <v>43571</v>
      </c>
      <c r="C71" s="10" t="str">
        <f t="shared" si="0"/>
        <v>2019</v>
      </c>
      <c r="D71">
        <v>10299</v>
      </c>
      <c r="E71" t="s">
        <v>256</v>
      </c>
      <c r="F71" t="s">
        <v>39</v>
      </c>
      <c r="G71" t="s">
        <v>88</v>
      </c>
      <c r="H71" t="s">
        <v>89</v>
      </c>
      <c r="I71" t="s">
        <v>90</v>
      </c>
      <c r="J71" t="s">
        <v>35</v>
      </c>
      <c r="K71" t="s">
        <v>36</v>
      </c>
      <c r="L71" t="str">
        <f t="shared" si="1"/>
        <v xml:space="preserve">Samsung </v>
      </c>
      <c r="M71" t="str">
        <f t="shared" si="2"/>
        <v>Mid-Sized Order</v>
      </c>
      <c r="N71">
        <v>2</v>
      </c>
      <c r="O71" s="6">
        <v>0</v>
      </c>
      <c r="P71" s="3">
        <v>1702.5</v>
      </c>
      <c r="Q71" s="3">
        <v>216.61</v>
      </c>
      <c r="R71" s="3">
        <v>447.28</v>
      </c>
    </row>
    <row r="72" spans="1:18" hidden="1" x14ac:dyDescent="0.25">
      <c r="A72" t="s">
        <v>257</v>
      </c>
      <c r="B72" s="2">
        <v>43366</v>
      </c>
      <c r="C72" s="10" t="str">
        <f t="shared" ref="C72:C135" si="3">LEFT(TEXT(B72, "YYYY-MM-DD"), 4)</f>
        <v>2018</v>
      </c>
      <c r="D72">
        <v>10162</v>
      </c>
      <c r="E72" t="s">
        <v>258</v>
      </c>
      <c r="F72" t="s">
        <v>32</v>
      </c>
      <c r="G72" t="s">
        <v>25</v>
      </c>
      <c r="H72" t="s">
        <v>26</v>
      </c>
      <c r="I72" t="s">
        <v>27</v>
      </c>
      <c r="J72" t="s">
        <v>50</v>
      </c>
      <c r="K72" t="s">
        <v>51</v>
      </c>
      <c r="L72" t="str">
        <f t="shared" ref="L72:L135" si="4">LEFT(K72, FIND(" ", K72))</f>
        <v xml:space="preserve">Nokia </v>
      </c>
      <c r="M72" t="str">
        <f t="shared" ref="M72:M135" si="5">IF(N72 = 1, "Single Item", IF(N72 &lt;= 4, "Mid-Sized Order", IF(N72 &gt; 4, "Large Order", "Invalid")))</f>
        <v>Large Order</v>
      </c>
      <c r="N72">
        <v>7</v>
      </c>
      <c r="O72" s="6">
        <v>0</v>
      </c>
      <c r="P72" s="3">
        <v>6478.43</v>
      </c>
      <c r="Q72" s="3">
        <v>45.08</v>
      </c>
      <c r="R72" s="3">
        <v>1300.21</v>
      </c>
    </row>
    <row r="73" spans="1:18" hidden="1" x14ac:dyDescent="0.25">
      <c r="A73" t="s">
        <v>259</v>
      </c>
      <c r="B73" s="2">
        <v>44843</v>
      </c>
      <c r="C73" s="10" t="str">
        <f t="shared" si="3"/>
        <v>2022</v>
      </c>
      <c r="D73">
        <v>10166</v>
      </c>
      <c r="E73" t="s">
        <v>260</v>
      </c>
      <c r="F73" t="s">
        <v>39</v>
      </c>
      <c r="G73" t="s">
        <v>261</v>
      </c>
      <c r="H73" t="s">
        <v>261</v>
      </c>
      <c r="I73" t="s">
        <v>1543</v>
      </c>
      <c r="J73" t="s">
        <v>263</v>
      </c>
      <c r="K73" t="s">
        <v>1544</v>
      </c>
      <c r="L73" t="str">
        <f t="shared" si="4"/>
        <v xml:space="preserve">Cuisinart </v>
      </c>
      <c r="M73" t="str">
        <f t="shared" si="5"/>
        <v>Single Item</v>
      </c>
      <c r="N73">
        <v>1</v>
      </c>
      <c r="O73" s="6">
        <v>0</v>
      </c>
      <c r="P73" s="3">
        <v>700.78</v>
      </c>
      <c r="Q73" s="3">
        <v>163.31</v>
      </c>
      <c r="R73" s="3">
        <v>191.52</v>
      </c>
    </row>
    <row r="74" spans="1:18" hidden="1" x14ac:dyDescent="0.25">
      <c r="A74" t="s">
        <v>265</v>
      </c>
      <c r="B74" s="2">
        <v>43223</v>
      </c>
      <c r="C74" s="10" t="str">
        <f t="shared" si="3"/>
        <v>2018</v>
      </c>
      <c r="D74">
        <v>10324</v>
      </c>
      <c r="E74" t="s">
        <v>222</v>
      </c>
      <c r="F74" t="s">
        <v>32</v>
      </c>
      <c r="G74" t="s">
        <v>121</v>
      </c>
      <c r="H74" t="s">
        <v>121</v>
      </c>
      <c r="I74" t="s">
        <v>122</v>
      </c>
      <c r="J74" t="s">
        <v>246</v>
      </c>
      <c r="K74" t="s">
        <v>247</v>
      </c>
      <c r="L74" t="str">
        <f t="shared" si="4"/>
        <v xml:space="preserve">Samsung </v>
      </c>
      <c r="M74" t="str">
        <f t="shared" si="5"/>
        <v>Mid-Sized Order</v>
      </c>
      <c r="N74">
        <v>4</v>
      </c>
      <c r="O74" s="6">
        <v>0.05</v>
      </c>
      <c r="P74" s="3">
        <v>4093.84</v>
      </c>
      <c r="Q74" s="3">
        <v>164.28</v>
      </c>
      <c r="R74" s="3">
        <v>917.07</v>
      </c>
    </row>
    <row r="75" spans="1:18" hidden="1" x14ac:dyDescent="0.25">
      <c r="A75" t="s">
        <v>266</v>
      </c>
      <c r="B75" s="2">
        <v>43547</v>
      </c>
      <c r="C75" s="10" t="str">
        <f t="shared" si="3"/>
        <v>2019</v>
      </c>
      <c r="D75">
        <v>10119</v>
      </c>
      <c r="E75" t="s">
        <v>267</v>
      </c>
      <c r="F75" t="s">
        <v>32</v>
      </c>
      <c r="G75" t="s">
        <v>18</v>
      </c>
      <c r="H75" t="s">
        <v>19</v>
      </c>
      <c r="I75" t="s">
        <v>20</v>
      </c>
      <c r="J75" t="s">
        <v>138</v>
      </c>
      <c r="K75" t="s">
        <v>139</v>
      </c>
      <c r="L75" t="str">
        <f t="shared" si="4"/>
        <v xml:space="preserve">Canon </v>
      </c>
      <c r="M75" t="str">
        <f t="shared" si="5"/>
        <v>Mid-Sized Order</v>
      </c>
      <c r="N75">
        <v>4</v>
      </c>
      <c r="O75" s="6">
        <v>0</v>
      </c>
      <c r="P75" s="3">
        <v>723.6</v>
      </c>
      <c r="Q75" s="3">
        <v>19.5</v>
      </c>
      <c r="R75" s="3">
        <v>110.51</v>
      </c>
    </row>
    <row r="76" spans="1:18" hidden="1" x14ac:dyDescent="0.25">
      <c r="A76" t="s">
        <v>268</v>
      </c>
      <c r="B76" s="2">
        <v>43611</v>
      </c>
      <c r="C76" s="10" t="str">
        <f t="shared" si="3"/>
        <v>2019</v>
      </c>
      <c r="D76">
        <v>10363</v>
      </c>
      <c r="E76" t="s">
        <v>269</v>
      </c>
      <c r="F76" t="s">
        <v>17</v>
      </c>
      <c r="G76" t="s">
        <v>112</v>
      </c>
      <c r="H76" t="s">
        <v>26</v>
      </c>
      <c r="I76" t="s">
        <v>27</v>
      </c>
      <c r="J76" t="s">
        <v>167</v>
      </c>
      <c r="K76" t="s">
        <v>168</v>
      </c>
      <c r="L76" t="str">
        <f t="shared" si="4"/>
        <v xml:space="preserve">Philips </v>
      </c>
      <c r="M76" t="str">
        <f t="shared" si="5"/>
        <v>Large Order</v>
      </c>
      <c r="N76">
        <v>7</v>
      </c>
      <c r="O76" s="6">
        <v>0.2</v>
      </c>
      <c r="P76" s="3">
        <v>8510.6</v>
      </c>
      <c r="Q76" s="3">
        <v>209.25</v>
      </c>
      <c r="R76" s="3">
        <v>1893.28</v>
      </c>
    </row>
    <row r="77" spans="1:18" hidden="1" x14ac:dyDescent="0.25">
      <c r="A77" t="s">
        <v>270</v>
      </c>
      <c r="B77" s="2">
        <v>43785</v>
      </c>
      <c r="C77" s="10" t="str">
        <f t="shared" si="3"/>
        <v>2019</v>
      </c>
      <c r="D77">
        <v>10193</v>
      </c>
      <c r="E77" t="s">
        <v>271</v>
      </c>
      <c r="F77" t="s">
        <v>17</v>
      </c>
      <c r="G77" t="s">
        <v>47</v>
      </c>
      <c r="H77" t="s">
        <v>48</v>
      </c>
      <c r="I77" t="s">
        <v>122</v>
      </c>
      <c r="J77" t="s">
        <v>272</v>
      </c>
      <c r="K77" t="s">
        <v>273</v>
      </c>
      <c r="L77" t="str">
        <f t="shared" si="4"/>
        <v xml:space="preserve">Huawei </v>
      </c>
      <c r="M77" t="str">
        <f t="shared" si="5"/>
        <v>Single Item</v>
      </c>
      <c r="N77">
        <v>1</v>
      </c>
      <c r="O77" s="6">
        <v>0.15</v>
      </c>
      <c r="P77" s="3">
        <v>500.32</v>
      </c>
      <c r="Q77" s="3">
        <v>16.22</v>
      </c>
      <c r="R77" s="3">
        <v>101.68</v>
      </c>
    </row>
    <row r="78" spans="1:18" hidden="1" x14ac:dyDescent="0.25">
      <c r="A78" t="s">
        <v>274</v>
      </c>
      <c r="B78" s="2">
        <v>43982</v>
      </c>
      <c r="C78" s="10" t="str">
        <f t="shared" si="3"/>
        <v>2020</v>
      </c>
      <c r="D78">
        <v>10204</v>
      </c>
      <c r="E78" t="s">
        <v>212</v>
      </c>
      <c r="F78" t="s">
        <v>17</v>
      </c>
      <c r="G78" t="s">
        <v>112</v>
      </c>
      <c r="H78" t="s">
        <v>26</v>
      </c>
      <c r="I78" t="s">
        <v>27</v>
      </c>
      <c r="J78" t="s">
        <v>246</v>
      </c>
      <c r="K78" t="s">
        <v>247</v>
      </c>
      <c r="L78" t="str">
        <f t="shared" si="4"/>
        <v xml:space="preserve">Samsung </v>
      </c>
      <c r="M78" t="str">
        <f t="shared" si="5"/>
        <v>Single Item</v>
      </c>
      <c r="N78">
        <v>1</v>
      </c>
      <c r="O78" s="6">
        <v>0.1</v>
      </c>
      <c r="P78" s="3">
        <v>1023.46</v>
      </c>
      <c r="Q78" s="3">
        <v>156.46</v>
      </c>
      <c r="R78" s="3">
        <v>240.81</v>
      </c>
    </row>
    <row r="79" spans="1:18" hidden="1" x14ac:dyDescent="0.25">
      <c r="A79" t="s">
        <v>275</v>
      </c>
      <c r="B79" s="2">
        <v>43734</v>
      </c>
      <c r="C79" s="10" t="str">
        <f t="shared" si="3"/>
        <v>2019</v>
      </c>
      <c r="D79">
        <v>10095</v>
      </c>
      <c r="E79" t="s">
        <v>224</v>
      </c>
      <c r="F79" t="s">
        <v>17</v>
      </c>
      <c r="G79" t="s">
        <v>103</v>
      </c>
      <c r="H79" t="s">
        <v>104</v>
      </c>
      <c r="I79" t="s">
        <v>105</v>
      </c>
      <c r="J79" t="s">
        <v>146</v>
      </c>
      <c r="K79" t="s">
        <v>147</v>
      </c>
      <c r="L79" t="str">
        <f t="shared" si="4"/>
        <v xml:space="preserve">Breville </v>
      </c>
      <c r="M79" t="str">
        <f t="shared" si="5"/>
        <v>Large Order</v>
      </c>
      <c r="N79">
        <v>6</v>
      </c>
      <c r="O79" s="6">
        <v>0</v>
      </c>
      <c r="P79" s="3">
        <v>967.08</v>
      </c>
      <c r="Q79" s="3">
        <v>15.92</v>
      </c>
      <c r="R79" s="3">
        <v>117.63</v>
      </c>
    </row>
    <row r="80" spans="1:18" hidden="1" x14ac:dyDescent="0.25">
      <c r="A80" t="s">
        <v>276</v>
      </c>
      <c r="B80" s="2">
        <v>44872</v>
      </c>
      <c r="C80" s="10" t="str">
        <f t="shared" si="3"/>
        <v>2022</v>
      </c>
      <c r="D80">
        <v>10239</v>
      </c>
      <c r="E80" t="s">
        <v>277</v>
      </c>
      <c r="F80" t="s">
        <v>32</v>
      </c>
      <c r="G80" t="s">
        <v>278</v>
      </c>
      <c r="H80" t="s">
        <v>279</v>
      </c>
      <c r="I80" t="s">
        <v>122</v>
      </c>
      <c r="J80" t="s">
        <v>138</v>
      </c>
      <c r="K80" t="s">
        <v>139</v>
      </c>
      <c r="L80" t="str">
        <f t="shared" si="4"/>
        <v xml:space="preserve">Canon </v>
      </c>
      <c r="M80" t="str">
        <f t="shared" si="5"/>
        <v>Mid-Sized Order</v>
      </c>
      <c r="N80">
        <v>2</v>
      </c>
      <c r="O80" s="6">
        <v>0</v>
      </c>
      <c r="P80" s="3">
        <v>361.8</v>
      </c>
      <c r="Q80" s="3">
        <v>19.5</v>
      </c>
      <c r="R80" s="3">
        <v>56.23</v>
      </c>
    </row>
    <row r="81" spans="1:18" hidden="1" x14ac:dyDescent="0.25">
      <c r="A81" t="s">
        <v>280</v>
      </c>
      <c r="B81" s="2">
        <v>43816</v>
      </c>
      <c r="C81" s="10" t="str">
        <f t="shared" si="3"/>
        <v>2019</v>
      </c>
      <c r="D81">
        <v>10095</v>
      </c>
      <c r="E81" t="s">
        <v>224</v>
      </c>
      <c r="F81" t="s">
        <v>17</v>
      </c>
      <c r="G81" t="s">
        <v>133</v>
      </c>
      <c r="H81" t="s">
        <v>134</v>
      </c>
      <c r="I81" t="s">
        <v>135</v>
      </c>
      <c r="J81" t="s">
        <v>241</v>
      </c>
      <c r="K81" t="s">
        <v>242</v>
      </c>
      <c r="L81" t="str">
        <f t="shared" si="4"/>
        <v xml:space="preserve">LG </v>
      </c>
      <c r="M81" t="str">
        <f t="shared" si="5"/>
        <v>Single Item</v>
      </c>
      <c r="N81">
        <v>1</v>
      </c>
      <c r="O81" s="6">
        <v>0.05</v>
      </c>
      <c r="P81" s="3">
        <v>238.08</v>
      </c>
      <c r="Q81" s="3">
        <v>31.23</v>
      </c>
      <c r="R81" s="3">
        <v>31.69</v>
      </c>
    </row>
    <row r="82" spans="1:18" hidden="1" x14ac:dyDescent="0.25">
      <c r="A82" t="s">
        <v>281</v>
      </c>
      <c r="B82" s="2">
        <v>43560</v>
      </c>
      <c r="C82" s="10" t="str">
        <f t="shared" si="3"/>
        <v>2019</v>
      </c>
      <c r="D82">
        <v>10043</v>
      </c>
      <c r="E82" t="s">
        <v>282</v>
      </c>
      <c r="F82" t="s">
        <v>17</v>
      </c>
      <c r="G82" t="s">
        <v>154</v>
      </c>
      <c r="H82" t="s">
        <v>155</v>
      </c>
      <c r="I82" t="s">
        <v>156</v>
      </c>
      <c r="J82" t="s">
        <v>283</v>
      </c>
      <c r="K82" t="s">
        <v>284</v>
      </c>
      <c r="L82" t="str">
        <f t="shared" si="4"/>
        <v xml:space="preserve">Sony </v>
      </c>
      <c r="M82" t="str">
        <f t="shared" si="5"/>
        <v>Single Item</v>
      </c>
      <c r="N82">
        <v>1</v>
      </c>
      <c r="O82" s="6">
        <v>0.15</v>
      </c>
      <c r="P82" s="3">
        <v>867.32</v>
      </c>
      <c r="Q82" s="3">
        <v>164.47</v>
      </c>
      <c r="R82" s="3">
        <v>207.26</v>
      </c>
    </row>
    <row r="83" spans="1:18" hidden="1" x14ac:dyDescent="0.25">
      <c r="A83" t="s">
        <v>285</v>
      </c>
      <c r="B83" s="2">
        <v>43467</v>
      </c>
      <c r="C83" s="10" t="str">
        <f t="shared" si="3"/>
        <v>2019</v>
      </c>
      <c r="D83">
        <v>10207</v>
      </c>
      <c r="E83" t="s">
        <v>249</v>
      </c>
      <c r="F83" t="s">
        <v>32</v>
      </c>
      <c r="G83" t="s">
        <v>61</v>
      </c>
      <c r="H83" t="s">
        <v>62</v>
      </c>
      <c r="I83" t="s">
        <v>63</v>
      </c>
      <c r="J83" t="s">
        <v>123</v>
      </c>
      <c r="K83" t="s">
        <v>124</v>
      </c>
      <c r="L83" t="str">
        <f t="shared" si="4"/>
        <v xml:space="preserve">Sony </v>
      </c>
      <c r="M83" t="str">
        <f t="shared" si="5"/>
        <v>Single Item</v>
      </c>
      <c r="N83">
        <v>1</v>
      </c>
      <c r="O83" s="6">
        <v>0</v>
      </c>
      <c r="P83" s="3">
        <v>667.7</v>
      </c>
      <c r="Q83" s="3">
        <v>26.65</v>
      </c>
      <c r="R83" s="3">
        <v>136.19999999999999</v>
      </c>
    </row>
    <row r="84" spans="1:18" hidden="1" x14ac:dyDescent="0.25">
      <c r="A84" t="s">
        <v>286</v>
      </c>
      <c r="B84" s="2">
        <v>43205</v>
      </c>
      <c r="C84" s="10" t="str">
        <f t="shared" si="3"/>
        <v>2018</v>
      </c>
      <c r="D84">
        <v>10270</v>
      </c>
      <c r="E84" t="s">
        <v>287</v>
      </c>
      <c r="F84" t="s">
        <v>32</v>
      </c>
      <c r="G84" t="s">
        <v>112</v>
      </c>
      <c r="H84" t="s">
        <v>26</v>
      </c>
      <c r="I84" t="s">
        <v>27</v>
      </c>
      <c r="J84" t="s">
        <v>106</v>
      </c>
      <c r="K84" t="s">
        <v>107</v>
      </c>
      <c r="L84" t="str">
        <f t="shared" si="4"/>
        <v xml:space="preserve">Breville </v>
      </c>
      <c r="M84" t="str">
        <f t="shared" si="5"/>
        <v>Mid-Sized Order</v>
      </c>
      <c r="N84">
        <v>3</v>
      </c>
      <c r="O84" s="6">
        <v>0.05</v>
      </c>
      <c r="P84" s="3">
        <v>3021.96</v>
      </c>
      <c r="Q84" s="3">
        <v>235.58</v>
      </c>
      <c r="R84" s="3">
        <v>779.05</v>
      </c>
    </row>
    <row r="85" spans="1:18" hidden="1" x14ac:dyDescent="0.25">
      <c r="A85" t="s">
        <v>288</v>
      </c>
      <c r="B85" s="2">
        <v>43958</v>
      </c>
      <c r="C85" s="10" t="str">
        <f t="shared" si="3"/>
        <v>2020</v>
      </c>
      <c r="D85">
        <v>10252</v>
      </c>
      <c r="E85" t="s">
        <v>289</v>
      </c>
      <c r="F85" t="s">
        <v>39</v>
      </c>
      <c r="G85" t="s">
        <v>154</v>
      </c>
      <c r="H85" t="s">
        <v>155</v>
      </c>
      <c r="I85" t="s">
        <v>156</v>
      </c>
      <c r="J85" t="s">
        <v>35</v>
      </c>
      <c r="K85" t="s">
        <v>36</v>
      </c>
      <c r="L85" t="str">
        <f t="shared" si="4"/>
        <v xml:space="preserve">Samsung </v>
      </c>
      <c r="M85" t="str">
        <f t="shared" si="5"/>
        <v>Mid-Sized Order</v>
      </c>
      <c r="N85">
        <v>3</v>
      </c>
      <c r="O85" s="6">
        <v>0</v>
      </c>
      <c r="P85" s="3">
        <v>2553.75</v>
      </c>
      <c r="Q85" s="3">
        <v>216.61</v>
      </c>
      <c r="R85" s="3">
        <v>660.09</v>
      </c>
    </row>
    <row r="86" spans="1:18" hidden="1" x14ac:dyDescent="0.25">
      <c r="A86" t="s">
        <v>290</v>
      </c>
      <c r="B86" s="2">
        <v>44452</v>
      </c>
      <c r="C86" s="10" t="str">
        <f t="shared" si="3"/>
        <v>2021</v>
      </c>
      <c r="D86">
        <v>10398</v>
      </c>
      <c r="E86" t="s">
        <v>291</v>
      </c>
      <c r="F86" t="s">
        <v>32</v>
      </c>
      <c r="G86" t="s">
        <v>47</v>
      </c>
      <c r="H86" t="s">
        <v>48</v>
      </c>
      <c r="I86" t="s">
        <v>122</v>
      </c>
      <c r="J86" t="s">
        <v>150</v>
      </c>
      <c r="K86" t="s">
        <v>151</v>
      </c>
      <c r="L86" t="str">
        <f t="shared" si="4"/>
        <v xml:space="preserve">Maytag </v>
      </c>
      <c r="M86" t="str">
        <f t="shared" si="5"/>
        <v>Single Item</v>
      </c>
      <c r="N86">
        <v>1</v>
      </c>
      <c r="O86" s="6">
        <v>0</v>
      </c>
      <c r="P86" s="3">
        <v>878.08</v>
      </c>
      <c r="Q86" s="3">
        <v>240</v>
      </c>
      <c r="R86" s="3">
        <v>243.52</v>
      </c>
    </row>
    <row r="87" spans="1:18" hidden="1" x14ac:dyDescent="0.25">
      <c r="A87" t="s">
        <v>292</v>
      </c>
      <c r="B87" s="2">
        <v>43620</v>
      </c>
      <c r="C87" s="10" t="str">
        <f t="shared" si="3"/>
        <v>2019</v>
      </c>
      <c r="D87">
        <v>10218</v>
      </c>
      <c r="E87" t="s">
        <v>293</v>
      </c>
      <c r="F87" t="s">
        <v>32</v>
      </c>
      <c r="G87" t="s">
        <v>112</v>
      </c>
      <c r="H87" t="s">
        <v>26</v>
      </c>
      <c r="I87" t="s">
        <v>27</v>
      </c>
      <c r="J87" t="s">
        <v>294</v>
      </c>
      <c r="K87" t="s">
        <v>295</v>
      </c>
      <c r="L87" t="str">
        <f t="shared" si="4"/>
        <v xml:space="preserve">Motorola </v>
      </c>
      <c r="M87" t="str">
        <f t="shared" si="5"/>
        <v>Large Order</v>
      </c>
      <c r="N87">
        <v>7</v>
      </c>
      <c r="O87" s="6">
        <v>0.05</v>
      </c>
      <c r="P87" s="3">
        <v>6301.68</v>
      </c>
      <c r="Q87" s="3">
        <v>53.13</v>
      </c>
      <c r="R87" s="3">
        <v>1265.6600000000001</v>
      </c>
    </row>
    <row r="88" spans="1:18" hidden="1" x14ac:dyDescent="0.25">
      <c r="A88" t="s">
        <v>296</v>
      </c>
      <c r="B88" s="2">
        <v>43999</v>
      </c>
      <c r="C88" s="10" t="str">
        <f t="shared" si="3"/>
        <v>2020</v>
      </c>
      <c r="D88">
        <v>10296</v>
      </c>
      <c r="E88" t="s">
        <v>297</v>
      </c>
      <c r="F88" t="s">
        <v>39</v>
      </c>
      <c r="G88" t="s">
        <v>193</v>
      </c>
      <c r="H88" t="s">
        <v>193</v>
      </c>
      <c r="I88" t="s">
        <v>194</v>
      </c>
      <c r="J88" t="s">
        <v>43</v>
      </c>
      <c r="K88" t="s">
        <v>44</v>
      </c>
      <c r="L88" t="str">
        <f t="shared" si="4"/>
        <v xml:space="preserve">HP </v>
      </c>
      <c r="M88" t="str">
        <f t="shared" si="5"/>
        <v>Single Item</v>
      </c>
      <c r="N88">
        <v>1</v>
      </c>
      <c r="O88" s="6">
        <v>0</v>
      </c>
      <c r="P88" s="3">
        <v>157.5</v>
      </c>
      <c r="Q88" s="3">
        <v>19.79</v>
      </c>
      <c r="R88" s="3">
        <v>25.6</v>
      </c>
    </row>
    <row r="89" spans="1:18" hidden="1" x14ac:dyDescent="0.25">
      <c r="A89" t="s">
        <v>298</v>
      </c>
      <c r="B89" s="2">
        <v>44842</v>
      </c>
      <c r="C89" s="10" t="str">
        <f t="shared" si="3"/>
        <v>2022</v>
      </c>
      <c r="D89">
        <v>10130</v>
      </c>
      <c r="E89" t="s">
        <v>299</v>
      </c>
      <c r="F89" t="s">
        <v>17</v>
      </c>
      <c r="G89" t="s">
        <v>201</v>
      </c>
      <c r="H89" t="s">
        <v>202</v>
      </c>
      <c r="I89" t="s">
        <v>122</v>
      </c>
      <c r="J89" t="s">
        <v>157</v>
      </c>
      <c r="K89" t="s">
        <v>158</v>
      </c>
      <c r="L89" t="str">
        <f t="shared" si="4"/>
        <v xml:space="preserve">Epson </v>
      </c>
      <c r="M89" t="str">
        <f t="shared" si="5"/>
        <v>Mid-Sized Order</v>
      </c>
      <c r="N89">
        <v>2</v>
      </c>
      <c r="O89" s="6">
        <v>0</v>
      </c>
      <c r="P89" s="3">
        <v>377.74</v>
      </c>
      <c r="Q89" s="3">
        <v>21.56</v>
      </c>
      <c r="R89" s="3">
        <v>58.82</v>
      </c>
    </row>
    <row r="90" spans="1:18" hidden="1" x14ac:dyDescent="0.25">
      <c r="A90" t="s">
        <v>300</v>
      </c>
      <c r="B90" s="2">
        <v>43718</v>
      </c>
      <c r="C90" s="10" t="str">
        <f t="shared" si="3"/>
        <v>2019</v>
      </c>
      <c r="D90">
        <v>10251</v>
      </c>
      <c r="E90" t="s">
        <v>301</v>
      </c>
      <c r="F90" t="s">
        <v>17</v>
      </c>
      <c r="G90" t="s">
        <v>88</v>
      </c>
      <c r="H90" t="s">
        <v>89</v>
      </c>
      <c r="I90" t="s">
        <v>90</v>
      </c>
      <c r="J90" t="s">
        <v>302</v>
      </c>
      <c r="K90" t="s">
        <v>303</v>
      </c>
      <c r="L90" t="str">
        <f t="shared" si="4"/>
        <v xml:space="preserve">Toshiba </v>
      </c>
      <c r="M90" t="str">
        <f t="shared" si="5"/>
        <v>Single Item</v>
      </c>
      <c r="N90">
        <v>1</v>
      </c>
      <c r="O90" s="6">
        <v>0.2</v>
      </c>
      <c r="P90" s="3">
        <v>272.87</v>
      </c>
      <c r="Q90" s="3">
        <v>34.130000000000003</v>
      </c>
      <c r="R90" s="3">
        <v>36.15</v>
      </c>
    </row>
    <row r="91" spans="1:18" hidden="1" x14ac:dyDescent="0.25">
      <c r="A91" t="s">
        <v>304</v>
      </c>
      <c r="B91" s="2">
        <v>44546</v>
      </c>
      <c r="C91" s="10" t="str">
        <f t="shared" si="3"/>
        <v>2021</v>
      </c>
      <c r="D91">
        <v>10229</v>
      </c>
      <c r="E91" t="s">
        <v>305</v>
      </c>
      <c r="F91" t="s">
        <v>39</v>
      </c>
      <c r="G91" t="s">
        <v>72</v>
      </c>
      <c r="H91" t="s">
        <v>73</v>
      </c>
      <c r="I91" t="s">
        <v>56</v>
      </c>
      <c r="J91" t="s">
        <v>123</v>
      </c>
      <c r="K91" t="s">
        <v>124</v>
      </c>
      <c r="L91" t="str">
        <f t="shared" si="4"/>
        <v xml:space="preserve">Sony </v>
      </c>
      <c r="M91" t="str">
        <f t="shared" si="5"/>
        <v>Single Item</v>
      </c>
      <c r="N91">
        <v>1</v>
      </c>
      <c r="O91" s="6">
        <v>0</v>
      </c>
      <c r="P91" s="3">
        <v>667.7</v>
      </c>
      <c r="Q91" s="3">
        <v>29.08</v>
      </c>
      <c r="R91" s="3">
        <v>136.44999999999999</v>
      </c>
    </row>
    <row r="92" spans="1:18" hidden="1" x14ac:dyDescent="0.25">
      <c r="A92" t="s">
        <v>306</v>
      </c>
      <c r="B92" s="2">
        <v>43568</v>
      </c>
      <c r="C92" s="10" t="str">
        <f t="shared" si="3"/>
        <v>2019</v>
      </c>
      <c r="D92">
        <v>10027</v>
      </c>
      <c r="E92" t="s">
        <v>307</v>
      </c>
      <c r="F92" t="s">
        <v>39</v>
      </c>
      <c r="G92" t="s">
        <v>112</v>
      </c>
      <c r="H92" t="s">
        <v>26</v>
      </c>
      <c r="I92" t="s">
        <v>27</v>
      </c>
      <c r="J92" t="s">
        <v>76</v>
      </c>
      <c r="K92" t="s">
        <v>77</v>
      </c>
      <c r="L92" t="str">
        <f t="shared" si="4"/>
        <v xml:space="preserve">Samsung </v>
      </c>
      <c r="M92" t="str">
        <f t="shared" si="5"/>
        <v>Mid-Sized Order</v>
      </c>
      <c r="N92">
        <v>3</v>
      </c>
      <c r="O92" s="6">
        <v>0</v>
      </c>
      <c r="P92" s="3">
        <v>2914.5</v>
      </c>
      <c r="Q92" s="3">
        <v>50.76</v>
      </c>
      <c r="R92" s="3">
        <v>587.98</v>
      </c>
    </row>
    <row r="93" spans="1:18" hidden="1" x14ac:dyDescent="0.25">
      <c r="A93" t="s">
        <v>308</v>
      </c>
      <c r="B93" s="2">
        <v>43896</v>
      </c>
      <c r="C93" s="10" t="str">
        <f t="shared" si="3"/>
        <v>2020</v>
      </c>
      <c r="D93">
        <v>10046</v>
      </c>
      <c r="E93" t="s">
        <v>1545</v>
      </c>
      <c r="F93" t="s">
        <v>39</v>
      </c>
      <c r="G93" t="s">
        <v>103</v>
      </c>
      <c r="H93" t="s">
        <v>104</v>
      </c>
      <c r="I93" t="s">
        <v>105</v>
      </c>
      <c r="J93" t="s">
        <v>57</v>
      </c>
      <c r="K93" t="s">
        <v>58</v>
      </c>
      <c r="L93" t="str">
        <f t="shared" si="4"/>
        <v xml:space="preserve">KitchenAid </v>
      </c>
      <c r="M93" t="str">
        <f t="shared" si="5"/>
        <v>Single Item</v>
      </c>
      <c r="N93">
        <v>1</v>
      </c>
      <c r="O93" s="6">
        <v>0</v>
      </c>
      <c r="P93" s="3">
        <v>150.81</v>
      </c>
      <c r="Q93" s="3">
        <v>13.28</v>
      </c>
      <c r="R93" s="3">
        <v>19.43</v>
      </c>
    </row>
    <row r="94" spans="1:18" hidden="1" x14ac:dyDescent="0.25">
      <c r="A94" t="s">
        <v>310</v>
      </c>
      <c r="B94" s="2">
        <v>44439</v>
      </c>
      <c r="C94" s="10" t="str">
        <f t="shared" si="3"/>
        <v>2021</v>
      </c>
      <c r="D94">
        <v>10388</v>
      </c>
      <c r="E94" t="s">
        <v>311</v>
      </c>
      <c r="F94" t="s">
        <v>39</v>
      </c>
      <c r="G94" t="s">
        <v>112</v>
      </c>
      <c r="H94" t="s">
        <v>26</v>
      </c>
      <c r="I94" t="s">
        <v>27</v>
      </c>
      <c r="J94" t="s">
        <v>312</v>
      </c>
      <c r="K94" t="s">
        <v>313</v>
      </c>
      <c r="L94" t="str">
        <f t="shared" si="4"/>
        <v xml:space="preserve">Whirlpool </v>
      </c>
      <c r="M94" t="str">
        <f t="shared" si="5"/>
        <v>Single Item</v>
      </c>
      <c r="N94">
        <v>1</v>
      </c>
      <c r="O94" s="6">
        <v>0.15</v>
      </c>
      <c r="P94" s="3">
        <v>722.69</v>
      </c>
      <c r="Q94" s="3">
        <v>178.66</v>
      </c>
      <c r="R94" s="3">
        <v>198.54</v>
      </c>
    </row>
    <row r="95" spans="1:18" hidden="1" x14ac:dyDescent="0.25">
      <c r="A95" t="s">
        <v>314</v>
      </c>
      <c r="B95" s="2">
        <v>43181</v>
      </c>
      <c r="C95" s="10" t="str">
        <f t="shared" si="3"/>
        <v>2018</v>
      </c>
      <c r="D95">
        <v>10053</v>
      </c>
      <c r="E95" t="s">
        <v>315</v>
      </c>
      <c r="F95" t="s">
        <v>17</v>
      </c>
      <c r="G95" t="s">
        <v>88</v>
      </c>
      <c r="H95" t="s">
        <v>89</v>
      </c>
      <c r="I95" t="s">
        <v>90</v>
      </c>
      <c r="J95" t="s">
        <v>117</v>
      </c>
      <c r="K95" t="s">
        <v>118</v>
      </c>
      <c r="L95" t="str">
        <f t="shared" si="4"/>
        <v xml:space="preserve">Xerox </v>
      </c>
      <c r="M95" t="str">
        <f t="shared" si="5"/>
        <v>Mid-Sized Order</v>
      </c>
      <c r="N95">
        <v>2</v>
      </c>
      <c r="O95" s="6">
        <v>0</v>
      </c>
      <c r="P95" s="3">
        <v>361.1</v>
      </c>
      <c r="Q95" s="3">
        <v>17.89</v>
      </c>
      <c r="R95" s="3">
        <v>55.95</v>
      </c>
    </row>
    <row r="96" spans="1:18" hidden="1" x14ac:dyDescent="0.25">
      <c r="A96" t="s">
        <v>316</v>
      </c>
      <c r="B96" s="2">
        <v>44054</v>
      </c>
      <c r="C96" s="10" t="str">
        <f t="shared" si="3"/>
        <v>2020</v>
      </c>
      <c r="D96">
        <v>10261</v>
      </c>
      <c r="E96" t="s">
        <v>317</v>
      </c>
      <c r="F96" t="s">
        <v>17</v>
      </c>
      <c r="G96" t="s">
        <v>112</v>
      </c>
      <c r="H96" t="s">
        <v>26</v>
      </c>
      <c r="I96" t="s">
        <v>27</v>
      </c>
      <c r="J96" t="s">
        <v>99</v>
      </c>
      <c r="K96" t="s">
        <v>100</v>
      </c>
      <c r="L96" t="str">
        <f t="shared" si="4"/>
        <v xml:space="preserve">HiSense </v>
      </c>
      <c r="M96" t="str">
        <f t="shared" si="5"/>
        <v>Mid-Sized Order</v>
      </c>
      <c r="N96">
        <v>2</v>
      </c>
      <c r="O96" s="6">
        <v>0</v>
      </c>
      <c r="P96" s="3">
        <v>2160.7600000000002</v>
      </c>
      <c r="Q96" s="3">
        <v>242.67</v>
      </c>
      <c r="R96" s="3">
        <v>564.47</v>
      </c>
    </row>
    <row r="97" spans="1:18" hidden="1" x14ac:dyDescent="0.25">
      <c r="A97" t="s">
        <v>318</v>
      </c>
      <c r="B97" s="2">
        <v>43296</v>
      </c>
      <c r="C97" s="10" t="str">
        <f t="shared" si="3"/>
        <v>2018</v>
      </c>
      <c r="D97">
        <v>10348</v>
      </c>
      <c r="E97" t="s">
        <v>1546</v>
      </c>
      <c r="F97" t="s">
        <v>17</v>
      </c>
      <c r="G97" t="s">
        <v>165</v>
      </c>
      <c r="H97" t="s">
        <v>41</v>
      </c>
      <c r="I97" t="s">
        <v>166</v>
      </c>
      <c r="J97" t="s">
        <v>129</v>
      </c>
      <c r="K97" t="s">
        <v>130</v>
      </c>
      <c r="L97" t="str">
        <f t="shared" si="4"/>
        <v xml:space="preserve">BlackBerry </v>
      </c>
      <c r="M97" t="str">
        <f t="shared" si="5"/>
        <v>Mid-Sized Order</v>
      </c>
      <c r="N97">
        <v>2</v>
      </c>
      <c r="O97" s="6">
        <v>0</v>
      </c>
      <c r="P97" s="3">
        <v>1833.38</v>
      </c>
      <c r="Q97" s="3">
        <v>59.16</v>
      </c>
      <c r="R97" s="3">
        <v>372.6</v>
      </c>
    </row>
    <row r="98" spans="1:18" hidden="1" x14ac:dyDescent="0.25">
      <c r="A98" t="s">
        <v>320</v>
      </c>
      <c r="B98" s="2">
        <v>43315</v>
      </c>
      <c r="C98" s="10" t="str">
        <f t="shared" si="3"/>
        <v>2018</v>
      </c>
      <c r="D98">
        <v>10163</v>
      </c>
      <c r="E98" t="s">
        <v>46</v>
      </c>
      <c r="F98" t="s">
        <v>32</v>
      </c>
      <c r="G98" t="s">
        <v>54</v>
      </c>
      <c r="H98" t="s">
        <v>55</v>
      </c>
      <c r="I98" t="s">
        <v>56</v>
      </c>
      <c r="J98" t="s">
        <v>175</v>
      </c>
      <c r="K98" t="s">
        <v>176</v>
      </c>
      <c r="L98" t="str">
        <f t="shared" si="4"/>
        <v xml:space="preserve">KitchenAid </v>
      </c>
      <c r="M98" t="str">
        <f t="shared" si="5"/>
        <v>Single Item</v>
      </c>
      <c r="N98">
        <v>1</v>
      </c>
      <c r="O98" s="6">
        <v>0.1</v>
      </c>
      <c r="P98" s="3">
        <v>1223.1600000000001</v>
      </c>
      <c r="Q98" s="3">
        <v>348.6</v>
      </c>
      <c r="R98" s="3">
        <v>340.65</v>
      </c>
    </row>
    <row r="99" spans="1:18" hidden="1" x14ac:dyDescent="0.25">
      <c r="A99" t="s">
        <v>321</v>
      </c>
      <c r="B99" s="2">
        <v>43954</v>
      </c>
      <c r="C99" s="10" t="str">
        <f t="shared" si="3"/>
        <v>2020</v>
      </c>
      <c r="D99">
        <v>10061</v>
      </c>
      <c r="E99" t="s">
        <v>132</v>
      </c>
      <c r="F99" t="s">
        <v>32</v>
      </c>
      <c r="G99" t="s">
        <v>103</v>
      </c>
      <c r="H99" t="s">
        <v>104</v>
      </c>
      <c r="I99" t="s">
        <v>105</v>
      </c>
      <c r="J99" t="s">
        <v>246</v>
      </c>
      <c r="K99" t="s">
        <v>247</v>
      </c>
      <c r="L99" t="str">
        <f t="shared" si="4"/>
        <v xml:space="preserve">Samsung </v>
      </c>
      <c r="M99" t="str">
        <f t="shared" si="5"/>
        <v>Single Item</v>
      </c>
      <c r="N99">
        <v>1</v>
      </c>
      <c r="O99" s="6">
        <v>0.3</v>
      </c>
      <c r="P99" s="3">
        <v>1023.46</v>
      </c>
      <c r="Q99" s="3">
        <v>179.93</v>
      </c>
      <c r="R99" s="3">
        <v>243.15</v>
      </c>
    </row>
    <row r="100" spans="1:18" hidden="1" x14ac:dyDescent="0.25">
      <c r="A100" t="s">
        <v>322</v>
      </c>
      <c r="B100" s="2">
        <v>44503</v>
      </c>
      <c r="C100" s="10" t="str">
        <f t="shared" si="3"/>
        <v>2021</v>
      </c>
      <c r="D100">
        <v>10089</v>
      </c>
      <c r="E100" t="s">
        <v>323</v>
      </c>
      <c r="F100" t="s">
        <v>17</v>
      </c>
      <c r="G100" t="s">
        <v>72</v>
      </c>
      <c r="H100" t="s">
        <v>73</v>
      </c>
      <c r="I100" t="s">
        <v>56</v>
      </c>
      <c r="J100" t="s">
        <v>64</v>
      </c>
      <c r="K100" t="s">
        <v>65</v>
      </c>
      <c r="L100" t="str">
        <f t="shared" si="4"/>
        <v xml:space="preserve">TCL </v>
      </c>
      <c r="M100" t="str">
        <f t="shared" si="5"/>
        <v>Large Order</v>
      </c>
      <c r="N100">
        <v>5</v>
      </c>
      <c r="O100" s="6">
        <v>0</v>
      </c>
      <c r="P100" s="3">
        <v>4408.2</v>
      </c>
      <c r="Q100" s="3">
        <v>160.69</v>
      </c>
      <c r="R100" s="3">
        <v>985.87</v>
      </c>
    </row>
    <row r="101" spans="1:18" hidden="1" x14ac:dyDescent="0.25">
      <c r="A101" t="s">
        <v>324</v>
      </c>
      <c r="B101" s="2">
        <v>43319</v>
      </c>
      <c r="C101" s="10" t="str">
        <f t="shared" si="3"/>
        <v>2018</v>
      </c>
      <c r="D101">
        <v>10090</v>
      </c>
      <c r="E101" t="s">
        <v>325</v>
      </c>
      <c r="F101" t="s">
        <v>17</v>
      </c>
      <c r="G101" t="s">
        <v>154</v>
      </c>
      <c r="H101" t="s">
        <v>155</v>
      </c>
      <c r="I101" t="s">
        <v>156</v>
      </c>
      <c r="J101" t="s">
        <v>50</v>
      </c>
      <c r="K101" t="s">
        <v>51</v>
      </c>
      <c r="L101" t="str">
        <f t="shared" si="4"/>
        <v xml:space="preserve">Nokia </v>
      </c>
      <c r="M101" t="str">
        <f t="shared" si="5"/>
        <v>Mid-Sized Order</v>
      </c>
      <c r="N101">
        <v>2</v>
      </c>
      <c r="O101" s="6">
        <v>0.1</v>
      </c>
      <c r="P101" s="3">
        <v>1850.98</v>
      </c>
      <c r="Q101" s="3">
        <v>49.59</v>
      </c>
      <c r="R101" s="3">
        <v>375.16</v>
      </c>
    </row>
    <row r="102" spans="1:18" hidden="1" x14ac:dyDescent="0.25">
      <c r="A102" t="s">
        <v>326</v>
      </c>
      <c r="B102" s="2">
        <v>44889</v>
      </c>
      <c r="C102" s="10" t="str">
        <f t="shared" si="3"/>
        <v>2022</v>
      </c>
      <c r="D102">
        <v>10124</v>
      </c>
      <c r="E102" t="s">
        <v>327</v>
      </c>
      <c r="F102" t="s">
        <v>32</v>
      </c>
      <c r="G102" t="s">
        <v>18</v>
      </c>
      <c r="H102" t="s">
        <v>19</v>
      </c>
      <c r="I102" t="s">
        <v>20</v>
      </c>
      <c r="J102" t="s">
        <v>215</v>
      </c>
      <c r="K102" t="s">
        <v>216</v>
      </c>
      <c r="L102" t="str">
        <f t="shared" si="4"/>
        <v xml:space="preserve">Apple </v>
      </c>
      <c r="M102" t="str">
        <f t="shared" si="5"/>
        <v>Single Item</v>
      </c>
      <c r="N102">
        <v>1</v>
      </c>
      <c r="O102" s="6">
        <v>0.05</v>
      </c>
      <c r="P102" s="3">
        <v>922.77</v>
      </c>
      <c r="Q102" s="3">
        <v>56.61</v>
      </c>
      <c r="R102" s="3">
        <v>190.21</v>
      </c>
    </row>
    <row r="103" spans="1:18" hidden="1" x14ac:dyDescent="0.25">
      <c r="A103" t="s">
        <v>328</v>
      </c>
      <c r="B103" s="2">
        <v>43617</v>
      </c>
      <c r="C103" s="10" t="str">
        <f t="shared" si="3"/>
        <v>2019</v>
      </c>
      <c r="D103">
        <v>10288</v>
      </c>
      <c r="E103" t="s">
        <v>329</v>
      </c>
      <c r="F103" t="s">
        <v>39</v>
      </c>
      <c r="G103" t="s">
        <v>193</v>
      </c>
      <c r="H103" t="s">
        <v>193</v>
      </c>
      <c r="I103" t="s">
        <v>194</v>
      </c>
      <c r="J103" t="s">
        <v>246</v>
      </c>
      <c r="K103" t="s">
        <v>247</v>
      </c>
      <c r="L103" t="str">
        <f t="shared" si="4"/>
        <v xml:space="preserve">Samsung </v>
      </c>
      <c r="M103" t="str">
        <f t="shared" si="5"/>
        <v>Mid-Sized Order</v>
      </c>
      <c r="N103">
        <v>2</v>
      </c>
      <c r="O103" s="6">
        <v>0.15</v>
      </c>
      <c r="P103" s="3">
        <v>2046.92</v>
      </c>
      <c r="Q103" s="3">
        <v>172.11</v>
      </c>
      <c r="R103" s="3">
        <v>467.53</v>
      </c>
    </row>
    <row r="104" spans="1:18" hidden="1" x14ac:dyDescent="0.25">
      <c r="A104" t="s">
        <v>330</v>
      </c>
      <c r="B104" s="2">
        <v>43805</v>
      </c>
      <c r="C104" s="10" t="str">
        <f t="shared" si="3"/>
        <v>2019</v>
      </c>
      <c r="D104">
        <v>10350</v>
      </c>
      <c r="E104" t="s">
        <v>331</v>
      </c>
      <c r="F104" t="s">
        <v>32</v>
      </c>
      <c r="G104" t="s">
        <v>54</v>
      </c>
      <c r="H104" t="s">
        <v>55</v>
      </c>
      <c r="I104" t="s">
        <v>56</v>
      </c>
      <c r="J104" t="s">
        <v>157</v>
      </c>
      <c r="K104" t="s">
        <v>158</v>
      </c>
      <c r="L104" t="str">
        <f t="shared" si="4"/>
        <v xml:space="preserve">Epson </v>
      </c>
      <c r="M104" t="str">
        <f t="shared" si="5"/>
        <v>Single Item</v>
      </c>
      <c r="N104">
        <v>1</v>
      </c>
      <c r="O104" s="6">
        <v>0.05</v>
      </c>
      <c r="P104" s="3">
        <v>188.87</v>
      </c>
      <c r="Q104" s="3">
        <v>24.64</v>
      </c>
      <c r="R104" s="3">
        <v>30.79</v>
      </c>
    </row>
    <row r="105" spans="1:18" hidden="1" x14ac:dyDescent="0.25">
      <c r="A105" t="s">
        <v>332</v>
      </c>
      <c r="B105" s="2">
        <v>43390</v>
      </c>
      <c r="C105" s="10" t="str">
        <f t="shared" si="3"/>
        <v>2018</v>
      </c>
      <c r="D105">
        <v>10231</v>
      </c>
      <c r="E105" t="s">
        <v>333</v>
      </c>
      <c r="F105" t="s">
        <v>17</v>
      </c>
      <c r="G105" t="s">
        <v>112</v>
      </c>
      <c r="H105" t="s">
        <v>26</v>
      </c>
      <c r="I105" t="s">
        <v>27</v>
      </c>
      <c r="J105" t="s">
        <v>195</v>
      </c>
      <c r="K105" t="s">
        <v>196</v>
      </c>
      <c r="L105" t="str">
        <f t="shared" si="4"/>
        <v xml:space="preserve">Cuisinart </v>
      </c>
      <c r="M105" t="str">
        <f t="shared" si="5"/>
        <v>Mid-Sized Order</v>
      </c>
      <c r="N105">
        <v>2</v>
      </c>
      <c r="O105" s="6">
        <v>0.1</v>
      </c>
      <c r="P105" s="3">
        <v>558.55999999999995</v>
      </c>
      <c r="Q105" s="3">
        <v>23.13</v>
      </c>
      <c r="R105" s="3">
        <v>69.33</v>
      </c>
    </row>
    <row r="106" spans="1:18" hidden="1" x14ac:dyDescent="0.25">
      <c r="A106" t="s">
        <v>334</v>
      </c>
      <c r="B106" s="2">
        <v>43447</v>
      </c>
      <c r="C106" s="10" t="str">
        <f t="shared" si="3"/>
        <v>2018</v>
      </c>
      <c r="D106">
        <v>10376</v>
      </c>
      <c r="E106" t="s">
        <v>335</v>
      </c>
      <c r="F106" t="s">
        <v>17</v>
      </c>
      <c r="G106" t="s">
        <v>193</v>
      </c>
      <c r="H106" t="s">
        <v>193</v>
      </c>
      <c r="I106" t="s">
        <v>194</v>
      </c>
      <c r="J106" t="s">
        <v>175</v>
      </c>
      <c r="K106" t="s">
        <v>176</v>
      </c>
      <c r="L106" t="str">
        <f t="shared" si="4"/>
        <v xml:space="preserve">KitchenAid </v>
      </c>
      <c r="M106" t="str">
        <f t="shared" si="5"/>
        <v>Mid-Sized Order</v>
      </c>
      <c r="N106">
        <v>4</v>
      </c>
      <c r="O106" s="6">
        <v>0</v>
      </c>
      <c r="P106" s="3">
        <v>4892.6400000000003</v>
      </c>
      <c r="Q106" s="3">
        <v>319.55</v>
      </c>
      <c r="R106" s="3">
        <v>1255.1199999999999</v>
      </c>
    </row>
    <row r="107" spans="1:18" hidden="1" x14ac:dyDescent="0.25">
      <c r="A107" t="s">
        <v>336</v>
      </c>
      <c r="B107" s="2">
        <v>44690</v>
      </c>
      <c r="C107" s="10" t="str">
        <f t="shared" si="3"/>
        <v>2022</v>
      </c>
      <c r="D107">
        <v>10141</v>
      </c>
      <c r="E107" t="s">
        <v>337</v>
      </c>
      <c r="F107" t="s">
        <v>17</v>
      </c>
      <c r="G107" t="s">
        <v>33</v>
      </c>
      <c r="H107" t="s">
        <v>34</v>
      </c>
      <c r="I107" t="s">
        <v>27</v>
      </c>
      <c r="J107" t="s">
        <v>205</v>
      </c>
      <c r="K107" t="s">
        <v>206</v>
      </c>
      <c r="L107" t="str">
        <f t="shared" si="4"/>
        <v xml:space="preserve">LG </v>
      </c>
      <c r="M107" t="str">
        <f t="shared" si="5"/>
        <v>Mid-Sized Order</v>
      </c>
      <c r="N107">
        <v>2</v>
      </c>
      <c r="O107" s="6">
        <v>0.25</v>
      </c>
      <c r="P107" s="3">
        <v>1506.6</v>
      </c>
      <c r="Q107" s="3">
        <v>47.63</v>
      </c>
      <c r="R107" s="3">
        <v>306.08</v>
      </c>
    </row>
    <row r="108" spans="1:18" hidden="1" x14ac:dyDescent="0.25">
      <c r="A108" t="s">
        <v>338</v>
      </c>
      <c r="B108" s="2">
        <v>44571</v>
      </c>
      <c r="C108" s="10" t="str">
        <f t="shared" si="3"/>
        <v>2022</v>
      </c>
      <c r="D108">
        <v>10103</v>
      </c>
      <c r="E108" t="s">
        <v>339</v>
      </c>
      <c r="F108" t="s">
        <v>17</v>
      </c>
      <c r="G108" t="s">
        <v>154</v>
      </c>
      <c r="H108" t="s">
        <v>155</v>
      </c>
      <c r="I108" t="s">
        <v>156</v>
      </c>
      <c r="J108" t="s">
        <v>167</v>
      </c>
      <c r="K108" t="s">
        <v>168</v>
      </c>
      <c r="L108" t="str">
        <f t="shared" si="4"/>
        <v xml:space="preserve">Philips </v>
      </c>
      <c r="M108" t="str">
        <f t="shared" si="5"/>
        <v>Single Item</v>
      </c>
      <c r="N108">
        <v>1</v>
      </c>
      <c r="O108" s="6">
        <v>0</v>
      </c>
      <c r="P108" s="3">
        <v>1215.8</v>
      </c>
      <c r="Q108" s="3">
        <v>230.18</v>
      </c>
      <c r="R108" s="3">
        <v>290.5</v>
      </c>
    </row>
    <row r="109" spans="1:18" hidden="1" x14ac:dyDescent="0.25">
      <c r="A109" t="s">
        <v>340</v>
      </c>
      <c r="B109" s="2">
        <v>43541</v>
      </c>
      <c r="C109" s="10" t="str">
        <f t="shared" si="3"/>
        <v>2019</v>
      </c>
      <c r="D109">
        <v>10131</v>
      </c>
      <c r="E109" t="s">
        <v>341</v>
      </c>
      <c r="F109" t="s">
        <v>39</v>
      </c>
      <c r="G109" t="s">
        <v>121</v>
      </c>
      <c r="H109" t="s">
        <v>121</v>
      </c>
      <c r="I109" t="s">
        <v>122</v>
      </c>
      <c r="J109" t="s">
        <v>181</v>
      </c>
      <c r="K109" t="s">
        <v>182</v>
      </c>
      <c r="L109" t="str">
        <f t="shared" si="4"/>
        <v xml:space="preserve">Hoover </v>
      </c>
      <c r="M109" t="str">
        <f t="shared" si="5"/>
        <v>Single Item</v>
      </c>
      <c r="N109">
        <v>1</v>
      </c>
      <c r="O109" s="6">
        <v>0.15</v>
      </c>
      <c r="P109" s="3">
        <v>230.19</v>
      </c>
      <c r="Q109" s="3">
        <v>27.53</v>
      </c>
      <c r="R109" s="3">
        <v>30.37</v>
      </c>
    </row>
    <row r="110" spans="1:18" hidden="1" x14ac:dyDescent="0.25">
      <c r="A110" t="s">
        <v>342</v>
      </c>
      <c r="B110" s="2">
        <v>43112</v>
      </c>
      <c r="C110" s="10" t="str">
        <f t="shared" si="3"/>
        <v>2018</v>
      </c>
      <c r="D110">
        <v>10078</v>
      </c>
      <c r="E110" t="s">
        <v>343</v>
      </c>
      <c r="F110" t="s">
        <v>39</v>
      </c>
      <c r="G110" t="s">
        <v>116</v>
      </c>
      <c r="H110" t="s">
        <v>26</v>
      </c>
      <c r="I110" t="s">
        <v>27</v>
      </c>
      <c r="J110" t="s">
        <v>35</v>
      </c>
      <c r="K110" t="s">
        <v>36</v>
      </c>
      <c r="L110" t="str">
        <f t="shared" si="4"/>
        <v xml:space="preserve">Samsung </v>
      </c>
      <c r="M110" t="str">
        <f t="shared" si="5"/>
        <v>Mid-Sized Order</v>
      </c>
      <c r="N110">
        <v>2</v>
      </c>
      <c r="O110" s="6">
        <v>0.1</v>
      </c>
      <c r="P110" s="3">
        <v>1702.5</v>
      </c>
      <c r="Q110" s="3">
        <v>196.92</v>
      </c>
      <c r="R110" s="3">
        <v>445.31</v>
      </c>
    </row>
    <row r="111" spans="1:18" hidden="1" x14ac:dyDescent="0.25">
      <c r="A111" t="s">
        <v>344</v>
      </c>
      <c r="B111" s="2">
        <v>44150</v>
      </c>
      <c r="C111" s="10" t="str">
        <f t="shared" si="3"/>
        <v>2020</v>
      </c>
      <c r="D111">
        <v>10303</v>
      </c>
      <c r="E111" t="s">
        <v>345</v>
      </c>
      <c r="F111" t="s">
        <v>17</v>
      </c>
      <c r="G111" t="s">
        <v>103</v>
      </c>
      <c r="H111" t="s">
        <v>104</v>
      </c>
      <c r="I111" t="s">
        <v>105</v>
      </c>
      <c r="J111" t="s">
        <v>43</v>
      </c>
      <c r="K111" t="s">
        <v>44</v>
      </c>
      <c r="L111" t="str">
        <f t="shared" si="4"/>
        <v xml:space="preserve">HP </v>
      </c>
      <c r="M111" t="str">
        <f t="shared" si="5"/>
        <v>Single Item</v>
      </c>
      <c r="N111">
        <v>1</v>
      </c>
      <c r="O111" s="6">
        <v>0</v>
      </c>
      <c r="P111" s="3">
        <v>157.5</v>
      </c>
      <c r="Q111" s="3">
        <v>20.69</v>
      </c>
      <c r="R111" s="3">
        <v>25.69</v>
      </c>
    </row>
    <row r="112" spans="1:18" hidden="1" x14ac:dyDescent="0.25">
      <c r="A112" t="s">
        <v>346</v>
      </c>
      <c r="B112" s="2">
        <v>43594</v>
      </c>
      <c r="C112" s="10" t="str">
        <f t="shared" si="3"/>
        <v>2019</v>
      </c>
      <c r="D112">
        <v>10090</v>
      </c>
      <c r="E112" t="s">
        <v>325</v>
      </c>
      <c r="F112" t="s">
        <v>17</v>
      </c>
      <c r="G112" t="s">
        <v>88</v>
      </c>
      <c r="H112" t="s">
        <v>89</v>
      </c>
      <c r="I112" t="s">
        <v>90</v>
      </c>
      <c r="J112" t="s">
        <v>76</v>
      </c>
      <c r="K112" t="s">
        <v>77</v>
      </c>
      <c r="L112" t="str">
        <f t="shared" si="4"/>
        <v xml:space="preserve">Samsung </v>
      </c>
      <c r="M112" t="str">
        <f t="shared" si="5"/>
        <v>Single Item</v>
      </c>
      <c r="N112">
        <v>1</v>
      </c>
      <c r="O112" s="6">
        <v>0.2</v>
      </c>
      <c r="P112" s="3">
        <v>971.5</v>
      </c>
      <c r="Q112" s="3">
        <v>55.84</v>
      </c>
      <c r="R112" s="3">
        <v>199.88</v>
      </c>
    </row>
    <row r="113" spans="1:18" hidden="1" x14ac:dyDescent="0.25">
      <c r="A113" t="s">
        <v>347</v>
      </c>
      <c r="B113" s="2">
        <v>44114</v>
      </c>
      <c r="C113" s="10" t="str">
        <f t="shared" si="3"/>
        <v>2020</v>
      </c>
      <c r="D113">
        <v>10109</v>
      </c>
      <c r="E113" t="s">
        <v>348</v>
      </c>
      <c r="F113" t="s">
        <v>32</v>
      </c>
      <c r="G113" t="s">
        <v>201</v>
      </c>
      <c r="H113" t="s">
        <v>202</v>
      </c>
      <c r="I113" t="s">
        <v>122</v>
      </c>
      <c r="J113" t="s">
        <v>76</v>
      </c>
      <c r="K113" t="s">
        <v>77</v>
      </c>
      <c r="L113" t="str">
        <f t="shared" si="4"/>
        <v xml:space="preserve">Samsung </v>
      </c>
      <c r="M113" t="str">
        <f t="shared" si="5"/>
        <v>Single Item</v>
      </c>
      <c r="N113">
        <v>1</v>
      </c>
      <c r="O113" s="6">
        <v>0.1</v>
      </c>
      <c r="P113" s="3">
        <v>971.5</v>
      </c>
      <c r="Q113" s="3">
        <v>53.3</v>
      </c>
      <c r="R113" s="3">
        <v>199.63</v>
      </c>
    </row>
    <row r="114" spans="1:18" hidden="1" x14ac:dyDescent="0.25">
      <c r="A114" t="s">
        <v>349</v>
      </c>
      <c r="B114" s="2">
        <v>43973</v>
      </c>
      <c r="C114" s="10" t="str">
        <f t="shared" si="3"/>
        <v>2020</v>
      </c>
      <c r="D114">
        <v>10097</v>
      </c>
      <c r="E114" t="s">
        <v>350</v>
      </c>
      <c r="F114" t="s">
        <v>17</v>
      </c>
      <c r="G114" t="s">
        <v>25</v>
      </c>
      <c r="H114" t="s">
        <v>26</v>
      </c>
      <c r="I114" t="s">
        <v>27</v>
      </c>
      <c r="J114" t="s">
        <v>95</v>
      </c>
      <c r="K114" t="s">
        <v>96</v>
      </c>
      <c r="L114" t="str">
        <f t="shared" si="4"/>
        <v xml:space="preserve">Sharp </v>
      </c>
      <c r="M114" t="str">
        <f t="shared" si="5"/>
        <v>Single Item</v>
      </c>
      <c r="N114">
        <v>1</v>
      </c>
      <c r="O114" s="6">
        <v>0.1</v>
      </c>
      <c r="P114" s="3">
        <v>1024.3699999999999</v>
      </c>
      <c r="Q114" s="3">
        <v>188.04</v>
      </c>
      <c r="R114" s="3">
        <v>244.16</v>
      </c>
    </row>
    <row r="115" spans="1:18" hidden="1" x14ac:dyDescent="0.25">
      <c r="A115" t="s">
        <v>351</v>
      </c>
      <c r="B115" s="2">
        <v>43271</v>
      </c>
      <c r="C115" s="10" t="str">
        <f t="shared" si="3"/>
        <v>2018</v>
      </c>
      <c r="D115">
        <v>10353</v>
      </c>
      <c r="E115" t="s">
        <v>352</v>
      </c>
      <c r="F115" t="s">
        <v>32</v>
      </c>
      <c r="G115" t="s">
        <v>40</v>
      </c>
      <c r="H115" t="s">
        <v>41</v>
      </c>
      <c r="I115" t="s">
        <v>166</v>
      </c>
      <c r="J115" t="s">
        <v>246</v>
      </c>
      <c r="K115" t="s">
        <v>247</v>
      </c>
      <c r="L115" t="str">
        <f t="shared" si="4"/>
        <v xml:space="preserve">Samsung </v>
      </c>
      <c r="M115" t="str">
        <f t="shared" si="5"/>
        <v>Single Item</v>
      </c>
      <c r="N115">
        <v>1</v>
      </c>
      <c r="O115" s="6">
        <v>0.05</v>
      </c>
      <c r="P115" s="3">
        <v>1023.46</v>
      </c>
      <c r="Q115" s="3">
        <v>172.11</v>
      </c>
      <c r="R115" s="3">
        <v>242.37</v>
      </c>
    </row>
    <row r="116" spans="1:18" hidden="1" x14ac:dyDescent="0.25">
      <c r="A116" t="s">
        <v>353</v>
      </c>
      <c r="B116" s="2">
        <v>44443</v>
      </c>
      <c r="C116" s="10" t="str">
        <f t="shared" si="3"/>
        <v>2021</v>
      </c>
      <c r="D116">
        <v>10181</v>
      </c>
      <c r="E116" t="s">
        <v>214</v>
      </c>
      <c r="F116" t="s">
        <v>17</v>
      </c>
      <c r="G116" t="s">
        <v>33</v>
      </c>
      <c r="H116" t="s">
        <v>34</v>
      </c>
      <c r="I116" t="s">
        <v>27</v>
      </c>
      <c r="J116" t="s">
        <v>123</v>
      </c>
      <c r="K116" t="s">
        <v>124</v>
      </c>
      <c r="L116" t="str">
        <f t="shared" si="4"/>
        <v xml:space="preserve">Sony </v>
      </c>
      <c r="M116" t="str">
        <f t="shared" si="5"/>
        <v>Mid-Sized Order</v>
      </c>
      <c r="N116">
        <v>3</v>
      </c>
      <c r="O116" s="6">
        <v>0</v>
      </c>
      <c r="P116" s="3">
        <v>2003.1</v>
      </c>
      <c r="Q116" s="3">
        <v>24.23</v>
      </c>
      <c r="R116" s="3">
        <v>403.04</v>
      </c>
    </row>
    <row r="117" spans="1:18" hidden="1" x14ac:dyDescent="0.25">
      <c r="A117" t="s">
        <v>354</v>
      </c>
      <c r="B117" s="2">
        <v>44246</v>
      </c>
      <c r="C117" s="10" t="str">
        <f t="shared" si="3"/>
        <v>2021</v>
      </c>
      <c r="D117">
        <v>10309</v>
      </c>
      <c r="E117" t="s">
        <v>1547</v>
      </c>
      <c r="F117" t="s">
        <v>32</v>
      </c>
      <c r="G117" t="s">
        <v>133</v>
      </c>
      <c r="H117" t="s">
        <v>134</v>
      </c>
      <c r="I117" t="s">
        <v>135</v>
      </c>
      <c r="J117" t="s">
        <v>50</v>
      </c>
      <c r="K117" t="s">
        <v>51</v>
      </c>
      <c r="L117" t="str">
        <f t="shared" si="4"/>
        <v xml:space="preserve">Nokia </v>
      </c>
      <c r="M117" t="str">
        <f t="shared" si="5"/>
        <v>Large Order</v>
      </c>
      <c r="N117">
        <v>5</v>
      </c>
      <c r="O117" s="6">
        <v>0.1</v>
      </c>
      <c r="P117" s="3">
        <v>4627.45</v>
      </c>
      <c r="Q117" s="3">
        <v>51.84</v>
      </c>
      <c r="R117" s="3">
        <v>930.68</v>
      </c>
    </row>
    <row r="118" spans="1:18" hidden="1" x14ac:dyDescent="0.25">
      <c r="A118" t="s">
        <v>356</v>
      </c>
      <c r="B118" s="2">
        <v>43790</v>
      </c>
      <c r="C118" s="10" t="str">
        <f t="shared" si="3"/>
        <v>2019</v>
      </c>
      <c r="D118">
        <v>10115</v>
      </c>
      <c r="E118" t="s">
        <v>357</v>
      </c>
      <c r="F118" t="s">
        <v>32</v>
      </c>
      <c r="G118" t="s">
        <v>116</v>
      </c>
      <c r="H118" t="s">
        <v>26</v>
      </c>
      <c r="I118" t="s">
        <v>27</v>
      </c>
      <c r="J118" t="s">
        <v>146</v>
      </c>
      <c r="K118" t="s">
        <v>147</v>
      </c>
      <c r="L118" t="str">
        <f t="shared" si="4"/>
        <v xml:space="preserve">Breville </v>
      </c>
      <c r="M118" t="str">
        <f t="shared" si="5"/>
        <v>Mid-Sized Order</v>
      </c>
      <c r="N118">
        <v>3</v>
      </c>
      <c r="O118" s="6">
        <v>0.2</v>
      </c>
      <c r="P118" s="3">
        <v>483.54</v>
      </c>
      <c r="Q118" s="3">
        <v>13.84</v>
      </c>
      <c r="R118" s="3">
        <v>59.4</v>
      </c>
    </row>
    <row r="119" spans="1:18" hidden="1" x14ac:dyDescent="0.25">
      <c r="A119" t="s">
        <v>358</v>
      </c>
      <c r="B119" s="2">
        <v>43570</v>
      </c>
      <c r="C119" s="10" t="str">
        <f t="shared" si="3"/>
        <v>2019</v>
      </c>
      <c r="D119">
        <v>10317</v>
      </c>
      <c r="E119" t="s">
        <v>1548</v>
      </c>
      <c r="F119" t="s">
        <v>17</v>
      </c>
      <c r="G119" t="s">
        <v>40</v>
      </c>
      <c r="H119" t="s">
        <v>41</v>
      </c>
      <c r="I119" t="s">
        <v>166</v>
      </c>
      <c r="J119" t="s">
        <v>272</v>
      </c>
      <c r="K119" t="s">
        <v>273</v>
      </c>
      <c r="L119" t="str">
        <f t="shared" si="4"/>
        <v xml:space="preserve">Huawei </v>
      </c>
      <c r="M119" t="str">
        <f t="shared" si="5"/>
        <v>Single Item</v>
      </c>
      <c r="N119">
        <v>1</v>
      </c>
      <c r="O119" s="6">
        <v>0</v>
      </c>
      <c r="P119" s="3">
        <v>500.32</v>
      </c>
      <c r="Q119" s="3">
        <v>17</v>
      </c>
      <c r="R119" s="3">
        <v>101.76</v>
      </c>
    </row>
    <row r="120" spans="1:18" hidden="1" x14ac:dyDescent="0.25">
      <c r="A120" t="s">
        <v>360</v>
      </c>
      <c r="B120" s="2">
        <v>44255</v>
      </c>
      <c r="C120" s="10" t="str">
        <f t="shared" si="3"/>
        <v>2021</v>
      </c>
      <c r="D120">
        <v>10349</v>
      </c>
      <c r="E120" t="s">
        <v>361</v>
      </c>
      <c r="F120" t="s">
        <v>17</v>
      </c>
      <c r="G120" t="s">
        <v>193</v>
      </c>
      <c r="H120" t="s">
        <v>193</v>
      </c>
      <c r="I120" t="s">
        <v>194</v>
      </c>
      <c r="J120" t="s">
        <v>50</v>
      </c>
      <c r="K120" t="s">
        <v>51</v>
      </c>
      <c r="L120" t="str">
        <f t="shared" si="4"/>
        <v xml:space="preserve">Nokia </v>
      </c>
      <c r="M120" t="str">
        <f t="shared" si="5"/>
        <v>Single Item</v>
      </c>
      <c r="N120">
        <v>1</v>
      </c>
      <c r="O120" s="6">
        <v>0</v>
      </c>
      <c r="P120" s="3">
        <v>925.49</v>
      </c>
      <c r="Q120" s="3">
        <v>49.59</v>
      </c>
      <c r="R120" s="3">
        <v>190.06</v>
      </c>
    </row>
    <row r="121" spans="1:18" hidden="1" x14ac:dyDescent="0.25">
      <c r="A121" t="s">
        <v>362</v>
      </c>
      <c r="B121" s="2">
        <v>43713</v>
      </c>
      <c r="C121" s="10" t="str">
        <f t="shared" si="3"/>
        <v>2019</v>
      </c>
      <c r="D121">
        <v>10097</v>
      </c>
      <c r="E121" t="s">
        <v>350</v>
      </c>
      <c r="F121" t="s">
        <v>17</v>
      </c>
      <c r="G121" t="s">
        <v>261</v>
      </c>
      <c r="H121" t="s">
        <v>261</v>
      </c>
      <c r="I121" t="s">
        <v>1543</v>
      </c>
      <c r="J121" t="s">
        <v>138</v>
      </c>
      <c r="K121" t="s">
        <v>139</v>
      </c>
      <c r="L121" t="str">
        <f t="shared" si="4"/>
        <v xml:space="preserve">Canon </v>
      </c>
      <c r="M121" t="str">
        <f t="shared" si="5"/>
        <v>Single Item</v>
      </c>
      <c r="N121">
        <v>1</v>
      </c>
      <c r="O121" s="6">
        <v>0</v>
      </c>
      <c r="P121" s="3">
        <v>180.9</v>
      </c>
      <c r="Q121" s="3">
        <v>21.36</v>
      </c>
      <c r="R121" s="3">
        <v>29.28</v>
      </c>
    </row>
    <row r="122" spans="1:18" hidden="1" x14ac:dyDescent="0.25">
      <c r="A122" t="s">
        <v>363</v>
      </c>
      <c r="B122" s="2">
        <v>44894</v>
      </c>
      <c r="C122" s="10" t="str">
        <f t="shared" si="3"/>
        <v>2022</v>
      </c>
      <c r="D122">
        <v>10227</v>
      </c>
      <c r="E122" t="s">
        <v>364</v>
      </c>
      <c r="F122" t="s">
        <v>32</v>
      </c>
      <c r="G122" t="s">
        <v>133</v>
      </c>
      <c r="H122" t="s">
        <v>134</v>
      </c>
      <c r="I122" t="s">
        <v>135</v>
      </c>
      <c r="J122" t="s">
        <v>142</v>
      </c>
      <c r="K122" t="s">
        <v>143</v>
      </c>
      <c r="L122" t="str">
        <f t="shared" si="4"/>
        <v xml:space="preserve">Whirlpook </v>
      </c>
      <c r="M122" t="str">
        <f t="shared" si="5"/>
        <v>Single Item</v>
      </c>
      <c r="N122">
        <v>1</v>
      </c>
      <c r="O122" s="6">
        <v>0</v>
      </c>
      <c r="P122" s="3">
        <v>193.67</v>
      </c>
      <c r="Q122" s="3">
        <v>16.100000000000001</v>
      </c>
      <c r="R122" s="3">
        <v>24.85</v>
      </c>
    </row>
    <row r="123" spans="1:18" hidden="1" x14ac:dyDescent="0.25">
      <c r="A123" t="s">
        <v>365</v>
      </c>
      <c r="B123" s="2">
        <v>44665</v>
      </c>
      <c r="C123" s="10" t="str">
        <f t="shared" si="3"/>
        <v>2022</v>
      </c>
      <c r="D123">
        <v>10039</v>
      </c>
      <c r="E123" t="s">
        <v>366</v>
      </c>
      <c r="F123" t="s">
        <v>39</v>
      </c>
      <c r="G123" t="s">
        <v>25</v>
      </c>
      <c r="H123" t="s">
        <v>26</v>
      </c>
      <c r="I123" t="s">
        <v>27</v>
      </c>
      <c r="J123" t="s">
        <v>302</v>
      </c>
      <c r="K123" t="s">
        <v>303</v>
      </c>
      <c r="L123" t="str">
        <f t="shared" si="4"/>
        <v xml:space="preserve">Toshiba </v>
      </c>
      <c r="M123" t="str">
        <f t="shared" si="5"/>
        <v>Large Order</v>
      </c>
      <c r="N123">
        <v>6</v>
      </c>
      <c r="O123" s="6">
        <v>0.25</v>
      </c>
      <c r="P123" s="3">
        <v>1637.22</v>
      </c>
      <c r="Q123" s="3">
        <v>31.03</v>
      </c>
      <c r="R123" s="3">
        <v>199.54</v>
      </c>
    </row>
    <row r="124" spans="1:18" hidden="1" x14ac:dyDescent="0.25">
      <c r="A124" t="s">
        <v>367</v>
      </c>
      <c r="B124" s="2">
        <v>43149</v>
      </c>
      <c r="C124" s="10" t="str">
        <f t="shared" si="3"/>
        <v>2018</v>
      </c>
      <c r="D124">
        <v>10131</v>
      </c>
      <c r="E124" t="s">
        <v>341</v>
      </c>
      <c r="F124" t="s">
        <v>39</v>
      </c>
      <c r="G124" t="s">
        <v>72</v>
      </c>
      <c r="H124" t="s">
        <v>73</v>
      </c>
      <c r="I124" t="s">
        <v>56</v>
      </c>
      <c r="J124" t="s">
        <v>195</v>
      </c>
      <c r="K124" t="s">
        <v>196</v>
      </c>
      <c r="L124" t="str">
        <f t="shared" si="4"/>
        <v xml:space="preserve">Cuisinart </v>
      </c>
      <c r="M124" t="str">
        <f t="shared" si="5"/>
        <v>Single Item</v>
      </c>
      <c r="N124">
        <v>1</v>
      </c>
      <c r="O124" s="6">
        <v>0.05</v>
      </c>
      <c r="P124" s="3">
        <v>279.27999999999997</v>
      </c>
      <c r="Q124" s="3">
        <v>27.76</v>
      </c>
      <c r="R124" s="3">
        <v>36.29</v>
      </c>
    </row>
    <row r="125" spans="1:18" hidden="1" x14ac:dyDescent="0.25">
      <c r="A125" t="s">
        <v>368</v>
      </c>
      <c r="B125" s="2">
        <v>44389</v>
      </c>
      <c r="C125" s="10" t="str">
        <f t="shared" si="3"/>
        <v>2021</v>
      </c>
      <c r="D125">
        <v>10328</v>
      </c>
      <c r="E125" t="s">
        <v>369</v>
      </c>
      <c r="F125" t="s">
        <v>32</v>
      </c>
      <c r="G125" t="s">
        <v>133</v>
      </c>
      <c r="H125" t="s">
        <v>134</v>
      </c>
      <c r="I125" t="s">
        <v>135</v>
      </c>
      <c r="J125" t="s">
        <v>302</v>
      </c>
      <c r="K125" t="s">
        <v>303</v>
      </c>
      <c r="L125" t="str">
        <f t="shared" si="4"/>
        <v xml:space="preserve">Toshiba </v>
      </c>
      <c r="M125" t="str">
        <f t="shared" si="5"/>
        <v>Large Order</v>
      </c>
      <c r="N125">
        <v>6</v>
      </c>
      <c r="O125" s="6">
        <v>0.05</v>
      </c>
      <c r="P125" s="3">
        <v>1637.22</v>
      </c>
      <c r="Q125" s="3">
        <v>35.68</v>
      </c>
      <c r="R125" s="3">
        <v>200.01</v>
      </c>
    </row>
    <row r="126" spans="1:18" hidden="1" x14ac:dyDescent="0.25">
      <c r="A126" t="s">
        <v>370</v>
      </c>
      <c r="B126" s="2">
        <v>43700</v>
      </c>
      <c r="C126" s="10" t="str">
        <f t="shared" si="3"/>
        <v>2019</v>
      </c>
      <c r="D126">
        <v>10036</v>
      </c>
      <c r="E126" t="s">
        <v>371</v>
      </c>
      <c r="F126" t="s">
        <v>17</v>
      </c>
      <c r="G126" t="s">
        <v>193</v>
      </c>
      <c r="H126" t="s">
        <v>193</v>
      </c>
      <c r="I126" t="s">
        <v>194</v>
      </c>
      <c r="J126" t="s">
        <v>95</v>
      </c>
      <c r="K126" t="s">
        <v>96</v>
      </c>
      <c r="L126" t="str">
        <f t="shared" si="4"/>
        <v xml:space="preserve">Sharp </v>
      </c>
      <c r="M126" t="str">
        <f t="shared" si="5"/>
        <v>Large Order</v>
      </c>
      <c r="N126">
        <v>7</v>
      </c>
      <c r="O126" s="6">
        <v>0</v>
      </c>
      <c r="P126" s="3">
        <v>7170.59</v>
      </c>
      <c r="Q126" s="3">
        <v>206.84</v>
      </c>
      <c r="R126" s="3">
        <v>1598.2</v>
      </c>
    </row>
    <row r="127" spans="1:18" hidden="1" x14ac:dyDescent="0.25">
      <c r="A127" t="s">
        <v>372</v>
      </c>
      <c r="B127" s="2">
        <v>44899</v>
      </c>
      <c r="C127" s="10" t="str">
        <f t="shared" si="3"/>
        <v>2022</v>
      </c>
      <c r="D127">
        <v>10172</v>
      </c>
      <c r="E127" t="s">
        <v>1549</v>
      </c>
      <c r="F127" t="s">
        <v>17</v>
      </c>
      <c r="G127" t="s">
        <v>121</v>
      </c>
      <c r="H127" t="s">
        <v>121</v>
      </c>
      <c r="I127" t="s">
        <v>122</v>
      </c>
      <c r="J127" t="s">
        <v>374</v>
      </c>
      <c r="K127" t="s">
        <v>1550</v>
      </c>
      <c r="L127" t="str">
        <f t="shared" si="4"/>
        <v xml:space="preserve">Insignia </v>
      </c>
      <c r="M127" t="str">
        <f t="shared" si="5"/>
        <v>Mid-Sized Order</v>
      </c>
      <c r="N127">
        <v>4</v>
      </c>
      <c r="O127" s="6">
        <v>0.2</v>
      </c>
      <c r="P127" s="3">
        <v>4764.04</v>
      </c>
      <c r="Q127" s="3">
        <v>236.54</v>
      </c>
      <c r="R127" s="3">
        <v>1071.73</v>
      </c>
    </row>
    <row r="128" spans="1:18" hidden="1" x14ac:dyDescent="0.25">
      <c r="A128" t="s">
        <v>376</v>
      </c>
      <c r="B128" s="2">
        <v>44157</v>
      </c>
      <c r="C128" s="10" t="str">
        <f t="shared" si="3"/>
        <v>2020</v>
      </c>
      <c r="D128">
        <v>10329</v>
      </c>
      <c r="E128" t="s">
        <v>377</v>
      </c>
      <c r="F128" t="s">
        <v>32</v>
      </c>
      <c r="G128" t="s">
        <v>47</v>
      </c>
      <c r="H128" t="s">
        <v>48</v>
      </c>
      <c r="I128" t="s">
        <v>122</v>
      </c>
      <c r="J128" t="s">
        <v>91</v>
      </c>
      <c r="K128" t="s">
        <v>92</v>
      </c>
      <c r="L128" t="str">
        <f t="shared" si="4"/>
        <v xml:space="preserve">Hamilton </v>
      </c>
      <c r="M128" t="str">
        <f t="shared" si="5"/>
        <v>Single Item</v>
      </c>
      <c r="N128">
        <v>1</v>
      </c>
      <c r="O128" s="6">
        <v>0</v>
      </c>
      <c r="P128" s="3">
        <v>277.07</v>
      </c>
      <c r="Q128" s="3">
        <v>32.770000000000003</v>
      </c>
      <c r="R128" s="3">
        <v>36.53</v>
      </c>
    </row>
    <row r="129" spans="1:18" hidden="1" x14ac:dyDescent="0.25">
      <c r="A129" t="s">
        <v>378</v>
      </c>
      <c r="B129" s="2">
        <v>44675</v>
      </c>
      <c r="C129" s="10" t="str">
        <f t="shared" si="3"/>
        <v>2022</v>
      </c>
      <c r="D129">
        <v>10103</v>
      </c>
      <c r="E129" t="s">
        <v>339</v>
      </c>
      <c r="F129" t="s">
        <v>17</v>
      </c>
      <c r="G129" t="s">
        <v>72</v>
      </c>
      <c r="H129" t="s">
        <v>73</v>
      </c>
      <c r="I129" t="s">
        <v>56</v>
      </c>
      <c r="J129" t="s">
        <v>379</v>
      </c>
      <c r="K129" t="s">
        <v>380</v>
      </c>
      <c r="L129" t="str">
        <f t="shared" si="4"/>
        <v xml:space="preserve">Toshiba </v>
      </c>
      <c r="M129" t="str">
        <f t="shared" si="5"/>
        <v>Mid-Sized Order</v>
      </c>
      <c r="N129">
        <v>4</v>
      </c>
      <c r="O129" s="6">
        <v>0.1</v>
      </c>
      <c r="P129" s="3">
        <v>4086.36</v>
      </c>
      <c r="Q129" s="3">
        <v>189.84</v>
      </c>
      <c r="R129" s="3">
        <v>917.98</v>
      </c>
    </row>
    <row r="130" spans="1:18" hidden="1" x14ac:dyDescent="0.25">
      <c r="A130" t="s">
        <v>381</v>
      </c>
      <c r="B130" s="2">
        <v>44693</v>
      </c>
      <c r="C130" s="10" t="str">
        <f t="shared" si="3"/>
        <v>2022</v>
      </c>
      <c r="D130">
        <v>10036</v>
      </c>
      <c r="E130" t="s">
        <v>371</v>
      </c>
      <c r="F130" t="s">
        <v>17</v>
      </c>
      <c r="G130" t="s">
        <v>47</v>
      </c>
      <c r="H130" t="s">
        <v>48</v>
      </c>
      <c r="I130" t="s">
        <v>122</v>
      </c>
      <c r="J130" t="s">
        <v>374</v>
      </c>
      <c r="K130" t="s">
        <v>1550</v>
      </c>
      <c r="L130" t="str">
        <f t="shared" si="4"/>
        <v xml:space="preserve">Insignia </v>
      </c>
      <c r="M130" t="str">
        <f t="shared" si="5"/>
        <v>Single Item</v>
      </c>
      <c r="N130">
        <v>1</v>
      </c>
      <c r="O130" s="6">
        <v>0.05</v>
      </c>
      <c r="P130" s="3">
        <v>1191.01</v>
      </c>
      <c r="Q130" s="3">
        <v>236.54</v>
      </c>
      <c r="R130" s="3">
        <v>285.67</v>
      </c>
    </row>
    <row r="131" spans="1:18" hidden="1" x14ac:dyDescent="0.25">
      <c r="A131" t="s">
        <v>382</v>
      </c>
      <c r="B131" s="2">
        <v>43728</v>
      </c>
      <c r="C131" s="10" t="str">
        <f t="shared" si="3"/>
        <v>2019</v>
      </c>
      <c r="D131">
        <v>10260</v>
      </c>
      <c r="E131" t="s">
        <v>383</v>
      </c>
      <c r="F131" t="s">
        <v>17</v>
      </c>
      <c r="G131" t="s">
        <v>61</v>
      </c>
      <c r="H131" t="s">
        <v>62</v>
      </c>
      <c r="I131" t="s">
        <v>63</v>
      </c>
      <c r="J131" t="s">
        <v>384</v>
      </c>
      <c r="K131" t="s">
        <v>385</v>
      </c>
      <c r="L131" t="str">
        <f t="shared" si="4"/>
        <v xml:space="preserve">Hoover </v>
      </c>
      <c r="M131" t="str">
        <f t="shared" si="5"/>
        <v>Single Item</v>
      </c>
      <c r="N131">
        <v>1</v>
      </c>
      <c r="O131" s="6">
        <v>0</v>
      </c>
      <c r="P131" s="3">
        <v>1255.1600000000001</v>
      </c>
      <c r="Q131" s="3">
        <v>380.84</v>
      </c>
      <c r="R131" s="3">
        <v>351.87</v>
      </c>
    </row>
    <row r="132" spans="1:18" x14ac:dyDescent="0.25">
      <c r="A132" t="s">
        <v>386</v>
      </c>
      <c r="B132" s="2">
        <v>44627</v>
      </c>
      <c r="C132" s="10" t="str">
        <f t="shared" si="3"/>
        <v>2022</v>
      </c>
      <c r="D132">
        <v>10083</v>
      </c>
      <c r="E132" t="s">
        <v>387</v>
      </c>
      <c r="F132" t="s">
        <v>39</v>
      </c>
      <c r="G132" t="s">
        <v>25</v>
      </c>
      <c r="H132" t="s">
        <v>26</v>
      </c>
      <c r="I132" t="s">
        <v>27</v>
      </c>
      <c r="J132" t="s">
        <v>215</v>
      </c>
      <c r="K132" t="s">
        <v>216</v>
      </c>
      <c r="L132" t="str">
        <f t="shared" si="4"/>
        <v xml:space="preserve">Apple </v>
      </c>
      <c r="M132" t="str">
        <f t="shared" si="5"/>
        <v>Mid-Sized Order</v>
      </c>
      <c r="N132">
        <v>2</v>
      </c>
      <c r="O132" s="6">
        <v>0.3</v>
      </c>
      <c r="P132" s="3">
        <v>1845.54</v>
      </c>
      <c r="Q132" s="3">
        <v>53.91</v>
      </c>
      <c r="R132" s="3">
        <v>374.49</v>
      </c>
    </row>
    <row r="133" spans="1:18" hidden="1" x14ac:dyDescent="0.25">
      <c r="A133" t="s">
        <v>388</v>
      </c>
      <c r="B133" s="2">
        <v>44404</v>
      </c>
      <c r="C133" s="10" t="str">
        <f t="shared" si="3"/>
        <v>2021</v>
      </c>
      <c r="D133">
        <v>10074</v>
      </c>
      <c r="E133" t="s">
        <v>389</v>
      </c>
      <c r="F133" t="s">
        <v>32</v>
      </c>
      <c r="G133" t="s">
        <v>33</v>
      </c>
      <c r="H133" t="s">
        <v>34</v>
      </c>
      <c r="I133" t="s">
        <v>27</v>
      </c>
      <c r="J133" t="s">
        <v>167</v>
      </c>
      <c r="K133" t="s">
        <v>168</v>
      </c>
      <c r="L133" t="str">
        <f t="shared" si="4"/>
        <v xml:space="preserve">Philips </v>
      </c>
      <c r="M133" t="str">
        <f t="shared" si="5"/>
        <v>Single Item</v>
      </c>
      <c r="N133">
        <v>1</v>
      </c>
      <c r="O133" s="6">
        <v>0</v>
      </c>
      <c r="P133" s="3">
        <v>1215.8</v>
      </c>
      <c r="Q133" s="3">
        <v>209.25</v>
      </c>
      <c r="R133" s="3">
        <v>288.41000000000003</v>
      </c>
    </row>
    <row r="134" spans="1:18" hidden="1" x14ac:dyDescent="0.25">
      <c r="A134" t="s">
        <v>390</v>
      </c>
      <c r="B134" s="2">
        <v>43703</v>
      </c>
      <c r="C134" s="10" t="str">
        <f t="shared" si="3"/>
        <v>2019</v>
      </c>
      <c r="D134">
        <v>10021</v>
      </c>
      <c r="E134" t="s">
        <v>137</v>
      </c>
      <c r="F134" t="s">
        <v>39</v>
      </c>
      <c r="G134" t="s">
        <v>165</v>
      </c>
      <c r="H134" t="s">
        <v>41</v>
      </c>
      <c r="I134" t="s">
        <v>166</v>
      </c>
      <c r="J134" t="s">
        <v>209</v>
      </c>
      <c r="K134" t="s">
        <v>210</v>
      </c>
      <c r="L134" t="str">
        <f t="shared" si="4"/>
        <v xml:space="preserve">Brother </v>
      </c>
      <c r="M134" t="str">
        <f t="shared" si="5"/>
        <v>Single Item</v>
      </c>
      <c r="N134">
        <v>1</v>
      </c>
      <c r="O134" s="6">
        <v>0</v>
      </c>
      <c r="P134" s="3">
        <v>136.71</v>
      </c>
      <c r="Q134" s="3">
        <v>12.33</v>
      </c>
      <c r="R134" s="3">
        <v>21.74</v>
      </c>
    </row>
    <row r="135" spans="1:18" hidden="1" x14ac:dyDescent="0.25">
      <c r="A135" t="s">
        <v>391</v>
      </c>
      <c r="B135" s="2">
        <v>43106</v>
      </c>
      <c r="C135" s="10" t="str">
        <f t="shared" si="3"/>
        <v>2018</v>
      </c>
      <c r="D135">
        <v>10094</v>
      </c>
      <c r="E135" t="s">
        <v>392</v>
      </c>
      <c r="F135" t="s">
        <v>17</v>
      </c>
      <c r="G135" t="s">
        <v>121</v>
      </c>
      <c r="H135" t="s">
        <v>121</v>
      </c>
      <c r="I135" t="s">
        <v>122</v>
      </c>
      <c r="J135" t="s">
        <v>57</v>
      </c>
      <c r="K135" t="s">
        <v>58</v>
      </c>
      <c r="L135" t="str">
        <f t="shared" si="4"/>
        <v xml:space="preserve">KitchenAid </v>
      </c>
      <c r="M135" t="str">
        <f t="shared" si="5"/>
        <v>Single Item</v>
      </c>
      <c r="N135">
        <v>1</v>
      </c>
      <c r="O135" s="6">
        <v>0</v>
      </c>
      <c r="P135" s="3">
        <v>150.81</v>
      </c>
      <c r="Q135" s="3">
        <v>12.13</v>
      </c>
      <c r="R135" s="3">
        <v>19.309999999999999</v>
      </c>
    </row>
    <row r="136" spans="1:18" hidden="1" x14ac:dyDescent="0.25">
      <c r="A136" t="s">
        <v>393</v>
      </c>
      <c r="B136" s="2">
        <v>44578</v>
      </c>
      <c r="C136" s="10" t="str">
        <f t="shared" ref="C136:C199" si="6">LEFT(TEXT(B136, "YYYY-MM-DD"), 4)</f>
        <v>2022</v>
      </c>
      <c r="D136">
        <v>10357</v>
      </c>
      <c r="E136" t="s">
        <v>128</v>
      </c>
      <c r="F136" t="s">
        <v>17</v>
      </c>
      <c r="G136" t="s">
        <v>72</v>
      </c>
      <c r="H136" t="s">
        <v>73</v>
      </c>
      <c r="I136" t="s">
        <v>56</v>
      </c>
      <c r="J136" t="s">
        <v>142</v>
      </c>
      <c r="K136" t="s">
        <v>143</v>
      </c>
      <c r="L136" t="str">
        <f t="shared" ref="L136:L199" si="7">LEFT(K136, FIND(" ", K136))</f>
        <v xml:space="preserve">Whirlpook </v>
      </c>
      <c r="M136" t="str">
        <f t="shared" ref="M136:M199" si="8">IF(N136 = 1, "Single Item", IF(N136 &lt;= 4, "Mid-Sized Order", IF(N136 &gt; 4, "Large Order", "Invalid")))</f>
        <v>Mid-Sized Order</v>
      </c>
      <c r="N136">
        <v>2</v>
      </c>
      <c r="O136" s="6">
        <v>0.25</v>
      </c>
      <c r="P136" s="3">
        <v>387.34</v>
      </c>
      <c r="Q136" s="3">
        <v>16.8</v>
      </c>
      <c r="R136" s="3">
        <v>48.16</v>
      </c>
    </row>
    <row r="137" spans="1:18" hidden="1" x14ac:dyDescent="0.25">
      <c r="A137" t="s">
        <v>394</v>
      </c>
      <c r="B137" s="2">
        <v>44374</v>
      </c>
      <c r="C137" s="10" t="str">
        <f t="shared" si="6"/>
        <v>2021</v>
      </c>
      <c r="D137">
        <v>10382</v>
      </c>
      <c r="E137" t="s">
        <v>395</v>
      </c>
      <c r="F137" t="s">
        <v>39</v>
      </c>
      <c r="G137" t="s">
        <v>278</v>
      </c>
      <c r="H137" t="s">
        <v>279</v>
      </c>
      <c r="I137" t="s">
        <v>122</v>
      </c>
      <c r="J137" t="s">
        <v>76</v>
      </c>
      <c r="K137" t="s">
        <v>77</v>
      </c>
      <c r="L137" t="str">
        <f t="shared" si="7"/>
        <v xml:space="preserve">Samsung </v>
      </c>
      <c r="M137" t="str">
        <f t="shared" si="8"/>
        <v>Large Order</v>
      </c>
      <c r="N137">
        <v>7</v>
      </c>
      <c r="O137" s="6">
        <v>0.15</v>
      </c>
      <c r="P137" s="3">
        <v>6800.5</v>
      </c>
      <c r="Q137" s="3">
        <v>53.3</v>
      </c>
      <c r="R137" s="3">
        <v>1365.43</v>
      </c>
    </row>
    <row r="138" spans="1:18" hidden="1" x14ac:dyDescent="0.25">
      <c r="A138" t="s">
        <v>396</v>
      </c>
      <c r="B138" s="2">
        <v>43590</v>
      </c>
      <c r="C138" s="10" t="str">
        <f t="shared" si="6"/>
        <v>2019</v>
      </c>
      <c r="D138">
        <v>10191</v>
      </c>
      <c r="E138" t="s">
        <v>397</v>
      </c>
      <c r="F138" t="s">
        <v>39</v>
      </c>
      <c r="G138" t="s">
        <v>103</v>
      </c>
      <c r="H138" t="s">
        <v>104</v>
      </c>
      <c r="I138" t="s">
        <v>105</v>
      </c>
      <c r="J138" t="s">
        <v>398</v>
      </c>
      <c r="K138" t="s">
        <v>1551</v>
      </c>
      <c r="L138" t="str">
        <f t="shared" si="7"/>
        <v xml:space="preserve">Samsung </v>
      </c>
      <c r="M138" t="str">
        <f t="shared" si="8"/>
        <v>Mid-Sized Order</v>
      </c>
      <c r="N138">
        <v>2</v>
      </c>
      <c r="O138" s="6">
        <v>0</v>
      </c>
      <c r="P138" s="3">
        <v>478.94</v>
      </c>
      <c r="Q138" s="3">
        <v>26.27</v>
      </c>
      <c r="R138" s="3">
        <v>60.11</v>
      </c>
    </row>
    <row r="139" spans="1:18" hidden="1" x14ac:dyDescent="0.25">
      <c r="A139" t="s">
        <v>400</v>
      </c>
      <c r="B139" s="2">
        <v>43667</v>
      </c>
      <c r="C139" s="10" t="str">
        <f t="shared" si="6"/>
        <v>2019</v>
      </c>
      <c r="D139">
        <v>10221</v>
      </c>
      <c r="E139" t="s">
        <v>401</v>
      </c>
      <c r="F139" t="s">
        <v>32</v>
      </c>
      <c r="G139" t="s">
        <v>116</v>
      </c>
      <c r="H139" t="s">
        <v>26</v>
      </c>
      <c r="I139" t="s">
        <v>27</v>
      </c>
      <c r="J139" t="s">
        <v>84</v>
      </c>
      <c r="K139" t="s">
        <v>85</v>
      </c>
      <c r="L139" t="str">
        <f t="shared" si="7"/>
        <v xml:space="preserve">Panasonic </v>
      </c>
      <c r="M139" t="str">
        <f t="shared" si="8"/>
        <v>Single Item</v>
      </c>
      <c r="N139">
        <v>1</v>
      </c>
      <c r="O139" s="6">
        <v>0</v>
      </c>
      <c r="P139" s="3">
        <v>289.92</v>
      </c>
      <c r="Q139" s="3">
        <v>31.58</v>
      </c>
      <c r="R139" s="3">
        <v>37.950000000000003</v>
      </c>
    </row>
    <row r="140" spans="1:18" hidden="1" x14ac:dyDescent="0.25">
      <c r="A140" t="s">
        <v>402</v>
      </c>
      <c r="B140" s="2">
        <v>44033</v>
      </c>
      <c r="C140" s="10" t="str">
        <f t="shared" si="6"/>
        <v>2020</v>
      </c>
      <c r="D140">
        <v>10378</v>
      </c>
      <c r="E140" t="s">
        <v>403</v>
      </c>
      <c r="F140" t="s">
        <v>39</v>
      </c>
      <c r="G140" t="s">
        <v>18</v>
      </c>
      <c r="H140" t="s">
        <v>19</v>
      </c>
      <c r="I140" t="s">
        <v>20</v>
      </c>
      <c r="J140" t="s">
        <v>138</v>
      </c>
      <c r="K140" t="s">
        <v>139</v>
      </c>
      <c r="L140" t="str">
        <f t="shared" si="7"/>
        <v xml:space="preserve">Canon </v>
      </c>
      <c r="M140" t="str">
        <f t="shared" si="8"/>
        <v>Single Item</v>
      </c>
      <c r="N140">
        <v>1</v>
      </c>
      <c r="O140" s="6">
        <v>0.1</v>
      </c>
      <c r="P140" s="3">
        <v>180.9</v>
      </c>
      <c r="Q140" s="3">
        <v>19.5</v>
      </c>
      <c r="R140" s="3">
        <v>29.09</v>
      </c>
    </row>
    <row r="141" spans="1:18" hidden="1" x14ac:dyDescent="0.25">
      <c r="A141" t="s">
        <v>404</v>
      </c>
      <c r="B141" s="2">
        <v>44511</v>
      </c>
      <c r="C141" s="10" t="str">
        <f t="shared" si="6"/>
        <v>2021</v>
      </c>
      <c r="D141">
        <v>10007</v>
      </c>
      <c r="E141" t="s">
        <v>405</v>
      </c>
      <c r="F141" t="s">
        <v>39</v>
      </c>
      <c r="G141" t="s">
        <v>47</v>
      </c>
      <c r="H141" t="s">
        <v>48</v>
      </c>
      <c r="I141" t="s">
        <v>122</v>
      </c>
      <c r="J141" t="s">
        <v>28</v>
      </c>
      <c r="K141" t="s">
        <v>29</v>
      </c>
      <c r="L141" t="str">
        <f t="shared" si="7"/>
        <v xml:space="preserve">LG </v>
      </c>
      <c r="M141" t="str">
        <f t="shared" si="8"/>
        <v>Mid-Sized Order</v>
      </c>
      <c r="N141">
        <v>3</v>
      </c>
      <c r="O141" s="6">
        <v>0</v>
      </c>
      <c r="P141" s="3">
        <v>3012.54</v>
      </c>
      <c r="Q141" s="3">
        <v>282.11</v>
      </c>
      <c r="R141" s="3">
        <v>781.33</v>
      </c>
    </row>
    <row r="142" spans="1:18" hidden="1" x14ac:dyDescent="0.25">
      <c r="A142" t="s">
        <v>406</v>
      </c>
      <c r="B142" s="2">
        <v>44187</v>
      </c>
      <c r="C142" s="10" t="str">
        <f t="shared" si="6"/>
        <v>2020</v>
      </c>
      <c r="D142">
        <v>10234</v>
      </c>
      <c r="E142" t="s">
        <v>407</v>
      </c>
      <c r="F142" t="s">
        <v>39</v>
      </c>
      <c r="G142" t="s">
        <v>47</v>
      </c>
      <c r="H142" t="s">
        <v>48</v>
      </c>
      <c r="I142" t="s">
        <v>122</v>
      </c>
      <c r="J142" t="s">
        <v>161</v>
      </c>
      <c r="K142" t="s">
        <v>162</v>
      </c>
      <c r="L142" t="str">
        <f t="shared" si="7"/>
        <v xml:space="preserve">Lexmark </v>
      </c>
      <c r="M142" t="str">
        <f t="shared" si="8"/>
        <v>Single Item</v>
      </c>
      <c r="N142">
        <v>1</v>
      </c>
      <c r="O142" s="6">
        <v>0</v>
      </c>
      <c r="P142" s="3">
        <v>107.75</v>
      </c>
      <c r="Q142" s="3">
        <v>13.06</v>
      </c>
      <c r="R142" s="3">
        <v>17.47</v>
      </c>
    </row>
    <row r="143" spans="1:18" hidden="1" x14ac:dyDescent="0.25">
      <c r="A143" t="s">
        <v>408</v>
      </c>
      <c r="B143" s="2">
        <v>43438</v>
      </c>
      <c r="C143" s="10" t="str">
        <f t="shared" si="6"/>
        <v>2018</v>
      </c>
      <c r="D143">
        <v>10120</v>
      </c>
      <c r="E143" t="s">
        <v>1552</v>
      </c>
      <c r="F143" t="s">
        <v>17</v>
      </c>
      <c r="G143" t="s">
        <v>165</v>
      </c>
      <c r="H143" t="s">
        <v>41</v>
      </c>
      <c r="I143" t="s">
        <v>166</v>
      </c>
      <c r="J143" t="s">
        <v>398</v>
      </c>
      <c r="K143" t="s">
        <v>1551</v>
      </c>
      <c r="L143" t="str">
        <f t="shared" si="7"/>
        <v xml:space="preserve">Samsung </v>
      </c>
      <c r="M143" t="str">
        <f t="shared" si="8"/>
        <v>Single Item</v>
      </c>
      <c r="N143">
        <v>1</v>
      </c>
      <c r="O143" s="6">
        <v>0</v>
      </c>
      <c r="P143" s="3">
        <v>239.47</v>
      </c>
      <c r="Q143" s="3">
        <v>25.12</v>
      </c>
      <c r="R143" s="3">
        <v>31.25</v>
      </c>
    </row>
    <row r="144" spans="1:18" hidden="1" x14ac:dyDescent="0.25">
      <c r="A144" t="s">
        <v>410</v>
      </c>
      <c r="B144" s="2">
        <v>44350</v>
      </c>
      <c r="C144" s="10" t="str">
        <f t="shared" si="6"/>
        <v>2021</v>
      </c>
      <c r="D144">
        <v>10237</v>
      </c>
      <c r="E144" t="s">
        <v>411</v>
      </c>
      <c r="F144" t="s">
        <v>39</v>
      </c>
      <c r="G144" t="s">
        <v>116</v>
      </c>
      <c r="H144" t="s">
        <v>26</v>
      </c>
      <c r="I144" t="s">
        <v>27</v>
      </c>
      <c r="J144" t="s">
        <v>209</v>
      </c>
      <c r="K144" t="s">
        <v>210</v>
      </c>
      <c r="L144" t="str">
        <f t="shared" si="7"/>
        <v xml:space="preserve">Brother </v>
      </c>
      <c r="M144" t="str">
        <f t="shared" si="8"/>
        <v>Single Item</v>
      </c>
      <c r="N144">
        <v>1</v>
      </c>
      <c r="O144" s="6">
        <v>0.25</v>
      </c>
      <c r="P144" s="3">
        <v>136.71</v>
      </c>
      <c r="Q144" s="3">
        <v>11.21</v>
      </c>
      <c r="R144" s="3">
        <v>21.63</v>
      </c>
    </row>
    <row r="145" spans="1:18" hidden="1" x14ac:dyDescent="0.25">
      <c r="A145" t="s">
        <v>412</v>
      </c>
      <c r="B145" s="2">
        <v>43748</v>
      </c>
      <c r="C145" s="10" t="str">
        <f t="shared" si="6"/>
        <v>2019</v>
      </c>
      <c r="D145">
        <v>10187</v>
      </c>
      <c r="E145" t="s">
        <v>413</v>
      </c>
      <c r="F145" t="s">
        <v>17</v>
      </c>
      <c r="G145" t="s">
        <v>193</v>
      </c>
      <c r="H145" t="s">
        <v>193</v>
      </c>
      <c r="I145" t="s">
        <v>194</v>
      </c>
      <c r="J145" t="s">
        <v>294</v>
      </c>
      <c r="K145" t="s">
        <v>295</v>
      </c>
      <c r="L145" t="str">
        <f t="shared" si="7"/>
        <v xml:space="preserve">Motorola </v>
      </c>
      <c r="M145" t="str">
        <f t="shared" si="8"/>
        <v>Single Item</v>
      </c>
      <c r="N145">
        <v>1</v>
      </c>
      <c r="O145" s="6">
        <v>0</v>
      </c>
      <c r="P145" s="3">
        <v>900.24</v>
      </c>
      <c r="Q145" s="3">
        <v>58.44</v>
      </c>
      <c r="R145" s="3">
        <v>185.89</v>
      </c>
    </row>
    <row r="146" spans="1:18" hidden="1" x14ac:dyDescent="0.25">
      <c r="A146" t="s">
        <v>414</v>
      </c>
      <c r="B146" s="2">
        <v>44311</v>
      </c>
      <c r="C146" s="10" t="str">
        <f t="shared" si="6"/>
        <v>2021</v>
      </c>
      <c r="D146">
        <v>10265</v>
      </c>
      <c r="E146" t="s">
        <v>415</v>
      </c>
      <c r="F146" t="s">
        <v>32</v>
      </c>
      <c r="G146" t="s">
        <v>133</v>
      </c>
      <c r="H146" t="s">
        <v>134</v>
      </c>
      <c r="I146" t="s">
        <v>135</v>
      </c>
      <c r="J146" t="s">
        <v>76</v>
      </c>
      <c r="K146" t="s">
        <v>77</v>
      </c>
      <c r="L146" t="str">
        <f t="shared" si="7"/>
        <v xml:space="preserve">Samsung </v>
      </c>
      <c r="M146" t="str">
        <f t="shared" si="8"/>
        <v>Mid-Sized Order</v>
      </c>
      <c r="N146">
        <v>3</v>
      </c>
      <c r="O146" s="6">
        <v>0</v>
      </c>
      <c r="P146" s="3">
        <v>2914.5</v>
      </c>
      <c r="Q146" s="3">
        <v>58.37</v>
      </c>
      <c r="R146" s="3">
        <v>588.74</v>
      </c>
    </row>
    <row r="147" spans="1:18" hidden="1" x14ac:dyDescent="0.25">
      <c r="A147" t="s">
        <v>416</v>
      </c>
      <c r="B147" s="2">
        <v>43214</v>
      </c>
      <c r="C147" s="10" t="str">
        <f t="shared" si="6"/>
        <v>2018</v>
      </c>
      <c r="D147">
        <v>10041</v>
      </c>
      <c r="E147" t="s">
        <v>417</v>
      </c>
      <c r="F147" t="s">
        <v>32</v>
      </c>
      <c r="G147" t="s">
        <v>25</v>
      </c>
      <c r="H147" t="s">
        <v>26</v>
      </c>
      <c r="I147" t="s">
        <v>27</v>
      </c>
      <c r="J147" t="s">
        <v>64</v>
      </c>
      <c r="K147" t="s">
        <v>65</v>
      </c>
      <c r="L147" t="str">
        <f t="shared" si="7"/>
        <v xml:space="preserve">TCL </v>
      </c>
      <c r="M147" t="str">
        <f t="shared" si="8"/>
        <v>Single Item</v>
      </c>
      <c r="N147">
        <v>1</v>
      </c>
      <c r="O147" s="6">
        <v>0</v>
      </c>
      <c r="P147" s="3">
        <v>881.64</v>
      </c>
      <c r="Q147" s="3">
        <v>133.91</v>
      </c>
      <c r="R147" s="3">
        <v>207.35</v>
      </c>
    </row>
    <row r="148" spans="1:18" hidden="1" x14ac:dyDescent="0.25">
      <c r="A148" t="s">
        <v>418</v>
      </c>
      <c r="B148" s="2">
        <v>43183</v>
      </c>
      <c r="C148" s="10" t="str">
        <f t="shared" si="6"/>
        <v>2018</v>
      </c>
      <c r="D148">
        <v>10302</v>
      </c>
      <c r="E148" t="s">
        <v>419</v>
      </c>
      <c r="F148" t="s">
        <v>17</v>
      </c>
      <c r="G148" t="s">
        <v>40</v>
      </c>
      <c r="H148" t="s">
        <v>41</v>
      </c>
      <c r="I148" t="s">
        <v>166</v>
      </c>
      <c r="J148" t="s">
        <v>91</v>
      </c>
      <c r="K148" t="s">
        <v>92</v>
      </c>
      <c r="L148" t="str">
        <f t="shared" si="7"/>
        <v xml:space="preserve">Hamilton </v>
      </c>
      <c r="M148" t="str">
        <f t="shared" si="8"/>
        <v>Single Item</v>
      </c>
      <c r="N148">
        <v>1</v>
      </c>
      <c r="O148" s="6">
        <v>0.25</v>
      </c>
      <c r="P148" s="3">
        <v>277.07</v>
      </c>
      <c r="Q148" s="3">
        <v>34.33</v>
      </c>
      <c r="R148" s="3">
        <v>36.68</v>
      </c>
    </row>
    <row r="149" spans="1:18" hidden="1" x14ac:dyDescent="0.25">
      <c r="A149" t="s">
        <v>420</v>
      </c>
      <c r="B149" s="2">
        <v>43500</v>
      </c>
      <c r="C149" s="10" t="str">
        <f t="shared" si="6"/>
        <v>2019</v>
      </c>
      <c r="D149">
        <v>10393</v>
      </c>
      <c r="E149" t="s">
        <v>421</v>
      </c>
      <c r="F149" t="s">
        <v>32</v>
      </c>
      <c r="G149" t="s">
        <v>40</v>
      </c>
      <c r="H149" t="s">
        <v>41</v>
      </c>
      <c r="I149" t="s">
        <v>166</v>
      </c>
      <c r="J149" t="s">
        <v>146</v>
      </c>
      <c r="K149" t="s">
        <v>147</v>
      </c>
      <c r="L149" t="str">
        <f t="shared" si="7"/>
        <v xml:space="preserve">Breville </v>
      </c>
      <c r="M149" t="str">
        <f t="shared" si="8"/>
        <v>Single Item</v>
      </c>
      <c r="N149">
        <v>1</v>
      </c>
      <c r="O149" s="6">
        <v>0</v>
      </c>
      <c r="P149" s="3">
        <v>161.18</v>
      </c>
      <c r="Q149" s="3">
        <v>15.22</v>
      </c>
      <c r="R149" s="3">
        <v>20.86</v>
      </c>
    </row>
    <row r="150" spans="1:18" hidden="1" x14ac:dyDescent="0.25">
      <c r="A150" t="s">
        <v>422</v>
      </c>
      <c r="B150" s="2">
        <v>44518</v>
      </c>
      <c r="C150" s="10" t="str">
        <f t="shared" si="6"/>
        <v>2021</v>
      </c>
      <c r="D150">
        <v>10151</v>
      </c>
      <c r="E150" t="s">
        <v>423</v>
      </c>
      <c r="F150" t="s">
        <v>32</v>
      </c>
      <c r="G150" t="s">
        <v>193</v>
      </c>
      <c r="H150" t="s">
        <v>193</v>
      </c>
      <c r="I150" t="s">
        <v>194</v>
      </c>
      <c r="J150" t="s">
        <v>57</v>
      </c>
      <c r="K150" t="s">
        <v>58</v>
      </c>
      <c r="L150" t="str">
        <f t="shared" si="7"/>
        <v xml:space="preserve">KitchenAid </v>
      </c>
      <c r="M150" t="str">
        <f t="shared" si="8"/>
        <v>Single Item</v>
      </c>
      <c r="N150">
        <v>1</v>
      </c>
      <c r="O150" s="6">
        <v>0</v>
      </c>
      <c r="P150" s="3">
        <v>150.81</v>
      </c>
      <c r="Q150" s="3">
        <v>12.71</v>
      </c>
      <c r="R150" s="3">
        <v>19.37</v>
      </c>
    </row>
    <row r="151" spans="1:18" hidden="1" x14ac:dyDescent="0.25">
      <c r="A151" t="s">
        <v>424</v>
      </c>
      <c r="B151" s="2">
        <v>43697</v>
      </c>
      <c r="C151" s="10" t="str">
        <f t="shared" si="6"/>
        <v>2019</v>
      </c>
      <c r="D151">
        <v>10114</v>
      </c>
      <c r="E151" t="s">
        <v>425</v>
      </c>
      <c r="F151" t="s">
        <v>32</v>
      </c>
      <c r="G151" t="s">
        <v>72</v>
      </c>
      <c r="H151" t="s">
        <v>73</v>
      </c>
      <c r="I151" t="s">
        <v>56</v>
      </c>
      <c r="J151" t="s">
        <v>106</v>
      </c>
      <c r="K151" t="s">
        <v>107</v>
      </c>
      <c r="L151" t="str">
        <f t="shared" si="7"/>
        <v xml:space="preserve">Breville </v>
      </c>
      <c r="M151" t="str">
        <f t="shared" si="8"/>
        <v>Single Item</v>
      </c>
      <c r="N151">
        <v>1</v>
      </c>
      <c r="O151" s="6">
        <v>0.15</v>
      </c>
      <c r="P151" s="3">
        <v>1007.32</v>
      </c>
      <c r="Q151" s="3">
        <v>282.7</v>
      </c>
      <c r="R151" s="3">
        <v>280.10000000000002</v>
      </c>
    </row>
    <row r="152" spans="1:18" hidden="1" x14ac:dyDescent="0.25">
      <c r="A152" t="s">
        <v>426</v>
      </c>
      <c r="B152" s="2">
        <v>43949</v>
      </c>
      <c r="C152" s="10" t="str">
        <f t="shared" si="6"/>
        <v>2020</v>
      </c>
      <c r="D152">
        <v>10218</v>
      </c>
      <c r="E152" t="s">
        <v>293</v>
      </c>
      <c r="F152" t="s">
        <v>32</v>
      </c>
      <c r="G152" t="s">
        <v>193</v>
      </c>
      <c r="H152" t="s">
        <v>193</v>
      </c>
      <c r="I152" t="s">
        <v>194</v>
      </c>
      <c r="J152" t="s">
        <v>427</v>
      </c>
      <c r="K152" t="s">
        <v>428</v>
      </c>
      <c r="L152" t="str">
        <f t="shared" si="7"/>
        <v xml:space="preserve">Sharp </v>
      </c>
      <c r="M152" t="str">
        <f t="shared" si="8"/>
        <v>Mid-Sized Order</v>
      </c>
      <c r="N152">
        <v>4</v>
      </c>
      <c r="O152" s="6">
        <v>0</v>
      </c>
      <c r="P152" s="3">
        <v>516.76</v>
      </c>
      <c r="Q152" s="3">
        <v>13.28</v>
      </c>
      <c r="R152" s="3">
        <v>78.849999999999994</v>
      </c>
    </row>
    <row r="153" spans="1:18" hidden="1" x14ac:dyDescent="0.25">
      <c r="A153" t="s">
        <v>429</v>
      </c>
      <c r="B153" s="2">
        <v>43419</v>
      </c>
      <c r="C153" s="10" t="str">
        <f t="shared" si="6"/>
        <v>2018</v>
      </c>
      <c r="D153">
        <v>10161</v>
      </c>
      <c r="E153" t="s">
        <v>430</v>
      </c>
      <c r="F153" t="s">
        <v>32</v>
      </c>
      <c r="G153" t="s">
        <v>154</v>
      </c>
      <c r="H153" t="s">
        <v>155</v>
      </c>
      <c r="I153" t="s">
        <v>156</v>
      </c>
      <c r="J153" t="s">
        <v>150</v>
      </c>
      <c r="K153" t="s">
        <v>151</v>
      </c>
      <c r="L153" t="str">
        <f t="shared" si="7"/>
        <v xml:space="preserve">Maytag </v>
      </c>
      <c r="M153" t="str">
        <f t="shared" si="8"/>
        <v>Single Item</v>
      </c>
      <c r="N153">
        <v>1</v>
      </c>
      <c r="O153" s="6">
        <v>0.05</v>
      </c>
      <c r="P153" s="3">
        <v>878.08</v>
      </c>
      <c r="Q153" s="3">
        <v>251.43</v>
      </c>
      <c r="R153" s="3">
        <v>244.66</v>
      </c>
    </row>
    <row r="154" spans="1:18" hidden="1" x14ac:dyDescent="0.25">
      <c r="A154" t="s">
        <v>431</v>
      </c>
      <c r="B154" s="2">
        <v>44925</v>
      </c>
      <c r="C154" s="10" t="str">
        <f t="shared" si="6"/>
        <v>2022</v>
      </c>
      <c r="D154">
        <v>10338</v>
      </c>
      <c r="E154" t="s">
        <v>432</v>
      </c>
      <c r="F154" t="s">
        <v>39</v>
      </c>
      <c r="G154" t="s">
        <v>33</v>
      </c>
      <c r="H154" t="s">
        <v>34</v>
      </c>
      <c r="I154" t="s">
        <v>27</v>
      </c>
      <c r="J154" t="s">
        <v>157</v>
      </c>
      <c r="K154" t="s">
        <v>158</v>
      </c>
      <c r="L154" t="str">
        <f t="shared" si="7"/>
        <v xml:space="preserve">Epson </v>
      </c>
      <c r="M154" t="str">
        <f t="shared" si="8"/>
        <v>Mid-Sized Order</v>
      </c>
      <c r="N154">
        <v>3</v>
      </c>
      <c r="O154" s="6">
        <v>0</v>
      </c>
      <c r="P154" s="3">
        <v>566.61</v>
      </c>
      <c r="Q154" s="3">
        <v>20.53</v>
      </c>
      <c r="R154" s="3">
        <v>87.04</v>
      </c>
    </row>
    <row r="155" spans="1:18" hidden="1" x14ac:dyDescent="0.25">
      <c r="A155" t="s">
        <v>433</v>
      </c>
      <c r="B155" s="2">
        <v>44386</v>
      </c>
      <c r="C155" s="10" t="str">
        <f t="shared" si="6"/>
        <v>2021</v>
      </c>
      <c r="D155">
        <v>10021</v>
      </c>
      <c r="E155" t="s">
        <v>137</v>
      </c>
      <c r="F155" t="s">
        <v>39</v>
      </c>
      <c r="G155" t="s">
        <v>47</v>
      </c>
      <c r="H155" t="s">
        <v>48</v>
      </c>
      <c r="I155" t="s">
        <v>122</v>
      </c>
      <c r="J155" t="s">
        <v>138</v>
      </c>
      <c r="K155" t="s">
        <v>139</v>
      </c>
      <c r="L155" t="str">
        <f t="shared" si="7"/>
        <v xml:space="preserve">Canon </v>
      </c>
      <c r="M155" t="str">
        <f t="shared" si="8"/>
        <v>Mid-Sized Order</v>
      </c>
      <c r="N155">
        <v>2</v>
      </c>
      <c r="O155" s="6">
        <v>0.3</v>
      </c>
      <c r="P155" s="3">
        <v>361.8</v>
      </c>
      <c r="Q155" s="3">
        <v>19.5</v>
      </c>
      <c r="R155" s="3">
        <v>56.23</v>
      </c>
    </row>
    <row r="156" spans="1:18" hidden="1" x14ac:dyDescent="0.25">
      <c r="A156" t="s">
        <v>434</v>
      </c>
      <c r="B156" s="2">
        <v>43538</v>
      </c>
      <c r="C156" s="10" t="str">
        <f t="shared" si="6"/>
        <v>2019</v>
      </c>
      <c r="D156">
        <v>10397</v>
      </c>
      <c r="E156" t="s">
        <v>435</v>
      </c>
      <c r="F156" t="s">
        <v>17</v>
      </c>
      <c r="G156" t="s">
        <v>116</v>
      </c>
      <c r="H156" t="s">
        <v>26</v>
      </c>
      <c r="I156" t="s">
        <v>27</v>
      </c>
      <c r="J156" t="s">
        <v>302</v>
      </c>
      <c r="K156" t="s">
        <v>303</v>
      </c>
      <c r="L156" t="str">
        <f t="shared" si="7"/>
        <v xml:space="preserve">Toshiba </v>
      </c>
      <c r="M156" t="str">
        <f t="shared" si="8"/>
        <v>Mid-Sized Order</v>
      </c>
      <c r="N156">
        <v>3</v>
      </c>
      <c r="O156" s="6">
        <v>0.15</v>
      </c>
      <c r="P156" s="3">
        <v>818.61</v>
      </c>
      <c r="Q156" s="3">
        <v>31.03</v>
      </c>
      <c r="R156" s="3">
        <v>101.32</v>
      </c>
    </row>
    <row r="157" spans="1:18" hidden="1" x14ac:dyDescent="0.25">
      <c r="A157" t="s">
        <v>436</v>
      </c>
      <c r="B157" s="2">
        <v>43473</v>
      </c>
      <c r="C157" s="10" t="str">
        <f t="shared" si="6"/>
        <v>2019</v>
      </c>
      <c r="D157">
        <v>10126</v>
      </c>
      <c r="E157" t="s">
        <v>437</v>
      </c>
      <c r="F157" t="s">
        <v>32</v>
      </c>
      <c r="G157" t="s">
        <v>154</v>
      </c>
      <c r="H157" t="s">
        <v>155</v>
      </c>
      <c r="I157" t="s">
        <v>156</v>
      </c>
      <c r="J157" t="s">
        <v>384</v>
      </c>
      <c r="K157" t="s">
        <v>385</v>
      </c>
      <c r="L157" t="str">
        <f t="shared" si="7"/>
        <v xml:space="preserve">Hoover </v>
      </c>
      <c r="M157" t="str">
        <f t="shared" si="8"/>
        <v>Single Item</v>
      </c>
      <c r="N157">
        <v>1</v>
      </c>
      <c r="O157" s="6">
        <v>0.15</v>
      </c>
      <c r="P157" s="3">
        <v>1255.1600000000001</v>
      </c>
      <c r="Q157" s="3">
        <v>380.84</v>
      </c>
      <c r="R157" s="3">
        <v>351.87</v>
      </c>
    </row>
    <row r="158" spans="1:18" hidden="1" x14ac:dyDescent="0.25">
      <c r="A158" t="s">
        <v>438</v>
      </c>
      <c r="B158" s="2">
        <v>43728</v>
      </c>
      <c r="C158" s="10" t="str">
        <f t="shared" si="6"/>
        <v>2019</v>
      </c>
      <c r="D158">
        <v>10204</v>
      </c>
      <c r="E158" t="s">
        <v>212</v>
      </c>
      <c r="F158" t="s">
        <v>17</v>
      </c>
      <c r="G158" t="s">
        <v>72</v>
      </c>
      <c r="H158" t="s">
        <v>73</v>
      </c>
      <c r="I158" t="s">
        <v>56</v>
      </c>
      <c r="J158" t="s">
        <v>142</v>
      </c>
      <c r="K158" t="s">
        <v>143</v>
      </c>
      <c r="L158" t="str">
        <f t="shared" si="7"/>
        <v xml:space="preserve">Whirlpook </v>
      </c>
      <c r="M158" t="str">
        <f t="shared" si="8"/>
        <v>Mid-Sized Order</v>
      </c>
      <c r="N158">
        <v>2</v>
      </c>
      <c r="O158" s="6">
        <v>0</v>
      </c>
      <c r="P158" s="3">
        <v>387.34</v>
      </c>
      <c r="Q158" s="3">
        <v>16.8</v>
      </c>
      <c r="R158" s="3">
        <v>48.16</v>
      </c>
    </row>
    <row r="159" spans="1:18" hidden="1" x14ac:dyDescent="0.25">
      <c r="A159" t="s">
        <v>439</v>
      </c>
      <c r="B159" s="2">
        <v>44707</v>
      </c>
      <c r="C159" s="10" t="str">
        <f t="shared" si="6"/>
        <v>2022</v>
      </c>
      <c r="D159">
        <v>10386</v>
      </c>
      <c r="E159" t="s">
        <v>440</v>
      </c>
      <c r="F159" t="s">
        <v>17</v>
      </c>
      <c r="G159" t="s">
        <v>61</v>
      </c>
      <c r="H159" t="s">
        <v>62</v>
      </c>
      <c r="I159" t="s">
        <v>63</v>
      </c>
      <c r="J159" t="s">
        <v>263</v>
      </c>
      <c r="K159" t="s">
        <v>1544</v>
      </c>
      <c r="L159" t="str">
        <f t="shared" si="7"/>
        <v xml:space="preserve">Cuisinart </v>
      </c>
      <c r="M159" t="str">
        <f t="shared" si="8"/>
        <v>Single Item</v>
      </c>
      <c r="N159">
        <v>1</v>
      </c>
      <c r="O159" s="6">
        <v>0.05</v>
      </c>
      <c r="P159" s="3">
        <v>700.78</v>
      </c>
      <c r="Q159" s="3">
        <v>156.21</v>
      </c>
      <c r="R159" s="3">
        <v>190.81</v>
      </c>
    </row>
    <row r="160" spans="1:18" hidden="1" x14ac:dyDescent="0.25">
      <c r="A160" t="s">
        <v>441</v>
      </c>
      <c r="B160" s="2">
        <v>43638</v>
      </c>
      <c r="C160" s="10" t="str">
        <f t="shared" si="6"/>
        <v>2019</v>
      </c>
      <c r="D160">
        <v>10099</v>
      </c>
      <c r="E160" t="s">
        <v>442</v>
      </c>
      <c r="F160" t="s">
        <v>39</v>
      </c>
      <c r="G160" t="s">
        <v>112</v>
      </c>
      <c r="H160" t="s">
        <v>26</v>
      </c>
      <c r="I160" t="s">
        <v>27</v>
      </c>
      <c r="J160" t="s">
        <v>443</v>
      </c>
      <c r="K160" t="s">
        <v>444</v>
      </c>
      <c r="L160" t="str">
        <f t="shared" si="7"/>
        <v xml:space="preserve">Cisco </v>
      </c>
      <c r="M160" t="str">
        <f t="shared" si="8"/>
        <v>Single Item</v>
      </c>
      <c r="N160">
        <v>1</v>
      </c>
      <c r="O160" s="6">
        <v>0</v>
      </c>
      <c r="P160" s="3">
        <v>554.19000000000005</v>
      </c>
      <c r="Q160" s="3">
        <v>28.51</v>
      </c>
      <c r="R160" s="3">
        <v>113.69</v>
      </c>
    </row>
    <row r="161" spans="1:18" hidden="1" x14ac:dyDescent="0.25">
      <c r="A161" t="s">
        <v>445</v>
      </c>
      <c r="B161" s="2">
        <v>44598</v>
      </c>
      <c r="C161" s="10" t="str">
        <f t="shared" si="6"/>
        <v>2022</v>
      </c>
      <c r="D161">
        <v>10373</v>
      </c>
      <c r="E161" t="s">
        <v>446</v>
      </c>
      <c r="F161" t="s">
        <v>32</v>
      </c>
      <c r="G161" t="s">
        <v>154</v>
      </c>
      <c r="H161" t="s">
        <v>155</v>
      </c>
      <c r="I161" t="s">
        <v>156</v>
      </c>
      <c r="J161" t="s">
        <v>384</v>
      </c>
      <c r="K161" t="s">
        <v>385</v>
      </c>
      <c r="L161" t="str">
        <f t="shared" si="7"/>
        <v xml:space="preserve">Hoover </v>
      </c>
      <c r="M161" t="str">
        <f t="shared" si="8"/>
        <v>Single Item</v>
      </c>
      <c r="N161">
        <v>1</v>
      </c>
      <c r="O161" s="6">
        <v>0</v>
      </c>
      <c r="P161" s="3">
        <v>1255.1600000000001</v>
      </c>
      <c r="Q161" s="3">
        <v>380.84</v>
      </c>
      <c r="R161" s="3">
        <v>351.87</v>
      </c>
    </row>
    <row r="162" spans="1:18" hidden="1" x14ac:dyDescent="0.25">
      <c r="A162" t="s">
        <v>447</v>
      </c>
      <c r="B162" s="2">
        <v>43442</v>
      </c>
      <c r="C162" s="10" t="str">
        <f t="shared" si="6"/>
        <v>2018</v>
      </c>
      <c r="D162">
        <v>10229</v>
      </c>
      <c r="E162" t="s">
        <v>305</v>
      </c>
      <c r="F162" t="s">
        <v>39</v>
      </c>
      <c r="G162" t="s">
        <v>116</v>
      </c>
      <c r="H162" t="s">
        <v>26</v>
      </c>
      <c r="I162" t="s">
        <v>27</v>
      </c>
      <c r="J162" t="s">
        <v>106</v>
      </c>
      <c r="K162" t="s">
        <v>107</v>
      </c>
      <c r="L162" t="str">
        <f t="shared" si="7"/>
        <v xml:space="preserve">Breville </v>
      </c>
      <c r="M162" t="str">
        <f t="shared" si="8"/>
        <v>Mid-Sized Order</v>
      </c>
      <c r="N162">
        <v>3</v>
      </c>
      <c r="O162" s="6">
        <v>0</v>
      </c>
      <c r="P162" s="3">
        <v>3021.96</v>
      </c>
      <c r="Q162" s="3">
        <v>235.58</v>
      </c>
      <c r="R162" s="3">
        <v>779.05</v>
      </c>
    </row>
    <row r="163" spans="1:18" hidden="1" x14ac:dyDescent="0.25">
      <c r="A163" t="s">
        <v>448</v>
      </c>
      <c r="B163" s="2">
        <v>43697</v>
      </c>
      <c r="C163" s="10" t="str">
        <f t="shared" si="6"/>
        <v>2019</v>
      </c>
      <c r="D163">
        <v>10237</v>
      </c>
      <c r="E163" t="s">
        <v>411</v>
      </c>
      <c r="F163" t="s">
        <v>39</v>
      </c>
      <c r="G163" t="s">
        <v>261</v>
      </c>
      <c r="H163" t="s">
        <v>261</v>
      </c>
      <c r="I163" t="s">
        <v>1543</v>
      </c>
      <c r="J163" t="s">
        <v>76</v>
      </c>
      <c r="K163" t="s">
        <v>77</v>
      </c>
      <c r="L163" t="str">
        <f t="shared" si="7"/>
        <v xml:space="preserve">Samsung </v>
      </c>
      <c r="M163" t="str">
        <f t="shared" si="8"/>
        <v>Mid-Sized Order</v>
      </c>
      <c r="N163">
        <v>4</v>
      </c>
      <c r="O163" s="6">
        <v>0</v>
      </c>
      <c r="P163" s="3">
        <v>3886</v>
      </c>
      <c r="Q163" s="3">
        <v>58.37</v>
      </c>
      <c r="R163" s="3">
        <v>783.04</v>
      </c>
    </row>
    <row r="164" spans="1:18" hidden="1" x14ac:dyDescent="0.25">
      <c r="A164" t="s">
        <v>449</v>
      </c>
      <c r="B164" s="2">
        <v>44221</v>
      </c>
      <c r="C164" s="10" t="str">
        <f t="shared" si="6"/>
        <v>2021</v>
      </c>
      <c r="D164">
        <v>10059</v>
      </c>
      <c r="E164" t="s">
        <v>450</v>
      </c>
      <c r="F164" t="s">
        <v>17</v>
      </c>
      <c r="G164" t="s">
        <v>133</v>
      </c>
      <c r="H164" t="s">
        <v>134</v>
      </c>
      <c r="I164" t="s">
        <v>135</v>
      </c>
      <c r="J164" t="s">
        <v>263</v>
      </c>
      <c r="K164" t="s">
        <v>1544</v>
      </c>
      <c r="L164" t="str">
        <f t="shared" si="7"/>
        <v xml:space="preserve">Cuisinart </v>
      </c>
      <c r="M164" t="str">
        <f t="shared" si="8"/>
        <v>Single Item</v>
      </c>
      <c r="N164">
        <v>1</v>
      </c>
      <c r="O164" s="6">
        <v>0</v>
      </c>
      <c r="P164" s="3">
        <v>700.78</v>
      </c>
      <c r="Q164" s="3">
        <v>163.31</v>
      </c>
      <c r="R164" s="3">
        <v>191.52</v>
      </c>
    </row>
    <row r="165" spans="1:18" hidden="1" x14ac:dyDescent="0.25">
      <c r="A165" t="s">
        <v>451</v>
      </c>
      <c r="B165" s="2">
        <v>43780</v>
      </c>
      <c r="C165" s="10" t="str">
        <f t="shared" si="6"/>
        <v>2019</v>
      </c>
      <c r="D165">
        <v>10141</v>
      </c>
      <c r="E165" t="s">
        <v>337</v>
      </c>
      <c r="F165" t="s">
        <v>17</v>
      </c>
      <c r="G165" t="s">
        <v>261</v>
      </c>
      <c r="H165" t="s">
        <v>261</v>
      </c>
      <c r="I165" t="s">
        <v>1543</v>
      </c>
      <c r="J165" t="s">
        <v>80</v>
      </c>
      <c r="K165" t="s">
        <v>81</v>
      </c>
      <c r="L165" t="str">
        <f t="shared" si="7"/>
        <v xml:space="preserve">HP </v>
      </c>
      <c r="M165" t="str">
        <f t="shared" si="8"/>
        <v>Mid-Sized Order</v>
      </c>
      <c r="N165">
        <v>3</v>
      </c>
      <c r="O165" s="6">
        <v>0.05</v>
      </c>
      <c r="P165" s="3">
        <v>683.22</v>
      </c>
      <c r="Q165" s="3">
        <v>27.08</v>
      </c>
      <c r="R165" s="3">
        <v>105.19</v>
      </c>
    </row>
    <row r="166" spans="1:18" hidden="1" x14ac:dyDescent="0.25">
      <c r="A166" t="s">
        <v>452</v>
      </c>
      <c r="B166" s="2">
        <v>43242</v>
      </c>
      <c r="C166" s="10" t="str">
        <f t="shared" si="6"/>
        <v>2018</v>
      </c>
      <c r="D166">
        <v>10339</v>
      </c>
      <c r="E166" t="s">
        <v>453</v>
      </c>
      <c r="F166" t="s">
        <v>32</v>
      </c>
      <c r="G166" t="s">
        <v>154</v>
      </c>
      <c r="H166" t="s">
        <v>155</v>
      </c>
      <c r="I166" t="s">
        <v>156</v>
      </c>
      <c r="J166" t="s">
        <v>138</v>
      </c>
      <c r="K166" t="s">
        <v>139</v>
      </c>
      <c r="L166" t="str">
        <f t="shared" si="7"/>
        <v xml:space="preserve">Canon </v>
      </c>
      <c r="M166" t="str">
        <f t="shared" si="8"/>
        <v>Mid-Sized Order</v>
      </c>
      <c r="N166">
        <v>3</v>
      </c>
      <c r="O166" s="6">
        <v>0</v>
      </c>
      <c r="P166" s="3">
        <v>542.70000000000005</v>
      </c>
      <c r="Q166" s="3">
        <v>20.43</v>
      </c>
      <c r="R166" s="3">
        <v>83.46</v>
      </c>
    </row>
    <row r="167" spans="1:18" hidden="1" x14ac:dyDescent="0.25">
      <c r="A167" t="s">
        <v>454</v>
      </c>
      <c r="B167" s="2">
        <v>43942</v>
      </c>
      <c r="C167" s="10" t="str">
        <f t="shared" si="6"/>
        <v>2020</v>
      </c>
      <c r="D167">
        <v>10306</v>
      </c>
      <c r="E167" t="s">
        <v>186</v>
      </c>
      <c r="F167" t="s">
        <v>39</v>
      </c>
      <c r="G167" t="s">
        <v>116</v>
      </c>
      <c r="H167" t="s">
        <v>26</v>
      </c>
      <c r="I167" t="s">
        <v>27</v>
      </c>
      <c r="J167" t="s">
        <v>64</v>
      </c>
      <c r="K167" t="s">
        <v>65</v>
      </c>
      <c r="L167" t="str">
        <f t="shared" si="7"/>
        <v xml:space="preserve">TCL </v>
      </c>
      <c r="M167" t="str">
        <f t="shared" si="8"/>
        <v>Single Item</v>
      </c>
      <c r="N167">
        <v>1</v>
      </c>
      <c r="O167" s="6">
        <v>0</v>
      </c>
      <c r="P167" s="3">
        <v>881.64</v>
      </c>
      <c r="Q167" s="3">
        <v>133.91</v>
      </c>
      <c r="R167" s="3">
        <v>207.35</v>
      </c>
    </row>
    <row r="168" spans="1:18" hidden="1" x14ac:dyDescent="0.25">
      <c r="A168" t="s">
        <v>455</v>
      </c>
      <c r="B168" s="2">
        <v>43617</v>
      </c>
      <c r="C168" s="10" t="str">
        <f t="shared" si="6"/>
        <v>2019</v>
      </c>
      <c r="D168">
        <v>10095</v>
      </c>
      <c r="E168" t="s">
        <v>224</v>
      </c>
      <c r="F168" t="s">
        <v>17</v>
      </c>
      <c r="G168" t="s">
        <v>72</v>
      </c>
      <c r="H168" t="s">
        <v>73</v>
      </c>
      <c r="I168" t="s">
        <v>56</v>
      </c>
      <c r="J168" t="s">
        <v>123</v>
      </c>
      <c r="K168" t="s">
        <v>124</v>
      </c>
      <c r="L168" t="str">
        <f t="shared" si="7"/>
        <v xml:space="preserve">Sony </v>
      </c>
      <c r="M168" t="str">
        <f t="shared" si="8"/>
        <v>Mid-Sized Order</v>
      </c>
      <c r="N168">
        <v>4</v>
      </c>
      <c r="O168" s="6">
        <v>0</v>
      </c>
      <c r="P168" s="3">
        <v>2670.8</v>
      </c>
      <c r="Q168" s="3">
        <v>29.08</v>
      </c>
      <c r="R168" s="3">
        <v>537.07000000000005</v>
      </c>
    </row>
    <row r="169" spans="1:18" hidden="1" x14ac:dyDescent="0.25">
      <c r="A169" t="s">
        <v>456</v>
      </c>
      <c r="B169" s="2">
        <v>43578</v>
      </c>
      <c r="C169" s="10" t="str">
        <f t="shared" si="6"/>
        <v>2019</v>
      </c>
      <c r="D169">
        <v>10259</v>
      </c>
      <c r="E169" t="s">
        <v>457</v>
      </c>
      <c r="F169" t="s">
        <v>17</v>
      </c>
      <c r="G169" t="s">
        <v>116</v>
      </c>
      <c r="H169" t="s">
        <v>26</v>
      </c>
      <c r="I169" t="s">
        <v>27</v>
      </c>
      <c r="J169" t="s">
        <v>28</v>
      </c>
      <c r="K169" t="s">
        <v>29</v>
      </c>
      <c r="L169" t="str">
        <f t="shared" si="7"/>
        <v xml:space="preserve">LG </v>
      </c>
      <c r="M169" t="str">
        <f t="shared" si="8"/>
        <v>Mid-Sized Order</v>
      </c>
      <c r="N169">
        <v>2</v>
      </c>
      <c r="O169" s="6">
        <v>0</v>
      </c>
      <c r="P169" s="3">
        <v>2008.36</v>
      </c>
      <c r="Q169" s="3">
        <v>268.68</v>
      </c>
      <c r="R169" s="3">
        <v>528.95000000000005</v>
      </c>
    </row>
    <row r="170" spans="1:18" hidden="1" x14ac:dyDescent="0.25">
      <c r="A170" t="s">
        <v>458</v>
      </c>
      <c r="B170" s="2">
        <v>44656</v>
      </c>
      <c r="C170" s="10" t="str">
        <f t="shared" si="6"/>
        <v>2022</v>
      </c>
      <c r="D170">
        <v>10174</v>
      </c>
      <c r="E170" t="s">
        <v>459</v>
      </c>
      <c r="F170" t="s">
        <v>32</v>
      </c>
      <c r="G170" t="s">
        <v>112</v>
      </c>
      <c r="H170" t="s">
        <v>26</v>
      </c>
      <c r="I170" t="s">
        <v>27</v>
      </c>
      <c r="J170" t="s">
        <v>76</v>
      </c>
      <c r="K170" t="s">
        <v>77</v>
      </c>
      <c r="L170" t="str">
        <f t="shared" si="7"/>
        <v xml:space="preserve">Samsung </v>
      </c>
      <c r="M170" t="str">
        <f t="shared" si="8"/>
        <v>Single Item</v>
      </c>
      <c r="N170">
        <v>1</v>
      </c>
      <c r="O170" s="6">
        <v>0</v>
      </c>
      <c r="P170" s="3">
        <v>971.5</v>
      </c>
      <c r="Q170" s="3">
        <v>50.76</v>
      </c>
      <c r="R170" s="3">
        <v>199.38</v>
      </c>
    </row>
    <row r="171" spans="1:18" hidden="1" x14ac:dyDescent="0.25">
      <c r="A171" t="s">
        <v>460</v>
      </c>
      <c r="B171" s="2">
        <v>43393</v>
      </c>
      <c r="C171" s="10" t="str">
        <f t="shared" si="6"/>
        <v>2018</v>
      </c>
      <c r="D171">
        <v>10217</v>
      </c>
      <c r="E171" t="s">
        <v>461</v>
      </c>
      <c r="F171" t="s">
        <v>39</v>
      </c>
      <c r="G171" t="s">
        <v>165</v>
      </c>
      <c r="H171" t="s">
        <v>41</v>
      </c>
      <c r="I171" t="s">
        <v>166</v>
      </c>
      <c r="J171" t="s">
        <v>57</v>
      </c>
      <c r="K171" t="s">
        <v>58</v>
      </c>
      <c r="L171" t="str">
        <f t="shared" si="7"/>
        <v xml:space="preserve">KitchenAid </v>
      </c>
      <c r="M171" t="str">
        <f t="shared" si="8"/>
        <v>Single Item</v>
      </c>
      <c r="N171">
        <v>1</v>
      </c>
      <c r="O171" s="6">
        <v>0</v>
      </c>
      <c r="P171" s="3">
        <v>150.81</v>
      </c>
      <c r="Q171" s="3">
        <v>12.71</v>
      </c>
      <c r="R171" s="3">
        <v>19.37</v>
      </c>
    </row>
    <row r="172" spans="1:18" hidden="1" x14ac:dyDescent="0.25">
      <c r="A172" t="s">
        <v>462</v>
      </c>
      <c r="B172" s="2">
        <v>44378</v>
      </c>
      <c r="C172" s="10" t="str">
        <f t="shared" si="6"/>
        <v>2021</v>
      </c>
      <c r="D172">
        <v>10269</v>
      </c>
      <c r="E172" t="s">
        <v>463</v>
      </c>
      <c r="F172" t="s">
        <v>17</v>
      </c>
      <c r="G172" t="s">
        <v>25</v>
      </c>
      <c r="H172" t="s">
        <v>26</v>
      </c>
      <c r="I172" t="s">
        <v>27</v>
      </c>
      <c r="J172" t="s">
        <v>91</v>
      </c>
      <c r="K172" t="s">
        <v>92</v>
      </c>
      <c r="L172" t="str">
        <f t="shared" si="7"/>
        <v xml:space="preserve">Hamilton </v>
      </c>
      <c r="M172" t="str">
        <f t="shared" si="8"/>
        <v>Single Item</v>
      </c>
      <c r="N172">
        <v>1</v>
      </c>
      <c r="O172" s="6">
        <v>0.2</v>
      </c>
      <c r="P172" s="3">
        <v>277.07</v>
      </c>
      <c r="Q172" s="3">
        <v>31.21</v>
      </c>
      <c r="R172" s="3">
        <v>36.369999999999997</v>
      </c>
    </row>
    <row r="173" spans="1:18" hidden="1" x14ac:dyDescent="0.25">
      <c r="A173" t="s">
        <v>464</v>
      </c>
      <c r="B173" s="2">
        <v>43204</v>
      </c>
      <c r="C173" s="10" t="str">
        <f t="shared" si="6"/>
        <v>2018</v>
      </c>
      <c r="D173">
        <v>10347</v>
      </c>
      <c r="E173" t="s">
        <v>465</v>
      </c>
      <c r="F173" t="s">
        <v>39</v>
      </c>
      <c r="G173" t="s">
        <v>112</v>
      </c>
      <c r="H173" t="s">
        <v>26</v>
      </c>
      <c r="I173" t="s">
        <v>27</v>
      </c>
      <c r="J173" t="s">
        <v>181</v>
      </c>
      <c r="K173" t="s">
        <v>182</v>
      </c>
      <c r="L173" t="str">
        <f t="shared" si="7"/>
        <v xml:space="preserve">Hoover </v>
      </c>
      <c r="M173" t="str">
        <f t="shared" si="8"/>
        <v>Single Item</v>
      </c>
      <c r="N173">
        <v>1</v>
      </c>
      <c r="O173" s="6">
        <v>0.05</v>
      </c>
      <c r="P173" s="3">
        <v>230.19</v>
      </c>
      <c r="Q173" s="3">
        <v>26.22</v>
      </c>
      <c r="R173" s="3">
        <v>30.24</v>
      </c>
    </row>
    <row r="174" spans="1:18" hidden="1" x14ac:dyDescent="0.25">
      <c r="A174" t="s">
        <v>466</v>
      </c>
      <c r="B174" s="2">
        <v>44472</v>
      </c>
      <c r="C174" s="10" t="str">
        <f t="shared" si="6"/>
        <v>2021</v>
      </c>
      <c r="D174">
        <v>10043</v>
      </c>
      <c r="E174" t="s">
        <v>282</v>
      </c>
      <c r="F174" t="s">
        <v>17</v>
      </c>
      <c r="G174" t="s">
        <v>25</v>
      </c>
      <c r="H174" t="s">
        <v>26</v>
      </c>
      <c r="I174" t="s">
        <v>27</v>
      </c>
      <c r="J174" t="s">
        <v>263</v>
      </c>
      <c r="K174" t="s">
        <v>1544</v>
      </c>
      <c r="L174" t="str">
        <f t="shared" si="7"/>
        <v xml:space="preserve">Cuisinart </v>
      </c>
      <c r="M174" t="str">
        <f t="shared" si="8"/>
        <v>Single Item</v>
      </c>
      <c r="N174">
        <v>1</v>
      </c>
      <c r="O174" s="6">
        <v>0.15</v>
      </c>
      <c r="P174" s="3">
        <v>700.78</v>
      </c>
      <c r="Q174" s="3">
        <v>142.01</v>
      </c>
      <c r="R174" s="3">
        <v>189.39</v>
      </c>
    </row>
    <row r="175" spans="1:18" hidden="1" x14ac:dyDescent="0.25">
      <c r="A175" t="s">
        <v>467</v>
      </c>
      <c r="B175" s="2">
        <v>44519</v>
      </c>
      <c r="C175" s="10" t="str">
        <f t="shared" si="6"/>
        <v>2021</v>
      </c>
      <c r="D175">
        <v>10397</v>
      </c>
      <c r="E175" t="s">
        <v>435</v>
      </c>
      <c r="F175" t="s">
        <v>17</v>
      </c>
      <c r="G175" t="s">
        <v>54</v>
      </c>
      <c r="H175" t="s">
        <v>55</v>
      </c>
      <c r="I175" t="s">
        <v>56</v>
      </c>
      <c r="J175" t="s">
        <v>384</v>
      </c>
      <c r="K175" t="s">
        <v>385</v>
      </c>
      <c r="L175" t="str">
        <f t="shared" si="7"/>
        <v xml:space="preserve">Hoover </v>
      </c>
      <c r="M175" t="str">
        <f t="shared" si="8"/>
        <v>Single Item</v>
      </c>
      <c r="N175">
        <v>1</v>
      </c>
      <c r="O175" s="6">
        <v>0.1</v>
      </c>
      <c r="P175" s="3">
        <v>1255.1600000000001</v>
      </c>
      <c r="Q175" s="3">
        <v>415.46</v>
      </c>
      <c r="R175" s="3">
        <v>355.34</v>
      </c>
    </row>
    <row r="176" spans="1:18" hidden="1" x14ac:dyDescent="0.25">
      <c r="A176" t="s">
        <v>468</v>
      </c>
      <c r="B176" s="2">
        <v>44706</v>
      </c>
      <c r="C176" s="10" t="str">
        <f t="shared" si="6"/>
        <v>2022</v>
      </c>
      <c r="D176">
        <v>10298</v>
      </c>
      <c r="E176" t="s">
        <v>71</v>
      </c>
      <c r="F176" t="s">
        <v>39</v>
      </c>
      <c r="G176" t="s">
        <v>47</v>
      </c>
      <c r="H176" t="s">
        <v>48</v>
      </c>
      <c r="I176" t="s">
        <v>122</v>
      </c>
      <c r="J176" t="s">
        <v>21</v>
      </c>
      <c r="K176" t="s">
        <v>22</v>
      </c>
      <c r="L176" t="str">
        <f t="shared" si="7"/>
        <v xml:space="preserve">OnePlus </v>
      </c>
      <c r="M176" t="str">
        <f t="shared" si="8"/>
        <v>Large Order</v>
      </c>
      <c r="N176">
        <v>5</v>
      </c>
      <c r="O176" s="6">
        <v>0.3</v>
      </c>
      <c r="P176" s="3">
        <v>3090.05</v>
      </c>
      <c r="Q176" s="3">
        <v>25.01</v>
      </c>
      <c r="R176" s="3">
        <v>620.5</v>
      </c>
    </row>
    <row r="177" spans="1:18" hidden="1" x14ac:dyDescent="0.25">
      <c r="A177" t="s">
        <v>469</v>
      </c>
      <c r="B177" s="2">
        <v>44563</v>
      </c>
      <c r="C177" s="10" t="str">
        <f t="shared" si="6"/>
        <v>2022</v>
      </c>
      <c r="D177">
        <v>10128</v>
      </c>
      <c r="E177" t="s">
        <v>470</v>
      </c>
      <c r="F177" t="s">
        <v>32</v>
      </c>
      <c r="G177" t="s">
        <v>33</v>
      </c>
      <c r="H177" t="s">
        <v>34</v>
      </c>
      <c r="I177" t="s">
        <v>27</v>
      </c>
      <c r="J177" t="s">
        <v>246</v>
      </c>
      <c r="K177" t="s">
        <v>247</v>
      </c>
      <c r="L177" t="str">
        <f t="shared" si="7"/>
        <v xml:space="preserve">Samsung </v>
      </c>
      <c r="M177" t="str">
        <f t="shared" si="8"/>
        <v>Large Order</v>
      </c>
      <c r="N177">
        <v>6</v>
      </c>
      <c r="O177" s="6">
        <v>0</v>
      </c>
      <c r="P177" s="3">
        <v>6140.76</v>
      </c>
      <c r="Q177" s="3">
        <v>156.46</v>
      </c>
      <c r="R177" s="3">
        <v>1366.61</v>
      </c>
    </row>
    <row r="178" spans="1:18" hidden="1" x14ac:dyDescent="0.25">
      <c r="A178" t="s">
        <v>471</v>
      </c>
      <c r="B178" s="2">
        <v>43357</v>
      </c>
      <c r="C178" s="10" t="str">
        <f t="shared" si="6"/>
        <v>2018</v>
      </c>
      <c r="D178">
        <v>10271</v>
      </c>
      <c r="E178" t="s">
        <v>472</v>
      </c>
      <c r="F178" t="s">
        <v>17</v>
      </c>
      <c r="G178" t="s">
        <v>33</v>
      </c>
      <c r="H178" t="s">
        <v>34</v>
      </c>
      <c r="I178" t="s">
        <v>27</v>
      </c>
      <c r="J178" t="s">
        <v>84</v>
      </c>
      <c r="K178" t="s">
        <v>85</v>
      </c>
      <c r="L178" t="str">
        <f t="shared" si="7"/>
        <v xml:space="preserve">Panasonic </v>
      </c>
      <c r="M178" t="str">
        <f t="shared" si="8"/>
        <v>Single Item</v>
      </c>
      <c r="N178">
        <v>1</v>
      </c>
      <c r="O178" s="6">
        <v>0</v>
      </c>
      <c r="P178" s="3">
        <v>289.92</v>
      </c>
      <c r="Q178" s="3">
        <v>31.58</v>
      </c>
      <c r="R178" s="3">
        <v>37.950000000000003</v>
      </c>
    </row>
    <row r="179" spans="1:18" hidden="1" x14ac:dyDescent="0.25">
      <c r="A179" t="s">
        <v>473</v>
      </c>
      <c r="B179" s="2">
        <v>44167</v>
      </c>
      <c r="C179" s="10" t="str">
        <f t="shared" si="6"/>
        <v>2020</v>
      </c>
      <c r="D179">
        <v>10228</v>
      </c>
      <c r="E179" t="s">
        <v>474</v>
      </c>
      <c r="F179" t="s">
        <v>39</v>
      </c>
      <c r="G179" t="s">
        <v>193</v>
      </c>
      <c r="H179" t="s">
        <v>193</v>
      </c>
      <c r="I179" t="s">
        <v>194</v>
      </c>
      <c r="J179" t="s">
        <v>427</v>
      </c>
      <c r="K179" t="s">
        <v>428</v>
      </c>
      <c r="L179" t="str">
        <f t="shared" si="7"/>
        <v xml:space="preserve">Sharp </v>
      </c>
      <c r="M179" t="str">
        <f t="shared" si="8"/>
        <v>Mid-Sized Order</v>
      </c>
      <c r="N179">
        <v>2</v>
      </c>
      <c r="O179" s="6">
        <v>0</v>
      </c>
      <c r="P179" s="3">
        <v>258.38</v>
      </c>
      <c r="Q179" s="3">
        <v>13.28</v>
      </c>
      <c r="R179" s="3">
        <v>40.090000000000003</v>
      </c>
    </row>
    <row r="180" spans="1:18" hidden="1" x14ac:dyDescent="0.25">
      <c r="A180" t="s">
        <v>475</v>
      </c>
      <c r="B180" s="2">
        <v>44343</v>
      </c>
      <c r="C180" s="10" t="str">
        <f t="shared" si="6"/>
        <v>2021</v>
      </c>
      <c r="D180">
        <v>10046</v>
      </c>
      <c r="E180" t="s">
        <v>1545</v>
      </c>
      <c r="F180" t="s">
        <v>39</v>
      </c>
      <c r="G180" t="s">
        <v>165</v>
      </c>
      <c r="H180" t="s">
        <v>41</v>
      </c>
      <c r="I180" t="s">
        <v>166</v>
      </c>
      <c r="J180" t="s">
        <v>263</v>
      </c>
      <c r="K180" t="s">
        <v>1544</v>
      </c>
      <c r="L180" t="str">
        <f t="shared" si="7"/>
        <v xml:space="preserve">Cuisinart </v>
      </c>
      <c r="M180" t="str">
        <f t="shared" si="8"/>
        <v>Mid-Sized Order</v>
      </c>
      <c r="N180">
        <v>2</v>
      </c>
      <c r="O180" s="6">
        <v>0.1</v>
      </c>
      <c r="P180" s="3">
        <v>1401.56</v>
      </c>
      <c r="Q180" s="3">
        <v>156.21</v>
      </c>
      <c r="R180" s="3">
        <v>366</v>
      </c>
    </row>
    <row r="181" spans="1:18" hidden="1" x14ac:dyDescent="0.25">
      <c r="A181" t="s">
        <v>476</v>
      </c>
      <c r="B181" s="2">
        <v>44239</v>
      </c>
      <c r="C181" s="10" t="str">
        <f t="shared" si="6"/>
        <v>2021</v>
      </c>
      <c r="D181">
        <v>10233</v>
      </c>
      <c r="E181" t="s">
        <v>477</v>
      </c>
      <c r="F181" t="s">
        <v>39</v>
      </c>
      <c r="G181" t="s">
        <v>47</v>
      </c>
      <c r="H181" t="s">
        <v>48</v>
      </c>
      <c r="I181" t="s">
        <v>122</v>
      </c>
      <c r="J181" t="s">
        <v>263</v>
      </c>
      <c r="K181" t="s">
        <v>1544</v>
      </c>
      <c r="L181" t="str">
        <f t="shared" si="7"/>
        <v xml:space="preserve">Cuisinart </v>
      </c>
      <c r="M181" t="str">
        <f t="shared" si="8"/>
        <v>Large Order</v>
      </c>
      <c r="N181">
        <v>5</v>
      </c>
      <c r="O181" s="6">
        <v>0.1</v>
      </c>
      <c r="P181" s="3">
        <v>3503.9</v>
      </c>
      <c r="Q181" s="3">
        <v>149.11000000000001</v>
      </c>
      <c r="R181" s="3">
        <v>890.86</v>
      </c>
    </row>
    <row r="182" spans="1:18" hidden="1" x14ac:dyDescent="0.25">
      <c r="A182" t="s">
        <v>478</v>
      </c>
      <c r="B182" s="2">
        <v>44874</v>
      </c>
      <c r="C182" s="10" t="str">
        <f t="shared" si="6"/>
        <v>2022</v>
      </c>
      <c r="D182">
        <v>10399</v>
      </c>
      <c r="E182" t="s">
        <v>479</v>
      </c>
      <c r="F182" t="s">
        <v>39</v>
      </c>
      <c r="G182" t="s">
        <v>193</v>
      </c>
      <c r="H182" t="s">
        <v>193</v>
      </c>
      <c r="I182" t="s">
        <v>194</v>
      </c>
      <c r="J182" t="s">
        <v>480</v>
      </c>
      <c r="K182" t="s">
        <v>481</v>
      </c>
      <c r="L182" t="str">
        <f t="shared" si="7"/>
        <v xml:space="preserve">Panasonic </v>
      </c>
      <c r="M182" t="str">
        <f t="shared" si="8"/>
        <v>Single Item</v>
      </c>
      <c r="N182">
        <v>1</v>
      </c>
      <c r="O182" s="6">
        <v>0.3</v>
      </c>
      <c r="P182" s="3">
        <v>885.07</v>
      </c>
      <c r="Q182" s="3">
        <v>159.04</v>
      </c>
      <c r="R182" s="3">
        <v>210.62</v>
      </c>
    </row>
    <row r="183" spans="1:18" hidden="1" x14ac:dyDescent="0.25">
      <c r="A183" t="s">
        <v>482</v>
      </c>
      <c r="B183" s="2">
        <v>44518</v>
      </c>
      <c r="C183" s="10" t="str">
        <f t="shared" si="6"/>
        <v>2021</v>
      </c>
      <c r="D183">
        <v>10053</v>
      </c>
      <c r="E183" t="s">
        <v>315</v>
      </c>
      <c r="F183" t="s">
        <v>17</v>
      </c>
      <c r="G183" t="s">
        <v>61</v>
      </c>
      <c r="H183" t="s">
        <v>62</v>
      </c>
      <c r="I183" t="s">
        <v>63</v>
      </c>
      <c r="J183" t="s">
        <v>21</v>
      </c>
      <c r="K183" t="s">
        <v>22</v>
      </c>
      <c r="L183" t="str">
        <f t="shared" si="7"/>
        <v xml:space="preserve">OnePlus </v>
      </c>
      <c r="M183" t="str">
        <f t="shared" si="8"/>
        <v>Mid-Sized Order</v>
      </c>
      <c r="N183">
        <v>4</v>
      </c>
      <c r="O183" s="6">
        <v>0.1</v>
      </c>
      <c r="P183" s="3">
        <v>2472.04</v>
      </c>
      <c r="Q183" s="3">
        <v>26.2</v>
      </c>
      <c r="R183" s="3">
        <v>497.02</v>
      </c>
    </row>
    <row r="184" spans="1:18" hidden="1" x14ac:dyDescent="0.25">
      <c r="A184" t="s">
        <v>483</v>
      </c>
      <c r="B184" s="2">
        <v>44298</v>
      </c>
      <c r="C184" s="10" t="str">
        <f t="shared" si="6"/>
        <v>2021</v>
      </c>
      <c r="D184">
        <v>10129</v>
      </c>
      <c r="E184" t="s">
        <v>484</v>
      </c>
      <c r="F184" t="s">
        <v>39</v>
      </c>
      <c r="G184" t="s">
        <v>40</v>
      </c>
      <c r="H184" t="s">
        <v>41</v>
      </c>
      <c r="I184" t="s">
        <v>166</v>
      </c>
      <c r="J184" t="s">
        <v>117</v>
      </c>
      <c r="K184" t="s">
        <v>118</v>
      </c>
      <c r="L184" t="str">
        <f t="shared" si="7"/>
        <v xml:space="preserve">Xerox </v>
      </c>
      <c r="M184" t="str">
        <f t="shared" si="8"/>
        <v>Mid-Sized Order</v>
      </c>
      <c r="N184">
        <v>4</v>
      </c>
      <c r="O184" s="6">
        <v>0.15</v>
      </c>
      <c r="P184" s="3">
        <v>722.2</v>
      </c>
      <c r="Q184" s="3">
        <v>17.89</v>
      </c>
      <c r="R184" s="3">
        <v>110.11</v>
      </c>
    </row>
    <row r="185" spans="1:18" hidden="1" x14ac:dyDescent="0.25">
      <c r="A185" t="s">
        <v>485</v>
      </c>
      <c r="B185" s="2">
        <v>43442</v>
      </c>
      <c r="C185" s="10" t="str">
        <f t="shared" si="6"/>
        <v>2018</v>
      </c>
      <c r="D185">
        <v>10017</v>
      </c>
      <c r="E185" t="s">
        <v>486</v>
      </c>
      <c r="F185" t="s">
        <v>39</v>
      </c>
      <c r="G185" t="s">
        <v>201</v>
      </c>
      <c r="H185" t="s">
        <v>202</v>
      </c>
      <c r="I185" t="s">
        <v>122</v>
      </c>
      <c r="J185" t="s">
        <v>64</v>
      </c>
      <c r="K185" t="s">
        <v>65</v>
      </c>
      <c r="L185" t="str">
        <f t="shared" si="7"/>
        <v xml:space="preserve">TCL </v>
      </c>
      <c r="M185" t="str">
        <f t="shared" si="8"/>
        <v>Large Order</v>
      </c>
      <c r="N185">
        <v>7</v>
      </c>
      <c r="O185" s="6">
        <v>0</v>
      </c>
      <c r="P185" s="3">
        <v>6171.48</v>
      </c>
      <c r="Q185" s="3">
        <v>140.61000000000001</v>
      </c>
      <c r="R185" s="3">
        <v>1371.78</v>
      </c>
    </row>
    <row r="186" spans="1:18" hidden="1" x14ac:dyDescent="0.25">
      <c r="A186" t="s">
        <v>487</v>
      </c>
      <c r="B186" s="2">
        <v>44492</v>
      </c>
      <c r="C186" s="10" t="str">
        <f t="shared" si="6"/>
        <v>2021</v>
      </c>
      <c r="D186">
        <v>10267</v>
      </c>
      <c r="E186" t="s">
        <v>488</v>
      </c>
      <c r="F186" t="s">
        <v>32</v>
      </c>
      <c r="G186" t="s">
        <v>201</v>
      </c>
      <c r="H186" t="s">
        <v>202</v>
      </c>
      <c r="I186" t="s">
        <v>122</v>
      </c>
      <c r="J186" t="s">
        <v>95</v>
      </c>
      <c r="K186" t="s">
        <v>96</v>
      </c>
      <c r="L186" t="str">
        <f t="shared" si="7"/>
        <v xml:space="preserve">Sharp </v>
      </c>
      <c r="M186" t="str">
        <f t="shared" si="8"/>
        <v>Large Order</v>
      </c>
      <c r="N186">
        <v>5</v>
      </c>
      <c r="O186" s="6">
        <v>0.15</v>
      </c>
      <c r="P186" s="3">
        <v>5121.8500000000004</v>
      </c>
      <c r="Q186" s="3">
        <v>197.44</v>
      </c>
      <c r="R186" s="3">
        <v>1146.54</v>
      </c>
    </row>
    <row r="187" spans="1:18" hidden="1" x14ac:dyDescent="0.25">
      <c r="A187" t="s">
        <v>489</v>
      </c>
      <c r="B187" s="2">
        <v>44164</v>
      </c>
      <c r="C187" s="10" t="str">
        <f t="shared" si="6"/>
        <v>2020</v>
      </c>
      <c r="D187">
        <v>10024</v>
      </c>
      <c r="E187" t="s">
        <v>160</v>
      </c>
      <c r="F187" t="s">
        <v>39</v>
      </c>
      <c r="G187" t="s">
        <v>193</v>
      </c>
      <c r="H187" t="s">
        <v>193</v>
      </c>
      <c r="I187" t="s">
        <v>194</v>
      </c>
      <c r="J187" t="s">
        <v>146</v>
      </c>
      <c r="K187" t="s">
        <v>147</v>
      </c>
      <c r="L187" t="str">
        <f t="shared" si="7"/>
        <v xml:space="preserve">Breville </v>
      </c>
      <c r="M187" t="str">
        <f t="shared" si="8"/>
        <v>Mid-Sized Order</v>
      </c>
      <c r="N187">
        <v>4</v>
      </c>
      <c r="O187" s="6">
        <v>0.2</v>
      </c>
      <c r="P187" s="3">
        <v>644.72</v>
      </c>
      <c r="Q187" s="3">
        <v>15.22</v>
      </c>
      <c r="R187" s="3">
        <v>78.88</v>
      </c>
    </row>
    <row r="188" spans="1:18" hidden="1" x14ac:dyDescent="0.25">
      <c r="A188" t="s">
        <v>490</v>
      </c>
      <c r="B188" s="2">
        <v>44495</v>
      </c>
      <c r="C188" s="10" t="str">
        <f t="shared" si="6"/>
        <v>2021</v>
      </c>
      <c r="D188">
        <v>10327</v>
      </c>
      <c r="E188" t="s">
        <v>491</v>
      </c>
      <c r="F188" t="s">
        <v>32</v>
      </c>
      <c r="G188" t="s">
        <v>72</v>
      </c>
      <c r="H188" t="s">
        <v>73</v>
      </c>
      <c r="I188" t="s">
        <v>56</v>
      </c>
      <c r="J188" t="s">
        <v>236</v>
      </c>
      <c r="K188" t="s">
        <v>237</v>
      </c>
      <c r="L188" t="str">
        <f t="shared" si="7"/>
        <v xml:space="preserve">Hamilton </v>
      </c>
      <c r="M188" t="str">
        <f t="shared" si="8"/>
        <v>Mid-Sized Order</v>
      </c>
      <c r="N188">
        <v>2</v>
      </c>
      <c r="O188" s="6">
        <v>0</v>
      </c>
      <c r="P188" s="3">
        <v>1475.64</v>
      </c>
      <c r="Q188" s="3">
        <v>210.55</v>
      </c>
      <c r="R188" s="3">
        <v>389.98</v>
      </c>
    </row>
    <row r="189" spans="1:18" hidden="1" x14ac:dyDescent="0.25">
      <c r="A189" t="s">
        <v>492</v>
      </c>
      <c r="B189" s="2">
        <v>43112</v>
      </c>
      <c r="C189" s="10" t="str">
        <f t="shared" si="6"/>
        <v>2018</v>
      </c>
      <c r="D189">
        <v>10097</v>
      </c>
      <c r="E189" t="s">
        <v>350</v>
      </c>
      <c r="F189" t="s">
        <v>17</v>
      </c>
      <c r="G189" t="s">
        <v>133</v>
      </c>
      <c r="H189" t="s">
        <v>134</v>
      </c>
      <c r="I189" t="s">
        <v>135</v>
      </c>
      <c r="J189" t="s">
        <v>205</v>
      </c>
      <c r="K189" t="s">
        <v>206</v>
      </c>
      <c r="L189" t="str">
        <f t="shared" si="7"/>
        <v xml:space="preserve">LG </v>
      </c>
      <c r="M189" t="str">
        <f t="shared" si="8"/>
        <v>Single Item</v>
      </c>
      <c r="N189">
        <v>1</v>
      </c>
      <c r="O189" s="6">
        <v>0</v>
      </c>
      <c r="P189" s="3">
        <v>753.3</v>
      </c>
      <c r="Q189" s="3">
        <v>54.77</v>
      </c>
      <c r="R189" s="3">
        <v>156.13999999999999</v>
      </c>
    </row>
    <row r="190" spans="1:18" hidden="1" x14ac:dyDescent="0.25">
      <c r="A190" t="s">
        <v>493</v>
      </c>
      <c r="B190" s="2">
        <v>44767</v>
      </c>
      <c r="C190" s="10" t="str">
        <f t="shared" si="6"/>
        <v>2022</v>
      </c>
      <c r="D190">
        <v>10358</v>
      </c>
      <c r="E190" t="s">
        <v>494</v>
      </c>
      <c r="F190" t="s">
        <v>17</v>
      </c>
      <c r="G190" t="s">
        <v>154</v>
      </c>
      <c r="H190" t="s">
        <v>155</v>
      </c>
      <c r="I190" t="s">
        <v>156</v>
      </c>
      <c r="J190" t="s">
        <v>398</v>
      </c>
      <c r="K190" t="s">
        <v>1551</v>
      </c>
      <c r="L190" t="str">
        <f t="shared" si="7"/>
        <v xml:space="preserve">Samsung </v>
      </c>
      <c r="M190" t="str">
        <f t="shared" si="8"/>
        <v>Mid-Sized Order</v>
      </c>
      <c r="N190">
        <v>3</v>
      </c>
      <c r="O190" s="6">
        <v>0</v>
      </c>
      <c r="P190" s="3">
        <v>718.41</v>
      </c>
      <c r="Q190" s="3">
        <v>25.12</v>
      </c>
      <c r="R190" s="3">
        <v>88.73</v>
      </c>
    </row>
    <row r="191" spans="1:18" hidden="1" x14ac:dyDescent="0.25">
      <c r="A191" t="s">
        <v>495</v>
      </c>
      <c r="B191" s="2">
        <v>44196</v>
      </c>
      <c r="C191" s="10" t="str">
        <f t="shared" si="6"/>
        <v>2020</v>
      </c>
      <c r="D191">
        <v>10358</v>
      </c>
      <c r="E191" t="s">
        <v>494</v>
      </c>
      <c r="F191" t="s">
        <v>17</v>
      </c>
      <c r="G191" t="s">
        <v>121</v>
      </c>
      <c r="H191" t="s">
        <v>121</v>
      </c>
      <c r="I191" t="s">
        <v>122</v>
      </c>
      <c r="J191" t="s">
        <v>496</v>
      </c>
      <c r="K191" t="s">
        <v>1553</v>
      </c>
      <c r="L191" t="str">
        <f t="shared" si="7"/>
        <v xml:space="preserve">Brother </v>
      </c>
      <c r="M191" t="str">
        <f t="shared" si="8"/>
        <v>Single Item</v>
      </c>
      <c r="N191">
        <v>1</v>
      </c>
      <c r="O191" s="6">
        <v>0.1</v>
      </c>
      <c r="P191" s="3">
        <v>279.3</v>
      </c>
      <c r="Q191" s="3">
        <v>28.31</v>
      </c>
      <c r="R191" s="3">
        <v>44.73</v>
      </c>
    </row>
    <row r="192" spans="1:18" hidden="1" x14ac:dyDescent="0.25">
      <c r="A192" t="s">
        <v>498</v>
      </c>
      <c r="B192" s="2">
        <v>43786</v>
      </c>
      <c r="C192" s="10" t="str">
        <f t="shared" si="6"/>
        <v>2019</v>
      </c>
      <c r="D192">
        <v>10292</v>
      </c>
      <c r="E192" t="s">
        <v>31</v>
      </c>
      <c r="F192" t="s">
        <v>32</v>
      </c>
      <c r="G192" t="s">
        <v>18</v>
      </c>
      <c r="H192" t="s">
        <v>19</v>
      </c>
      <c r="I192" t="s">
        <v>20</v>
      </c>
      <c r="J192" t="s">
        <v>91</v>
      </c>
      <c r="K192" t="s">
        <v>92</v>
      </c>
      <c r="L192" t="str">
        <f t="shared" si="7"/>
        <v xml:space="preserve">Hamilton </v>
      </c>
      <c r="M192" t="str">
        <f t="shared" si="8"/>
        <v>Single Item</v>
      </c>
      <c r="N192">
        <v>1</v>
      </c>
      <c r="O192" s="6">
        <v>0</v>
      </c>
      <c r="P192" s="3">
        <v>277.07</v>
      </c>
      <c r="Q192" s="3">
        <v>32.770000000000003</v>
      </c>
      <c r="R192" s="3">
        <v>36.53</v>
      </c>
    </row>
    <row r="193" spans="1:18" hidden="1" x14ac:dyDescent="0.25">
      <c r="A193" t="s">
        <v>499</v>
      </c>
      <c r="B193" s="2">
        <v>43216</v>
      </c>
      <c r="C193" s="10" t="str">
        <f t="shared" si="6"/>
        <v>2018</v>
      </c>
      <c r="D193">
        <v>10219</v>
      </c>
      <c r="E193" t="s">
        <v>500</v>
      </c>
      <c r="F193" t="s">
        <v>17</v>
      </c>
      <c r="G193" t="s">
        <v>33</v>
      </c>
      <c r="H193" t="s">
        <v>34</v>
      </c>
      <c r="I193" t="s">
        <v>27</v>
      </c>
      <c r="J193" t="s">
        <v>68</v>
      </c>
      <c r="K193" t="s">
        <v>69</v>
      </c>
      <c r="L193" t="str">
        <f t="shared" si="7"/>
        <v xml:space="preserve">StarTech </v>
      </c>
      <c r="M193" t="str">
        <f t="shared" si="8"/>
        <v>Single Item</v>
      </c>
      <c r="N193">
        <v>1</v>
      </c>
      <c r="O193" s="6">
        <v>0.05</v>
      </c>
      <c r="P193" s="3">
        <v>226.49</v>
      </c>
      <c r="Q193" s="3">
        <v>19.75</v>
      </c>
      <c r="R193" s="3">
        <v>35.94</v>
      </c>
    </row>
    <row r="194" spans="1:18" hidden="1" x14ac:dyDescent="0.25">
      <c r="A194" t="s">
        <v>501</v>
      </c>
      <c r="B194" s="2">
        <v>44852</v>
      </c>
      <c r="C194" s="10" t="str">
        <f t="shared" si="6"/>
        <v>2022</v>
      </c>
      <c r="D194">
        <v>10355</v>
      </c>
      <c r="E194" t="s">
        <v>502</v>
      </c>
      <c r="F194" t="s">
        <v>17</v>
      </c>
      <c r="G194" t="s">
        <v>112</v>
      </c>
      <c r="H194" t="s">
        <v>26</v>
      </c>
      <c r="I194" t="s">
        <v>27</v>
      </c>
      <c r="J194" t="s">
        <v>157</v>
      </c>
      <c r="K194" t="s">
        <v>158</v>
      </c>
      <c r="L194" t="str">
        <f t="shared" si="7"/>
        <v xml:space="preserve">Epson </v>
      </c>
      <c r="M194" t="str">
        <f t="shared" si="8"/>
        <v>Large Order</v>
      </c>
      <c r="N194">
        <v>7</v>
      </c>
      <c r="O194" s="6">
        <v>0</v>
      </c>
      <c r="P194" s="3">
        <v>1322.09</v>
      </c>
      <c r="Q194" s="3">
        <v>20.53</v>
      </c>
      <c r="R194" s="3">
        <v>200.36</v>
      </c>
    </row>
    <row r="195" spans="1:18" hidden="1" x14ac:dyDescent="0.25">
      <c r="A195" t="s">
        <v>503</v>
      </c>
      <c r="B195" s="2">
        <v>43211</v>
      </c>
      <c r="C195" s="10" t="str">
        <f t="shared" si="6"/>
        <v>2018</v>
      </c>
      <c r="D195">
        <v>10274</v>
      </c>
      <c r="E195" t="s">
        <v>504</v>
      </c>
      <c r="F195" t="s">
        <v>17</v>
      </c>
      <c r="G195" t="s">
        <v>25</v>
      </c>
      <c r="H195" t="s">
        <v>26</v>
      </c>
      <c r="I195" t="s">
        <v>27</v>
      </c>
      <c r="J195" t="s">
        <v>384</v>
      </c>
      <c r="K195" t="s">
        <v>385</v>
      </c>
      <c r="L195" t="str">
        <f t="shared" si="7"/>
        <v xml:space="preserve">Hoover </v>
      </c>
      <c r="M195" t="str">
        <f t="shared" si="8"/>
        <v>Single Item</v>
      </c>
      <c r="N195">
        <v>1</v>
      </c>
      <c r="O195" s="6">
        <v>0.3</v>
      </c>
      <c r="P195" s="3">
        <v>1255.1600000000001</v>
      </c>
      <c r="Q195" s="3">
        <v>346.22</v>
      </c>
      <c r="R195" s="3">
        <v>348.41</v>
      </c>
    </row>
    <row r="196" spans="1:18" hidden="1" x14ac:dyDescent="0.25">
      <c r="A196" t="s">
        <v>505</v>
      </c>
      <c r="B196" s="2">
        <v>43603</v>
      </c>
      <c r="C196" s="10" t="str">
        <f t="shared" si="6"/>
        <v>2019</v>
      </c>
      <c r="D196">
        <v>10374</v>
      </c>
      <c r="E196" t="s">
        <v>164</v>
      </c>
      <c r="F196" t="s">
        <v>32</v>
      </c>
      <c r="G196" t="s">
        <v>193</v>
      </c>
      <c r="H196" t="s">
        <v>193</v>
      </c>
      <c r="I196" t="s">
        <v>194</v>
      </c>
      <c r="J196" t="s">
        <v>175</v>
      </c>
      <c r="K196" t="s">
        <v>176</v>
      </c>
      <c r="L196" t="str">
        <f t="shared" si="7"/>
        <v xml:space="preserve">KitchenAid </v>
      </c>
      <c r="M196" t="str">
        <f t="shared" si="8"/>
        <v>Single Item</v>
      </c>
      <c r="N196">
        <v>1</v>
      </c>
      <c r="O196" s="6">
        <v>0</v>
      </c>
      <c r="P196" s="3">
        <v>1223.1600000000001</v>
      </c>
      <c r="Q196" s="3">
        <v>319.55</v>
      </c>
      <c r="R196" s="3">
        <v>337.74</v>
      </c>
    </row>
    <row r="197" spans="1:18" hidden="1" x14ac:dyDescent="0.25">
      <c r="A197" t="s">
        <v>506</v>
      </c>
      <c r="B197" s="2">
        <v>43570</v>
      </c>
      <c r="C197" s="10" t="str">
        <f t="shared" si="6"/>
        <v>2019</v>
      </c>
      <c r="D197">
        <v>10166</v>
      </c>
      <c r="E197" t="s">
        <v>260</v>
      </c>
      <c r="F197" t="s">
        <v>39</v>
      </c>
      <c r="G197" t="s">
        <v>54</v>
      </c>
      <c r="H197" t="s">
        <v>55</v>
      </c>
      <c r="I197" t="s">
        <v>56</v>
      </c>
      <c r="J197" t="s">
        <v>427</v>
      </c>
      <c r="K197" t="s">
        <v>428</v>
      </c>
      <c r="L197" t="str">
        <f t="shared" si="7"/>
        <v xml:space="preserve">Sharp </v>
      </c>
      <c r="M197" t="str">
        <f t="shared" si="8"/>
        <v>Single Item</v>
      </c>
      <c r="N197">
        <v>1</v>
      </c>
      <c r="O197" s="6">
        <v>0.1</v>
      </c>
      <c r="P197" s="3">
        <v>129.19</v>
      </c>
      <c r="Q197" s="3">
        <v>14.48</v>
      </c>
      <c r="R197" s="3">
        <v>20.83</v>
      </c>
    </row>
    <row r="198" spans="1:18" hidden="1" x14ac:dyDescent="0.25">
      <c r="A198" t="s">
        <v>507</v>
      </c>
      <c r="B198" s="2">
        <v>43786</v>
      </c>
      <c r="C198" s="10" t="str">
        <f t="shared" si="6"/>
        <v>2019</v>
      </c>
      <c r="D198">
        <v>10257</v>
      </c>
      <c r="E198" t="s">
        <v>508</v>
      </c>
      <c r="F198" t="s">
        <v>39</v>
      </c>
      <c r="G198" t="s">
        <v>54</v>
      </c>
      <c r="H198" t="s">
        <v>55</v>
      </c>
      <c r="I198" t="s">
        <v>56</v>
      </c>
      <c r="J198" t="s">
        <v>43</v>
      </c>
      <c r="K198" t="s">
        <v>44</v>
      </c>
      <c r="L198" t="str">
        <f t="shared" si="7"/>
        <v xml:space="preserve">HP </v>
      </c>
      <c r="M198" t="str">
        <f t="shared" si="8"/>
        <v>Single Item</v>
      </c>
      <c r="N198">
        <v>1</v>
      </c>
      <c r="O198" s="6">
        <v>0</v>
      </c>
      <c r="P198" s="3">
        <v>157.5</v>
      </c>
      <c r="Q198" s="3">
        <v>21.59</v>
      </c>
      <c r="R198" s="3">
        <v>25.78</v>
      </c>
    </row>
    <row r="199" spans="1:18" hidden="1" x14ac:dyDescent="0.25">
      <c r="A199" t="s">
        <v>509</v>
      </c>
      <c r="B199" s="2">
        <v>43510</v>
      </c>
      <c r="C199" s="10" t="str">
        <f t="shared" si="6"/>
        <v>2019</v>
      </c>
      <c r="D199">
        <v>10061</v>
      </c>
      <c r="E199" t="s">
        <v>132</v>
      </c>
      <c r="F199" t="s">
        <v>32</v>
      </c>
      <c r="G199" t="s">
        <v>165</v>
      </c>
      <c r="H199" t="s">
        <v>41</v>
      </c>
      <c r="I199" t="s">
        <v>166</v>
      </c>
      <c r="J199" t="s">
        <v>142</v>
      </c>
      <c r="K199" t="s">
        <v>143</v>
      </c>
      <c r="L199" t="str">
        <f t="shared" si="7"/>
        <v xml:space="preserve">Whirlpook </v>
      </c>
      <c r="M199" t="str">
        <f t="shared" si="8"/>
        <v>Large Order</v>
      </c>
      <c r="N199">
        <v>6</v>
      </c>
      <c r="O199" s="6">
        <v>0.3</v>
      </c>
      <c r="P199" s="3">
        <v>1162.02</v>
      </c>
      <c r="Q199" s="3">
        <v>15.4</v>
      </c>
      <c r="R199" s="3">
        <v>140.97999999999999</v>
      </c>
    </row>
    <row r="200" spans="1:18" hidden="1" x14ac:dyDescent="0.25">
      <c r="A200" t="s">
        <v>510</v>
      </c>
      <c r="B200" s="2">
        <v>43284</v>
      </c>
      <c r="C200" s="10" t="str">
        <f t="shared" ref="C200:C263" si="9">LEFT(TEXT(B200, "YYYY-MM-DD"), 4)</f>
        <v>2018</v>
      </c>
      <c r="D200">
        <v>10148</v>
      </c>
      <c r="E200" t="s">
        <v>511</v>
      </c>
      <c r="F200" t="s">
        <v>17</v>
      </c>
      <c r="G200" t="s">
        <v>88</v>
      </c>
      <c r="H200" t="s">
        <v>89</v>
      </c>
      <c r="I200" t="s">
        <v>90</v>
      </c>
      <c r="J200" t="s">
        <v>35</v>
      </c>
      <c r="K200" t="s">
        <v>36</v>
      </c>
      <c r="L200" t="str">
        <f t="shared" ref="L200:L263" si="10">LEFT(K200, FIND(" ", K200))</f>
        <v xml:space="preserve">Samsung </v>
      </c>
      <c r="M200" t="str">
        <f t="shared" ref="M200:M263" si="11">IF(N200 = 1, "Single Item", IF(N200 &lt;= 4, "Mid-Sized Order", IF(N200 &gt; 4, "Large Order", "Invalid")))</f>
        <v>Large Order</v>
      </c>
      <c r="N200">
        <v>6</v>
      </c>
      <c r="O200" s="6">
        <v>0.1</v>
      </c>
      <c r="P200" s="3">
        <v>5107.5</v>
      </c>
      <c r="Q200" s="3">
        <v>216.61</v>
      </c>
      <c r="R200" s="3">
        <v>1298.52</v>
      </c>
    </row>
    <row r="201" spans="1:18" hidden="1" x14ac:dyDescent="0.25">
      <c r="A201" t="s">
        <v>512</v>
      </c>
      <c r="B201" s="2">
        <v>43917</v>
      </c>
      <c r="C201" s="10" t="str">
        <f t="shared" si="9"/>
        <v>2020</v>
      </c>
      <c r="D201">
        <v>10395</v>
      </c>
      <c r="E201" t="s">
        <v>513</v>
      </c>
      <c r="F201" t="s">
        <v>39</v>
      </c>
      <c r="G201" t="s">
        <v>112</v>
      </c>
      <c r="H201" t="s">
        <v>26</v>
      </c>
      <c r="I201" t="s">
        <v>27</v>
      </c>
      <c r="J201" t="s">
        <v>91</v>
      </c>
      <c r="K201" t="s">
        <v>92</v>
      </c>
      <c r="L201" t="str">
        <f t="shared" si="10"/>
        <v xml:space="preserve">Hamilton </v>
      </c>
      <c r="M201" t="str">
        <f t="shared" si="11"/>
        <v>Single Item</v>
      </c>
      <c r="N201">
        <v>1</v>
      </c>
      <c r="O201" s="6">
        <v>0.2</v>
      </c>
      <c r="P201" s="3">
        <v>277.07</v>
      </c>
      <c r="Q201" s="3">
        <v>31.21</v>
      </c>
      <c r="R201" s="3">
        <v>36.369999999999997</v>
      </c>
    </row>
    <row r="202" spans="1:18" hidden="1" x14ac:dyDescent="0.25">
      <c r="A202" t="s">
        <v>514</v>
      </c>
      <c r="B202" s="2">
        <v>43127</v>
      </c>
      <c r="C202" s="10" t="str">
        <f t="shared" si="9"/>
        <v>2018</v>
      </c>
      <c r="D202">
        <v>10273</v>
      </c>
      <c r="E202" t="s">
        <v>515</v>
      </c>
      <c r="F202" t="s">
        <v>17</v>
      </c>
      <c r="G202" t="s">
        <v>261</v>
      </c>
      <c r="H202" t="s">
        <v>261</v>
      </c>
      <c r="I202" t="s">
        <v>1543</v>
      </c>
      <c r="J202" t="s">
        <v>272</v>
      </c>
      <c r="K202" t="s">
        <v>273</v>
      </c>
      <c r="L202" t="str">
        <f t="shared" si="10"/>
        <v xml:space="preserve">Huawei </v>
      </c>
      <c r="M202" t="str">
        <f t="shared" si="11"/>
        <v>Mid-Sized Order</v>
      </c>
      <c r="N202">
        <v>4</v>
      </c>
      <c r="O202" s="6">
        <v>0.1</v>
      </c>
      <c r="P202" s="3">
        <v>2001.28</v>
      </c>
      <c r="Q202" s="3">
        <v>17.77</v>
      </c>
      <c r="R202" s="3">
        <v>402.02</v>
      </c>
    </row>
    <row r="203" spans="1:18" hidden="1" x14ac:dyDescent="0.25">
      <c r="A203" t="s">
        <v>516</v>
      </c>
      <c r="B203" s="2">
        <v>43361</v>
      </c>
      <c r="C203" s="10" t="str">
        <f t="shared" si="9"/>
        <v>2018</v>
      </c>
      <c r="D203">
        <v>10331</v>
      </c>
      <c r="E203" t="s">
        <v>517</v>
      </c>
      <c r="F203" t="s">
        <v>32</v>
      </c>
      <c r="G203" t="s">
        <v>133</v>
      </c>
      <c r="H203" t="s">
        <v>134</v>
      </c>
      <c r="I203" t="s">
        <v>135</v>
      </c>
      <c r="J203" t="s">
        <v>312</v>
      </c>
      <c r="K203" t="s">
        <v>313</v>
      </c>
      <c r="L203" t="str">
        <f t="shared" si="10"/>
        <v xml:space="preserve">Whirlpool </v>
      </c>
      <c r="M203" t="str">
        <f t="shared" si="11"/>
        <v>Mid-Sized Order</v>
      </c>
      <c r="N203">
        <v>4</v>
      </c>
      <c r="O203" s="6">
        <v>0.05</v>
      </c>
      <c r="P203" s="3">
        <v>2890.76</v>
      </c>
      <c r="Q203" s="3">
        <v>205.46</v>
      </c>
      <c r="R203" s="3">
        <v>743.23</v>
      </c>
    </row>
    <row r="204" spans="1:18" hidden="1" x14ac:dyDescent="0.25">
      <c r="A204" t="s">
        <v>518</v>
      </c>
      <c r="B204" s="2">
        <v>43541</v>
      </c>
      <c r="C204" s="10" t="str">
        <f t="shared" si="9"/>
        <v>2019</v>
      </c>
      <c r="D204">
        <v>10318</v>
      </c>
      <c r="E204" t="s">
        <v>519</v>
      </c>
      <c r="F204" t="s">
        <v>39</v>
      </c>
      <c r="G204" t="s">
        <v>25</v>
      </c>
      <c r="H204" t="s">
        <v>26</v>
      </c>
      <c r="I204" t="s">
        <v>27</v>
      </c>
      <c r="J204" t="s">
        <v>68</v>
      </c>
      <c r="K204" t="s">
        <v>69</v>
      </c>
      <c r="L204" t="str">
        <f t="shared" si="10"/>
        <v xml:space="preserve">StarTech </v>
      </c>
      <c r="M204" t="str">
        <f t="shared" si="11"/>
        <v>Mid-Sized Order</v>
      </c>
      <c r="N204">
        <v>3</v>
      </c>
      <c r="O204" s="6">
        <v>0</v>
      </c>
      <c r="P204" s="3">
        <v>679.47</v>
      </c>
      <c r="Q204" s="3">
        <v>19.75</v>
      </c>
      <c r="R204" s="3">
        <v>103.88</v>
      </c>
    </row>
    <row r="205" spans="1:18" hidden="1" x14ac:dyDescent="0.25">
      <c r="A205" t="s">
        <v>520</v>
      </c>
      <c r="B205" s="2">
        <v>43480</v>
      </c>
      <c r="C205" s="10" t="str">
        <f t="shared" si="9"/>
        <v>2019</v>
      </c>
      <c r="D205">
        <v>10180</v>
      </c>
      <c r="E205" t="s">
        <v>521</v>
      </c>
      <c r="F205" t="s">
        <v>17</v>
      </c>
      <c r="G205" t="s">
        <v>18</v>
      </c>
      <c r="H205" t="s">
        <v>19</v>
      </c>
      <c r="I205" t="s">
        <v>20</v>
      </c>
      <c r="J205" t="s">
        <v>283</v>
      </c>
      <c r="K205" t="s">
        <v>284</v>
      </c>
      <c r="L205" t="str">
        <f t="shared" si="10"/>
        <v xml:space="preserve">Sony </v>
      </c>
      <c r="M205" t="str">
        <f t="shared" si="11"/>
        <v>Large Order</v>
      </c>
      <c r="N205">
        <v>5</v>
      </c>
      <c r="O205" s="6">
        <v>0</v>
      </c>
      <c r="P205" s="3">
        <v>4336.6000000000004</v>
      </c>
      <c r="Q205" s="3">
        <v>157</v>
      </c>
      <c r="R205" s="3">
        <v>969.75</v>
      </c>
    </row>
    <row r="206" spans="1:18" hidden="1" x14ac:dyDescent="0.25">
      <c r="A206" t="s">
        <v>522</v>
      </c>
      <c r="B206" s="2">
        <v>43548</v>
      </c>
      <c r="C206" s="10" t="str">
        <f t="shared" si="9"/>
        <v>2019</v>
      </c>
      <c r="D206">
        <v>10197</v>
      </c>
      <c r="E206" t="s">
        <v>523</v>
      </c>
      <c r="F206" t="s">
        <v>32</v>
      </c>
      <c r="G206" t="s">
        <v>116</v>
      </c>
      <c r="H206" t="s">
        <v>26</v>
      </c>
      <c r="I206" t="s">
        <v>27</v>
      </c>
      <c r="J206" t="s">
        <v>99</v>
      </c>
      <c r="K206" t="s">
        <v>100</v>
      </c>
      <c r="L206" t="str">
        <f t="shared" si="10"/>
        <v xml:space="preserve">HiSense </v>
      </c>
      <c r="M206" t="str">
        <f t="shared" si="11"/>
        <v>Single Item</v>
      </c>
      <c r="N206">
        <v>1</v>
      </c>
      <c r="O206" s="6">
        <v>0</v>
      </c>
      <c r="P206" s="3">
        <v>1080.3800000000001</v>
      </c>
      <c r="Q206" s="3">
        <v>242.67</v>
      </c>
      <c r="R206" s="3">
        <v>294.37</v>
      </c>
    </row>
    <row r="207" spans="1:18" hidden="1" x14ac:dyDescent="0.25">
      <c r="A207" t="s">
        <v>524</v>
      </c>
      <c r="B207" s="2">
        <v>44268</v>
      </c>
      <c r="C207" s="10" t="str">
        <f t="shared" si="9"/>
        <v>2021</v>
      </c>
      <c r="D207">
        <v>10394</v>
      </c>
      <c r="E207" t="s">
        <v>525</v>
      </c>
      <c r="F207" t="s">
        <v>39</v>
      </c>
      <c r="G207" t="s">
        <v>54</v>
      </c>
      <c r="H207" t="s">
        <v>55</v>
      </c>
      <c r="I207" t="s">
        <v>56</v>
      </c>
      <c r="J207" t="s">
        <v>99</v>
      </c>
      <c r="K207" t="s">
        <v>100</v>
      </c>
      <c r="L207" t="str">
        <f t="shared" si="10"/>
        <v xml:space="preserve">HiSense </v>
      </c>
      <c r="M207" t="str">
        <f t="shared" si="11"/>
        <v>Single Item</v>
      </c>
      <c r="N207">
        <v>1</v>
      </c>
      <c r="O207" s="6">
        <v>0</v>
      </c>
      <c r="P207" s="3">
        <v>1080.3800000000001</v>
      </c>
      <c r="Q207" s="3">
        <v>291.2</v>
      </c>
      <c r="R207" s="3">
        <v>299.22000000000003</v>
      </c>
    </row>
    <row r="208" spans="1:18" hidden="1" x14ac:dyDescent="0.25">
      <c r="A208" t="s">
        <v>526</v>
      </c>
      <c r="B208" s="2">
        <v>44266</v>
      </c>
      <c r="C208" s="10" t="str">
        <f t="shared" si="9"/>
        <v>2021</v>
      </c>
      <c r="D208">
        <v>10153</v>
      </c>
      <c r="E208" t="s">
        <v>527</v>
      </c>
      <c r="F208" t="s">
        <v>17</v>
      </c>
      <c r="G208" t="s">
        <v>278</v>
      </c>
      <c r="H208" t="s">
        <v>279</v>
      </c>
      <c r="I208" t="s">
        <v>122</v>
      </c>
      <c r="J208" t="s">
        <v>283</v>
      </c>
      <c r="K208" t="s">
        <v>284</v>
      </c>
      <c r="L208" t="str">
        <f t="shared" si="10"/>
        <v xml:space="preserve">Sony </v>
      </c>
      <c r="M208" t="str">
        <f t="shared" si="11"/>
        <v>Single Item</v>
      </c>
      <c r="N208">
        <v>1</v>
      </c>
      <c r="O208" s="6">
        <v>0</v>
      </c>
      <c r="P208" s="3">
        <v>867.32</v>
      </c>
      <c r="Q208" s="3">
        <v>157</v>
      </c>
      <c r="R208" s="3">
        <v>206.51</v>
      </c>
    </row>
    <row r="209" spans="1:18" hidden="1" x14ac:dyDescent="0.25">
      <c r="A209" t="s">
        <v>528</v>
      </c>
      <c r="B209" s="2">
        <v>44425</v>
      </c>
      <c r="C209" s="10" t="str">
        <f t="shared" si="9"/>
        <v>2021</v>
      </c>
      <c r="D209">
        <v>10029</v>
      </c>
      <c r="E209" t="s">
        <v>529</v>
      </c>
      <c r="F209" t="s">
        <v>17</v>
      </c>
      <c r="G209" t="s">
        <v>18</v>
      </c>
      <c r="H209" t="s">
        <v>19</v>
      </c>
      <c r="I209" t="s">
        <v>20</v>
      </c>
      <c r="J209" t="s">
        <v>175</v>
      </c>
      <c r="K209" t="s">
        <v>176</v>
      </c>
      <c r="L209" t="str">
        <f t="shared" si="10"/>
        <v xml:space="preserve">KitchenAid </v>
      </c>
      <c r="M209" t="str">
        <f t="shared" si="11"/>
        <v>Large Order</v>
      </c>
      <c r="N209">
        <v>5</v>
      </c>
      <c r="O209" s="6">
        <v>0.05</v>
      </c>
      <c r="P209" s="3">
        <v>6115.8</v>
      </c>
      <c r="Q209" s="3">
        <v>305.02999999999997</v>
      </c>
      <c r="R209" s="3">
        <v>1559.45</v>
      </c>
    </row>
    <row r="210" spans="1:18" hidden="1" x14ac:dyDescent="0.25">
      <c r="A210" t="s">
        <v>530</v>
      </c>
      <c r="B210" s="2">
        <v>43786</v>
      </c>
      <c r="C210" s="10" t="str">
        <f t="shared" si="9"/>
        <v>2019</v>
      </c>
      <c r="D210">
        <v>10369</v>
      </c>
      <c r="E210" t="s">
        <v>98</v>
      </c>
      <c r="F210" t="s">
        <v>32</v>
      </c>
      <c r="G210" t="s">
        <v>54</v>
      </c>
      <c r="H210" t="s">
        <v>55</v>
      </c>
      <c r="I210" t="s">
        <v>56</v>
      </c>
      <c r="J210" t="s">
        <v>167</v>
      </c>
      <c r="K210" t="s">
        <v>168</v>
      </c>
      <c r="L210" t="str">
        <f t="shared" si="10"/>
        <v xml:space="preserve">Philips </v>
      </c>
      <c r="M210" t="str">
        <f t="shared" si="11"/>
        <v>Single Item</v>
      </c>
      <c r="N210">
        <v>1</v>
      </c>
      <c r="O210" s="6">
        <v>0</v>
      </c>
      <c r="P210" s="3">
        <v>1215.8</v>
      </c>
      <c r="Q210" s="3">
        <v>251.1</v>
      </c>
      <c r="R210" s="3">
        <v>292.58999999999997</v>
      </c>
    </row>
    <row r="211" spans="1:18" hidden="1" x14ac:dyDescent="0.25">
      <c r="A211" t="s">
        <v>531</v>
      </c>
      <c r="B211" s="2">
        <v>44027</v>
      </c>
      <c r="C211" s="10" t="str">
        <f t="shared" si="9"/>
        <v>2020</v>
      </c>
      <c r="D211">
        <v>10058</v>
      </c>
      <c r="E211" t="s">
        <v>532</v>
      </c>
      <c r="F211" t="s">
        <v>32</v>
      </c>
      <c r="G211" t="s">
        <v>112</v>
      </c>
      <c r="H211" t="s">
        <v>26</v>
      </c>
      <c r="I211" t="s">
        <v>27</v>
      </c>
      <c r="J211" t="s">
        <v>427</v>
      </c>
      <c r="K211" t="s">
        <v>428</v>
      </c>
      <c r="L211" t="str">
        <f t="shared" si="10"/>
        <v xml:space="preserve">Sharp </v>
      </c>
      <c r="M211" t="str">
        <f t="shared" si="11"/>
        <v>Single Item</v>
      </c>
      <c r="N211">
        <v>1</v>
      </c>
      <c r="O211" s="6">
        <v>0</v>
      </c>
      <c r="P211" s="3">
        <v>129.19</v>
      </c>
      <c r="Q211" s="3">
        <v>12.07</v>
      </c>
      <c r="R211" s="3">
        <v>20.59</v>
      </c>
    </row>
    <row r="212" spans="1:18" x14ac:dyDescent="0.25">
      <c r="A212" t="s">
        <v>533</v>
      </c>
      <c r="B212" s="2">
        <v>44574</v>
      </c>
      <c r="C212" s="10" t="str">
        <f t="shared" si="9"/>
        <v>2022</v>
      </c>
      <c r="D212">
        <v>10127</v>
      </c>
      <c r="E212" t="s">
        <v>534</v>
      </c>
      <c r="F212" t="s">
        <v>32</v>
      </c>
      <c r="G212" t="s">
        <v>47</v>
      </c>
      <c r="H212" t="s">
        <v>48</v>
      </c>
      <c r="I212" t="s">
        <v>122</v>
      </c>
      <c r="J212" t="s">
        <v>95</v>
      </c>
      <c r="K212" t="s">
        <v>96</v>
      </c>
      <c r="L212" t="str">
        <f t="shared" si="10"/>
        <v xml:space="preserve">Sharp </v>
      </c>
      <c r="M212" t="str">
        <f t="shared" si="11"/>
        <v>Mid-Sized Order</v>
      </c>
      <c r="N212">
        <v>2</v>
      </c>
      <c r="O212" s="6">
        <v>0.15</v>
      </c>
      <c r="P212" s="3">
        <v>2048.7399999999998</v>
      </c>
      <c r="Q212" s="3">
        <v>197.44</v>
      </c>
      <c r="R212" s="3">
        <v>470.46</v>
      </c>
    </row>
    <row r="213" spans="1:18" hidden="1" x14ac:dyDescent="0.25">
      <c r="A213" t="s">
        <v>535</v>
      </c>
      <c r="B213" s="2">
        <v>43661</v>
      </c>
      <c r="C213" s="10" t="str">
        <f t="shared" si="9"/>
        <v>2019</v>
      </c>
      <c r="D213">
        <v>10028</v>
      </c>
      <c r="E213" t="s">
        <v>536</v>
      </c>
      <c r="F213" t="s">
        <v>39</v>
      </c>
      <c r="G213" t="s">
        <v>193</v>
      </c>
      <c r="H213" t="s">
        <v>193</v>
      </c>
      <c r="I213" t="s">
        <v>194</v>
      </c>
      <c r="J213" t="s">
        <v>496</v>
      </c>
      <c r="K213" t="s">
        <v>1553</v>
      </c>
      <c r="L213" t="str">
        <f t="shared" si="10"/>
        <v xml:space="preserve">Brother </v>
      </c>
      <c r="M213" t="str">
        <f t="shared" si="11"/>
        <v>Mid-Sized Order</v>
      </c>
      <c r="N213">
        <v>2</v>
      </c>
      <c r="O213" s="6">
        <v>0.15</v>
      </c>
      <c r="P213" s="3">
        <v>558.6</v>
      </c>
      <c r="Q213" s="3">
        <v>29.66</v>
      </c>
      <c r="R213" s="3">
        <v>86.77</v>
      </c>
    </row>
    <row r="214" spans="1:18" hidden="1" x14ac:dyDescent="0.25">
      <c r="A214" t="s">
        <v>537</v>
      </c>
      <c r="B214" s="2">
        <v>44196</v>
      </c>
      <c r="C214" s="10" t="str">
        <f t="shared" si="9"/>
        <v>2020</v>
      </c>
      <c r="D214">
        <v>10120</v>
      </c>
      <c r="E214" t="s">
        <v>1552</v>
      </c>
      <c r="F214" t="s">
        <v>17</v>
      </c>
      <c r="G214" t="s">
        <v>112</v>
      </c>
      <c r="H214" t="s">
        <v>26</v>
      </c>
      <c r="I214" t="s">
        <v>27</v>
      </c>
      <c r="J214" t="s">
        <v>195</v>
      </c>
      <c r="K214" t="s">
        <v>196</v>
      </c>
      <c r="L214" t="str">
        <f t="shared" si="10"/>
        <v xml:space="preserve">Cuisinart </v>
      </c>
      <c r="M214" t="str">
        <f t="shared" si="11"/>
        <v>Mid-Sized Order</v>
      </c>
      <c r="N214">
        <v>3</v>
      </c>
      <c r="O214" s="6">
        <v>0.2</v>
      </c>
      <c r="P214" s="3">
        <v>837.84</v>
      </c>
      <c r="Q214" s="3">
        <v>23.13</v>
      </c>
      <c r="R214" s="3">
        <v>102.84</v>
      </c>
    </row>
    <row r="215" spans="1:18" hidden="1" x14ac:dyDescent="0.25">
      <c r="A215" t="s">
        <v>538</v>
      </c>
      <c r="B215" s="2">
        <v>44070</v>
      </c>
      <c r="C215" s="10" t="str">
        <f t="shared" si="9"/>
        <v>2020</v>
      </c>
      <c r="D215">
        <v>10373</v>
      </c>
      <c r="E215" t="s">
        <v>446</v>
      </c>
      <c r="F215" t="s">
        <v>32</v>
      </c>
      <c r="G215" t="s">
        <v>61</v>
      </c>
      <c r="H215" t="s">
        <v>62</v>
      </c>
      <c r="I215" t="s">
        <v>63</v>
      </c>
      <c r="J215" t="s">
        <v>50</v>
      </c>
      <c r="K215" t="s">
        <v>51</v>
      </c>
      <c r="L215" t="str">
        <f t="shared" si="10"/>
        <v xml:space="preserve">Nokia </v>
      </c>
      <c r="M215" t="str">
        <f t="shared" si="11"/>
        <v>Single Item</v>
      </c>
      <c r="N215">
        <v>1</v>
      </c>
      <c r="O215" s="6">
        <v>0.05</v>
      </c>
      <c r="P215" s="3">
        <v>925.49</v>
      </c>
      <c r="Q215" s="3">
        <v>49.59</v>
      </c>
      <c r="R215" s="3">
        <v>190.06</v>
      </c>
    </row>
    <row r="216" spans="1:18" hidden="1" x14ac:dyDescent="0.25">
      <c r="A216" t="s">
        <v>539</v>
      </c>
      <c r="B216" s="2">
        <v>43947</v>
      </c>
      <c r="C216" s="10" t="str">
        <f t="shared" si="9"/>
        <v>2020</v>
      </c>
      <c r="D216">
        <v>10344</v>
      </c>
      <c r="E216" t="s">
        <v>540</v>
      </c>
      <c r="F216" t="s">
        <v>17</v>
      </c>
      <c r="G216" t="s">
        <v>278</v>
      </c>
      <c r="H216" t="s">
        <v>279</v>
      </c>
      <c r="I216" t="s">
        <v>122</v>
      </c>
      <c r="J216" t="s">
        <v>263</v>
      </c>
      <c r="K216" t="s">
        <v>1544</v>
      </c>
      <c r="L216" t="str">
        <f t="shared" si="10"/>
        <v xml:space="preserve">Cuisinart </v>
      </c>
      <c r="M216" t="str">
        <f t="shared" si="11"/>
        <v>Mid-Sized Order</v>
      </c>
      <c r="N216">
        <v>4</v>
      </c>
      <c r="O216" s="6">
        <v>0</v>
      </c>
      <c r="P216" s="3">
        <v>2803.12</v>
      </c>
      <c r="Q216" s="3">
        <v>149.11000000000001</v>
      </c>
      <c r="R216" s="3">
        <v>715.67</v>
      </c>
    </row>
    <row r="217" spans="1:18" hidden="1" x14ac:dyDescent="0.25">
      <c r="A217" t="s">
        <v>541</v>
      </c>
      <c r="B217" s="2">
        <v>43794</v>
      </c>
      <c r="C217" s="10" t="str">
        <f t="shared" si="9"/>
        <v>2019</v>
      </c>
      <c r="D217">
        <v>10018</v>
      </c>
      <c r="E217" t="s">
        <v>542</v>
      </c>
      <c r="F217" t="s">
        <v>39</v>
      </c>
      <c r="G217" t="s">
        <v>88</v>
      </c>
      <c r="H217" t="s">
        <v>89</v>
      </c>
      <c r="I217" t="s">
        <v>90</v>
      </c>
      <c r="J217" t="s">
        <v>80</v>
      </c>
      <c r="K217" t="s">
        <v>81</v>
      </c>
      <c r="L217" t="str">
        <f t="shared" si="10"/>
        <v xml:space="preserve">HP </v>
      </c>
      <c r="M217" t="str">
        <f t="shared" si="11"/>
        <v>Single Item</v>
      </c>
      <c r="N217">
        <v>1</v>
      </c>
      <c r="O217" s="6">
        <v>0</v>
      </c>
      <c r="P217" s="3">
        <v>227.74</v>
      </c>
      <c r="Q217" s="3">
        <v>25.9</v>
      </c>
      <c r="R217" s="3">
        <v>36.75</v>
      </c>
    </row>
    <row r="218" spans="1:18" hidden="1" x14ac:dyDescent="0.25">
      <c r="A218" t="s">
        <v>543</v>
      </c>
      <c r="B218" s="2">
        <v>43964</v>
      </c>
      <c r="C218" s="10" t="str">
        <f t="shared" si="9"/>
        <v>2020</v>
      </c>
      <c r="D218">
        <v>10331</v>
      </c>
      <c r="E218" t="s">
        <v>517</v>
      </c>
      <c r="F218" t="s">
        <v>32</v>
      </c>
      <c r="G218" t="s">
        <v>103</v>
      </c>
      <c r="H218" t="s">
        <v>104</v>
      </c>
      <c r="I218" t="s">
        <v>105</v>
      </c>
      <c r="J218" t="s">
        <v>157</v>
      </c>
      <c r="K218" t="s">
        <v>158</v>
      </c>
      <c r="L218" t="str">
        <f t="shared" si="10"/>
        <v xml:space="preserve">Epson </v>
      </c>
      <c r="M218" t="str">
        <f t="shared" si="11"/>
        <v>Single Item</v>
      </c>
      <c r="N218">
        <v>1</v>
      </c>
      <c r="O218" s="6">
        <v>0.15</v>
      </c>
      <c r="P218" s="3">
        <v>188.87</v>
      </c>
      <c r="Q218" s="3">
        <v>23.61</v>
      </c>
      <c r="R218" s="3">
        <v>30.69</v>
      </c>
    </row>
    <row r="219" spans="1:18" hidden="1" x14ac:dyDescent="0.25">
      <c r="A219" t="s">
        <v>544</v>
      </c>
      <c r="B219" s="2">
        <v>44919</v>
      </c>
      <c r="C219" s="10" t="str">
        <f t="shared" si="9"/>
        <v>2022</v>
      </c>
      <c r="D219">
        <v>10093</v>
      </c>
      <c r="E219" t="s">
        <v>545</v>
      </c>
      <c r="F219" t="s">
        <v>39</v>
      </c>
      <c r="G219" t="s">
        <v>18</v>
      </c>
      <c r="H219" t="s">
        <v>19</v>
      </c>
      <c r="I219" t="s">
        <v>20</v>
      </c>
      <c r="J219" t="s">
        <v>205</v>
      </c>
      <c r="K219" t="s">
        <v>206</v>
      </c>
      <c r="L219" t="str">
        <f t="shared" si="10"/>
        <v xml:space="preserve">LG </v>
      </c>
      <c r="M219" t="str">
        <f t="shared" si="11"/>
        <v>Mid-Sized Order</v>
      </c>
      <c r="N219">
        <v>2</v>
      </c>
      <c r="O219" s="6">
        <v>0.2</v>
      </c>
      <c r="P219" s="3">
        <v>1506.6</v>
      </c>
      <c r="Q219" s="3">
        <v>50.01</v>
      </c>
      <c r="R219" s="3">
        <v>306.32</v>
      </c>
    </row>
    <row r="220" spans="1:18" hidden="1" x14ac:dyDescent="0.25">
      <c r="A220" t="s">
        <v>546</v>
      </c>
      <c r="B220" s="2">
        <v>44146</v>
      </c>
      <c r="C220" s="10" t="str">
        <f t="shared" si="9"/>
        <v>2020</v>
      </c>
      <c r="D220">
        <v>10061</v>
      </c>
      <c r="E220" t="s">
        <v>132</v>
      </c>
      <c r="F220" t="s">
        <v>32</v>
      </c>
      <c r="G220" t="s">
        <v>112</v>
      </c>
      <c r="H220" t="s">
        <v>26</v>
      </c>
      <c r="I220" t="s">
        <v>27</v>
      </c>
      <c r="J220" t="s">
        <v>91</v>
      </c>
      <c r="K220" t="s">
        <v>92</v>
      </c>
      <c r="L220" t="str">
        <f t="shared" si="10"/>
        <v xml:space="preserve">Hamilton </v>
      </c>
      <c r="M220" t="str">
        <f t="shared" si="11"/>
        <v>Mid-Sized Order</v>
      </c>
      <c r="N220">
        <v>3</v>
      </c>
      <c r="O220" s="6">
        <v>0.05</v>
      </c>
      <c r="P220" s="3">
        <v>831.21</v>
      </c>
      <c r="Q220" s="3">
        <v>31.21</v>
      </c>
      <c r="R220" s="3">
        <v>102.87</v>
      </c>
    </row>
    <row r="221" spans="1:18" hidden="1" x14ac:dyDescent="0.25">
      <c r="A221" t="s">
        <v>547</v>
      </c>
      <c r="B221" s="2">
        <v>43460</v>
      </c>
      <c r="C221" s="10" t="str">
        <f t="shared" si="9"/>
        <v>2018</v>
      </c>
      <c r="D221">
        <v>10300</v>
      </c>
      <c r="E221" t="s">
        <v>548</v>
      </c>
      <c r="F221" t="s">
        <v>17</v>
      </c>
      <c r="G221" t="s">
        <v>61</v>
      </c>
      <c r="H221" t="s">
        <v>62</v>
      </c>
      <c r="I221" t="s">
        <v>63</v>
      </c>
      <c r="J221" t="s">
        <v>84</v>
      </c>
      <c r="K221" t="s">
        <v>85</v>
      </c>
      <c r="L221" t="str">
        <f t="shared" si="10"/>
        <v xml:space="preserve">Panasonic </v>
      </c>
      <c r="M221" t="str">
        <f t="shared" si="11"/>
        <v>Single Item</v>
      </c>
      <c r="N221">
        <v>1</v>
      </c>
      <c r="O221" s="6">
        <v>0</v>
      </c>
      <c r="P221" s="3">
        <v>289.92</v>
      </c>
      <c r="Q221" s="3">
        <v>34.74</v>
      </c>
      <c r="R221" s="3">
        <v>38.26</v>
      </c>
    </row>
    <row r="222" spans="1:18" hidden="1" x14ac:dyDescent="0.25">
      <c r="A222" t="s">
        <v>549</v>
      </c>
      <c r="B222" s="2">
        <v>44737</v>
      </c>
      <c r="C222" s="10" t="str">
        <f t="shared" si="9"/>
        <v>2022</v>
      </c>
      <c r="D222">
        <v>10356</v>
      </c>
      <c r="E222" t="s">
        <v>153</v>
      </c>
      <c r="F222" t="s">
        <v>32</v>
      </c>
      <c r="G222" t="s">
        <v>121</v>
      </c>
      <c r="H222" t="s">
        <v>121</v>
      </c>
      <c r="I222" t="s">
        <v>122</v>
      </c>
      <c r="J222" t="s">
        <v>28</v>
      </c>
      <c r="K222" t="s">
        <v>29</v>
      </c>
      <c r="L222" t="str">
        <f t="shared" si="10"/>
        <v xml:space="preserve">LG </v>
      </c>
      <c r="M222" t="str">
        <f t="shared" si="11"/>
        <v>Single Item</v>
      </c>
      <c r="N222">
        <v>1</v>
      </c>
      <c r="O222" s="6">
        <v>0.05</v>
      </c>
      <c r="P222" s="3">
        <v>1004.18</v>
      </c>
      <c r="Q222" s="3">
        <v>282.11</v>
      </c>
      <c r="R222" s="3">
        <v>279.25</v>
      </c>
    </row>
    <row r="223" spans="1:18" hidden="1" x14ac:dyDescent="0.25">
      <c r="A223" t="s">
        <v>550</v>
      </c>
      <c r="B223" s="2">
        <v>43283</v>
      </c>
      <c r="C223" s="10" t="str">
        <f t="shared" si="9"/>
        <v>2018</v>
      </c>
      <c r="D223">
        <v>10334</v>
      </c>
      <c r="E223" t="s">
        <v>109</v>
      </c>
      <c r="F223" t="s">
        <v>17</v>
      </c>
      <c r="G223" t="s">
        <v>25</v>
      </c>
      <c r="H223" t="s">
        <v>26</v>
      </c>
      <c r="I223" t="s">
        <v>27</v>
      </c>
      <c r="J223" t="s">
        <v>551</v>
      </c>
      <c r="K223" t="s">
        <v>552</v>
      </c>
      <c r="L223" t="str">
        <f t="shared" si="10"/>
        <v xml:space="preserve">Supersonic </v>
      </c>
      <c r="M223" t="str">
        <f t="shared" si="11"/>
        <v>Single Item</v>
      </c>
      <c r="N223">
        <v>1</v>
      </c>
      <c r="O223" s="6">
        <v>0.1</v>
      </c>
      <c r="P223" s="3">
        <v>1337.69</v>
      </c>
      <c r="Q223" s="3">
        <v>232.85</v>
      </c>
      <c r="R223" s="3">
        <v>317.58</v>
      </c>
    </row>
    <row r="224" spans="1:18" hidden="1" x14ac:dyDescent="0.25">
      <c r="A224" t="s">
        <v>553</v>
      </c>
      <c r="B224" s="2">
        <v>43194</v>
      </c>
      <c r="C224" s="10" t="str">
        <f t="shared" si="9"/>
        <v>2018</v>
      </c>
      <c r="D224">
        <v>10315</v>
      </c>
      <c r="E224" t="s">
        <v>554</v>
      </c>
      <c r="F224" t="s">
        <v>39</v>
      </c>
      <c r="G224" t="s">
        <v>72</v>
      </c>
      <c r="H224" t="s">
        <v>73</v>
      </c>
      <c r="I224" t="s">
        <v>56</v>
      </c>
      <c r="J224" t="s">
        <v>195</v>
      </c>
      <c r="K224" t="s">
        <v>196</v>
      </c>
      <c r="L224" t="str">
        <f t="shared" si="10"/>
        <v xml:space="preserve">Cuisinart </v>
      </c>
      <c r="M224" t="str">
        <f t="shared" si="11"/>
        <v>Mid-Sized Order</v>
      </c>
      <c r="N224">
        <v>2</v>
      </c>
      <c r="O224" s="6">
        <v>0</v>
      </c>
      <c r="P224" s="3">
        <v>558.55999999999995</v>
      </c>
      <c r="Q224" s="3">
        <v>27.76</v>
      </c>
      <c r="R224" s="3">
        <v>69.8</v>
      </c>
    </row>
    <row r="225" spans="1:18" hidden="1" x14ac:dyDescent="0.25">
      <c r="A225" t="s">
        <v>555</v>
      </c>
      <c r="B225" s="2">
        <v>43380</v>
      </c>
      <c r="C225" s="10" t="str">
        <f t="shared" si="9"/>
        <v>2018</v>
      </c>
      <c r="D225">
        <v>10126</v>
      </c>
      <c r="E225" t="s">
        <v>437</v>
      </c>
      <c r="F225" t="s">
        <v>32</v>
      </c>
      <c r="G225" t="s">
        <v>261</v>
      </c>
      <c r="H225" t="s">
        <v>261</v>
      </c>
      <c r="I225" t="s">
        <v>1543</v>
      </c>
      <c r="J225" t="s">
        <v>64</v>
      </c>
      <c r="K225" t="s">
        <v>65</v>
      </c>
      <c r="L225" t="str">
        <f t="shared" si="10"/>
        <v xml:space="preserve">TCL </v>
      </c>
      <c r="M225" t="str">
        <f t="shared" si="11"/>
        <v>Mid-Sized Order</v>
      </c>
      <c r="N225">
        <v>4</v>
      </c>
      <c r="O225" s="6">
        <v>0.3</v>
      </c>
      <c r="P225" s="3">
        <v>3526.56</v>
      </c>
      <c r="Q225" s="3">
        <v>154</v>
      </c>
      <c r="R225" s="3">
        <v>791.24</v>
      </c>
    </row>
    <row r="226" spans="1:18" hidden="1" x14ac:dyDescent="0.25">
      <c r="A226" t="s">
        <v>556</v>
      </c>
      <c r="B226" s="2">
        <v>43190</v>
      </c>
      <c r="C226" s="10" t="str">
        <f t="shared" si="9"/>
        <v>2018</v>
      </c>
      <c r="D226">
        <v>10212</v>
      </c>
      <c r="E226" t="s">
        <v>557</v>
      </c>
      <c r="F226" t="s">
        <v>17</v>
      </c>
      <c r="G226" t="s">
        <v>121</v>
      </c>
      <c r="H226" t="s">
        <v>121</v>
      </c>
      <c r="I226" t="s">
        <v>122</v>
      </c>
      <c r="J226" t="s">
        <v>84</v>
      </c>
      <c r="K226" t="s">
        <v>85</v>
      </c>
      <c r="L226" t="str">
        <f t="shared" si="10"/>
        <v xml:space="preserve">Panasonic </v>
      </c>
      <c r="M226" t="str">
        <f t="shared" si="11"/>
        <v>Mid-Sized Order</v>
      </c>
      <c r="N226">
        <v>2</v>
      </c>
      <c r="O226" s="6">
        <v>0</v>
      </c>
      <c r="P226" s="3">
        <v>579.84</v>
      </c>
      <c r="Q226" s="3">
        <v>33.159999999999997</v>
      </c>
      <c r="R226" s="3">
        <v>72.900000000000006</v>
      </c>
    </row>
    <row r="227" spans="1:18" hidden="1" x14ac:dyDescent="0.25">
      <c r="A227" t="s">
        <v>558</v>
      </c>
      <c r="B227" s="2">
        <v>44900</v>
      </c>
      <c r="C227" s="10" t="str">
        <f t="shared" si="9"/>
        <v>2022</v>
      </c>
      <c r="D227">
        <v>10332</v>
      </c>
      <c r="E227" t="s">
        <v>170</v>
      </c>
      <c r="F227" t="s">
        <v>39</v>
      </c>
      <c r="G227" t="s">
        <v>261</v>
      </c>
      <c r="H227" t="s">
        <v>261</v>
      </c>
      <c r="I227" t="s">
        <v>1543</v>
      </c>
      <c r="J227" t="s">
        <v>43</v>
      </c>
      <c r="K227" t="s">
        <v>44</v>
      </c>
      <c r="L227" t="str">
        <f t="shared" si="10"/>
        <v xml:space="preserve">HP </v>
      </c>
      <c r="M227" t="str">
        <f t="shared" si="11"/>
        <v>Mid-Sized Order</v>
      </c>
      <c r="N227">
        <v>4</v>
      </c>
      <c r="O227" s="6">
        <v>0.2</v>
      </c>
      <c r="P227" s="3">
        <v>630</v>
      </c>
      <c r="Q227" s="3">
        <v>20.69</v>
      </c>
      <c r="R227" s="3">
        <v>96.55</v>
      </c>
    </row>
    <row r="228" spans="1:18" hidden="1" x14ac:dyDescent="0.25">
      <c r="A228" t="s">
        <v>559</v>
      </c>
      <c r="B228" s="2">
        <v>43124</v>
      </c>
      <c r="C228" s="10" t="str">
        <f t="shared" si="9"/>
        <v>2018</v>
      </c>
      <c r="D228">
        <v>10279</v>
      </c>
      <c r="E228" t="s">
        <v>560</v>
      </c>
      <c r="F228" t="s">
        <v>32</v>
      </c>
      <c r="G228" t="s">
        <v>33</v>
      </c>
      <c r="H228" t="s">
        <v>34</v>
      </c>
      <c r="I228" t="s">
        <v>27</v>
      </c>
      <c r="J228" t="s">
        <v>195</v>
      </c>
      <c r="K228" t="s">
        <v>196</v>
      </c>
      <c r="L228" t="str">
        <f t="shared" si="10"/>
        <v xml:space="preserve">Cuisinart </v>
      </c>
      <c r="M228" t="str">
        <f t="shared" si="11"/>
        <v>Mid-Sized Order</v>
      </c>
      <c r="N228">
        <v>2</v>
      </c>
      <c r="O228" s="6">
        <v>0</v>
      </c>
      <c r="P228" s="3">
        <v>558.55999999999995</v>
      </c>
      <c r="Q228" s="3">
        <v>23.13</v>
      </c>
      <c r="R228" s="3">
        <v>69.33</v>
      </c>
    </row>
    <row r="229" spans="1:18" hidden="1" x14ac:dyDescent="0.25">
      <c r="A229" t="s">
        <v>561</v>
      </c>
      <c r="B229" s="2">
        <v>44700</v>
      </c>
      <c r="C229" s="10" t="str">
        <f t="shared" si="9"/>
        <v>2022</v>
      </c>
      <c r="D229">
        <v>10384</v>
      </c>
      <c r="E229" t="s">
        <v>562</v>
      </c>
      <c r="F229" t="s">
        <v>32</v>
      </c>
      <c r="G229" t="s">
        <v>25</v>
      </c>
      <c r="H229" t="s">
        <v>26</v>
      </c>
      <c r="I229" t="s">
        <v>27</v>
      </c>
      <c r="J229" t="s">
        <v>480</v>
      </c>
      <c r="K229" t="s">
        <v>481</v>
      </c>
      <c r="L229" t="str">
        <f t="shared" si="10"/>
        <v xml:space="preserve">Panasonic </v>
      </c>
      <c r="M229" t="str">
        <f t="shared" si="11"/>
        <v>Single Item</v>
      </c>
      <c r="N229">
        <v>1</v>
      </c>
      <c r="O229" s="6">
        <v>0</v>
      </c>
      <c r="P229" s="3">
        <v>885.07</v>
      </c>
      <c r="Q229" s="3">
        <v>144.58000000000001</v>
      </c>
      <c r="R229" s="3">
        <v>209.18</v>
      </c>
    </row>
    <row r="230" spans="1:18" hidden="1" x14ac:dyDescent="0.25">
      <c r="A230" t="s">
        <v>563</v>
      </c>
      <c r="B230" s="2">
        <v>43979</v>
      </c>
      <c r="C230" s="10" t="str">
        <f t="shared" si="9"/>
        <v>2020</v>
      </c>
      <c r="D230">
        <v>10164</v>
      </c>
      <c r="E230" t="s">
        <v>564</v>
      </c>
      <c r="F230" t="s">
        <v>32</v>
      </c>
      <c r="G230" t="s">
        <v>61</v>
      </c>
      <c r="H230" t="s">
        <v>62</v>
      </c>
      <c r="I230" t="s">
        <v>63</v>
      </c>
      <c r="J230" t="s">
        <v>427</v>
      </c>
      <c r="K230" t="s">
        <v>428</v>
      </c>
      <c r="L230" t="str">
        <f t="shared" si="10"/>
        <v xml:space="preserve">Sharp </v>
      </c>
      <c r="M230" t="str">
        <f t="shared" si="11"/>
        <v>Single Item</v>
      </c>
      <c r="N230">
        <v>1</v>
      </c>
      <c r="O230" s="6">
        <v>0.3</v>
      </c>
      <c r="P230" s="3">
        <v>129.19</v>
      </c>
      <c r="Q230" s="3">
        <v>13.28</v>
      </c>
      <c r="R230" s="3">
        <v>20.71</v>
      </c>
    </row>
    <row r="231" spans="1:18" hidden="1" x14ac:dyDescent="0.25">
      <c r="A231" t="s">
        <v>565</v>
      </c>
      <c r="B231" s="2">
        <v>43596</v>
      </c>
      <c r="C231" s="10" t="str">
        <f t="shared" si="9"/>
        <v>2019</v>
      </c>
      <c r="D231">
        <v>10260</v>
      </c>
      <c r="E231" t="s">
        <v>383</v>
      </c>
      <c r="F231" t="s">
        <v>17</v>
      </c>
      <c r="G231" t="s">
        <v>54</v>
      </c>
      <c r="H231" t="s">
        <v>55</v>
      </c>
      <c r="I231" t="s">
        <v>56</v>
      </c>
      <c r="J231" t="s">
        <v>28</v>
      </c>
      <c r="K231" t="s">
        <v>29</v>
      </c>
      <c r="L231" t="str">
        <f t="shared" si="10"/>
        <v xml:space="preserve">LG </v>
      </c>
      <c r="M231" t="str">
        <f t="shared" si="11"/>
        <v>Mid-Sized Order</v>
      </c>
      <c r="N231">
        <v>2</v>
      </c>
      <c r="O231" s="6">
        <v>0.15</v>
      </c>
      <c r="P231" s="3">
        <v>2008.36</v>
      </c>
      <c r="Q231" s="3">
        <v>322.42</v>
      </c>
      <c r="R231" s="3">
        <v>534.32000000000005</v>
      </c>
    </row>
    <row r="232" spans="1:18" hidden="1" x14ac:dyDescent="0.25">
      <c r="A232" t="s">
        <v>566</v>
      </c>
      <c r="B232" s="2">
        <v>44720</v>
      </c>
      <c r="C232" s="10" t="str">
        <f t="shared" si="9"/>
        <v>2022</v>
      </c>
      <c r="D232">
        <v>10189</v>
      </c>
      <c r="E232" t="s">
        <v>567</v>
      </c>
      <c r="F232" t="s">
        <v>39</v>
      </c>
      <c r="G232" t="s">
        <v>261</v>
      </c>
      <c r="H232" t="s">
        <v>261</v>
      </c>
      <c r="I232" t="s">
        <v>1543</v>
      </c>
      <c r="J232" t="s">
        <v>57</v>
      </c>
      <c r="K232" t="s">
        <v>58</v>
      </c>
      <c r="L232" t="str">
        <f t="shared" si="10"/>
        <v xml:space="preserve">KitchenAid </v>
      </c>
      <c r="M232" t="str">
        <f t="shared" si="11"/>
        <v>Mid-Sized Order</v>
      </c>
      <c r="N232">
        <v>4</v>
      </c>
      <c r="O232" s="6">
        <v>0</v>
      </c>
      <c r="P232" s="3">
        <v>603.24</v>
      </c>
      <c r="Q232" s="3">
        <v>13.28</v>
      </c>
      <c r="R232" s="3">
        <v>73.73</v>
      </c>
    </row>
    <row r="233" spans="1:18" hidden="1" x14ac:dyDescent="0.25">
      <c r="A233" t="s">
        <v>568</v>
      </c>
      <c r="B233" s="2">
        <v>43158</v>
      </c>
      <c r="C233" s="10" t="str">
        <f t="shared" si="9"/>
        <v>2018</v>
      </c>
      <c r="D233">
        <v>10269</v>
      </c>
      <c r="E233" t="s">
        <v>463</v>
      </c>
      <c r="F233" t="s">
        <v>17</v>
      </c>
      <c r="G233" t="s">
        <v>47</v>
      </c>
      <c r="H233" t="s">
        <v>48</v>
      </c>
      <c r="I233" t="s">
        <v>122</v>
      </c>
      <c r="J233" t="s">
        <v>95</v>
      </c>
      <c r="K233" t="s">
        <v>96</v>
      </c>
      <c r="L233" t="str">
        <f t="shared" si="10"/>
        <v xml:space="preserve">Sharp </v>
      </c>
      <c r="M233" t="str">
        <f t="shared" si="11"/>
        <v>Mid-Sized Order</v>
      </c>
      <c r="N233">
        <v>2</v>
      </c>
      <c r="O233" s="6">
        <v>0</v>
      </c>
      <c r="P233" s="3">
        <v>2048.7399999999998</v>
      </c>
      <c r="Q233" s="3">
        <v>197.44</v>
      </c>
      <c r="R233" s="3">
        <v>470.46</v>
      </c>
    </row>
    <row r="234" spans="1:18" hidden="1" x14ac:dyDescent="0.25">
      <c r="A234" t="s">
        <v>569</v>
      </c>
      <c r="B234" s="2">
        <v>43497</v>
      </c>
      <c r="C234" s="10" t="str">
        <f t="shared" si="9"/>
        <v>2019</v>
      </c>
      <c r="D234">
        <v>10335</v>
      </c>
      <c r="E234" t="s">
        <v>570</v>
      </c>
      <c r="F234" t="s">
        <v>32</v>
      </c>
      <c r="G234" t="s">
        <v>25</v>
      </c>
      <c r="H234" t="s">
        <v>26</v>
      </c>
      <c r="I234" t="s">
        <v>27</v>
      </c>
      <c r="J234" t="s">
        <v>142</v>
      </c>
      <c r="K234" t="s">
        <v>143</v>
      </c>
      <c r="L234" t="str">
        <f t="shared" si="10"/>
        <v xml:space="preserve">Whirlpook </v>
      </c>
      <c r="M234" t="str">
        <f t="shared" si="11"/>
        <v>Large Order</v>
      </c>
      <c r="N234">
        <v>6</v>
      </c>
      <c r="O234" s="6">
        <v>0</v>
      </c>
      <c r="P234" s="3">
        <v>1162.02</v>
      </c>
      <c r="Q234" s="3">
        <v>14</v>
      </c>
      <c r="R234" s="3">
        <v>140.84</v>
      </c>
    </row>
    <row r="235" spans="1:18" hidden="1" x14ac:dyDescent="0.25">
      <c r="A235" t="s">
        <v>571</v>
      </c>
      <c r="B235" s="2">
        <v>43554</v>
      </c>
      <c r="C235" s="10" t="str">
        <f t="shared" si="9"/>
        <v>2019</v>
      </c>
      <c r="D235">
        <v>10294</v>
      </c>
      <c r="E235" t="s">
        <v>572</v>
      </c>
      <c r="F235" t="s">
        <v>32</v>
      </c>
      <c r="G235" t="s">
        <v>165</v>
      </c>
      <c r="H235" t="s">
        <v>41</v>
      </c>
      <c r="I235" t="s">
        <v>166</v>
      </c>
      <c r="J235" t="s">
        <v>302</v>
      </c>
      <c r="K235" t="s">
        <v>303</v>
      </c>
      <c r="L235" t="str">
        <f t="shared" si="10"/>
        <v xml:space="preserve">Toshiba </v>
      </c>
      <c r="M235" t="str">
        <f t="shared" si="11"/>
        <v>Single Item</v>
      </c>
      <c r="N235">
        <v>1</v>
      </c>
      <c r="O235" s="6">
        <v>0</v>
      </c>
      <c r="P235" s="3">
        <v>272.87</v>
      </c>
      <c r="Q235" s="3">
        <v>34.130000000000003</v>
      </c>
      <c r="R235" s="3">
        <v>36.15</v>
      </c>
    </row>
    <row r="236" spans="1:18" hidden="1" x14ac:dyDescent="0.25">
      <c r="A236" t="s">
        <v>573</v>
      </c>
      <c r="B236" s="2">
        <v>44472</v>
      </c>
      <c r="C236" s="10" t="str">
        <f t="shared" si="9"/>
        <v>2021</v>
      </c>
      <c r="D236">
        <v>10300</v>
      </c>
      <c r="E236" t="s">
        <v>548</v>
      </c>
      <c r="F236" t="s">
        <v>17</v>
      </c>
      <c r="G236" t="s">
        <v>165</v>
      </c>
      <c r="H236" t="s">
        <v>41</v>
      </c>
      <c r="I236" t="s">
        <v>166</v>
      </c>
      <c r="J236" t="s">
        <v>283</v>
      </c>
      <c r="K236" t="s">
        <v>284</v>
      </c>
      <c r="L236" t="str">
        <f t="shared" si="10"/>
        <v xml:space="preserve">Sony </v>
      </c>
      <c r="M236" t="str">
        <f t="shared" si="11"/>
        <v>Large Order</v>
      </c>
      <c r="N236">
        <v>7</v>
      </c>
      <c r="O236" s="6">
        <v>0</v>
      </c>
      <c r="P236" s="3">
        <v>6071.24</v>
      </c>
      <c r="Q236" s="3">
        <v>164.47</v>
      </c>
      <c r="R236" s="3">
        <v>1352.12</v>
      </c>
    </row>
    <row r="237" spans="1:18" hidden="1" x14ac:dyDescent="0.25">
      <c r="A237" t="s">
        <v>574</v>
      </c>
      <c r="B237" s="2">
        <v>43303</v>
      </c>
      <c r="C237" s="10" t="str">
        <f t="shared" si="9"/>
        <v>2018</v>
      </c>
      <c r="D237">
        <v>10224</v>
      </c>
      <c r="E237" t="s">
        <v>575</v>
      </c>
      <c r="F237" t="s">
        <v>39</v>
      </c>
      <c r="G237" t="s">
        <v>116</v>
      </c>
      <c r="H237" t="s">
        <v>26</v>
      </c>
      <c r="I237" t="s">
        <v>27</v>
      </c>
      <c r="J237" t="s">
        <v>123</v>
      </c>
      <c r="K237" t="s">
        <v>124</v>
      </c>
      <c r="L237" t="str">
        <f t="shared" si="10"/>
        <v xml:space="preserve">Sony </v>
      </c>
      <c r="M237" t="str">
        <f t="shared" si="11"/>
        <v>Mid-Sized Order</v>
      </c>
      <c r="N237">
        <v>2</v>
      </c>
      <c r="O237" s="6">
        <v>0.05</v>
      </c>
      <c r="P237" s="3">
        <v>1335.4</v>
      </c>
      <c r="Q237" s="3">
        <v>24.23</v>
      </c>
      <c r="R237" s="3">
        <v>269.5</v>
      </c>
    </row>
    <row r="238" spans="1:18" hidden="1" x14ac:dyDescent="0.25">
      <c r="A238" t="s">
        <v>576</v>
      </c>
      <c r="B238" s="2">
        <v>44209</v>
      </c>
      <c r="C238" s="10" t="str">
        <f t="shared" si="9"/>
        <v>2021</v>
      </c>
      <c r="D238">
        <v>10036</v>
      </c>
      <c r="E238" t="s">
        <v>371</v>
      </c>
      <c r="F238" t="s">
        <v>17</v>
      </c>
      <c r="G238" t="s">
        <v>133</v>
      </c>
      <c r="H238" t="s">
        <v>134</v>
      </c>
      <c r="I238" t="s">
        <v>135</v>
      </c>
      <c r="J238" t="s">
        <v>161</v>
      </c>
      <c r="K238" t="s">
        <v>162</v>
      </c>
      <c r="L238" t="str">
        <f t="shared" si="10"/>
        <v xml:space="preserve">Lexmark </v>
      </c>
      <c r="M238" t="str">
        <f t="shared" si="11"/>
        <v>Large Order</v>
      </c>
      <c r="N238">
        <v>7</v>
      </c>
      <c r="O238" s="6">
        <v>0</v>
      </c>
      <c r="P238" s="3">
        <v>754.25</v>
      </c>
      <c r="Q238" s="3">
        <v>14.31</v>
      </c>
      <c r="R238" s="3">
        <v>114.55</v>
      </c>
    </row>
    <row r="239" spans="1:18" hidden="1" x14ac:dyDescent="0.25">
      <c r="A239" t="s">
        <v>577</v>
      </c>
      <c r="B239" s="2">
        <v>44192</v>
      </c>
      <c r="C239" s="10" t="str">
        <f t="shared" si="9"/>
        <v>2020</v>
      </c>
      <c r="D239">
        <v>10026</v>
      </c>
      <c r="E239" t="s">
        <v>239</v>
      </c>
      <c r="F239" t="s">
        <v>17</v>
      </c>
      <c r="G239" t="s">
        <v>278</v>
      </c>
      <c r="H239" t="s">
        <v>279</v>
      </c>
      <c r="I239" t="s">
        <v>122</v>
      </c>
      <c r="J239" t="s">
        <v>272</v>
      </c>
      <c r="K239" t="s">
        <v>273</v>
      </c>
      <c r="L239" t="str">
        <f t="shared" si="10"/>
        <v xml:space="preserve">Huawei </v>
      </c>
      <c r="M239" t="str">
        <f t="shared" si="11"/>
        <v>Single Item</v>
      </c>
      <c r="N239">
        <v>1</v>
      </c>
      <c r="O239" s="6">
        <v>0</v>
      </c>
      <c r="P239" s="3">
        <v>500.32</v>
      </c>
      <c r="Q239" s="3">
        <v>16.22</v>
      </c>
      <c r="R239" s="3">
        <v>101.68</v>
      </c>
    </row>
    <row r="240" spans="1:18" hidden="1" x14ac:dyDescent="0.25">
      <c r="A240" t="s">
        <v>578</v>
      </c>
      <c r="B240" s="2">
        <v>44865</v>
      </c>
      <c r="C240" s="10" t="str">
        <f t="shared" si="9"/>
        <v>2022</v>
      </c>
      <c r="D240">
        <v>10271</v>
      </c>
      <c r="E240" t="s">
        <v>472</v>
      </c>
      <c r="F240" t="s">
        <v>17</v>
      </c>
      <c r="G240" t="s">
        <v>165</v>
      </c>
      <c r="H240" t="s">
        <v>41</v>
      </c>
      <c r="I240" t="s">
        <v>166</v>
      </c>
      <c r="J240" t="s">
        <v>138</v>
      </c>
      <c r="K240" t="s">
        <v>139</v>
      </c>
      <c r="L240" t="str">
        <f t="shared" si="10"/>
        <v xml:space="preserve">Canon </v>
      </c>
      <c r="M240" t="str">
        <f t="shared" si="11"/>
        <v>Large Order</v>
      </c>
      <c r="N240">
        <v>5</v>
      </c>
      <c r="O240" s="6">
        <v>0.05</v>
      </c>
      <c r="P240" s="3">
        <v>904.5</v>
      </c>
      <c r="Q240" s="3">
        <v>20.43</v>
      </c>
      <c r="R240" s="3">
        <v>137.74</v>
      </c>
    </row>
    <row r="241" spans="1:18" hidden="1" x14ac:dyDescent="0.25">
      <c r="A241" t="s">
        <v>579</v>
      </c>
      <c r="B241" s="2">
        <v>44084</v>
      </c>
      <c r="C241" s="10" t="str">
        <f t="shared" si="9"/>
        <v>2020</v>
      </c>
      <c r="D241">
        <v>10051</v>
      </c>
      <c r="E241" t="s">
        <v>580</v>
      </c>
      <c r="F241" t="s">
        <v>17</v>
      </c>
      <c r="G241" t="s">
        <v>121</v>
      </c>
      <c r="H241" t="s">
        <v>121</v>
      </c>
      <c r="I241" t="s">
        <v>122</v>
      </c>
      <c r="J241" t="s">
        <v>263</v>
      </c>
      <c r="K241" t="s">
        <v>1544</v>
      </c>
      <c r="L241" t="str">
        <f t="shared" si="10"/>
        <v xml:space="preserve">Cuisinart </v>
      </c>
      <c r="M241" t="str">
        <f t="shared" si="11"/>
        <v>Mid-Sized Order</v>
      </c>
      <c r="N241">
        <v>3</v>
      </c>
      <c r="O241" s="6">
        <v>0.1</v>
      </c>
      <c r="P241" s="3">
        <v>2102.34</v>
      </c>
      <c r="Q241" s="3">
        <v>149.11000000000001</v>
      </c>
      <c r="R241" s="3">
        <v>540.48</v>
      </c>
    </row>
    <row r="242" spans="1:18" hidden="1" x14ac:dyDescent="0.25">
      <c r="A242" t="s">
        <v>581</v>
      </c>
      <c r="B242" s="2">
        <v>43456</v>
      </c>
      <c r="C242" s="10" t="str">
        <f t="shared" si="9"/>
        <v>2018</v>
      </c>
      <c r="D242">
        <v>10376</v>
      </c>
      <c r="E242" t="s">
        <v>335</v>
      </c>
      <c r="F242" t="s">
        <v>17</v>
      </c>
      <c r="G242" t="s">
        <v>201</v>
      </c>
      <c r="H242" t="s">
        <v>202</v>
      </c>
      <c r="I242" t="s">
        <v>122</v>
      </c>
      <c r="J242" t="s">
        <v>241</v>
      </c>
      <c r="K242" t="s">
        <v>242</v>
      </c>
      <c r="L242" t="str">
        <f t="shared" si="10"/>
        <v xml:space="preserve">LG </v>
      </c>
      <c r="M242" t="str">
        <f t="shared" si="11"/>
        <v>Mid-Sized Order</v>
      </c>
      <c r="N242">
        <v>3</v>
      </c>
      <c r="O242" s="6">
        <v>0.1</v>
      </c>
      <c r="P242" s="3">
        <v>714.24</v>
      </c>
      <c r="Q242" s="3">
        <v>28.52</v>
      </c>
      <c r="R242" s="3">
        <v>88.56</v>
      </c>
    </row>
    <row r="243" spans="1:18" hidden="1" x14ac:dyDescent="0.25">
      <c r="A243" t="s">
        <v>582</v>
      </c>
      <c r="B243" s="2">
        <v>44133</v>
      </c>
      <c r="C243" s="10" t="str">
        <f t="shared" si="9"/>
        <v>2020</v>
      </c>
      <c r="D243">
        <v>10282</v>
      </c>
      <c r="E243" t="s">
        <v>1554</v>
      </c>
      <c r="F243" t="s">
        <v>17</v>
      </c>
      <c r="G243" t="s">
        <v>165</v>
      </c>
      <c r="H243" t="s">
        <v>41</v>
      </c>
      <c r="I243" t="s">
        <v>166</v>
      </c>
      <c r="J243" t="s">
        <v>138</v>
      </c>
      <c r="K243" t="s">
        <v>139</v>
      </c>
      <c r="L243" t="str">
        <f t="shared" si="10"/>
        <v xml:space="preserve">Canon </v>
      </c>
      <c r="M243" t="str">
        <f t="shared" si="11"/>
        <v>Mid-Sized Order</v>
      </c>
      <c r="N243">
        <v>2</v>
      </c>
      <c r="O243" s="6">
        <v>0</v>
      </c>
      <c r="P243" s="3">
        <v>361.8</v>
      </c>
      <c r="Q243" s="3">
        <v>20.43</v>
      </c>
      <c r="R243" s="3">
        <v>56.32</v>
      </c>
    </row>
    <row r="244" spans="1:18" hidden="1" x14ac:dyDescent="0.25">
      <c r="A244" t="s">
        <v>584</v>
      </c>
      <c r="B244" s="2">
        <v>43274</v>
      </c>
      <c r="C244" s="10" t="str">
        <f t="shared" si="9"/>
        <v>2018</v>
      </c>
      <c r="D244">
        <v>10229</v>
      </c>
      <c r="E244" t="s">
        <v>305</v>
      </c>
      <c r="F244" t="s">
        <v>39</v>
      </c>
      <c r="G244" t="s">
        <v>116</v>
      </c>
      <c r="H244" t="s">
        <v>26</v>
      </c>
      <c r="I244" t="s">
        <v>27</v>
      </c>
      <c r="J244" t="s">
        <v>496</v>
      </c>
      <c r="K244" t="s">
        <v>1553</v>
      </c>
      <c r="L244" t="str">
        <f t="shared" si="10"/>
        <v xml:space="preserve">Brother </v>
      </c>
      <c r="M244" t="str">
        <f t="shared" si="11"/>
        <v>Single Item</v>
      </c>
      <c r="N244">
        <v>1</v>
      </c>
      <c r="O244" s="6">
        <v>0</v>
      </c>
      <c r="P244" s="3">
        <v>279.3</v>
      </c>
      <c r="Q244" s="3">
        <v>26.96</v>
      </c>
      <c r="R244" s="3">
        <v>44.6</v>
      </c>
    </row>
    <row r="245" spans="1:18" hidden="1" x14ac:dyDescent="0.25">
      <c r="A245" t="s">
        <v>585</v>
      </c>
      <c r="B245" s="2">
        <v>43962</v>
      </c>
      <c r="C245" s="10" t="str">
        <f t="shared" si="9"/>
        <v>2020</v>
      </c>
      <c r="D245">
        <v>10067</v>
      </c>
      <c r="E245" t="s">
        <v>180</v>
      </c>
      <c r="F245" t="s">
        <v>32</v>
      </c>
      <c r="G245" t="s">
        <v>33</v>
      </c>
      <c r="H245" t="s">
        <v>34</v>
      </c>
      <c r="I245" t="s">
        <v>27</v>
      </c>
      <c r="J245" t="s">
        <v>480</v>
      </c>
      <c r="K245" t="s">
        <v>481</v>
      </c>
      <c r="L245" t="str">
        <f t="shared" si="10"/>
        <v xml:space="preserve">Panasonic </v>
      </c>
      <c r="M245" t="str">
        <f t="shared" si="11"/>
        <v>Mid-Sized Order</v>
      </c>
      <c r="N245">
        <v>2</v>
      </c>
      <c r="O245" s="6">
        <v>0</v>
      </c>
      <c r="P245" s="3">
        <v>1770.14</v>
      </c>
      <c r="Q245" s="3">
        <v>144.58000000000001</v>
      </c>
      <c r="R245" s="3">
        <v>403.9</v>
      </c>
    </row>
    <row r="246" spans="1:18" hidden="1" x14ac:dyDescent="0.25">
      <c r="A246" t="s">
        <v>586</v>
      </c>
      <c r="B246" s="2">
        <v>43523</v>
      </c>
      <c r="C246" s="10" t="str">
        <f t="shared" si="9"/>
        <v>2019</v>
      </c>
      <c r="D246">
        <v>10182</v>
      </c>
      <c r="E246" t="s">
        <v>587</v>
      </c>
      <c r="F246" t="s">
        <v>17</v>
      </c>
      <c r="G246" t="s">
        <v>40</v>
      </c>
      <c r="H246" t="s">
        <v>41</v>
      </c>
      <c r="I246" t="s">
        <v>166</v>
      </c>
      <c r="J246" t="s">
        <v>28</v>
      </c>
      <c r="K246" t="s">
        <v>29</v>
      </c>
      <c r="L246" t="str">
        <f t="shared" si="10"/>
        <v xml:space="preserve">LG </v>
      </c>
      <c r="M246" t="str">
        <f t="shared" si="11"/>
        <v>Mid-Sized Order</v>
      </c>
      <c r="N246">
        <v>2</v>
      </c>
      <c r="O246" s="6">
        <v>0</v>
      </c>
      <c r="P246" s="3">
        <v>2008.36</v>
      </c>
      <c r="Q246" s="3">
        <v>295.55</v>
      </c>
      <c r="R246" s="3">
        <v>531.64</v>
      </c>
    </row>
    <row r="247" spans="1:18" hidden="1" x14ac:dyDescent="0.25">
      <c r="A247" t="s">
        <v>588</v>
      </c>
      <c r="B247" s="2">
        <v>44234</v>
      </c>
      <c r="C247" s="10" t="str">
        <f t="shared" si="9"/>
        <v>2021</v>
      </c>
      <c r="D247">
        <v>10111</v>
      </c>
      <c r="E247" t="s">
        <v>589</v>
      </c>
      <c r="F247" t="s">
        <v>17</v>
      </c>
      <c r="G247" t="s">
        <v>154</v>
      </c>
      <c r="H247" t="s">
        <v>155</v>
      </c>
      <c r="I247" t="s">
        <v>156</v>
      </c>
      <c r="J247" t="s">
        <v>57</v>
      </c>
      <c r="K247" t="s">
        <v>58</v>
      </c>
      <c r="L247" t="str">
        <f t="shared" si="10"/>
        <v xml:space="preserve">KitchenAid </v>
      </c>
      <c r="M247" t="str">
        <f t="shared" si="11"/>
        <v>Mid-Sized Order</v>
      </c>
      <c r="N247">
        <v>3</v>
      </c>
      <c r="O247" s="6">
        <v>0.1</v>
      </c>
      <c r="P247" s="3">
        <v>452.43</v>
      </c>
      <c r="Q247" s="3">
        <v>12.71</v>
      </c>
      <c r="R247" s="3">
        <v>55.57</v>
      </c>
    </row>
    <row r="248" spans="1:18" hidden="1" x14ac:dyDescent="0.25">
      <c r="A248" t="s">
        <v>590</v>
      </c>
      <c r="B248" s="2">
        <v>44428</v>
      </c>
      <c r="C248" s="10" t="str">
        <f t="shared" si="9"/>
        <v>2021</v>
      </c>
      <c r="D248">
        <v>10363</v>
      </c>
      <c r="E248" t="s">
        <v>269</v>
      </c>
      <c r="F248" t="s">
        <v>17</v>
      </c>
      <c r="G248" t="s">
        <v>165</v>
      </c>
      <c r="H248" t="s">
        <v>41</v>
      </c>
      <c r="I248" t="s">
        <v>166</v>
      </c>
      <c r="J248" t="s">
        <v>64</v>
      </c>
      <c r="K248" t="s">
        <v>65</v>
      </c>
      <c r="L248" t="str">
        <f t="shared" si="10"/>
        <v xml:space="preserve">TCL </v>
      </c>
      <c r="M248" t="str">
        <f t="shared" si="11"/>
        <v>Large Order</v>
      </c>
      <c r="N248">
        <v>6</v>
      </c>
      <c r="O248" s="6">
        <v>0.1</v>
      </c>
      <c r="P248" s="3">
        <v>5289.84</v>
      </c>
      <c r="Q248" s="3">
        <v>147.30000000000001</v>
      </c>
      <c r="R248" s="3">
        <v>1178.49</v>
      </c>
    </row>
    <row r="249" spans="1:18" hidden="1" x14ac:dyDescent="0.25">
      <c r="A249" t="s">
        <v>591</v>
      </c>
      <c r="B249" s="2">
        <v>44183</v>
      </c>
      <c r="C249" s="10" t="str">
        <f t="shared" si="9"/>
        <v>2020</v>
      </c>
      <c r="D249">
        <v>10389</v>
      </c>
      <c r="E249" t="s">
        <v>592</v>
      </c>
      <c r="F249" t="s">
        <v>39</v>
      </c>
      <c r="G249" t="s">
        <v>72</v>
      </c>
      <c r="H249" t="s">
        <v>73</v>
      </c>
      <c r="I249" t="s">
        <v>56</v>
      </c>
      <c r="J249" t="s">
        <v>398</v>
      </c>
      <c r="K249" t="s">
        <v>1551</v>
      </c>
      <c r="L249" t="str">
        <f t="shared" si="10"/>
        <v xml:space="preserve">Samsung </v>
      </c>
      <c r="M249" t="str">
        <f t="shared" si="11"/>
        <v>Single Item</v>
      </c>
      <c r="N249">
        <v>1</v>
      </c>
      <c r="O249" s="6">
        <v>0</v>
      </c>
      <c r="P249" s="3">
        <v>239.47</v>
      </c>
      <c r="Q249" s="3">
        <v>27.41</v>
      </c>
      <c r="R249" s="3">
        <v>31.48</v>
      </c>
    </row>
    <row r="250" spans="1:18" hidden="1" x14ac:dyDescent="0.25">
      <c r="A250" t="s">
        <v>593</v>
      </c>
      <c r="B250" s="2">
        <v>44510</v>
      </c>
      <c r="C250" s="10" t="str">
        <f t="shared" si="9"/>
        <v>2021</v>
      </c>
      <c r="D250">
        <v>10283</v>
      </c>
      <c r="E250" t="s">
        <v>594</v>
      </c>
      <c r="F250" t="s">
        <v>17</v>
      </c>
      <c r="G250" t="s">
        <v>88</v>
      </c>
      <c r="H250" t="s">
        <v>89</v>
      </c>
      <c r="I250" t="s">
        <v>90</v>
      </c>
      <c r="J250" t="s">
        <v>205</v>
      </c>
      <c r="K250" t="s">
        <v>206</v>
      </c>
      <c r="L250" t="str">
        <f t="shared" si="10"/>
        <v xml:space="preserve">LG </v>
      </c>
      <c r="M250" t="str">
        <f t="shared" si="11"/>
        <v>Large Order</v>
      </c>
      <c r="N250">
        <v>5</v>
      </c>
      <c r="O250" s="6">
        <v>0.3</v>
      </c>
      <c r="P250" s="3">
        <v>3766.5</v>
      </c>
      <c r="Q250" s="3">
        <v>52.39</v>
      </c>
      <c r="R250" s="3">
        <v>758.54</v>
      </c>
    </row>
    <row r="251" spans="1:18" hidden="1" x14ac:dyDescent="0.25">
      <c r="A251" t="s">
        <v>595</v>
      </c>
      <c r="B251" s="2">
        <v>44601</v>
      </c>
      <c r="C251" s="10" t="str">
        <f t="shared" si="9"/>
        <v>2022</v>
      </c>
      <c r="D251">
        <v>10041</v>
      </c>
      <c r="E251" t="s">
        <v>417</v>
      </c>
      <c r="F251" t="s">
        <v>32</v>
      </c>
      <c r="G251" t="s">
        <v>261</v>
      </c>
      <c r="H251" t="s">
        <v>261</v>
      </c>
      <c r="I251" t="s">
        <v>1543</v>
      </c>
      <c r="J251" t="s">
        <v>443</v>
      </c>
      <c r="K251" t="s">
        <v>444</v>
      </c>
      <c r="L251" t="str">
        <f t="shared" si="10"/>
        <v xml:space="preserve">Cisco </v>
      </c>
      <c r="M251" t="str">
        <f t="shared" si="11"/>
        <v>Single Item</v>
      </c>
      <c r="N251">
        <v>1</v>
      </c>
      <c r="O251" s="6">
        <v>0</v>
      </c>
      <c r="P251" s="3">
        <v>554.19000000000005</v>
      </c>
      <c r="Q251" s="3">
        <v>32.79</v>
      </c>
      <c r="R251" s="3">
        <v>114.12</v>
      </c>
    </row>
    <row r="252" spans="1:18" hidden="1" x14ac:dyDescent="0.25">
      <c r="A252" t="s">
        <v>596</v>
      </c>
      <c r="B252" s="2">
        <v>43525</v>
      </c>
      <c r="C252" s="10" t="str">
        <f t="shared" si="9"/>
        <v>2019</v>
      </c>
      <c r="D252">
        <v>10213</v>
      </c>
      <c r="E252" t="s">
        <v>597</v>
      </c>
      <c r="F252" t="s">
        <v>39</v>
      </c>
      <c r="G252" t="s">
        <v>61</v>
      </c>
      <c r="H252" t="s">
        <v>62</v>
      </c>
      <c r="I252" t="s">
        <v>63</v>
      </c>
      <c r="J252" t="s">
        <v>205</v>
      </c>
      <c r="K252" t="s">
        <v>206</v>
      </c>
      <c r="L252" t="str">
        <f t="shared" si="10"/>
        <v xml:space="preserve">LG </v>
      </c>
      <c r="M252" t="str">
        <f t="shared" si="11"/>
        <v>Mid-Sized Order</v>
      </c>
      <c r="N252">
        <v>2</v>
      </c>
      <c r="O252" s="6">
        <v>0</v>
      </c>
      <c r="P252" s="3">
        <v>1506.6</v>
      </c>
      <c r="Q252" s="3">
        <v>52.39</v>
      </c>
      <c r="R252" s="3">
        <v>306.56</v>
      </c>
    </row>
    <row r="253" spans="1:18" hidden="1" x14ac:dyDescent="0.25">
      <c r="A253" t="s">
        <v>598</v>
      </c>
      <c r="B253" s="2">
        <v>43420</v>
      </c>
      <c r="C253" s="10" t="str">
        <f t="shared" si="9"/>
        <v>2018</v>
      </c>
      <c r="D253">
        <v>10383</v>
      </c>
      <c r="E253" t="s">
        <v>1555</v>
      </c>
      <c r="F253" t="s">
        <v>32</v>
      </c>
      <c r="G253" t="s">
        <v>112</v>
      </c>
      <c r="H253" t="s">
        <v>26</v>
      </c>
      <c r="I253" t="s">
        <v>27</v>
      </c>
      <c r="J253" t="s">
        <v>57</v>
      </c>
      <c r="K253" t="s">
        <v>58</v>
      </c>
      <c r="L253" t="str">
        <f t="shared" si="10"/>
        <v xml:space="preserve">KitchenAid </v>
      </c>
      <c r="M253" t="str">
        <f t="shared" si="11"/>
        <v>Mid-Sized Order</v>
      </c>
      <c r="N253">
        <v>4</v>
      </c>
      <c r="O253" s="6">
        <v>0.15</v>
      </c>
      <c r="P253" s="3">
        <v>603.24</v>
      </c>
      <c r="Q253" s="3">
        <v>11.55</v>
      </c>
      <c r="R253" s="3">
        <v>73.56</v>
      </c>
    </row>
    <row r="254" spans="1:18" hidden="1" x14ac:dyDescent="0.25">
      <c r="A254" t="s">
        <v>600</v>
      </c>
      <c r="B254" s="2">
        <v>44631</v>
      </c>
      <c r="C254" s="10" t="str">
        <f t="shared" si="9"/>
        <v>2022</v>
      </c>
      <c r="D254">
        <v>10029</v>
      </c>
      <c r="E254" t="s">
        <v>529</v>
      </c>
      <c r="F254" t="s">
        <v>17</v>
      </c>
      <c r="G254" t="s">
        <v>201</v>
      </c>
      <c r="H254" t="s">
        <v>202</v>
      </c>
      <c r="I254" t="s">
        <v>122</v>
      </c>
      <c r="J254" t="s">
        <v>263</v>
      </c>
      <c r="K254" t="s">
        <v>1544</v>
      </c>
      <c r="L254" t="str">
        <f t="shared" si="10"/>
        <v xml:space="preserve">Cuisinart </v>
      </c>
      <c r="M254" t="str">
        <f t="shared" si="11"/>
        <v>Single Item</v>
      </c>
      <c r="N254">
        <v>1</v>
      </c>
      <c r="O254" s="6">
        <v>0.05</v>
      </c>
      <c r="P254" s="3">
        <v>700.78</v>
      </c>
      <c r="Q254" s="3">
        <v>149.11000000000001</v>
      </c>
      <c r="R254" s="3">
        <v>190.1</v>
      </c>
    </row>
    <row r="255" spans="1:18" hidden="1" x14ac:dyDescent="0.25">
      <c r="A255" t="s">
        <v>601</v>
      </c>
      <c r="B255" s="2">
        <v>44214</v>
      </c>
      <c r="C255" s="10" t="str">
        <f t="shared" si="9"/>
        <v>2021</v>
      </c>
      <c r="D255">
        <v>10334</v>
      </c>
      <c r="E255" t="s">
        <v>109</v>
      </c>
      <c r="F255" t="s">
        <v>17</v>
      </c>
      <c r="G255" t="s">
        <v>61</v>
      </c>
      <c r="H255" t="s">
        <v>62</v>
      </c>
      <c r="I255" t="s">
        <v>63</v>
      </c>
      <c r="J255" t="s">
        <v>123</v>
      </c>
      <c r="K255" t="s">
        <v>124</v>
      </c>
      <c r="L255" t="str">
        <f t="shared" si="10"/>
        <v xml:space="preserve">Sony </v>
      </c>
      <c r="M255" t="str">
        <f t="shared" si="11"/>
        <v>Single Item</v>
      </c>
      <c r="N255">
        <v>1</v>
      </c>
      <c r="O255" s="6">
        <v>0</v>
      </c>
      <c r="P255" s="3">
        <v>667.7</v>
      </c>
      <c r="Q255" s="3">
        <v>26.65</v>
      </c>
      <c r="R255" s="3">
        <v>136.19999999999999</v>
      </c>
    </row>
    <row r="256" spans="1:18" hidden="1" x14ac:dyDescent="0.25">
      <c r="A256" t="s">
        <v>602</v>
      </c>
      <c r="B256" s="2">
        <v>43296</v>
      </c>
      <c r="C256" s="10" t="str">
        <f t="shared" si="9"/>
        <v>2018</v>
      </c>
      <c r="D256">
        <v>10225</v>
      </c>
      <c r="E256" t="s">
        <v>1556</v>
      </c>
      <c r="F256" t="s">
        <v>17</v>
      </c>
      <c r="G256" t="s">
        <v>40</v>
      </c>
      <c r="H256" t="s">
        <v>41</v>
      </c>
      <c r="I256" t="s">
        <v>166</v>
      </c>
      <c r="J256" t="s">
        <v>76</v>
      </c>
      <c r="K256" t="s">
        <v>77</v>
      </c>
      <c r="L256" t="str">
        <f t="shared" si="10"/>
        <v xml:space="preserve">Samsung </v>
      </c>
      <c r="M256" t="str">
        <f t="shared" si="11"/>
        <v>Mid-Sized Order</v>
      </c>
      <c r="N256">
        <v>2</v>
      </c>
      <c r="O256" s="6">
        <v>0.05</v>
      </c>
      <c r="P256" s="3">
        <v>1943</v>
      </c>
      <c r="Q256" s="3">
        <v>55.84</v>
      </c>
      <c r="R256" s="3">
        <v>394.18</v>
      </c>
    </row>
    <row r="257" spans="1:18" hidden="1" x14ac:dyDescent="0.25">
      <c r="A257" t="s">
        <v>604</v>
      </c>
      <c r="B257" s="2">
        <v>43805</v>
      </c>
      <c r="C257" s="10" t="str">
        <f t="shared" si="9"/>
        <v>2019</v>
      </c>
      <c r="D257">
        <v>10369</v>
      </c>
      <c r="E257" t="s">
        <v>98</v>
      </c>
      <c r="F257" t="s">
        <v>32</v>
      </c>
      <c r="G257" t="s">
        <v>61</v>
      </c>
      <c r="H257" t="s">
        <v>62</v>
      </c>
      <c r="I257" t="s">
        <v>63</v>
      </c>
      <c r="J257" t="s">
        <v>283</v>
      </c>
      <c r="K257" t="s">
        <v>284</v>
      </c>
      <c r="L257" t="str">
        <f t="shared" si="10"/>
        <v xml:space="preserve">Sony </v>
      </c>
      <c r="M257" t="str">
        <f t="shared" si="11"/>
        <v>Single Item</v>
      </c>
      <c r="N257">
        <v>1</v>
      </c>
      <c r="O257" s="6">
        <v>0.2</v>
      </c>
      <c r="P257" s="3">
        <v>867.32</v>
      </c>
      <c r="Q257" s="3">
        <v>164.47</v>
      </c>
      <c r="R257" s="3">
        <v>207.26</v>
      </c>
    </row>
    <row r="258" spans="1:18" hidden="1" x14ac:dyDescent="0.25">
      <c r="A258" t="s">
        <v>605</v>
      </c>
      <c r="B258" s="2">
        <v>44361</v>
      </c>
      <c r="C258" s="10" t="str">
        <f t="shared" si="9"/>
        <v>2021</v>
      </c>
      <c r="D258">
        <v>10311</v>
      </c>
      <c r="E258" t="s">
        <v>606</v>
      </c>
      <c r="F258" t="s">
        <v>17</v>
      </c>
      <c r="G258" t="s">
        <v>61</v>
      </c>
      <c r="H258" t="s">
        <v>62</v>
      </c>
      <c r="I258" t="s">
        <v>63</v>
      </c>
      <c r="J258" t="s">
        <v>21</v>
      </c>
      <c r="K258" t="s">
        <v>22</v>
      </c>
      <c r="L258" t="str">
        <f t="shared" si="10"/>
        <v xml:space="preserve">OnePlus </v>
      </c>
      <c r="M258" t="str">
        <f t="shared" si="11"/>
        <v>Large Order</v>
      </c>
      <c r="N258">
        <v>6</v>
      </c>
      <c r="O258" s="6">
        <v>0.1</v>
      </c>
      <c r="P258" s="3">
        <v>3708.06</v>
      </c>
      <c r="Q258" s="3">
        <v>26.2</v>
      </c>
      <c r="R258" s="3">
        <v>744.22</v>
      </c>
    </row>
    <row r="259" spans="1:18" hidden="1" x14ac:dyDescent="0.25">
      <c r="A259" t="s">
        <v>607</v>
      </c>
      <c r="B259" s="2">
        <v>43862</v>
      </c>
      <c r="C259" s="10" t="str">
        <f t="shared" si="9"/>
        <v>2020</v>
      </c>
      <c r="D259">
        <v>10335</v>
      </c>
      <c r="E259" t="s">
        <v>570</v>
      </c>
      <c r="F259" t="s">
        <v>32</v>
      </c>
      <c r="G259" t="s">
        <v>40</v>
      </c>
      <c r="H259" t="s">
        <v>41</v>
      </c>
      <c r="I259" t="s">
        <v>166</v>
      </c>
      <c r="J259" t="s">
        <v>215</v>
      </c>
      <c r="K259" t="s">
        <v>216</v>
      </c>
      <c r="L259" t="str">
        <f t="shared" si="10"/>
        <v xml:space="preserve">Apple </v>
      </c>
      <c r="M259" t="str">
        <f t="shared" si="11"/>
        <v>Single Item</v>
      </c>
      <c r="N259">
        <v>1</v>
      </c>
      <c r="O259" s="6">
        <v>0</v>
      </c>
      <c r="P259" s="3">
        <v>922.77</v>
      </c>
      <c r="Q259" s="3">
        <v>59.3</v>
      </c>
      <c r="R259" s="3">
        <v>190.48</v>
      </c>
    </row>
    <row r="260" spans="1:18" hidden="1" x14ac:dyDescent="0.25">
      <c r="A260" t="s">
        <v>608</v>
      </c>
      <c r="B260" s="2">
        <v>44925</v>
      </c>
      <c r="C260" s="10" t="str">
        <f t="shared" si="9"/>
        <v>2022</v>
      </c>
      <c r="D260">
        <v>10394</v>
      </c>
      <c r="E260" t="s">
        <v>525</v>
      </c>
      <c r="F260" t="s">
        <v>39</v>
      </c>
      <c r="G260" t="s">
        <v>112</v>
      </c>
      <c r="H260" t="s">
        <v>26</v>
      </c>
      <c r="I260" t="s">
        <v>27</v>
      </c>
      <c r="J260" t="s">
        <v>76</v>
      </c>
      <c r="K260" t="s">
        <v>77</v>
      </c>
      <c r="L260" t="str">
        <f t="shared" si="10"/>
        <v xml:space="preserve">Samsung </v>
      </c>
      <c r="M260" t="str">
        <f t="shared" si="11"/>
        <v>Mid-Sized Order</v>
      </c>
      <c r="N260">
        <v>3</v>
      </c>
      <c r="O260" s="6">
        <v>0</v>
      </c>
      <c r="P260" s="3">
        <v>2914.5</v>
      </c>
      <c r="Q260" s="3">
        <v>50.76</v>
      </c>
      <c r="R260" s="3">
        <v>587.98</v>
      </c>
    </row>
    <row r="261" spans="1:18" hidden="1" x14ac:dyDescent="0.25">
      <c r="A261" t="s">
        <v>609</v>
      </c>
      <c r="B261" s="2">
        <v>44917</v>
      </c>
      <c r="C261" s="10" t="str">
        <f t="shared" si="9"/>
        <v>2022</v>
      </c>
      <c r="D261">
        <v>10085</v>
      </c>
      <c r="E261" t="s">
        <v>610</v>
      </c>
      <c r="F261" t="s">
        <v>17</v>
      </c>
      <c r="G261" t="s">
        <v>47</v>
      </c>
      <c r="H261" t="s">
        <v>48</v>
      </c>
      <c r="I261" t="s">
        <v>122</v>
      </c>
      <c r="J261" t="s">
        <v>229</v>
      </c>
      <c r="K261" t="s">
        <v>230</v>
      </c>
      <c r="L261" t="str">
        <f t="shared" si="10"/>
        <v xml:space="preserve">LG </v>
      </c>
      <c r="M261" t="str">
        <f t="shared" si="11"/>
        <v>Large Order</v>
      </c>
      <c r="N261">
        <v>7</v>
      </c>
      <c r="O261" s="6">
        <v>0.05</v>
      </c>
      <c r="P261" s="3">
        <v>8328.6</v>
      </c>
      <c r="Q261" s="3">
        <v>228.96</v>
      </c>
      <c r="R261" s="3">
        <v>1855.22</v>
      </c>
    </row>
    <row r="262" spans="1:18" hidden="1" x14ac:dyDescent="0.25">
      <c r="A262" t="s">
        <v>611</v>
      </c>
      <c r="B262" s="2">
        <v>43276</v>
      </c>
      <c r="C262" s="10" t="str">
        <f t="shared" si="9"/>
        <v>2018</v>
      </c>
      <c r="D262">
        <v>10322</v>
      </c>
      <c r="E262" t="s">
        <v>612</v>
      </c>
      <c r="F262" t="s">
        <v>39</v>
      </c>
      <c r="G262" t="s">
        <v>193</v>
      </c>
      <c r="H262" t="s">
        <v>193</v>
      </c>
      <c r="I262" t="s">
        <v>194</v>
      </c>
      <c r="J262" t="s">
        <v>106</v>
      </c>
      <c r="K262" t="s">
        <v>107</v>
      </c>
      <c r="L262" t="str">
        <f t="shared" si="10"/>
        <v xml:space="preserve">Breville </v>
      </c>
      <c r="M262" t="str">
        <f t="shared" si="11"/>
        <v>Single Item</v>
      </c>
      <c r="N262">
        <v>1</v>
      </c>
      <c r="O262" s="6">
        <v>0.3</v>
      </c>
      <c r="P262" s="3">
        <v>1007.32</v>
      </c>
      <c r="Q262" s="3">
        <v>259.14</v>
      </c>
      <c r="R262" s="3">
        <v>277.74</v>
      </c>
    </row>
    <row r="263" spans="1:18" hidden="1" x14ac:dyDescent="0.25">
      <c r="A263" t="s">
        <v>613</v>
      </c>
      <c r="B263" s="2">
        <v>44584</v>
      </c>
      <c r="C263" s="10" t="str">
        <f t="shared" si="9"/>
        <v>2022</v>
      </c>
      <c r="D263">
        <v>10164</v>
      </c>
      <c r="E263" t="s">
        <v>564</v>
      </c>
      <c r="F263" t="s">
        <v>32</v>
      </c>
      <c r="G263" t="s">
        <v>193</v>
      </c>
      <c r="H263" t="s">
        <v>193</v>
      </c>
      <c r="I263" t="s">
        <v>194</v>
      </c>
      <c r="J263" t="s">
        <v>195</v>
      </c>
      <c r="K263" t="s">
        <v>196</v>
      </c>
      <c r="L263" t="str">
        <f t="shared" si="10"/>
        <v xml:space="preserve">Cuisinart </v>
      </c>
      <c r="M263" t="str">
        <f t="shared" si="11"/>
        <v>Mid-Sized Order</v>
      </c>
      <c r="N263">
        <v>4</v>
      </c>
      <c r="O263" s="6">
        <v>0</v>
      </c>
      <c r="P263" s="3">
        <v>1117.1199999999999</v>
      </c>
      <c r="Q263" s="3">
        <v>25.44</v>
      </c>
      <c r="R263" s="3">
        <v>136.58000000000001</v>
      </c>
    </row>
    <row r="264" spans="1:18" hidden="1" x14ac:dyDescent="0.25">
      <c r="A264" t="s">
        <v>614</v>
      </c>
      <c r="B264" s="2">
        <v>44487</v>
      </c>
      <c r="C264" s="10" t="str">
        <f t="shared" ref="C264:C327" si="12">LEFT(TEXT(B264, "YYYY-MM-DD"), 4)</f>
        <v>2021</v>
      </c>
      <c r="D264">
        <v>10294</v>
      </c>
      <c r="E264" t="s">
        <v>572</v>
      </c>
      <c r="F264" t="s">
        <v>32</v>
      </c>
      <c r="G264" t="s">
        <v>112</v>
      </c>
      <c r="H264" t="s">
        <v>26</v>
      </c>
      <c r="I264" t="s">
        <v>27</v>
      </c>
      <c r="J264" t="s">
        <v>57</v>
      </c>
      <c r="K264" t="s">
        <v>58</v>
      </c>
      <c r="L264" t="str">
        <f t="shared" ref="L264:L327" si="13">LEFT(K264, FIND(" ", K264))</f>
        <v xml:space="preserve">KitchenAid </v>
      </c>
      <c r="M264" t="str">
        <f t="shared" ref="M264:M327" si="14">IF(N264 = 1, "Single Item", IF(N264 &lt;= 4, "Mid-Sized Order", IF(N264 &gt; 4, "Large Order", "Invalid")))</f>
        <v>Single Item</v>
      </c>
      <c r="N264">
        <v>1</v>
      </c>
      <c r="O264" s="6">
        <v>0.15</v>
      </c>
      <c r="P264" s="3">
        <v>150.81</v>
      </c>
      <c r="Q264" s="3">
        <v>11.55</v>
      </c>
      <c r="R264" s="3">
        <v>19.260000000000002</v>
      </c>
    </row>
    <row r="265" spans="1:18" hidden="1" x14ac:dyDescent="0.25">
      <c r="A265" t="s">
        <v>615</v>
      </c>
      <c r="B265" s="2">
        <v>43679</v>
      </c>
      <c r="C265" s="10" t="str">
        <f t="shared" si="12"/>
        <v>2019</v>
      </c>
      <c r="D265">
        <v>10152</v>
      </c>
      <c r="E265" t="s">
        <v>616</v>
      </c>
      <c r="F265" t="s">
        <v>32</v>
      </c>
      <c r="G265" t="s">
        <v>25</v>
      </c>
      <c r="H265" t="s">
        <v>26</v>
      </c>
      <c r="I265" t="s">
        <v>27</v>
      </c>
      <c r="J265" t="s">
        <v>50</v>
      </c>
      <c r="K265" t="s">
        <v>51</v>
      </c>
      <c r="L265" t="str">
        <f t="shared" si="13"/>
        <v xml:space="preserve">Nokia </v>
      </c>
      <c r="M265" t="str">
        <f t="shared" si="14"/>
        <v>Mid-Sized Order</v>
      </c>
      <c r="N265">
        <v>2</v>
      </c>
      <c r="O265" s="6">
        <v>0</v>
      </c>
      <c r="P265" s="3">
        <v>1850.98</v>
      </c>
      <c r="Q265" s="3">
        <v>45.08</v>
      </c>
      <c r="R265" s="3">
        <v>374.71</v>
      </c>
    </row>
    <row r="266" spans="1:18" hidden="1" x14ac:dyDescent="0.25">
      <c r="A266" t="s">
        <v>617</v>
      </c>
      <c r="B266" s="2">
        <v>43411</v>
      </c>
      <c r="C266" s="10" t="str">
        <f t="shared" si="12"/>
        <v>2018</v>
      </c>
      <c r="D266">
        <v>10385</v>
      </c>
      <c r="E266" t="s">
        <v>618</v>
      </c>
      <c r="F266" t="s">
        <v>32</v>
      </c>
      <c r="G266" t="s">
        <v>61</v>
      </c>
      <c r="H266" t="s">
        <v>62</v>
      </c>
      <c r="I266" t="s">
        <v>63</v>
      </c>
      <c r="J266" t="s">
        <v>57</v>
      </c>
      <c r="K266" t="s">
        <v>58</v>
      </c>
      <c r="L266" t="str">
        <f t="shared" si="13"/>
        <v xml:space="preserve">KitchenAid </v>
      </c>
      <c r="M266" t="str">
        <f t="shared" si="14"/>
        <v>Large Order</v>
      </c>
      <c r="N266">
        <v>6</v>
      </c>
      <c r="O266" s="6">
        <v>0</v>
      </c>
      <c r="P266" s="3">
        <v>904.86</v>
      </c>
      <c r="Q266" s="3">
        <v>12.71</v>
      </c>
      <c r="R266" s="3">
        <v>109.87</v>
      </c>
    </row>
    <row r="267" spans="1:18" hidden="1" x14ac:dyDescent="0.25">
      <c r="A267" t="s">
        <v>619</v>
      </c>
      <c r="B267" s="2">
        <v>44488</v>
      </c>
      <c r="C267" s="10" t="str">
        <f t="shared" si="12"/>
        <v>2021</v>
      </c>
      <c r="D267">
        <v>10221</v>
      </c>
      <c r="E267" t="s">
        <v>401</v>
      </c>
      <c r="F267" t="s">
        <v>32</v>
      </c>
      <c r="G267" t="s">
        <v>72</v>
      </c>
      <c r="H267" t="s">
        <v>73</v>
      </c>
      <c r="I267" t="s">
        <v>56</v>
      </c>
      <c r="J267" t="s">
        <v>161</v>
      </c>
      <c r="K267" t="s">
        <v>162</v>
      </c>
      <c r="L267" t="str">
        <f t="shared" si="13"/>
        <v xml:space="preserve">Lexmark </v>
      </c>
      <c r="M267" t="str">
        <f t="shared" si="14"/>
        <v>Single Item</v>
      </c>
      <c r="N267">
        <v>1</v>
      </c>
      <c r="O267" s="6">
        <v>0.1</v>
      </c>
      <c r="P267" s="3">
        <v>107.75</v>
      </c>
      <c r="Q267" s="3">
        <v>14.93</v>
      </c>
      <c r="R267" s="3">
        <v>17.649999999999999</v>
      </c>
    </row>
    <row r="268" spans="1:18" hidden="1" x14ac:dyDescent="0.25">
      <c r="A268" t="s">
        <v>620</v>
      </c>
      <c r="B268" s="2">
        <v>44683</v>
      </c>
      <c r="C268" s="10" t="str">
        <f t="shared" si="12"/>
        <v>2022</v>
      </c>
      <c r="D268">
        <v>10319</v>
      </c>
      <c r="E268" t="s">
        <v>621</v>
      </c>
      <c r="F268" t="s">
        <v>32</v>
      </c>
      <c r="G268" t="s">
        <v>72</v>
      </c>
      <c r="H268" t="s">
        <v>73</v>
      </c>
      <c r="I268" t="s">
        <v>56</v>
      </c>
      <c r="J268" t="s">
        <v>68</v>
      </c>
      <c r="K268" t="s">
        <v>69</v>
      </c>
      <c r="L268" t="str">
        <f t="shared" si="13"/>
        <v xml:space="preserve">StarTech </v>
      </c>
      <c r="M268" t="str">
        <f t="shared" si="14"/>
        <v>Single Item</v>
      </c>
      <c r="N268">
        <v>1</v>
      </c>
      <c r="O268" s="6">
        <v>0.05</v>
      </c>
      <c r="P268" s="3">
        <v>226.49</v>
      </c>
      <c r="Q268" s="3">
        <v>23.7</v>
      </c>
      <c r="R268" s="3">
        <v>36.340000000000003</v>
      </c>
    </row>
    <row r="269" spans="1:18" hidden="1" x14ac:dyDescent="0.25">
      <c r="A269" t="s">
        <v>622</v>
      </c>
      <c r="B269" s="2">
        <v>43841</v>
      </c>
      <c r="C269" s="10" t="str">
        <f t="shared" si="12"/>
        <v>2020</v>
      </c>
      <c r="D269">
        <v>10390</v>
      </c>
      <c r="E269" t="s">
        <v>53</v>
      </c>
      <c r="F269" t="s">
        <v>17</v>
      </c>
      <c r="G269" t="s">
        <v>25</v>
      </c>
      <c r="H269" t="s">
        <v>26</v>
      </c>
      <c r="I269" t="s">
        <v>27</v>
      </c>
      <c r="J269" t="s">
        <v>294</v>
      </c>
      <c r="K269" t="s">
        <v>295</v>
      </c>
      <c r="L269" t="str">
        <f t="shared" si="13"/>
        <v xml:space="preserve">Motorola </v>
      </c>
      <c r="M269" t="str">
        <f t="shared" si="14"/>
        <v>Large Order</v>
      </c>
      <c r="N269">
        <v>5</v>
      </c>
      <c r="O269" s="6">
        <v>0</v>
      </c>
      <c r="P269" s="3">
        <v>4501.2</v>
      </c>
      <c r="Q269" s="3">
        <v>53.13</v>
      </c>
      <c r="R269" s="3">
        <v>905.56</v>
      </c>
    </row>
    <row r="270" spans="1:18" hidden="1" x14ac:dyDescent="0.25">
      <c r="A270" t="s">
        <v>623</v>
      </c>
      <c r="B270" s="2">
        <v>44721</v>
      </c>
      <c r="C270" s="10" t="str">
        <f t="shared" si="12"/>
        <v>2022</v>
      </c>
      <c r="D270">
        <v>10022</v>
      </c>
      <c r="E270" t="s">
        <v>624</v>
      </c>
      <c r="F270" t="s">
        <v>39</v>
      </c>
      <c r="G270" t="s">
        <v>116</v>
      </c>
      <c r="H270" t="s">
        <v>26</v>
      </c>
      <c r="I270" t="s">
        <v>27</v>
      </c>
      <c r="J270" t="s">
        <v>480</v>
      </c>
      <c r="K270" t="s">
        <v>481</v>
      </c>
      <c r="L270" t="str">
        <f t="shared" si="13"/>
        <v xml:space="preserve">Panasonic </v>
      </c>
      <c r="M270" t="str">
        <f t="shared" si="14"/>
        <v>Single Item</v>
      </c>
      <c r="N270">
        <v>1</v>
      </c>
      <c r="O270" s="6">
        <v>0.05</v>
      </c>
      <c r="P270" s="3">
        <v>885.07</v>
      </c>
      <c r="Q270" s="3">
        <v>144.58000000000001</v>
      </c>
      <c r="R270" s="3">
        <v>209.18</v>
      </c>
    </row>
    <row r="271" spans="1:18" hidden="1" x14ac:dyDescent="0.25">
      <c r="A271" t="s">
        <v>625</v>
      </c>
      <c r="B271" s="2">
        <v>44830</v>
      </c>
      <c r="C271" s="10" t="str">
        <f t="shared" si="12"/>
        <v>2022</v>
      </c>
      <c r="D271">
        <v>10109</v>
      </c>
      <c r="E271" t="s">
        <v>348</v>
      </c>
      <c r="F271" t="s">
        <v>32</v>
      </c>
      <c r="G271" t="s">
        <v>121</v>
      </c>
      <c r="H271" t="s">
        <v>121</v>
      </c>
      <c r="I271" t="s">
        <v>122</v>
      </c>
      <c r="J271" t="s">
        <v>181</v>
      </c>
      <c r="K271" t="s">
        <v>182</v>
      </c>
      <c r="L271" t="str">
        <f t="shared" si="13"/>
        <v xml:space="preserve">Hoover </v>
      </c>
      <c r="M271" t="str">
        <f t="shared" si="14"/>
        <v>Mid-Sized Order</v>
      </c>
      <c r="N271">
        <v>3</v>
      </c>
      <c r="O271" s="6">
        <v>0</v>
      </c>
      <c r="P271" s="3">
        <v>690.57</v>
      </c>
      <c r="Q271" s="3">
        <v>27.53</v>
      </c>
      <c r="R271" s="3">
        <v>85.61</v>
      </c>
    </row>
    <row r="272" spans="1:18" hidden="1" x14ac:dyDescent="0.25">
      <c r="A272" t="s">
        <v>626</v>
      </c>
      <c r="B272" s="2">
        <v>43209</v>
      </c>
      <c r="C272" s="10" t="str">
        <f t="shared" si="12"/>
        <v>2018</v>
      </c>
      <c r="D272">
        <v>10208</v>
      </c>
      <c r="E272" t="s">
        <v>627</v>
      </c>
      <c r="F272" t="s">
        <v>17</v>
      </c>
      <c r="G272" t="s">
        <v>201</v>
      </c>
      <c r="H272" t="s">
        <v>202</v>
      </c>
      <c r="I272" t="s">
        <v>122</v>
      </c>
      <c r="J272" t="s">
        <v>294</v>
      </c>
      <c r="K272" t="s">
        <v>295</v>
      </c>
      <c r="L272" t="str">
        <f t="shared" si="13"/>
        <v xml:space="preserve">Motorola </v>
      </c>
      <c r="M272" t="str">
        <f t="shared" si="14"/>
        <v>Mid-Sized Order</v>
      </c>
      <c r="N272">
        <v>3</v>
      </c>
      <c r="O272" s="6">
        <v>0.15</v>
      </c>
      <c r="P272" s="3">
        <v>2700.72</v>
      </c>
      <c r="Q272" s="3">
        <v>55.79</v>
      </c>
      <c r="R272" s="3">
        <v>545.73</v>
      </c>
    </row>
    <row r="273" spans="1:18" hidden="1" x14ac:dyDescent="0.25">
      <c r="A273" t="s">
        <v>628</v>
      </c>
      <c r="B273" s="2">
        <v>44334</v>
      </c>
      <c r="C273" s="10" t="str">
        <f t="shared" si="12"/>
        <v>2021</v>
      </c>
      <c r="D273">
        <v>10201</v>
      </c>
      <c r="E273" t="s">
        <v>629</v>
      </c>
      <c r="F273" t="s">
        <v>32</v>
      </c>
      <c r="G273" t="s">
        <v>33</v>
      </c>
      <c r="H273" t="s">
        <v>34</v>
      </c>
      <c r="I273" t="s">
        <v>27</v>
      </c>
      <c r="J273" t="s">
        <v>84</v>
      </c>
      <c r="K273" t="s">
        <v>85</v>
      </c>
      <c r="L273" t="str">
        <f t="shared" si="13"/>
        <v xml:space="preserve">Panasonic </v>
      </c>
      <c r="M273" t="str">
        <f t="shared" si="14"/>
        <v>Single Item</v>
      </c>
      <c r="N273">
        <v>1</v>
      </c>
      <c r="O273" s="6">
        <v>0.2</v>
      </c>
      <c r="P273" s="3">
        <v>289.92</v>
      </c>
      <c r="Q273" s="3">
        <v>31.58</v>
      </c>
      <c r="R273" s="3">
        <v>37.950000000000003</v>
      </c>
    </row>
    <row r="274" spans="1:18" hidden="1" x14ac:dyDescent="0.25">
      <c r="A274" t="s">
        <v>630</v>
      </c>
      <c r="B274" s="2">
        <v>44016</v>
      </c>
      <c r="C274" s="10" t="str">
        <f t="shared" si="12"/>
        <v>2020</v>
      </c>
      <c r="D274">
        <v>10151</v>
      </c>
      <c r="E274" t="s">
        <v>423</v>
      </c>
      <c r="F274" t="s">
        <v>32</v>
      </c>
      <c r="G274" t="s">
        <v>61</v>
      </c>
      <c r="H274" t="s">
        <v>62</v>
      </c>
      <c r="I274" t="s">
        <v>63</v>
      </c>
      <c r="J274" t="s">
        <v>302</v>
      </c>
      <c r="K274" t="s">
        <v>303</v>
      </c>
      <c r="L274" t="str">
        <f t="shared" si="13"/>
        <v xml:space="preserve">Toshiba </v>
      </c>
      <c r="M274" t="str">
        <f t="shared" si="14"/>
        <v>Single Item</v>
      </c>
      <c r="N274">
        <v>1</v>
      </c>
      <c r="O274" s="6">
        <v>0.15</v>
      </c>
      <c r="P274" s="3">
        <v>272.87</v>
      </c>
      <c r="Q274" s="3">
        <v>34.130000000000003</v>
      </c>
      <c r="R274" s="3">
        <v>36.15</v>
      </c>
    </row>
    <row r="275" spans="1:18" hidden="1" x14ac:dyDescent="0.25">
      <c r="A275" t="s">
        <v>631</v>
      </c>
      <c r="B275" s="2">
        <v>43235</v>
      </c>
      <c r="C275" s="10" t="str">
        <f t="shared" si="12"/>
        <v>2018</v>
      </c>
      <c r="D275">
        <v>10301</v>
      </c>
      <c r="E275" t="s">
        <v>632</v>
      </c>
      <c r="F275" t="s">
        <v>17</v>
      </c>
      <c r="G275" t="s">
        <v>112</v>
      </c>
      <c r="H275" t="s">
        <v>26</v>
      </c>
      <c r="I275" t="s">
        <v>27</v>
      </c>
      <c r="J275" t="s">
        <v>43</v>
      </c>
      <c r="K275" t="s">
        <v>44</v>
      </c>
      <c r="L275" t="str">
        <f t="shared" si="13"/>
        <v xml:space="preserve">HP </v>
      </c>
      <c r="M275" t="str">
        <f t="shared" si="14"/>
        <v>Single Item</v>
      </c>
      <c r="N275">
        <v>1</v>
      </c>
      <c r="O275" s="6">
        <v>0.1</v>
      </c>
      <c r="P275" s="3">
        <v>157.5</v>
      </c>
      <c r="Q275" s="3">
        <v>17.989999999999998</v>
      </c>
      <c r="R275" s="3">
        <v>25.42</v>
      </c>
    </row>
    <row r="276" spans="1:18" hidden="1" x14ac:dyDescent="0.25">
      <c r="A276" t="s">
        <v>633</v>
      </c>
      <c r="B276" s="2">
        <v>44557</v>
      </c>
      <c r="C276" s="10" t="str">
        <f t="shared" si="12"/>
        <v>2021</v>
      </c>
      <c r="D276">
        <v>10175</v>
      </c>
      <c r="E276" t="s">
        <v>634</v>
      </c>
      <c r="F276" t="s">
        <v>17</v>
      </c>
      <c r="G276" t="s">
        <v>47</v>
      </c>
      <c r="H276" t="s">
        <v>48</v>
      </c>
      <c r="I276" t="s">
        <v>122</v>
      </c>
      <c r="J276" t="s">
        <v>68</v>
      </c>
      <c r="K276" t="s">
        <v>69</v>
      </c>
      <c r="L276" t="str">
        <f t="shared" si="13"/>
        <v xml:space="preserve">StarTech </v>
      </c>
      <c r="M276" t="str">
        <f t="shared" si="14"/>
        <v>Single Item</v>
      </c>
      <c r="N276">
        <v>1</v>
      </c>
      <c r="O276" s="6">
        <v>0</v>
      </c>
      <c r="P276" s="3">
        <v>226.49</v>
      </c>
      <c r="Q276" s="3">
        <v>20.74</v>
      </c>
      <c r="R276" s="3">
        <v>36.04</v>
      </c>
    </row>
    <row r="277" spans="1:18" hidden="1" x14ac:dyDescent="0.25">
      <c r="A277" t="s">
        <v>635</v>
      </c>
      <c r="B277" s="2">
        <v>44621</v>
      </c>
      <c r="C277" s="10" t="str">
        <f t="shared" si="12"/>
        <v>2022</v>
      </c>
      <c r="D277">
        <v>10161</v>
      </c>
      <c r="E277" t="s">
        <v>430</v>
      </c>
      <c r="F277" t="s">
        <v>32</v>
      </c>
      <c r="G277" t="s">
        <v>25</v>
      </c>
      <c r="H277" t="s">
        <v>26</v>
      </c>
      <c r="I277" t="s">
        <v>27</v>
      </c>
      <c r="J277" t="s">
        <v>157</v>
      </c>
      <c r="K277" t="s">
        <v>158</v>
      </c>
      <c r="L277" t="str">
        <f t="shared" si="13"/>
        <v xml:space="preserve">Epson </v>
      </c>
      <c r="M277" t="str">
        <f t="shared" si="14"/>
        <v>Single Item</v>
      </c>
      <c r="N277">
        <v>1</v>
      </c>
      <c r="O277" s="6">
        <v>0</v>
      </c>
      <c r="P277" s="3">
        <v>188.87</v>
      </c>
      <c r="Q277" s="3">
        <v>20.53</v>
      </c>
      <c r="R277" s="3">
        <v>30.38</v>
      </c>
    </row>
    <row r="278" spans="1:18" hidden="1" x14ac:dyDescent="0.25">
      <c r="A278" t="s">
        <v>636</v>
      </c>
      <c r="B278" s="2">
        <v>43780</v>
      </c>
      <c r="C278" s="10" t="str">
        <f t="shared" si="12"/>
        <v>2019</v>
      </c>
      <c r="D278">
        <v>10028</v>
      </c>
      <c r="E278" t="s">
        <v>536</v>
      </c>
      <c r="F278" t="s">
        <v>39</v>
      </c>
      <c r="G278" t="s">
        <v>25</v>
      </c>
      <c r="H278" t="s">
        <v>26</v>
      </c>
      <c r="I278" t="s">
        <v>27</v>
      </c>
      <c r="J278" t="s">
        <v>215</v>
      </c>
      <c r="K278" t="s">
        <v>216</v>
      </c>
      <c r="L278" t="str">
        <f t="shared" si="13"/>
        <v xml:space="preserve">Apple </v>
      </c>
      <c r="M278" t="str">
        <f t="shared" si="14"/>
        <v>Single Item</v>
      </c>
      <c r="N278">
        <v>1</v>
      </c>
      <c r="O278" s="6">
        <v>0.15</v>
      </c>
      <c r="P278" s="3">
        <v>922.77</v>
      </c>
      <c r="Q278" s="3">
        <v>53.91</v>
      </c>
      <c r="R278" s="3">
        <v>189.94</v>
      </c>
    </row>
    <row r="279" spans="1:18" hidden="1" x14ac:dyDescent="0.25">
      <c r="A279" t="s">
        <v>637</v>
      </c>
      <c r="B279" s="2">
        <v>44386</v>
      </c>
      <c r="C279" s="10" t="str">
        <f t="shared" si="12"/>
        <v>2021</v>
      </c>
      <c r="D279">
        <v>10295</v>
      </c>
      <c r="E279" t="s">
        <v>638</v>
      </c>
      <c r="F279" t="s">
        <v>17</v>
      </c>
      <c r="G279" t="s">
        <v>165</v>
      </c>
      <c r="H279" t="s">
        <v>41</v>
      </c>
      <c r="I279" t="s">
        <v>166</v>
      </c>
      <c r="J279" t="s">
        <v>21</v>
      </c>
      <c r="K279" t="s">
        <v>22</v>
      </c>
      <c r="L279" t="str">
        <f t="shared" si="13"/>
        <v xml:space="preserve">OnePlus </v>
      </c>
      <c r="M279" t="str">
        <f t="shared" si="14"/>
        <v>Single Item</v>
      </c>
      <c r="N279">
        <v>1</v>
      </c>
      <c r="O279" s="6">
        <v>0.15</v>
      </c>
      <c r="P279" s="3">
        <v>618.01</v>
      </c>
      <c r="Q279" s="3">
        <v>26.2</v>
      </c>
      <c r="R279" s="3">
        <v>126.22</v>
      </c>
    </row>
    <row r="280" spans="1:18" hidden="1" x14ac:dyDescent="0.25">
      <c r="A280" t="s">
        <v>639</v>
      </c>
      <c r="B280" s="2">
        <v>43338</v>
      </c>
      <c r="C280" s="10" t="str">
        <f t="shared" si="12"/>
        <v>2018</v>
      </c>
      <c r="D280">
        <v>10264</v>
      </c>
      <c r="E280" t="s">
        <v>232</v>
      </c>
      <c r="F280" t="s">
        <v>17</v>
      </c>
      <c r="G280" t="s">
        <v>88</v>
      </c>
      <c r="H280" t="s">
        <v>89</v>
      </c>
      <c r="I280" t="s">
        <v>90</v>
      </c>
      <c r="J280" t="s">
        <v>21</v>
      </c>
      <c r="K280" t="s">
        <v>22</v>
      </c>
      <c r="L280" t="str">
        <f t="shared" si="13"/>
        <v xml:space="preserve">OnePlus </v>
      </c>
      <c r="M280" t="str">
        <f t="shared" si="14"/>
        <v>Single Item</v>
      </c>
      <c r="N280">
        <v>1</v>
      </c>
      <c r="O280" s="6">
        <v>0.3</v>
      </c>
      <c r="P280" s="3">
        <v>618.01</v>
      </c>
      <c r="Q280" s="3">
        <v>26.2</v>
      </c>
      <c r="R280" s="3">
        <v>126.22</v>
      </c>
    </row>
    <row r="281" spans="1:18" hidden="1" x14ac:dyDescent="0.25">
      <c r="A281" t="s">
        <v>640</v>
      </c>
      <c r="B281" s="2">
        <v>44754</v>
      </c>
      <c r="C281" s="10" t="str">
        <f t="shared" si="12"/>
        <v>2022</v>
      </c>
      <c r="D281">
        <v>10160</v>
      </c>
      <c r="E281" t="s">
        <v>641</v>
      </c>
      <c r="F281" t="s">
        <v>17</v>
      </c>
      <c r="G281" t="s">
        <v>25</v>
      </c>
      <c r="H281" t="s">
        <v>26</v>
      </c>
      <c r="I281" t="s">
        <v>27</v>
      </c>
      <c r="J281" t="s">
        <v>146</v>
      </c>
      <c r="K281" t="s">
        <v>147</v>
      </c>
      <c r="L281" t="str">
        <f t="shared" si="13"/>
        <v xml:space="preserve">Breville </v>
      </c>
      <c r="M281" t="str">
        <f t="shared" si="14"/>
        <v>Single Item</v>
      </c>
      <c r="N281">
        <v>1</v>
      </c>
      <c r="O281" s="6">
        <v>0</v>
      </c>
      <c r="P281" s="3">
        <v>161.18</v>
      </c>
      <c r="Q281" s="3">
        <v>13.84</v>
      </c>
      <c r="R281" s="3">
        <v>20.72</v>
      </c>
    </row>
    <row r="282" spans="1:18" hidden="1" x14ac:dyDescent="0.25">
      <c r="A282" t="s">
        <v>642</v>
      </c>
      <c r="B282" s="2">
        <v>44303</v>
      </c>
      <c r="C282" s="10" t="str">
        <f t="shared" si="12"/>
        <v>2021</v>
      </c>
      <c r="D282">
        <v>10041</v>
      </c>
      <c r="E282" t="s">
        <v>417</v>
      </c>
      <c r="F282" t="s">
        <v>32</v>
      </c>
      <c r="G282" t="s">
        <v>121</v>
      </c>
      <c r="H282" t="s">
        <v>121</v>
      </c>
      <c r="I282" t="s">
        <v>122</v>
      </c>
      <c r="J282" t="s">
        <v>161</v>
      </c>
      <c r="K282" t="s">
        <v>162</v>
      </c>
      <c r="L282" t="str">
        <f t="shared" si="13"/>
        <v xml:space="preserve">Lexmark </v>
      </c>
      <c r="M282" t="str">
        <f t="shared" si="14"/>
        <v>Mid-Sized Order</v>
      </c>
      <c r="N282">
        <v>3</v>
      </c>
      <c r="O282" s="6">
        <v>0</v>
      </c>
      <c r="P282" s="3">
        <v>323.25</v>
      </c>
      <c r="Q282" s="3">
        <v>13.06</v>
      </c>
      <c r="R282" s="3">
        <v>49.79</v>
      </c>
    </row>
    <row r="283" spans="1:18" hidden="1" x14ac:dyDescent="0.25">
      <c r="A283" t="s">
        <v>643</v>
      </c>
      <c r="B283" s="2">
        <v>44576</v>
      </c>
      <c r="C283" s="10" t="str">
        <f t="shared" si="12"/>
        <v>2022</v>
      </c>
      <c r="D283">
        <v>10057</v>
      </c>
      <c r="E283" t="s">
        <v>1557</v>
      </c>
      <c r="F283" t="s">
        <v>39</v>
      </c>
      <c r="G283" t="s">
        <v>54</v>
      </c>
      <c r="H283" t="s">
        <v>55</v>
      </c>
      <c r="I283" t="s">
        <v>56</v>
      </c>
      <c r="J283" t="s">
        <v>167</v>
      </c>
      <c r="K283" t="s">
        <v>168</v>
      </c>
      <c r="L283" t="str">
        <f t="shared" si="13"/>
        <v xml:space="preserve">Philips </v>
      </c>
      <c r="M283" t="str">
        <f t="shared" si="14"/>
        <v>Mid-Sized Order</v>
      </c>
      <c r="N283">
        <v>2</v>
      </c>
      <c r="O283" s="6">
        <v>0.05</v>
      </c>
      <c r="P283" s="3">
        <v>2431.6</v>
      </c>
      <c r="Q283" s="3">
        <v>251.1</v>
      </c>
      <c r="R283" s="3">
        <v>560.07000000000005</v>
      </c>
    </row>
    <row r="284" spans="1:18" hidden="1" x14ac:dyDescent="0.25">
      <c r="A284" t="s">
        <v>645</v>
      </c>
      <c r="B284" s="2">
        <v>44006</v>
      </c>
      <c r="C284" s="10" t="str">
        <f t="shared" si="12"/>
        <v>2020</v>
      </c>
      <c r="D284">
        <v>10016</v>
      </c>
      <c r="E284" t="s">
        <v>646</v>
      </c>
      <c r="F284" t="s">
        <v>32</v>
      </c>
      <c r="G284" t="s">
        <v>112</v>
      </c>
      <c r="H284" t="s">
        <v>26</v>
      </c>
      <c r="I284" t="s">
        <v>27</v>
      </c>
      <c r="J284" t="s">
        <v>312</v>
      </c>
      <c r="K284" t="s">
        <v>313</v>
      </c>
      <c r="L284" t="str">
        <f t="shared" si="13"/>
        <v xml:space="preserve">Whirlpool </v>
      </c>
      <c r="M284" t="str">
        <f t="shared" si="14"/>
        <v>Single Item</v>
      </c>
      <c r="N284">
        <v>1</v>
      </c>
      <c r="O284" s="6">
        <v>0</v>
      </c>
      <c r="P284" s="3">
        <v>722.69</v>
      </c>
      <c r="Q284" s="3">
        <v>178.66</v>
      </c>
      <c r="R284" s="3">
        <v>198.54</v>
      </c>
    </row>
    <row r="285" spans="1:18" hidden="1" x14ac:dyDescent="0.25">
      <c r="A285" t="s">
        <v>647</v>
      </c>
      <c r="B285" s="2">
        <v>43433</v>
      </c>
      <c r="C285" s="10" t="str">
        <f t="shared" si="12"/>
        <v>2018</v>
      </c>
      <c r="D285">
        <v>10060</v>
      </c>
      <c r="E285" t="s">
        <v>648</v>
      </c>
      <c r="F285" t="s">
        <v>39</v>
      </c>
      <c r="G285" t="s">
        <v>47</v>
      </c>
      <c r="H285" t="s">
        <v>48</v>
      </c>
      <c r="I285" t="s">
        <v>122</v>
      </c>
      <c r="J285" t="s">
        <v>57</v>
      </c>
      <c r="K285" t="s">
        <v>58</v>
      </c>
      <c r="L285" t="str">
        <f t="shared" si="13"/>
        <v xml:space="preserve">KitchenAid </v>
      </c>
      <c r="M285" t="str">
        <f t="shared" si="14"/>
        <v>Large Order</v>
      </c>
      <c r="N285">
        <v>7</v>
      </c>
      <c r="O285" s="6">
        <v>0</v>
      </c>
      <c r="P285" s="3">
        <v>1055.67</v>
      </c>
      <c r="Q285" s="3">
        <v>12.13</v>
      </c>
      <c r="R285" s="3">
        <v>127.91</v>
      </c>
    </row>
    <row r="286" spans="1:18" hidden="1" x14ac:dyDescent="0.25">
      <c r="A286" t="s">
        <v>649</v>
      </c>
      <c r="B286" s="2">
        <v>44063</v>
      </c>
      <c r="C286" s="10" t="str">
        <f t="shared" si="12"/>
        <v>2020</v>
      </c>
      <c r="D286">
        <v>10348</v>
      </c>
      <c r="E286" t="s">
        <v>1546</v>
      </c>
      <c r="F286" t="s">
        <v>17</v>
      </c>
      <c r="G286" t="s">
        <v>193</v>
      </c>
      <c r="H286" t="s">
        <v>193</v>
      </c>
      <c r="I286" t="s">
        <v>194</v>
      </c>
      <c r="J286" t="s">
        <v>215</v>
      </c>
      <c r="K286" t="s">
        <v>216</v>
      </c>
      <c r="L286" t="str">
        <f t="shared" si="13"/>
        <v xml:space="preserve">Apple </v>
      </c>
      <c r="M286" t="str">
        <f t="shared" si="14"/>
        <v>Mid-Sized Order</v>
      </c>
      <c r="N286">
        <v>2</v>
      </c>
      <c r="O286" s="6">
        <v>0.1</v>
      </c>
      <c r="P286" s="3">
        <v>1845.54</v>
      </c>
      <c r="Q286" s="3">
        <v>59.3</v>
      </c>
      <c r="R286" s="3">
        <v>375.03</v>
      </c>
    </row>
    <row r="287" spans="1:18" hidden="1" x14ac:dyDescent="0.25">
      <c r="A287" t="s">
        <v>650</v>
      </c>
      <c r="B287" s="2">
        <v>44492</v>
      </c>
      <c r="C287" s="10" t="str">
        <f t="shared" si="12"/>
        <v>2021</v>
      </c>
      <c r="D287">
        <v>10074</v>
      </c>
      <c r="E287" t="s">
        <v>389</v>
      </c>
      <c r="F287" t="s">
        <v>32</v>
      </c>
      <c r="G287" t="s">
        <v>33</v>
      </c>
      <c r="H287" t="s">
        <v>34</v>
      </c>
      <c r="I287" t="s">
        <v>27</v>
      </c>
      <c r="J287" t="s">
        <v>146</v>
      </c>
      <c r="K287" t="s">
        <v>147</v>
      </c>
      <c r="L287" t="str">
        <f t="shared" si="13"/>
        <v xml:space="preserve">Breville </v>
      </c>
      <c r="M287" t="str">
        <f t="shared" si="14"/>
        <v>Single Item</v>
      </c>
      <c r="N287">
        <v>1</v>
      </c>
      <c r="O287" s="6">
        <v>0</v>
      </c>
      <c r="P287" s="3">
        <v>161.18</v>
      </c>
      <c r="Q287" s="3">
        <v>13.84</v>
      </c>
      <c r="R287" s="3">
        <v>20.72</v>
      </c>
    </row>
    <row r="288" spans="1:18" hidden="1" x14ac:dyDescent="0.25">
      <c r="A288" t="s">
        <v>651</v>
      </c>
      <c r="B288" s="2">
        <v>44882</v>
      </c>
      <c r="C288" s="10" t="str">
        <f t="shared" si="12"/>
        <v>2022</v>
      </c>
      <c r="D288">
        <v>10226</v>
      </c>
      <c r="E288" t="s">
        <v>1540</v>
      </c>
      <c r="F288" t="s">
        <v>17</v>
      </c>
      <c r="G288" t="s">
        <v>112</v>
      </c>
      <c r="H288" t="s">
        <v>26</v>
      </c>
      <c r="I288" t="s">
        <v>27</v>
      </c>
      <c r="J288" t="s">
        <v>80</v>
      </c>
      <c r="K288" t="s">
        <v>81</v>
      </c>
      <c r="L288" t="str">
        <f t="shared" si="13"/>
        <v xml:space="preserve">HP </v>
      </c>
      <c r="M288" t="str">
        <f t="shared" si="14"/>
        <v>Single Item</v>
      </c>
      <c r="N288">
        <v>1</v>
      </c>
      <c r="O288" s="6">
        <v>0.25</v>
      </c>
      <c r="P288" s="3">
        <v>227.74</v>
      </c>
      <c r="Q288" s="3">
        <v>23.55</v>
      </c>
      <c r="R288" s="3">
        <v>36.51</v>
      </c>
    </row>
    <row r="289" spans="1:18" hidden="1" x14ac:dyDescent="0.25">
      <c r="A289" t="s">
        <v>652</v>
      </c>
      <c r="B289" s="2">
        <v>43898</v>
      </c>
      <c r="C289" s="10" t="str">
        <f t="shared" si="12"/>
        <v>2020</v>
      </c>
      <c r="D289">
        <v>10052</v>
      </c>
      <c r="E289" t="s">
        <v>653</v>
      </c>
      <c r="F289" t="s">
        <v>39</v>
      </c>
      <c r="G289" t="s">
        <v>201</v>
      </c>
      <c r="H289" t="s">
        <v>202</v>
      </c>
      <c r="I289" t="s">
        <v>122</v>
      </c>
      <c r="J289" t="s">
        <v>195</v>
      </c>
      <c r="K289" t="s">
        <v>196</v>
      </c>
      <c r="L289" t="str">
        <f t="shared" si="13"/>
        <v xml:space="preserve">Cuisinart </v>
      </c>
      <c r="M289" t="str">
        <f t="shared" si="14"/>
        <v>Mid-Sized Order</v>
      </c>
      <c r="N289">
        <v>3</v>
      </c>
      <c r="O289" s="6">
        <v>0.15</v>
      </c>
      <c r="P289" s="3">
        <v>837.84</v>
      </c>
      <c r="Q289" s="3">
        <v>24.29</v>
      </c>
      <c r="R289" s="3">
        <v>102.96</v>
      </c>
    </row>
    <row r="290" spans="1:18" hidden="1" x14ac:dyDescent="0.25">
      <c r="A290" t="s">
        <v>654</v>
      </c>
      <c r="B290" s="2">
        <v>44721</v>
      </c>
      <c r="C290" s="10" t="str">
        <f t="shared" si="12"/>
        <v>2022</v>
      </c>
      <c r="D290">
        <v>10164</v>
      </c>
      <c r="E290" t="s">
        <v>564</v>
      </c>
      <c r="F290" t="s">
        <v>32</v>
      </c>
      <c r="G290" t="s">
        <v>54</v>
      </c>
      <c r="H290" t="s">
        <v>55</v>
      </c>
      <c r="I290" t="s">
        <v>56</v>
      </c>
      <c r="J290" t="s">
        <v>129</v>
      </c>
      <c r="K290" t="s">
        <v>130</v>
      </c>
      <c r="L290" t="str">
        <f t="shared" si="13"/>
        <v xml:space="preserve">BlackBerry </v>
      </c>
      <c r="M290" t="str">
        <f t="shared" si="14"/>
        <v>Large Order</v>
      </c>
      <c r="N290">
        <v>5</v>
      </c>
      <c r="O290" s="6">
        <v>0</v>
      </c>
      <c r="P290" s="3">
        <v>4583.45</v>
      </c>
      <c r="Q290" s="3">
        <v>64.540000000000006</v>
      </c>
      <c r="R290" s="3">
        <v>923.15</v>
      </c>
    </row>
    <row r="291" spans="1:18" hidden="1" x14ac:dyDescent="0.25">
      <c r="A291" t="s">
        <v>655</v>
      </c>
      <c r="B291" s="2">
        <v>43236</v>
      </c>
      <c r="C291" s="10" t="str">
        <f t="shared" si="12"/>
        <v>2018</v>
      </c>
      <c r="D291">
        <v>10289</v>
      </c>
      <c r="E291" t="s">
        <v>656</v>
      </c>
      <c r="F291" t="s">
        <v>39</v>
      </c>
      <c r="G291" t="s">
        <v>40</v>
      </c>
      <c r="H291" t="s">
        <v>41</v>
      </c>
      <c r="I291" t="s">
        <v>166</v>
      </c>
      <c r="J291" t="s">
        <v>123</v>
      </c>
      <c r="K291" t="s">
        <v>124</v>
      </c>
      <c r="L291" t="str">
        <f t="shared" si="13"/>
        <v xml:space="preserve">Sony </v>
      </c>
      <c r="M291" t="str">
        <f t="shared" si="14"/>
        <v>Large Order</v>
      </c>
      <c r="N291">
        <v>7</v>
      </c>
      <c r="O291" s="6">
        <v>0.05</v>
      </c>
      <c r="P291" s="3">
        <v>4673.8999999999996</v>
      </c>
      <c r="Q291" s="3">
        <v>26.65</v>
      </c>
      <c r="R291" s="3">
        <v>937.44</v>
      </c>
    </row>
    <row r="292" spans="1:18" hidden="1" x14ac:dyDescent="0.25">
      <c r="A292" t="s">
        <v>657</v>
      </c>
      <c r="B292" s="2">
        <v>43576</v>
      </c>
      <c r="C292" s="10" t="str">
        <f t="shared" si="12"/>
        <v>2019</v>
      </c>
      <c r="D292">
        <v>10040</v>
      </c>
      <c r="E292" t="s">
        <v>126</v>
      </c>
      <c r="F292" t="s">
        <v>39</v>
      </c>
      <c r="G292" t="s">
        <v>121</v>
      </c>
      <c r="H292" t="s">
        <v>121</v>
      </c>
      <c r="I292" t="s">
        <v>122</v>
      </c>
      <c r="J292" t="s">
        <v>181</v>
      </c>
      <c r="K292" t="s">
        <v>182</v>
      </c>
      <c r="L292" t="str">
        <f t="shared" si="13"/>
        <v xml:space="preserve">Hoover </v>
      </c>
      <c r="M292" t="str">
        <f t="shared" si="14"/>
        <v>Large Order</v>
      </c>
      <c r="N292">
        <v>5</v>
      </c>
      <c r="O292" s="6">
        <v>0.1</v>
      </c>
      <c r="P292" s="3">
        <v>1150.95</v>
      </c>
      <c r="Q292" s="3">
        <v>27.53</v>
      </c>
      <c r="R292" s="3">
        <v>140.85</v>
      </c>
    </row>
    <row r="293" spans="1:18" x14ac:dyDescent="0.25">
      <c r="A293" t="s">
        <v>658</v>
      </c>
      <c r="B293" s="2">
        <v>44139</v>
      </c>
      <c r="C293" s="10" t="str">
        <f t="shared" si="12"/>
        <v>2020</v>
      </c>
      <c r="D293">
        <v>10306</v>
      </c>
      <c r="E293" t="s">
        <v>186</v>
      </c>
      <c r="F293" t="s">
        <v>39</v>
      </c>
      <c r="G293" t="s">
        <v>47</v>
      </c>
      <c r="H293" t="s">
        <v>48</v>
      </c>
      <c r="I293" t="s">
        <v>122</v>
      </c>
      <c r="J293" t="s">
        <v>236</v>
      </c>
      <c r="K293" t="s">
        <v>237</v>
      </c>
      <c r="L293" t="str">
        <f t="shared" si="13"/>
        <v xml:space="preserve">Hamilton </v>
      </c>
      <c r="M293" t="str">
        <f t="shared" si="14"/>
        <v>Mid-Sized Order</v>
      </c>
      <c r="N293">
        <v>4</v>
      </c>
      <c r="O293" s="6">
        <v>0.05</v>
      </c>
      <c r="P293" s="3">
        <v>2951.28</v>
      </c>
      <c r="Q293" s="3">
        <v>184.23</v>
      </c>
      <c r="R293" s="3">
        <v>756.26</v>
      </c>
    </row>
    <row r="294" spans="1:18" hidden="1" x14ac:dyDescent="0.25">
      <c r="A294" t="s">
        <v>659</v>
      </c>
      <c r="B294" s="2">
        <v>43829</v>
      </c>
      <c r="C294" s="10" t="str">
        <f t="shared" si="12"/>
        <v>2019</v>
      </c>
      <c r="D294">
        <v>10376</v>
      </c>
      <c r="E294" t="s">
        <v>335</v>
      </c>
      <c r="F294" t="s">
        <v>17</v>
      </c>
      <c r="G294" t="s">
        <v>47</v>
      </c>
      <c r="H294" t="s">
        <v>48</v>
      </c>
      <c r="I294" t="s">
        <v>122</v>
      </c>
      <c r="J294" t="s">
        <v>161</v>
      </c>
      <c r="K294" t="s">
        <v>162</v>
      </c>
      <c r="L294" t="str">
        <f t="shared" si="13"/>
        <v xml:space="preserve">Lexmark </v>
      </c>
      <c r="M294" t="str">
        <f t="shared" si="14"/>
        <v>Mid-Sized Order</v>
      </c>
      <c r="N294">
        <v>3</v>
      </c>
      <c r="O294" s="6">
        <v>0.05</v>
      </c>
      <c r="P294" s="3">
        <v>323.25</v>
      </c>
      <c r="Q294" s="3">
        <v>13.06</v>
      </c>
      <c r="R294" s="3">
        <v>49.79</v>
      </c>
    </row>
    <row r="295" spans="1:18" hidden="1" x14ac:dyDescent="0.25">
      <c r="A295" t="s">
        <v>660</v>
      </c>
      <c r="B295" s="2">
        <v>43781</v>
      </c>
      <c r="C295" s="10" t="str">
        <f t="shared" si="12"/>
        <v>2019</v>
      </c>
      <c r="D295">
        <v>10384</v>
      </c>
      <c r="E295" t="s">
        <v>562</v>
      </c>
      <c r="F295" t="s">
        <v>32</v>
      </c>
      <c r="G295" t="s">
        <v>165</v>
      </c>
      <c r="H295" t="s">
        <v>41</v>
      </c>
      <c r="I295" t="s">
        <v>166</v>
      </c>
      <c r="J295" t="s">
        <v>427</v>
      </c>
      <c r="K295" t="s">
        <v>428</v>
      </c>
      <c r="L295" t="str">
        <f t="shared" si="13"/>
        <v xml:space="preserve">Sharp </v>
      </c>
      <c r="M295" t="str">
        <f t="shared" si="14"/>
        <v>Single Item</v>
      </c>
      <c r="N295">
        <v>1</v>
      </c>
      <c r="O295" s="6">
        <v>0.3</v>
      </c>
      <c r="P295" s="3">
        <v>129.19</v>
      </c>
      <c r="Q295" s="3">
        <v>13.28</v>
      </c>
      <c r="R295" s="3">
        <v>20.71</v>
      </c>
    </row>
    <row r="296" spans="1:18" hidden="1" x14ac:dyDescent="0.25">
      <c r="A296" t="s">
        <v>661</v>
      </c>
      <c r="B296" s="2">
        <v>43803</v>
      </c>
      <c r="C296" s="10" t="str">
        <f t="shared" si="12"/>
        <v>2019</v>
      </c>
      <c r="D296">
        <v>10221</v>
      </c>
      <c r="E296" t="s">
        <v>401</v>
      </c>
      <c r="F296" t="s">
        <v>32</v>
      </c>
      <c r="G296" t="s">
        <v>112</v>
      </c>
      <c r="H296" t="s">
        <v>26</v>
      </c>
      <c r="I296" t="s">
        <v>27</v>
      </c>
      <c r="J296" t="s">
        <v>167</v>
      </c>
      <c r="K296" t="s">
        <v>168</v>
      </c>
      <c r="L296" t="str">
        <f t="shared" si="13"/>
        <v xml:space="preserve">Philips </v>
      </c>
      <c r="M296" t="str">
        <f t="shared" si="14"/>
        <v>Mid-Sized Order</v>
      </c>
      <c r="N296">
        <v>3</v>
      </c>
      <c r="O296" s="6">
        <v>0</v>
      </c>
      <c r="P296" s="3">
        <v>3647.4</v>
      </c>
      <c r="Q296" s="3">
        <v>209.25</v>
      </c>
      <c r="R296" s="3">
        <v>823.36</v>
      </c>
    </row>
    <row r="297" spans="1:18" hidden="1" x14ac:dyDescent="0.25">
      <c r="A297" t="s">
        <v>662</v>
      </c>
      <c r="B297" s="2">
        <v>44051</v>
      </c>
      <c r="C297" s="10" t="str">
        <f t="shared" si="12"/>
        <v>2020</v>
      </c>
      <c r="D297">
        <v>10112</v>
      </c>
      <c r="E297" t="s">
        <v>1542</v>
      </c>
      <c r="F297" t="s">
        <v>32</v>
      </c>
      <c r="G297" t="s">
        <v>33</v>
      </c>
      <c r="H297" t="s">
        <v>34</v>
      </c>
      <c r="I297" t="s">
        <v>27</v>
      </c>
      <c r="J297" t="s">
        <v>142</v>
      </c>
      <c r="K297" t="s">
        <v>143</v>
      </c>
      <c r="L297" t="str">
        <f t="shared" si="13"/>
        <v xml:space="preserve">Whirlpook </v>
      </c>
      <c r="M297" t="str">
        <f t="shared" si="14"/>
        <v>Large Order</v>
      </c>
      <c r="N297">
        <v>6</v>
      </c>
      <c r="O297" s="6">
        <v>0</v>
      </c>
      <c r="P297" s="3">
        <v>1162.02</v>
      </c>
      <c r="Q297" s="3">
        <v>14</v>
      </c>
      <c r="R297" s="3">
        <v>140.84</v>
      </c>
    </row>
    <row r="298" spans="1:18" hidden="1" x14ac:dyDescent="0.25">
      <c r="A298" t="s">
        <v>663</v>
      </c>
      <c r="B298" s="2">
        <v>44855</v>
      </c>
      <c r="C298" s="10" t="str">
        <f t="shared" si="12"/>
        <v>2022</v>
      </c>
      <c r="D298">
        <v>10204</v>
      </c>
      <c r="E298" t="s">
        <v>212</v>
      </c>
      <c r="F298" t="s">
        <v>17</v>
      </c>
      <c r="G298" t="s">
        <v>154</v>
      </c>
      <c r="H298" t="s">
        <v>155</v>
      </c>
      <c r="I298" t="s">
        <v>156</v>
      </c>
      <c r="J298" t="s">
        <v>496</v>
      </c>
      <c r="K298" t="s">
        <v>1553</v>
      </c>
      <c r="L298" t="str">
        <f t="shared" si="13"/>
        <v xml:space="preserve">Brother </v>
      </c>
      <c r="M298" t="str">
        <f t="shared" si="14"/>
        <v>Mid-Sized Order</v>
      </c>
      <c r="N298">
        <v>4</v>
      </c>
      <c r="O298" s="6">
        <v>0.05</v>
      </c>
      <c r="P298" s="3">
        <v>1117.2</v>
      </c>
      <c r="Q298" s="3">
        <v>29.66</v>
      </c>
      <c r="R298" s="3">
        <v>170.57</v>
      </c>
    </row>
    <row r="299" spans="1:18" hidden="1" x14ac:dyDescent="0.25">
      <c r="A299" t="s">
        <v>664</v>
      </c>
      <c r="B299" s="2">
        <v>43660</v>
      </c>
      <c r="C299" s="10" t="str">
        <f t="shared" si="12"/>
        <v>2019</v>
      </c>
      <c r="D299">
        <v>10036</v>
      </c>
      <c r="E299" t="s">
        <v>371</v>
      </c>
      <c r="F299" t="s">
        <v>17</v>
      </c>
      <c r="G299" t="s">
        <v>165</v>
      </c>
      <c r="H299" t="s">
        <v>41</v>
      </c>
      <c r="I299" t="s">
        <v>166</v>
      </c>
      <c r="J299" t="s">
        <v>195</v>
      </c>
      <c r="K299" t="s">
        <v>196</v>
      </c>
      <c r="L299" t="str">
        <f t="shared" si="13"/>
        <v xml:space="preserve">Cuisinart </v>
      </c>
      <c r="M299" t="str">
        <f t="shared" si="14"/>
        <v>Single Item</v>
      </c>
      <c r="N299">
        <v>1</v>
      </c>
      <c r="O299" s="6">
        <v>0.05</v>
      </c>
      <c r="P299" s="3">
        <v>279.27999999999997</v>
      </c>
      <c r="Q299" s="3">
        <v>25.44</v>
      </c>
      <c r="R299" s="3">
        <v>36.049999999999997</v>
      </c>
    </row>
    <row r="300" spans="1:18" hidden="1" x14ac:dyDescent="0.25">
      <c r="A300" t="s">
        <v>665</v>
      </c>
      <c r="B300" s="2">
        <v>43857</v>
      </c>
      <c r="C300" s="10" t="str">
        <f t="shared" si="12"/>
        <v>2020</v>
      </c>
      <c r="D300">
        <v>10279</v>
      </c>
      <c r="E300" t="s">
        <v>560</v>
      </c>
      <c r="F300" t="s">
        <v>32</v>
      </c>
      <c r="G300" t="s">
        <v>18</v>
      </c>
      <c r="H300" t="s">
        <v>19</v>
      </c>
      <c r="I300" t="s">
        <v>20</v>
      </c>
      <c r="J300" t="s">
        <v>117</v>
      </c>
      <c r="K300" t="s">
        <v>118</v>
      </c>
      <c r="L300" t="str">
        <f t="shared" si="13"/>
        <v xml:space="preserve">Xerox </v>
      </c>
      <c r="M300" t="str">
        <f t="shared" si="14"/>
        <v>Single Item</v>
      </c>
      <c r="N300">
        <v>1</v>
      </c>
      <c r="O300" s="6">
        <v>0</v>
      </c>
      <c r="P300" s="3">
        <v>180.55</v>
      </c>
      <c r="Q300" s="3">
        <v>17.07</v>
      </c>
      <c r="R300" s="3">
        <v>28.79</v>
      </c>
    </row>
    <row r="301" spans="1:18" hidden="1" x14ac:dyDescent="0.25">
      <c r="A301" t="s">
        <v>666</v>
      </c>
      <c r="B301" s="2">
        <v>44282</v>
      </c>
      <c r="C301" s="10" t="str">
        <f t="shared" si="12"/>
        <v>2021</v>
      </c>
      <c r="D301">
        <v>10223</v>
      </c>
      <c r="E301" t="s">
        <v>667</v>
      </c>
      <c r="F301" t="s">
        <v>39</v>
      </c>
      <c r="G301" t="s">
        <v>47</v>
      </c>
      <c r="H301" t="s">
        <v>48</v>
      </c>
      <c r="I301" t="s">
        <v>122</v>
      </c>
      <c r="J301" t="s">
        <v>551</v>
      </c>
      <c r="K301" t="s">
        <v>552</v>
      </c>
      <c r="L301" t="str">
        <f t="shared" si="13"/>
        <v xml:space="preserve">Supersonic </v>
      </c>
      <c r="M301" t="str">
        <f t="shared" si="14"/>
        <v>Mid-Sized Order</v>
      </c>
      <c r="N301">
        <v>3</v>
      </c>
      <c r="O301" s="6">
        <v>0</v>
      </c>
      <c r="P301" s="3">
        <v>4013.07</v>
      </c>
      <c r="Q301" s="3">
        <v>244.49</v>
      </c>
      <c r="R301" s="3">
        <v>907.32</v>
      </c>
    </row>
    <row r="302" spans="1:18" hidden="1" x14ac:dyDescent="0.25">
      <c r="A302" t="s">
        <v>668</v>
      </c>
      <c r="B302" s="2">
        <v>44216</v>
      </c>
      <c r="C302" s="10" t="str">
        <f t="shared" si="12"/>
        <v>2021</v>
      </c>
      <c r="D302">
        <v>10292</v>
      </c>
      <c r="E302" t="s">
        <v>31</v>
      </c>
      <c r="F302" t="s">
        <v>32</v>
      </c>
      <c r="G302" t="s">
        <v>54</v>
      </c>
      <c r="H302" t="s">
        <v>55</v>
      </c>
      <c r="I302" t="s">
        <v>56</v>
      </c>
      <c r="J302" t="s">
        <v>138</v>
      </c>
      <c r="K302" t="s">
        <v>139</v>
      </c>
      <c r="L302" t="str">
        <f t="shared" si="13"/>
        <v xml:space="preserve">Canon </v>
      </c>
      <c r="M302" t="str">
        <f t="shared" si="14"/>
        <v>Mid-Sized Order</v>
      </c>
      <c r="N302">
        <v>4</v>
      </c>
      <c r="O302" s="6">
        <v>0</v>
      </c>
      <c r="P302" s="3">
        <v>723.6</v>
      </c>
      <c r="Q302" s="3">
        <v>22.28</v>
      </c>
      <c r="R302" s="3">
        <v>110.79</v>
      </c>
    </row>
    <row r="303" spans="1:18" hidden="1" x14ac:dyDescent="0.25">
      <c r="A303" t="s">
        <v>669</v>
      </c>
      <c r="B303" s="2">
        <v>43676</v>
      </c>
      <c r="C303" s="10" t="str">
        <f t="shared" si="12"/>
        <v>2019</v>
      </c>
      <c r="D303">
        <v>10070</v>
      </c>
      <c r="E303" t="s">
        <v>670</v>
      </c>
      <c r="F303" t="s">
        <v>32</v>
      </c>
      <c r="G303" t="s">
        <v>88</v>
      </c>
      <c r="H303" t="s">
        <v>89</v>
      </c>
      <c r="I303" t="s">
        <v>90</v>
      </c>
      <c r="J303" t="s">
        <v>167</v>
      </c>
      <c r="K303" t="s">
        <v>168</v>
      </c>
      <c r="L303" t="str">
        <f t="shared" si="13"/>
        <v xml:space="preserve">Philips </v>
      </c>
      <c r="M303" t="str">
        <f t="shared" si="14"/>
        <v>Mid-Sized Order</v>
      </c>
      <c r="N303">
        <v>3</v>
      </c>
      <c r="O303" s="6">
        <v>0.1</v>
      </c>
      <c r="P303" s="3">
        <v>3647.4</v>
      </c>
      <c r="Q303" s="3">
        <v>230.18</v>
      </c>
      <c r="R303" s="3">
        <v>825.46</v>
      </c>
    </row>
    <row r="304" spans="1:18" hidden="1" x14ac:dyDescent="0.25">
      <c r="A304" t="s">
        <v>671</v>
      </c>
      <c r="B304" s="2">
        <v>44660</v>
      </c>
      <c r="C304" s="10" t="str">
        <f t="shared" si="12"/>
        <v>2022</v>
      </c>
      <c r="D304">
        <v>10005</v>
      </c>
      <c r="E304" t="s">
        <v>672</v>
      </c>
      <c r="F304" t="s">
        <v>39</v>
      </c>
      <c r="G304" t="s">
        <v>18</v>
      </c>
      <c r="H304" t="s">
        <v>19</v>
      </c>
      <c r="I304" t="s">
        <v>20</v>
      </c>
      <c r="J304" t="s">
        <v>64</v>
      </c>
      <c r="K304" t="s">
        <v>65</v>
      </c>
      <c r="L304" t="str">
        <f t="shared" si="13"/>
        <v xml:space="preserve">TCL </v>
      </c>
      <c r="M304" t="str">
        <f t="shared" si="14"/>
        <v>Mid-Sized Order</v>
      </c>
      <c r="N304">
        <v>2</v>
      </c>
      <c r="O304" s="6">
        <v>0.15</v>
      </c>
      <c r="P304" s="3">
        <v>1763.28</v>
      </c>
      <c r="Q304" s="3">
        <v>140.61000000000001</v>
      </c>
      <c r="R304" s="3">
        <v>401.98</v>
      </c>
    </row>
    <row r="305" spans="1:18" hidden="1" x14ac:dyDescent="0.25">
      <c r="A305" t="s">
        <v>673</v>
      </c>
      <c r="B305" s="2">
        <v>43916</v>
      </c>
      <c r="C305" s="10" t="str">
        <f t="shared" si="12"/>
        <v>2020</v>
      </c>
      <c r="D305">
        <v>10386</v>
      </c>
      <c r="E305" t="s">
        <v>440</v>
      </c>
      <c r="F305" t="s">
        <v>17</v>
      </c>
      <c r="G305" t="s">
        <v>40</v>
      </c>
      <c r="H305" t="s">
        <v>41</v>
      </c>
      <c r="I305" t="s">
        <v>166</v>
      </c>
      <c r="J305" t="s">
        <v>68</v>
      </c>
      <c r="K305" t="s">
        <v>69</v>
      </c>
      <c r="L305" t="str">
        <f t="shared" si="13"/>
        <v xml:space="preserve">StarTech </v>
      </c>
      <c r="M305" t="str">
        <f t="shared" si="14"/>
        <v>Mid-Sized Order</v>
      </c>
      <c r="N305">
        <v>2</v>
      </c>
      <c r="O305" s="6">
        <v>0.05</v>
      </c>
      <c r="P305" s="3">
        <v>452.98</v>
      </c>
      <c r="Q305" s="3">
        <v>21.72</v>
      </c>
      <c r="R305" s="3">
        <v>70.11</v>
      </c>
    </row>
    <row r="306" spans="1:18" hidden="1" x14ac:dyDescent="0.25">
      <c r="A306" t="s">
        <v>674</v>
      </c>
      <c r="B306" s="2">
        <v>44262</v>
      </c>
      <c r="C306" s="10" t="str">
        <f t="shared" si="12"/>
        <v>2021</v>
      </c>
      <c r="D306">
        <v>10064</v>
      </c>
      <c r="E306" t="s">
        <v>675</v>
      </c>
      <c r="F306" t="s">
        <v>32</v>
      </c>
      <c r="G306" t="s">
        <v>72</v>
      </c>
      <c r="H306" t="s">
        <v>73</v>
      </c>
      <c r="I306" t="s">
        <v>56</v>
      </c>
      <c r="J306" t="s">
        <v>157</v>
      </c>
      <c r="K306" t="s">
        <v>158</v>
      </c>
      <c r="L306" t="str">
        <f t="shared" si="13"/>
        <v xml:space="preserve">Epson </v>
      </c>
      <c r="M306" t="str">
        <f t="shared" si="14"/>
        <v>Single Item</v>
      </c>
      <c r="N306">
        <v>1</v>
      </c>
      <c r="O306" s="6">
        <v>0</v>
      </c>
      <c r="P306" s="3">
        <v>188.87</v>
      </c>
      <c r="Q306" s="3">
        <v>24.64</v>
      </c>
      <c r="R306" s="3">
        <v>30.79</v>
      </c>
    </row>
    <row r="307" spans="1:18" x14ac:dyDescent="0.25">
      <c r="A307" t="s">
        <v>676</v>
      </c>
      <c r="B307" s="2">
        <v>44566</v>
      </c>
      <c r="C307" s="10" t="str">
        <f t="shared" si="12"/>
        <v>2022</v>
      </c>
      <c r="D307">
        <v>10151</v>
      </c>
      <c r="E307" t="s">
        <v>423</v>
      </c>
      <c r="F307" t="s">
        <v>32</v>
      </c>
      <c r="G307" t="s">
        <v>47</v>
      </c>
      <c r="H307" t="s">
        <v>48</v>
      </c>
      <c r="I307" t="s">
        <v>122</v>
      </c>
      <c r="J307" t="s">
        <v>76</v>
      </c>
      <c r="K307" t="s">
        <v>77</v>
      </c>
      <c r="L307" t="str">
        <f t="shared" si="13"/>
        <v xml:space="preserve">Samsung </v>
      </c>
      <c r="M307" t="str">
        <f t="shared" si="14"/>
        <v>Mid-Sized Order</v>
      </c>
      <c r="N307">
        <v>3</v>
      </c>
      <c r="O307" s="6">
        <v>0.1</v>
      </c>
      <c r="P307" s="3">
        <v>2914.5</v>
      </c>
      <c r="Q307" s="3">
        <v>53.3</v>
      </c>
      <c r="R307" s="3">
        <v>588.23</v>
      </c>
    </row>
    <row r="308" spans="1:18" hidden="1" x14ac:dyDescent="0.25">
      <c r="A308" t="s">
        <v>677</v>
      </c>
      <c r="B308" s="2">
        <v>44110</v>
      </c>
      <c r="C308" s="10" t="str">
        <f t="shared" si="12"/>
        <v>2020</v>
      </c>
      <c r="D308">
        <v>10117</v>
      </c>
      <c r="E308" t="s">
        <v>678</v>
      </c>
      <c r="F308" t="s">
        <v>32</v>
      </c>
      <c r="G308" t="s">
        <v>121</v>
      </c>
      <c r="H308" t="s">
        <v>121</v>
      </c>
      <c r="I308" t="s">
        <v>122</v>
      </c>
      <c r="J308" t="s">
        <v>167</v>
      </c>
      <c r="K308" t="s">
        <v>168</v>
      </c>
      <c r="L308" t="str">
        <f t="shared" si="13"/>
        <v xml:space="preserve">Philips </v>
      </c>
      <c r="M308" t="str">
        <f t="shared" si="14"/>
        <v>Single Item</v>
      </c>
      <c r="N308">
        <v>1</v>
      </c>
      <c r="O308" s="6">
        <v>0</v>
      </c>
      <c r="P308" s="3">
        <v>1215.8</v>
      </c>
      <c r="Q308" s="3">
        <v>219.71</v>
      </c>
      <c r="R308" s="3">
        <v>289.45</v>
      </c>
    </row>
    <row r="309" spans="1:18" hidden="1" x14ac:dyDescent="0.25">
      <c r="A309" t="s">
        <v>679</v>
      </c>
      <c r="B309" s="2">
        <v>44498</v>
      </c>
      <c r="C309" s="10" t="str">
        <f t="shared" si="12"/>
        <v>2021</v>
      </c>
      <c r="D309">
        <v>10063</v>
      </c>
      <c r="E309" t="s">
        <v>680</v>
      </c>
      <c r="F309" t="s">
        <v>39</v>
      </c>
      <c r="G309" t="s">
        <v>154</v>
      </c>
      <c r="H309" t="s">
        <v>155</v>
      </c>
      <c r="I309" t="s">
        <v>156</v>
      </c>
      <c r="J309" t="s">
        <v>91</v>
      </c>
      <c r="K309" t="s">
        <v>92</v>
      </c>
      <c r="L309" t="str">
        <f t="shared" si="13"/>
        <v xml:space="preserve">Hamilton </v>
      </c>
      <c r="M309" t="str">
        <f t="shared" si="14"/>
        <v>Single Item</v>
      </c>
      <c r="N309">
        <v>1</v>
      </c>
      <c r="O309" s="6">
        <v>0</v>
      </c>
      <c r="P309" s="3">
        <v>277.07</v>
      </c>
      <c r="Q309" s="3">
        <v>34.33</v>
      </c>
      <c r="R309" s="3">
        <v>36.68</v>
      </c>
    </row>
    <row r="310" spans="1:18" x14ac:dyDescent="0.25">
      <c r="A310" t="s">
        <v>681</v>
      </c>
      <c r="B310" s="2">
        <v>44732</v>
      </c>
      <c r="C310" s="10" t="str">
        <f t="shared" si="12"/>
        <v>2022</v>
      </c>
      <c r="D310">
        <v>10171</v>
      </c>
      <c r="E310" t="s">
        <v>682</v>
      </c>
      <c r="F310" t="s">
        <v>32</v>
      </c>
      <c r="G310" t="s">
        <v>33</v>
      </c>
      <c r="H310" t="s">
        <v>34</v>
      </c>
      <c r="I310" t="s">
        <v>27</v>
      </c>
      <c r="J310" t="s">
        <v>123</v>
      </c>
      <c r="K310" t="s">
        <v>124</v>
      </c>
      <c r="L310" t="str">
        <f t="shared" si="13"/>
        <v xml:space="preserve">Sony </v>
      </c>
      <c r="M310" t="str">
        <f t="shared" si="14"/>
        <v>Mid-Sized Order</v>
      </c>
      <c r="N310">
        <v>4</v>
      </c>
      <c r="O310" s="6">
        <v>0.15</v>
      </c>
      <c r="P310" s="3">
        <v>2670.8</v>
      </c>
      <c r="Q310" s="3">
        <v>24.23</v>
      </c>
      <c r="R310" s="3">
        <v>536.58000000000004</v>
      </c>
    </row>
    <row r="311" spans="1:18" hidden="1" x14ac:dyDescent="0.25">
      <c r="A311" t="s">
        <v>683</v>
      </c>
      <c r="B311" s="2">
        <v>43649</v>
      </c>
      <c r="C311" s="10" t="str">
        <f t="shared" si="12"/>
        <v>2019</v>
      </c>
      <c r="D311">
        <v>10328</v>
      </c>
      <c r="E311" t="s">
        <v>369</v>
      </c>
      <c r="F311" t="s">
        <v>32</v>
      </c>
      <c r="G311" t="s">
        <v>47</v>
      </c>
      <c r="H311" t="s">
        <v>48</v>
      </c>
      <c r="I311" t="s">
        <v>122</v>
      </c>
      <c r="J311" t="s">
        <v>95</v>
      </c>
      <c r="K311" t="s">
        <v>96</v>
      </c>
      <c r="L311" t="str">
        <f t="shared" si="13"/>
        <v xml:space="preserve">Sharp </v>
      </c>
      <c r="M311" t="str">
        <f t="shared" si="14"/>
        <v>Single Item</v>
      </c>
      <c r="N311">
        <v>1</v>
      </c>
      <c r="O311" s="6">
        <v>0</v>
      </c>
      <c r="P311" s="3">
        <v>1024.3699999999999</v>
      </c>
      <c r="Q311" s="3">
        <v>197.44</v>
      </c>
      <c r="R311" s="3">
        <v>245.1</v>
      </c>
    </row>
    <row r="312" spans="1:18" hidden="1" x14ac:dyDescent="0.25">
      <c r="A312" t="s">
        <v>684</v>
      </c>
      <c r="B312" s="2">
        <v>44471</v>
      </c>
      <c r="C312" s="10" t="str">
        <f t="shared" si="12"/>
        <v>2021</v>
      </c>
      <c r="D312">
        <v>10096</v>
      </c>
      <c r="E312" t="s">
        <v>685</v>
      </c>
      <c r="F312" t="s">
        <v>32</v>
      </c>
      <c r="G312" t="s">
        <v>121</v>
      </c>
      <c r="H312" t="s">
        <v>121</v>
      </c>
      <c r="I312" t="s">
        <v>122</v>
      </c>
      <c r="J312" t="s">
        <v>551</v>
      </c>
      <c r="K312" t="s">
        <v>552</v>
      </c>
      <c r="L312" t="str">
        <f t="shared" si="13"/>
        <v xml:space="preserve">Supersonic </v>
      </c>
      <c r="M312" t="str">
        <f t="shared" si="14"/>
        <v>Mid-Sized Order</v>
      </c>
      <c r="N312">
        <v>3</v>
      </c>
      <c r="O312" s="6">
        <v>0</v>
      </c>
      <c r="P312" s="3">
        <v>4013.07</v>
      </c>
      <c r="Q312" s="3">
        <v>244.49</v>
      </c>
      <c r="R312" s="3">
        <v>907.32</v>
      </c>
    </row>
    <row r="313" spans="1:18" hidden="1" x14ac:dyDescent="0.25">
      <c r="A313" t="s">
        <v>686</v>
      </c>
      <c r="B313" s="2">
        <v>43496</v>
      </c>
      <c r="C313" s="10" t="str">
        <f t="shared" si="12"/>
        <v>2019</v>
      </c>
      <c r="D313">
        <v>10196</v>
      </c>
      <c r="E313" t="s">
        <v>1539</v>
      </c>
      <c r="F313" t="s">
        <v>39</v>
      </c>
      <c r="G313" t="s">
        <v>88</v>
      </c>
      <c r="H313" t="s">
        <v>89</v>
      </c>
      <c r="I313" t="s">
        <v>90</v>
      </c>
      <c r="J313" t="s">
        <v>294</v>
      </c>
      <c r="K313" t="s">
        <v>295</v>
      </c>
      <c r="L313" t="str">
        <f t="shared" si="13"/>
        <v xml:space="preserve">Motorola </v>
      </c>
      <c r="M313" t="str">
        <f t="shared" si="14"/>
        <v>Mid-Sized Order</v>
      </c>
      <c r="N313">
        <v>3</v>
      </c>
      <c r="O313" s="6">
        <v>0</v>
      </c>
      <c r="P313" s="3">
        <v>2700.72</v>
      </c>
      <c r="Q313" s="3">
        <v>58.44</v>
      </c>
      <c r="R313" s="3">
        <v>545.99</v>
      </c>
    </row>
    <row r="314" spans="1:18" hidden="1" x14ac:dyDescent="0.25">
      <c r="A314" t="s">
        <v>687</v>
      </c>
      <c r="B314" s="2">
        <v>43202</v>
      </c>
      <c r="C314" s="10" t="str">
        <f t="shared" si="12"/>
        <v>2018</v>
      </c>
      <c r="D314">
        <v>10171</v>
      </c>
      <c r="E314" t="s">
        <v>682</v>
      </c>
      <c r="F314" t="s">
        <v>32</v>
      </c>
      <c r="G314" t="s">
        <v>25</v>
      </c>
      <c r="H314" t="s">
        <v>26</v>
      </c>
      <c r="I314" t="s">
        <v>27</v>
      </c>
      <c r="J314" t="s">
        <v>480</v>
      </c>
      <c r="K314" t="s">
        <v>481</v>
      </c>
      <c r="L314" t="str">
        <f t="shared" si="13"/>
        <v xml:space="preserve">Panasonic </v>
      </c>
      <c r="M314" t="str">
        <f t="shared" si="14"/>
        <v>Single Item</v>
      </c>
      <c r="N314">
        <v>1</v>
      </c>
      <c r="O314" s="6">
        <v>0</v>
      </c>
      <c r="P314" s="3">
        <v>885.07</v>
      </c>
      <c r="Q314" s="3">
        <v>144.58000000000001</v>
      </c>
      <c r="R314" s="3">
        <v>209.18</v>
      </c>
    </row>
    <row r="315" spans="1:18" hidden="1" x14ac:dyDescent="0.25">
      <c r="A315" t="s">
        <v>688</v>
      </c>
      <c r="B315" s="2">
        <v>44365</v>
      </c>
      <c r="C315" s="10" t="str">
        <f t="shared" si="12"/>
        <v>2021</v>
      </c>
      <c r="D315">
        <v>10128</v>
      </c>
      <c r="E315" t="s">
        <v>470</v>
      </c>
      <c r="F315" t="s">
        <v>32</v>
      </c>
      <c r="G315" t="s">
        <v>33</v>
      </c>
      <c r="H315" t="s">
        <v>34</v>
      </c>
      <c r="I315" t="s">
        <v>27</v>
      </c>
      <c r="J315" t="s">
        <v>236</v>
      </c>
      <c r="K315" t="s">
        <v>237</v>
      </c>
      <c r="L315" t="str">
        <f t="shared" si="13"/>
        <v xml:space="preserve">Hamilton </v>
      </c>
      <c r="M315" t="str">
        <f t="shared" si="14"/>
        <v>Single Item</v>
      </c>
      <c r="N315">
        <v>1</v>
      </c>
      <c r="O315" s="6">
        <v>0</v>
      </c>
      <c r="P315" s="3">
        <v>737.82</v>
      </c>
      <c r="Q315" s="3">
        <v>175.46</v>
      </c>
      <c r="R315" s="3">
        <v>202.01</v>
      </c>
    </row>
    <row r="316" spans="1:18" x14ac:dyDescent="0.25">
      <c r="A316" t="s">
        <v>689</v>
      </c>
      <c r="B316" s="2">
        <v>44233</v>
      </c>
      <c r="C316" s="10" t="str">
        <f t="shared" si="12"/>
        <v>2021</v>
      </c>
      <c r="D316">
        <v>10369</v>
      </c>
      <c r="E316" t="s">
        <v>98</v>
      </c>
      <c r="F316" t="s">
        <v>32</v>
      </c>
      <c r="G316" t="s">
        <v>25</v>
      </c>
      <c r="H316" t="s">
        <v>26</v>
      </c>
      <c r="I316" t="s">
        <v>27</v>
      </c>
      <c r="J316" t="s">
        <v>272</v>
      </c>
      <c r="K316" t="s">
        <v>273</v>
      </c>
      <c r="L316" t="str">
        <f t="shared" si="13"/>
        <v xml:space="preserve">Huawei </v>
      </c>
      <c r="M316" t="str">
        <f t="shared" si="14"/>
        <v>Mid-Sized Order</v>
      </c>
      <c r="N316">
        <v>4</v>
      </c>
      <c r="O316" s="6">
        <v>0.05</v>
      </c>
      <c r="P316" s="3">
        <v>2001.28</v>
      </c>
      <c r="Q316" s="3">
        <v>15.45</v>
      </c>
      <c r="R316" s="3">
        <v>401.78</v>
      </c>
    </row>
    <row r="317" spans="1:18" hidden="1" x14ac:dyDescent="0.25">
      <c r="A317" t="s">
        <v>690</v>
      </c>
      <c r="B317" s="2">
        <v>44899</v>
      </c>
      <c r="C317" s="10" t="str">
        <f t="shared" si="12"/>
        <v>2022</v>
      </c>
      <c r="D317">
        <v>10374</v>
      </c>
      <c r="E317" t="s">
        <v>164</v>
      </c>
      <c r="F317" t="s">
        <v>32</v>
      </c>
      <c r="G317" t="s">
        <v>18</v>
      </c>
      <c r="H317" t="s">
        <v>19</v>
      </c>
      <c r="I317" t="s">
        <v>20</v>
      </c>
      <c r="J317" t="s">
        <v>551</v>
      </c>
      <c r="K317" t="s">
        <v>552</v>
      </c>
      <c r="L317" t="str">
        <f t="shared" si="13"/>
        <v xml:space="preserve">Supersonic </v>
      </c>
      <c r="M317" t="str">
        <f t="shared" si="14"/>
        <v>Single Item</v>
      </c>
      <c r="N317">
        <v>1</v>
      </c>
      <c r="O317" s="6">
        <v>0.1</v>
      </c>
      <c r="P317" s="3">
        <v>1337.69</v>
      </c>
      <c r="Q317" s="3">
        <v>244.49</v>
      </c>
      <c r="R317" s="3">
        <v>318.74</v>
      </c>
    </row>
    <row r="318" spans="1:18" hidden="1" x14ac:dyDescent="0.25">
      <c r="A318" t="s">
        <v>691</v>
      </c>
      <c r="B318" s="2">
        <v>44385</v>
      </c>
      <c r="C318" s="10" t="str">
        <f t="shared" si="12"/>
        <v>2021</v>
      </c>
      <c r="D318">
        <v>10173</v>
      </c>
      <c r="E318" t="s">
        <v>692</v>
      </c>
      <c r="F318" t="s">
        <v>17</v>
      </c>
      <c r="G318" t="s">
        <v>33</v>
      </c>
      <c r="H318" t="s">
        <v>34</v>
      </c>
      <c r="I318" t="s">
        <v>27</v>
      </c>
      <c r="J318" t="s">
        <v>398</v>
      </c>
      <c r="K318" t="s">
        <v>1551</v>
      </c>
      <c r="L318" t="str">
        <f t="shared" si="13"/>
        <v xml:space="preserve">Samsung </v>
      </c>
      <c r="M318" t="str">
        <f t="shared" si="14"/>
        <v>Single Item</v>
      </c>
      <c r="N318">
        <v>1</v>
      </c>
      <c r="O318" s="6">
        <v>0</v>
      </c>
      <c r="P318" s="3">
        <v>239.47</v>
      </c>
      <c r="Q318" s="3">
        <v>22.84</v>
      </c>
      <c r="R318" s="3">
        <v>31.02</v>
      </c>
    </row>
    <row r="319" spans="1:18" hidden="1" x14ac:dyDescent="0.25">
      <c r="A319" t="s">
        <v>693</v>
      </c>
      <c r="B319" s="2">
        <v>44098</v>
      </c>
      <c r="C319" s="10" t="str">
        <f t="shared" si="12"/>
        <v>2020</v>
      </c>
      <c r="D319">
        <v>10284</v>
      </c>
      <c r="E319" t="s">
        <v>94</v>
      </c>
      <c r="F319" t="s">
        <v>17</v>
      </c>
      <c r="G319" t="s">
        <v>88</v>
      </c>
      <c r="H319" t="s">
        <v>89</v>
      </c>
      <c r="I319" t="s">
        <v>90</v>
      </c>
      <c r="J319" t="s">
        <v>229</v>
      </c>
      <c r="K319" t="s">
        <v>230</v>
      </c>
      <c r="L319" t="str">
        <f t="shared" si="13"/>
        <v xml:space="preserve">LG </v>
      </c>
      <c r="M319" t="str">
        <f t="shared" si="14"/>
        <v>Mid-Sized Order</v>
      </c>
      <c r="N319">
        <v>2</v>
      </c>
      <c r="O319" s="6">
        <v>0</v>
      </c>
      <c r="P319" s="3">
        <v>2379.6</v>
      </c>
      <c r="Q319" s="3">
        <v>239.87</v>
      </c>
      <c r="R319" s="3">
        <v>547.51</v>
      </c>
    </row>
    <row r="320" spans="1:18" hidden="1" x14ac:dyDescent="0.25">
      <c r="A320" t="s">
        <v>694</v>
      </c>
      <c r="B320" s="2">
        <v>43548</v>
      </c>
      <c r="C320" s="10" t="str">
        <f t="shared" si="12"/>
        <v>2019</v>
      </c>
      <c r="D320">
        <v>10199</v>
      </c>
      <c r="E320" t="s">
        <v>695</v>
      </c>
      <c r="F320" t="s">
        <v>32</v>
      </c>
      <c r="G320" t="s">
        <v>72</v>
      </c>
      <c r="H320" t="s">
        <v>73</v>
      </c>
      <c r="I320" t="s">
        <v>56</v>
      </c>
      <c r="J320" t="s">
        <v>374</v>
      </c>
      <c r="K320" t="s">
        <v>1550</v>
      </c>
      <c r="L320" t="str">
        <f t="shared" si="13"/>
        <v xml:space="preserve">Insignia </v>
      </c>
      <c r="M320" t="str">
        <f t="shared" si="14"/>
        <v>Large Order</v>
      </c>
      <c r="N320">
        <v>7</v>
      </c>
      <c r="O320" s="6">
        <v>0.05</v>
      </c>
      <c r="P320" s="3">
        <v>8337.07</v>
      </c>
      <c r="Q320" s="3">
        <v>270.33999999999997</v>
      </c>
      <c r="R320" s="3">
        <v>1861.17</v>
      </c>
    </row>
    <row r="321" spans="1:18" hidden="1" x14ac:dyDescent="0.25">
      <c r="A321" t="s">
        <v>696</v>
      </c>
      <c r="B321" s="2">
        <v>44045</v>
      </c>
      <c r="C321" s="10" t="str">
        <f t="shared" si="12"/>
        <v>2020</v>
      </c>
      <c r="D321">
        <v>10118</v>
      </c>
      <c r="E321" t="s">
        <v>697</v>
      </c>
      <c r="F321" t="s">
        <v>39</v>
      </c>
      <c r="G321" t="s">
        <v>103</v>
      </c>
      <c r="H321" t="s">
        <v>104</v>
      </c>
      <c r="I321" t="s">
        <v>105</v>
      </c>
      <c r="J321" t="s">
        <v>205</v>
      </c>
      <c r="K321" t="s">
        <v>206</v>
      </c>
      <c r="L321" t="str">
        <f t="shared" si="13"/>
        <v xml:space="preserve">LG </v>
      </c>
      <c r="M321" t="str">
        <f t="shared" si="14"/>
        <v>Single Item</v>
      </c>
      <c r="N321">
        <v>1</v>
      </c>
      <c r="O321" s="6">
        <v>0</v>
      </c>
      <c r="P321" s="3">
        <v>753.3</v>
      </c>
      <c r="Q321" s="3">
        <v>54.77</v>
      </c>
      <c r="R321" s="3">
        <v>156.13999999999999</v>
      </c>
    </row>
    <row r="322" spans="1:18" hidden="1" x14ac:dyDescent="0.25">
      <c r="A322" t="s">
        <v>698</v>
      </c>
      <c r="B322" s="2">
        <v>43616</v>
      </c>
      <c r="C322" s="10" t="str">
        <f t="shared" si="12"/>
        <v>2019</v>
      </c>
      <c r="D322">
        <v>10198</v>
      </c>
      <c r="E322" t="s">
        <v>699</v>
      </c>
      <c r="F322" t="s">
        <v>39</v>
      </c>
      <c r="G322" t="s">
        <v>47</v>
      </c>
      <c r="H322" t="s">
        <v>48</v>
      </c>
      <c r="I322" t="s">
        <v>122</v>
      </c>
      <c r="J322" t="s">
        <v>246</v>
      </c>
      <c r="K322" t="s">
        <v>247</v>
      </c>
      <c r="L322" t="str">
        <f t="shared" si="13"/>
        <v xml:space="preserve">Samsung </v>
      </c>
      <c r="M322" t="str">
        <f t="shared" si="14"/>
        <v>Single Item</v>
      </c>
      <c r="N322">
        <v>1</v>
      </c>
      <c r="O322" s="6">
        <v>0.05</v>
      </c>
      <c r="P322" s="3">
        <v>1023.46</v>
      </c>
      <c r="Q322" s="3">
        <v>164.28</v>
      </c>
      <c r="R322" s="3">
        <v>241.59</v>
      </c>
    </row>
    <row r="323" spans="1:18" hidden="1" x14ac:dyDescent="0.25">
      <c r="A323" t="s">
        <v>700</v>
      </c>
      <c r="B323" s="2">
        <v>44817</v>
      </c>
      <c r="C323" s="10" t="str">
        <f t="shared" si="12"/>
        <v>2022</v>
      </c>
      <c r="D323">
        <v>10137</v>
      </c>
      <c r="E323" t="s">
        <v>701</v>
      </c>
      <c r="F323" t="s">
        <v>32</v>
      </c>
      <c r="G323" t="s">
        <v>165</v>
      </c>
      <c r="H323" t="s">
        <v>41</v>
      </c>
      <c r="I323" t="s">
        <v>166</v>
      </c>
      <c r="J323" t="s">
        <v>443</v>
      </c>
      <c r="K323" t="s">
        <v>444</v>
      </c>
      <c r="L323" t="str">
        <f t="shared" si="13"/>
        <v xml:space="preserve">Cisco </v>
      </c>
      <c r="M323" t="str">
        <f t="shared" si="14"/>
        <v>Single Item</v>
      </c>
      <c r="N323">
        <v>1</v>
      </c>
      <c r="O323" s="6">
        <v>0</v>
      </c>
      <c r="P323" s="3">
        <v>554.19000000000005</v>
      </c>
      <c r="Q323" s="3">
        <v>31.36</v>
      </c>
      <c r="R323" s="3">
        <v>113.98</v>
      </c>
    </row>
    <row r="324" spans="1:18" hidden="1" x14ac:dyDescent="0.25">
      <c r="A324" t="s">
        <v>702</v>
      </c>
      <c r="B324" s="2">
        <v>43638</v>
      </c>
      <c r="C324" s="10" t="str">
        <f t="shared" si="12"/>
        <v>2019</v>
      </c>
      <c r="D324">
        <v>10054</v>
      </c>
      <c r="E324" t="s">
        <v>703</v>
      </c>
      <c r="F324" t="s">
        <v>39</v>
      </c>
      <c r="G324" t="s">
        <v>165</v>
      </c>
      <c r="H324" t="s">
        <v>41</v>
      </c>
      <c r="I324" t="s">
        <v>166</v>
      </c>
      <c r="J324" t="s">
        <v>379</v>
      </c>
      <c r="K324" t="s">
        <v>380</v>
      </c>
      <c r="L324" t="str">
        <f t="shared" si="13"/>
        <v xml:space="preserve">Toshiba </v>
      </c>
      <c r="M324" t="str">
        <f t="shared" si="14"/>
        <v>Single Item</v>
      </c>
      <c r="N324">
        <v>1</v>
      </c>
      <c r="O324" s="6">
        <v>0.05</v>
      </c>
      <c r="P324" s="3">
        <v>1021.59</v>
      </c>
      <c r="Q324" s="3">
        <v>174.02</v>
      </c>
      <c r="R324" s="3">
        <v>242.15</v>
      </c>
    </row>
    <row r="325" spans="1:18" hidden="1" x14ac:dyDescent="0.25">
      <c r="A325" t="s">
        <v>704</v>
      </c>
      <c r="B325" s="2">
        <v>43791</v>
      </c>
      <c r="C325" s="10" t="str">
        <f t="shared" si="12"/>
        <v>2019</v>
      </c>
      <c r="D325">
        <v>10214</v>
      </c>
      <c r="E325" t="s">
        <v>1558</v>
      </c>
      <c r="F325" t="s">
        <v>17</v>
      </c>
      <c r="G325" t="s">
        <v>278</v>
      </c>
      <c r="H325" t="s">
        <v>279</v>
      </c>
      <c r="I325" t="s">
        <v>122</v>
      </c>
      <c r="J325" t="s">
        <v>480</v>
      </c>
      <c r="K325" t="s">
        <v>481</v>
      </c>
      <c r="L325" t="str">
        <f t="shared" si="13"/>
        <v xml:space="preserve">Panasonic </v>
      </c>
      <c r="M325" t="str">
        <f t="shared" si="14"/>
        <v>Mid-Sized Order</v>
      </c>
      <c r="N325">
        <v>2</v>
      </c>
      <c r="O325" s="6">
        <v>0</v>
      </c>
      <c r="P325" s="3">
        <v>1770.14</v>
      </c>
      <c r="Q325" s="3">
        <v>151.81</v>
      </c>
      <c r="R325" s="3">
        <v>404.62</v>
      </c>
    </row>
    <row r="326" spans="1:18" hidden="1" x14ac:dyDescent="0.25">
      <c r="A326" t="s">
        <v>706</v>
      </c>
      <c r="B326" s="2">
        <v>43765</v>
      </c>
      <c r="C326" s="10" t="str">
        <f t="shared" si="12"/>
        <v>2019</v>
      </c>
      <c r="D326">
        <v>10071</v>
      </c>
      <c r="E326" t="s">
        <v>707</v>
      </c>
      <c r="F326" t="s">
        <v>17</v>
      </c>
      <c r="G326" t="s">
        <v>193</v>
      </c>
      <c r="H326" t="s">
        <v>193</v>
      </c>
      <c r="I326" t="s">
        <v>194</v>
      </c>
      <c r="J326" t="s">
        <v>241</v>
      </c>
      <c r="K326" t="s">
        <v>242</v>
      </c>
      <c r="L326" t="str">
        <f t="shared" si="13"/>
        <v xml:space="preserve">LG </v>
      </c>
      <c r="M326" t="str">
        <f t="shared" si="14"/>
        <v>Mid-Sized Order</v>
      </c>
      <c r="N326">
        <v>3</v>
      </c>
      <c r="O326" s="6">
        <v>0.1</v>
      </c>
      <c r="P326" s="3">
        <v>714.24</v>
      </c>
      <c r="Q326" s="3">
        <v>29.88</v>
      </c>
      <c r="R326" s="3">
        <v>88.7</v>
      </c>
    </row>
    <row r="327" spans="1:18" hidden="1" x14ac:dyDescent="0.25">
      <c r="A327" t="s">
        <v>708</v>
      </c>
      <c r="B327" s="2">
        <v>44217</v>
      </c>
      <c r="C327" s="10" t="str">
        <f t="shared" si="12"/>
        <v>2021</v>
      </c>
      <c r="D327">
        <v>10269</v>
      </c>
      <c r="E327" t="s">
        <v>463</v>
      </c>
      <c r="F327" t="s">
        <v>17</v>
      </c>
      <c r="G327" t="s">
        <v>193</v>
      </c>
      <c r="H327" t="s">
        <v>193</v>
      </c>
      <c r="I327" t="s">
        <v>194</v>
      </c>
      <c r="J327" t="s">
        <v>95</v>
      </c>
      <c r="K327" t="s">
        <v>96</v>
      </c>
      <c r="L327" t="str">
        <f t="shared" si="13"/>
        <v xml:space="preserve">Sharp </v>
      </c>
      <c r="M327" t="str">
        <f t="shared" si="14"/>
        <v>Large Order</v>
      </c>
      <c r="N327">
        <v>5</v>
      </c>
      <c r="O327" s="6">
        <v>0.1</v>
      </c>
      <c r="P327" s="3">
        <v>5121.8500000000004</v>
      </c>
      <c r="Q327" s="3">
        <v>206.84</v>
      </c>
      <c r="R327" s="3">
        <v>1147.48</v>
      </c>
    </row>
    <row r="328" spans="1:18" hidden="1" x14ac:dyDescent="0.25">
      <c r="A328" t="s">
        <v>709</v>
      </c>
      <c r="B328" s="2">
        <v>44125</v>
      </c>
      <c r="C328" s="10" t="str">
        <f t="shared" ref="C328:C391" si="15">LEFT(TEXT(B328, "YYYY-MM-DD"), 4)</f>
        <v>2020</v>
      </c>
      <c r="D328">
        <v>10039</v>
      </c>
      <c r="E328" t="s">
        <v>366</v>
      </c>
      <c r="F328" t="s">
        <v>39</v>
      </c>
      <c r="G328" t="s">
        <v>33</v>
      </c>
      <c r="H328" t="s">
        <v>34</v>
      </c>
      <c r="I328" t="s">
        <v>27</v>
      </c>
      <c r="J328" t="s">
        <v>80</v>
      </c>
      <c r="K328" t="s">
        <v>81</v>
      </c>
      <c r="L328" t="str">
        <f t="shared" ref="L328:L391" si="16">LEFT(K328, FIND(" ", K328))</f>
        <v xml:space="preserve">HP </v>
      </c>
      <c r="M328" t="str">
        <f t="shared" ref="M328:M391" si="17">IF(N328 = 1, "Single Item", IF(N328 &lt;= 4, "Mid-Sized Order", IF(N328 &gt; 4, "Large Order", "Invalid")))</f>
        <v>Single Item</v>
      </c>
      <c r="N328">
        <v>1</v>
      </c>
      <c r="O328" s="6">
        <v>0.05</v>
      </c>
      <c r="P328" s="3">
        <v>227.74</v>
      </c>
      <c r="Q328" s="3">
        <v>23.55</v>
      </c>
      <c r="R328" s="3">
        <v>36.51</v>
      </c>
    </row>
    <row r="329" spans="1:18" hidden="1" x14ac:dyDescent="0.25">
      <c r="A329" t="s">
        <v>710</v>
      </c>
      <c r="B329" s="2">
        <v>43836</v>
      </c>
      <c r="C329" s="10" t="str">
        <f t="shared" si="15"/>
        <v>2020</v>
      </c>
      <c r="D329">
        <v>10065</v>
      </c>
      <c r="E329" t="s">
        <v>711</v>
      </c>
      <c r="F329" t="s">
        <v>39</v>
      </c>
      <c r="G329" t="s">
        <v>165</v>
      </c>
      <c r="H329" t="s">
        <v>41</v>
      </c>
      <c r="I329" t="s">
        <v>166</v>
      </c>
      <c r="J329" t="s">
        <v>480</v>
      </c>
      <c r="K329" t="s">
        <v>481</v>
      </c>
      <c r="L329" t="str">
        <f t="shared" si="16"/>
        <v xml:space="preserve">Panasonic </v>
      </c>
      <c r="M329" t="str">
        <f t="shared" si="17"/>
        <v>Mid-Sized Order</v>
      </c>
      <c r="N329">
        <v>4</v>
      </c>
      <c r="O329" s="6">
        <v>0</v>
      </c>
      <c r="P329" s="3">
        <v>3540.28</v>
      </c>
      <c r="Q329" s="3">
        <v>159.04</v>
      </c>
      <c r="R329" s="3">
        <v>794.78</v>
      </c>
    </row>
    <row r="330" spans="1:18" hidden="1" x14ac:dyDescent="0.25">
      <c r="A330" t="s">
        <v>712</v>
      </c>
      <c r="B330" s="2">
        <v>43931</v>
      </c>
      <c r="C330" s="10" t="str">
        <f t="shared" si="15"/>
        <v>2020</v>
      </c>
      <c r="D330">
        <v>10233</v>
      </c>
      <c r="E330" t="s">
        <v>477</v>
      </c>
      <c r="F330" t="s">
        <v>39</v>
      </c>
      <c r="G330" t="s">
        <v>165</v>
      </c>
      <c r="H330" t="s">
        <v>41</v>
      </c>
      <c r="I330" t="s">
        <v>166</v>
      </c>
      <c r="J330" t="s">
        <v>80</v>
      </c>
      <c r="K330" t="s">
        <v>81</v>
      </c>
      <c r="L330" t="str">
        <f t="shared" si="16"/>
        <v xml:space="preserve">HP </v>
      </c>
      <c r="M330" t="str">
        <f t="shared" si="17"/>
        <v>Single Item</v>
      </c>
      <c r="N330">
        <v>1</v>
      </c>
      <c r="O330" s="6">
        <v>0.25</v>
      </c>
      <c r="P330" s="3">
        <v>227.74</v>
      </c>
      <c r="Q330" s="3">
        <v>25.9</v>
      </c>
      <c r="R330" s="3">
        <v>36.75</v>
      </c>
    </row>
    <row r="331" spans="1:18" hidden="1" x14ac:dyDescent="0.25">
      <c r="A331" t="s">
        <v>713</v>
      </c>
      <c r="B331" s="2">
        <v>43622</v>
      </c>
      <c r="C331" s="10" t="str">
        <f t="shared" si="15"/>
        <v>2019</v>
      </c>
      <c r="D331">
        <v>10079</v>
      </c>
      <c r="E331" t="s">
        <v>714</v>
      </c>
      <c r="F331" t="s">
        <v>39</v>
      </c>
      <c r="G331" t="s">
        <v>154</v>
      </c>
      <c r="H331" t="s">
        <v>155</v>
      </c>
      <c r="I331" t="s">
        <v>156</v>
      </c>
      <c r="J331" t="s">
        <v>106</v>
      </c>
      <c r="K331" t="s">
        <v>107</v>
      </c>
      <c r="L331" t="str">
        <f t="shared" si="16"/>
        <v xml:space="preserve">Breville </v>
      </c>
      <c r="M331" t="str">
        <f t="shared" si="17"/>
        <v>Single Item</v>
      </c>
      <c r="N331">
        <v>1</v>
      </c>
      <c r="O331" s="6">
        <v>0.05</v>
      </c>
      <c r="P331" s="3">
        <v>1007.32</v>
      </c>
      <c r="Q331" s="3">
        <v>259.14</v>
      </c>
      <c r="R331" s="3">
        <v>277.74</v>
      </c>
    </row>
    <row r="332" spans="1:18" hidden="1" x14ac:dyDescent="0.25">
      <c r="A332" t="s">
        <v>715</v>
      </c>
      <c r="B332" s="2">
        <v>44825</v>
      </c>
      <c r="C332" s="10" t="str">
        <f t="shared" si="15"/>
        <v>2022</v>
      </c>
      <c r="D332">
        <v>10160</v>
      </c>
      <c r="E332" t="s">
        <v>641</v>
      </c>
      <c r="F332" t="s">
        <v>17</v>
      </c>
      <c r="G332" t="s">
        <v>278</v>
      </c>
      <c r="H332" t="s">
        <v>279</v>
      </c>
      <c r="I332" t="s">
        <v>122</v>
      </c>
      <c r="J332" t="s">
        <v>21</v>
      </c>
      <c r="K332" t="s">
        <v>22</v>
      </c>
      <c r="L332" t="str">
        <f t="shared" si="16"/>
        <v xml:space="preserve">OnePlus </v>
      </c>
      <c r="M332" t="str">
        <f t="shared" si="17"/>
        <v>Mid-Sized Order</v>
      </c>
      <c r="N332">
        <v>2</v>
      </c>
      <c r="O332" s="6">
        <v>0.1</v>
      </c>
      <c r="P332" s="3">
        <v>1236.02</v>
      </c>
      <c r="Q332" s="3">
        <v>25.01</v>
      </c>
      <c r="R332" s="3">
        <v>249.7</v>
      </c>
    </row>
    <row r="333" spans="1:18" hidden="1" x14ac:dyDescent="0.25">
      <c r="A333" t="s">
        <v>716</v>
      </c>
      <c r="B333" s="2">
        <v>44713</v>
      </c>
      <c r="C333" s="10" t="str">
        <f t="shared" si="15"/>
        <v>2022</v>
      </c>
      <c r="D333">
        <v>10312</v>
      </c>
      <c r="E333" t="s">
        <v>1541</v>
      </c>
      <c r="F333" t="s">
        <v>32</v>
      </c>
      <c r="G333" t="s">
        <v>40</v>
      </c>
      <c r="H333" t="s">
        <v>41</v>
      </c>
      <c r="I333" t="s">
        <v>166</v>
      </c>
      <c r="J333" t="s">
        <v>138</v>
      </c>
      <c r="K333" t="s">
        <v>139</v>
      </c>
      <c r="L333" t="str">
        <f t="shared" si="16"/>
        <v xml:space="preserve">Canon </v>
      </c>
      <c r="M333" t="str">
        <f t="shared" si="17"/>
        <v>Single Item</v>
      </c>
      <c r="N333">
        <v>1</v>
      </c>
      <c r="O333" s="6">
        <v>0.05</v>
      </c>
      <c r="P333" s="3">
        <v>180.9</v>
      </c>
      <c r="Q333" s="3">
        <v>20.43</v>
      </c>
      <c r="R333" s="3">
        <v>29.18</v>
      </c>
    </row>
    <row r="334" spans="1:18" hidden="1" x14ac:dyDescent="0.25">
      <c r="A334" t="s">
        <v>717</v>
      </c>
      <c r="B334" s="2">
        <v>43468</v>
      </c>
      <c r="C334" s="10" t="str">
        <f t="shared" si="15"/>
        <v>2019</v>
      </c>
      <c r="D334">
        <v>10039</v>
      </c>
      <c r="E334" t="s">
        <v>366</v>
      </c>
      <c r="F334" t="s">
        <v>39</v>
      </c>
      <c r="G334" t="s">
        <v>165</v>
      </c>
      <c r="H334" t="s">
        <v>41</v>
      </c>
      <c r="I334" t="s">
        <v>166</v>
      </c>
      <c r="J334" t="s">
        <v>229</v>
      </c>
      <c r="K334" t="s">
        <v>230</v>
      </c>
      <c r="L334" t="str">
        <f t="shared" si="16"/>
        <v xml:space="preserve">LG </v>
      </c>
      <c r="M334" t="str">
        <f t="shared" si="17"/>
        <v>Mid-Sized Order</v>
      </c>
      <c r="N334">
        <v>4</v>
      </c>
      <c r="O334" s="6">
        <v>0</v>
      </c>
      <c r="P334" s="3">
        <v>4759.2</v>
      </c>
      <c r="Q334" s="3">
        <v>239.87</v>
      </c>
      <c r="R334" s="3">
        <v>1071.03</v>
      </c>
    </row>
    <row r="335" spans="1:18" hidden="1" x14ac:dyDescent="0.25">
      <c r="A335" t="s">
        <v>718</v>
      </c>
      <c r="B335" s="2">
        <v>43766</v>
      </c>
      <c r="C335" s="10" t="str">
        <f t="shared" si="15"/>
        <v>2019</v>
      </c>
      <c r="D335">
        <v>10243</v>
      </c>
      <c r="E335" t="s">
        <v>719</v>
      </c>
      <c r="F335" t="s">
        <v>17</v>
      </c>
      <c r="G335" t="s">
        <v>112</v>
      </c>
      <c r="H335" t="s">
        <v>26</v>
      </c>
      <c r="I335" t="s">
        <v>27</v>
      </c>
      <c r="J335" t="s">
        <v>379</v>
      </c>
      <c r="K335" t="s">
        <v>380</v>
      </c>
      <c r="L335" t="str">
        <f t="shared" si="16"/>
        <v xml:space="preserve">Toshiba </v>
      </c>
      <c r="M335" t="str">
        <f t="shared" si="17"/>
        <v>Single Item</v>
      </c>
      <c r="N335">
        <v>1</v>
      </c>
      <c r="O335" s="6">
        <v>0.2</v>
      </c>
      <c r="P335" s="3">
        <v>1021.59</v>
      </c>
      <c r="Q335" s="3">
        <v>158.19999999999999</v>
      </c>
      <c r="R335" s="3">
        <v>240.57</v>
      </c>
    </row>
    <row r="336" spans="1:18" hidden="1" x14ac:dyDescent="0.25">
      <c r="A336" t="s">
        <v>720</v>
      </c>
      <c r="B336" s="2">
        <v>44804</v>
      </c>
      <c r="C336" s="10" t="str">
        <f t="shared" si="15"/>
        <v>2022</v>
      </c>
      <c r="D336">
        <v>10297</v>
      </c>
      <c r="E336" t="s">
        <v>721</v>
      </c>
      <c r="F336" t="s">
        <v>39</v>
      </c>
      <c r="G336" t="s">
        <v>154</v>
      </c>
      <c r="H336" t="s">
        <v>155</v>
      </c>
      <c r="I336" t="s">
        <v>156</v>
      </c>
      <c r="J336" t="s">
        <v>302</v>
      </c>
      <c r="K336" t="s">
        <v>303</v>
      </c>
      <c r="L336" t="str">
        <f t="shared" si="16"/>
        <v xml:space="preserve">Toshiba </v>
      </c>
      <c r="M336" t="str">
        <f t="shared" si="17"/>
        <v>Mid-Sized Order</v>
      </c>
      <c r="N336">
        <v>2</v>
      </c>
      <c r="O336" s="6">
        <v>0.1</v>
      </c>
      <c r="P336" s="3">
        <v>545.74</v>
      </c>
      <c r="Q336" s="3">
        <v>34.130000000000003</v>
      </c>
      <c r="R336" s="3">
        <v>68.89</v>
      </c>
    </row>
    <row r="337" spans="1:18" hidden="1" x14ac:dyDescent="0.25">
      <c r="A337" t="s">
        <v>722</v>
      </c>
      <c r="B337" s="2">
        <v>44027</v>
      </c>
      <c r="C337" s="10" t="str">
        <f t="shared" si="15"/>
        <v>2020</v>
      </c>
      <c r="D337">
        <v>10112</v>
      </c>
      <c r="E337" t="s">
        <v>1542</v>
      </c>
      <c r="F337" t="s">
        <v>32</v>
      </c>
      <c r="G337" t="s">
        <v>54</v>
      </c>
      <c r="H337" t="s">
        <v>55</v>
      </c>
      <c r="I337" t="s">
        <v>56</v>
      </c>
      <c r="J337" t="s">
        <v>123</v>
      </c>
      <c r="K337" t="s">
        <v>124</v>
      </c>
      <c r="L337" t="str">
        <f t="shared" si="16"/>
        <v xml:space="preserve">Sony </v>
      </c>
      <c r="M337" t="str">
        <f t="shared" si="17"/>
        <v>Single Item</v>
      </c>
      <c r="N337">
        <v>1</v>
      </c>
      <c r="O337" s="6">
        <v>0</v>
      </c>
      <c r="P337" s="3">
        <v>667.7</v>
      </c>
      <c r="Q337" s="3">
        <v>29.08</v>
      </c>
      <c r="R337" s="3">
        <v>136.44999999999999</v>
      </c>
    </row>
    <row r="338" spans="1:18" hidden="1" x14ac:dyDescent="0.25">
      <c r="A338" t="s">
        <v>723</v>
      </c>
      <c r="B338" s="2">
        <v>43591</v>
      </c>
      <c r="C338" s="10" t="str">
        <f t="shared" si="15"/>
        <v>2019</v>
      </c>
      <c r="D338">
        <v>10292</v>
      </c>
      <c r="E338" t="s">
        <v>31</v>
      </c>
      <c r="F338" t="s">
        <v>32</v>
      </c>
      <c r="G338" t="s">
        <v>47</v>
      </c>
      <c r="H338" t="s">
        <v>48</v>
      </c>
      <c r="I338" t="s">
        <v>122</v>
      </c>
      <c r="J338" t="s">
        <v>129</v>
      </c>
      <c r="K338" t="s">
        <v>130</v>
      </c>
      <c r="L338" t="str">
        <f t="shared" si="16"/>
        <v xml:space="preserve">BlackBerry </v>
      </c>
      <c r="M338" t="str">
        <f t="shared" si="17"/>
        <v>Mid-Sized Order</v>
      </c>
      <c r="N338">
        <v>3</v>
      </c>
      <c r="O338" s="6">
        <v>0.2</v>
      </c>
      <c r="P338" s="3">
        <v>2750.07</v>
      </c>
      <c r="Q338" s="3">
        <v>56.47</v>
      </c>
      <c r="R338" s="3">
        <v>555.66999999999996</v>
      </c>
    </row>
    <row r="339" spans="1:18" hidden="1" x14ac:dyDescent="0.25">
      <c r="A339" t="s">
        <v>724</v>
      </c>
      <c r="B339" s="2">
        <v>43824</v>
      </c>
      <c r="C339" s="10" t="str">
        <f t="shared" si="15"/>
        <v>2019</v>
      </c>
      <c r="D339">
        <v>10144</v>
      </c>
      <c r="E339" t="s">
        <v>725</v>
      </c>
      <c r="F339" t="s">
        <v>17</v>
      </c>
      <c r="G339" t="s">
        <v>154</v>
      </c>
      <c r="H339" t="s">
        <v>155</v>
      </c>
      <c r="I339" t="s">
        <v>156</v>
      </c>
      <c r="J339" t="s">
        <v>443</v>
      </c>
      <c r="K339" t="s">
        <v>444</v>
      </c>
      <c r="L339" t="str">
        <f t="shared" si="16"/>
        <v xml:space="preserve">Cisco </v>
      </c>
      <c r="M339" t="str">
        <f t="shared" si="17"/>
        <v>Large Order</v>
      </c>
      <c r="N339">
        <v>6</v>
      </c>
      <c r="O339" s="6">
        <v>0.2</v>
      </c>
      <c r="P339" s="3">
        <v>3325.14</v>
      </c>
      <c r="Q339" s="3">
        <v>31.36</v>
      </c>
      <c r="R339" s="3">
        <v>668.18</v>
      </c>
    </row>
    <row r="340" spans="1:18" hidden="1" x14ac:dyDescent="0.25">
      <c r="A340" t="s">
        <v>726</v>
      </c>
      <c r="B340" s="2">
        <v>44072</v>
      </c>
      <c r="C340" s="10" t="str">
        <f t="shared" si="15"/>
        <v>2020</v>
      </c>
      <c r="D340">
        <v>10160</v>
      </c>
      <c r="E340" t="s">
        <v>641</v>
      </c>
      <c r="F340" t="s">
        <v>17</v>
      </c>
      <c r="G340" t="s">
        <v>18</v>
      </c>
      <c r="H340" t="s">
        <v>19</v>
      </c>
      <c r="I340" t="s">
        <v>20</v>
      </c>
      <c r="J340" t="s">
        <v>241</v>
      </c>
      <c r="K340" t="s">
        <v>242</v>
      </c>
      <c r="L340" t="str">
        <f t="shared" si="16"/>
        <v xml:space="preserve">LG </v>
      </c>
      <c r="M340" t="str">
        <f t="shared" si="17"/>
        <v>Single Item</v>
      </c>
      <c r="N340">
        <v>1</v>
      </c>
      <c r="O340" s="6">
        <v>0</v>
      </c>
      <c r="P340" s="3">
        <v>238.08</v>
      </c>
      <c r="Q340" s="3">
        <v>28.52</v>
      </c>
      <c r="R340" s="3">
        <v>31.42</v>
      </c>
    </row>
    <row r="341" spans="1:18" hidden="1" x14ac:dyDescent="0.25">
      <c r="A341" t="s">
        <v>727</v>
      </c>
      <c r="B341" s="2">
        <v>43270</v>
      </c>
      <c r="C341" s="10" t="str">
        <f t="shared" si="15"/>
        <v>2018</v>
      </c>
      <c r="D341">
        <v>10171</v>
      </c>
      <c r="E341" t="s">
        <v>682</v>
      </c>
      <c r="F341" t="s">
        <v>32</v>
      </c>
      <c r="G341" t="s">
        <v>61</v>
      </c>
      <c r="H341" t="s">
        <v>62</v>
      </c>
      <c r="I341" t="s">
        <v>63</v>
      </c>
      <c r="J341" t="s">
        <v>157</v>
      </c>
      <c r="K341" t="s">
        <v>158</v>
      </c>
      <c r="L341" t="str">
        <f t="shared" si="16"/>
        <v xml:space="preserve">Epson </v>
      </c>
      <c r="M341" t="str">
        <f t="shared" si="17"/>
        <v>Single Item</v>
      </c>
      <c r="N341">
        <v>1</v>
      </c>
      <c r="O341" s="6">
        <v>0.1</v>
      </c>
      <c r="P341" s="3">
        <v>188.87</v>
      </c>
      <c r="Q341" s="3">
        <v>22.58</v>
      </c>
      <c r="R341" s="3">
        <v>30.59</v>
      </c>
    </row>
    <row r="342" spans="1:18" hidden="1" x14ac:dyDescent="0.25">
      <c r="A342" t="s">
        <v>728</v>
      </c>
      <c r="B342" s="2">
        <v>44711</v>
      </c>
      <c r="C342" s="10" t="str">
        <f t="shared" si="15"/>
        <v>2022</v>
      </c>
      <c r="D342">
        <v>10345</v>
      </c>
      <c r="E342" t="s">
        <v>729</v>
      </c>
      <c r="F342" t="s">
        <v>32</v>
      </c>
      <c r="G342" t="s">
        <v>18</v>
      </c>
      <c r="H342" t="s">
        <v>19</v>
      </c>
      <c r="I342" t="s">
        <v>20</v>
      </c>
      <c r="J342" t="s">
        <v>84</v>
      </c>
      <c r="K342" t="s">
        <v>85</v>
      </c>
      <c r="L342" t="str">
        <f t="shared" si="16"/>
        <v xml:space="preserve">Panasonic </v>
      </c>
      <c r="M342" t="str">
        <f t="shared" si="17"/>
        <v>Mid-Sized Order</v>
      </c>
      <c r="N342">
        <v>3</v>
      </c>
      <c r="O342" s="6">
        <v>0</v>
      </c>
      <c r="P342" s="3">
        <v>869.76</v>
      </c>
      <c r="Q342" s="3">
        <v>33.159999999999997</v>
      </c>
      <c r="R342" s="3">
        <v>107.69</v>
      </c>
    </row>
    <row r="343" spans="1:18" hidden="1" x14ac:dyDescent="0.25">
      <c r="A343" t="s">
        <v>730</v>
      </c>
      <c r="B343" s="2">
        <v>44873</v>
      </c>
      <c r="C343" s="10" t="str">
        <f t="shared" si="15"/>
        <v>2022</v>
      </c>
      <c r="D343">
        <v>10309</v>
      </c>
      <c r="E343" t="s">
        <v>1547</v>
      </c>
      <c r="F343" t="s">
        <v>32</v>
      </c>
      <c r="G343" t="s">
        <v>47</v>
      </c>
      <c r="H343" t="s">
        <v>48</v>
      </c>
      <c r="I343" t="s">
        <v>122</v>
      </c>
      <c r="J343" t="s">
        <v>99</v>
      </c>
      <c r="K343" t="s">
        <v>100</v>
      </c>
      <c r="L343" t="str">
        <f t="shared" si="16"/>
        <v xml:space="preserve">HiSense </v>
      </c>
      <c r="M343" t="str">
        <f t="shared" si="17"/>
        <v>Large Order</v>
      </c>
      <c r="N343">
        <v>7</v>
      </c>
      <c r="O343" s="6">
        <v>0</v>
      </c>
      <c r="P343" s="3">
        <v>7562.66</v>
      </c>
      <c r="Q343" s="3">
        <v>254.8</v>
      </c>
      <c r="R343" s="3">
        <v>1916.18</v>
      </c>
    </row>
    <row r="344" spans="1:18" hidden="1" x14ac:dyDescent="0.25">
      <c r="A344" t="s">
        <v>731</v>
      </c>
      <c r="B344" s="2">
        <v>44684</v>
      </c>
      <c r="C344" s="10" t="str">
        <f t="shared" si="15"/>
        <v>2022</v>
      </c>
      <c r="D344">
        <v>10302</v>
      </c>
      <c r="E344" t="s">
        <v>419</v>
      </c>
      <c r="F344" t="s">
        <v>17</v>
      </c>
      <c r="G344" t="s">
        <v>18</v>
      </c>
      <c r="H344" t="s">
        <v>19</v>
      </c>
      <c r="I344" t="s">
        <v>20</v>
      </c>
      <c r="J344" t="s">
        <v>129</v>
      </c>
      <c r="K344" t="s">
        <v>130</v>
      </c>
      <c r="L344" t="str">
        <f t="shared" si="16"/>
        <v xml:space="preserve">BlackBerry </v>
      </c>
      <c r="M344" t="str">
        <f t="shared" si="17"/>
        <v>Mid-Sized Order</v>
      </c>
      <c r="N344">
        <v>4</v>
      </c>
      <c r="O344" s="6">
        <v>0.15</v>
      </c>
      <c r="P344" s="3">
        <v>3666.76</v>
      </c>
      <c r="Q344" s="3">
        <v>56.47</v>
      </c>
      <c r="R344" s="3">
        <v>739.01</v>
      </c>
    </row>
    <row r="345" spans="1:18" hidden="1" x14ac:dyDescent="0.25">
      <c r="A345" t="s">
        <v>732</v>
      </c>
      <c r="B345" s="2">
        <v>44524</v>
      </c>
      <c r="C345" s="10" t="str">
        <f t="shared" si="15"/>
        <v>2021</v>
      </c>
      <c r="D345">
        <v>10077</v>
      </c>
      <c r="E345" t="s">
        <v>178</v>
      </c>
      <c r="F345" t="s">
        <v>17</v>
      </c>
      <c r="G345" t="s">
        <v>201</v>
      </c>
      <c r="H345" t="s">
        <v>202</v>
      </c>
      <c r="I345" t="s">
        <v>122</v>
      </c>
      <c r="J345" t="s">
        <v>167</v>
      </c>
      <c r="K345" t="s">
        <v>168</v>
      </c>
      <c r="L345" t="str">
        <f t="shared" si="16"/>
        <v xml:space="preserve">Philips </v>
      </c>
      <c r="M345" t="str">
        <f t="shared" si="17"/>
        <v>Mid-Sized Order</v>
      </c>
      <c r="N345">
        <v>2</v>
      </c>
      <c r="O345" s="6">
        <v>0</v>
      </c>
      <c r="P345" s="3">
        <v>2431.6</v>
      </c>
      <c r="Q345" s="3">
        <v>219.71</v>
      </c>
      <c r="R345" s="3">
        <v>556.92999999999995</v>
      </c>
    </row>
    <row r="346" spans="1:18" hidden="1" x14ac:dyDescent="0.25">
      <c r="A346" t="s">
        <v>733</v>
      </c>
      <c r="B346" s="2">
        <v>44476</v>
      </c>
      <c r="C346" s="10" t="str">
        <f t="shared" si="15"/>
        <v>2021</v>
      </c>
      <c r="D346">
        <v>10368</v>
      </c>
      <c r="E346" t="s">
        <v>734</v>
      </c>
      <c r="F346" t="s">
        <v>17</v>
      </c>
      <c r="G346" t="s">
        <v>278</v>
      </c>
      <c r="H346" t="s">
        <v>279</v>
      </c>
      <c r="I346" t="s">
        <v>122</v>
      </c>
      <c r="J346" t="s">
        <v>283</v>
      </c>
      <c r="K346" t="s">
        <v>284</v>
      </c>
      <c r="L346" t="str">
        <f t="shared" si="16"/>
        <v xml:space="preserve">Sony </v>
      </c>
      <c r="M346" t="str">
        <f t="shared" si="17"/>
        <v>Single Item</v>
      </c>
      <c r="N346">
        <v>1</v>
      </c>
      <c r="O346" s="6">
        <v>0.2</v>
      </c>
      <c r="P346" s="3">
        <v>867.32</v>
      </c>
      <c r="Q346" s="3">
        <v>157</v>
      </c>
      <c r="R346" s="3">
        <v>206.51</v>
      </c>
    </row>
    <row r="347" spans="1:18" hidden="1" x14ac:dyDescent="0.25">
      <c r="A347" t="s">
        <v>735</v>
      </c>
      <c r="B347" s="2">
        <v>44498</v>
      </c>
      <c r="C347" s="10" t="str">
        <f t="shared" si="15"/>
        <v>2021</v>
      </c>
      <c r="D347">
        <v>10267</v>
      </c>
      <c r="E347" t="s">
        <v>488</v>
      </c>
      <c r="F347" t="s">
        <v>32</v>
      </c>
      <c r="G347" t="s">
        <v>33</v>
      </c>
      <c r="H347" t="s">
        <v>34</v>
      </c>
      <c r="I347" t="s">
        <v>27</v>
      </c>
      <c r="J347" t="s">
        <v>283</v>
      </c>
      <c r="K347" t="s">
        <v>284</v>
      </c>
      <c r="L347" t="str">
        <f t="shared" si="16"/>
        <v xml:space="preserve">Sony </v>
      </c>
      <c r="M347" t="str">
        <f t="shared" si="17"/>
        <v>Mid-Sized Order</v>
      </c>
      <c r="N347">
        <v>4</v>
      </c>
      <c r="O347" s="6">
        <v>0</v>
      </c>
      <c r="P347" s="3">
        <v>3469.28</v>
      </c>
      <c r="Q347" s="3">
        <v>149.52000000000001</v>
      </c>
      <c r="R347" s="3">
        <v>778.19</v>
      </c>
    </row>
    <row r="348" spans="1:18" hidden="1" x14ac:dyDescent="0.25">
      <c r="A348" t="s">
        <v>736</v>
      </c>
      <c r="B348" s="2">
        <v>43534</v>
      </c>
      <c r="C348" s="10" t="str">
        <f t="shared" si="15"/>
        <v>2019</v>
      </c>
      <c r="D348">
        <v>10247</v>
      </c>
      <c r="E348" t="s">
        <v>737</v>
      </c>
      <c r="F348" t="s">
        <v>17</v>
      </c>
      <c r="G348" t="s">
        <v>278</v>
      </c>
      <c r="H348" t="s">
        <v>279</v>
      </c>
      <c r="I348" t="s">
        <v>122</v>
      </c>
      <c r="J348" t="s">
        <v>35</v>
      </c>
      <c r="K348" t="s">
        <v>36</v>
      </c>
      <c r="L348" t="str">
        <f t="shared" si="16"/>
        <v xml:space="preserve">Samsung </v>
      </c>
      <c r="M348" t="str">
        <f t="shared" si="17"/>
        <v>Single Item</v>
      </c>
      <c r="N348">
        <v>1</v>
      </c>
      <c r="O348" s="6">
        <v>0</v>
      </c>
      <c r="P348" s="3">
        <v>851.25</v>
      </c>
      <c r="Q348" s="3">
        <v>206.77</v>
      </c>
      <c r="R348" s="3">
        <v>233.49</v>
      </c>
    </row>
    <row r="349" spans="1:18" hidden="1" x14ac:dyDescent="0.25">
      <c r="A349" t="s">
        <v>738</v>
      </c>
      <c r="B349" s="2">
        <v>43581</v>
      </c>
      <c r="C349" s="10" t="str">
        <f t="shared" si="15"/>
        <v>2019</v>
      </c>
      <c r="D349">
        <v>10106</v>
      </c>
      <c r="E349" t="s">
        <v>739</v>
      </c>
      <c r="F349" t="s">
        <v>39</v>
      </c>
      <c r="G349" t="s">
        <v>121</v>
      </c>
      <c r="H349" t="s">
        <v>121</v>
      </c>
      <c r="I349" t="s">
        <v>122</v>
      </c>
      <c r="J349" t="s">
        <v>551</v>
      </c>
      <c r="K349" t="s">
        <v>552</v>
      </c>
      <c r="L349" t="str">
        <f t="shared" si="16"/>
        <v xml:space="preserve">Supersonic </v>
      </c>
      <c r="M349" t="str">
        <f t="shared" si="17"/>
        <v>Large Order</v>
      </c>
      <c r="N349">
        <v>6</v>
      </c>
      <c r="O349" s="6">
        <v>0</v>
      </c>
      <c r="P349" s="3">
        <v>8026.14</v>
      </c>
      <c r="Q349" s="3">
        <v>244.49</v>
      </c>
      <c r="R349" s="3">
        <v>1790.19</v>
      </c>
    </row>
    <row r="350" spans="1:18" hidden="1" x14ac:dyDescent="0.25">
      <c r="A350" t="s">
        <v>740</v>
      </c>
      <c r="B350" s="2">
        <v>44084</v>
      </c>
      <c r="C350" s="10" t="str">
        <f t="shared" si="15"/>
        <v>2020</v>
      </c>
      <c r="D350">
        <v>10368</v>
      </c>
      <c r="E350" t="s">
        <v>734</v>
      </c>
      <c r="F350" t="s">
        <v>17</v>
      </c>
      <c r="G350" t="s">
        <v>154</v>
      </c>
      <c r="H350" t="s">
        <v>155</v>
      </c>
      <c r="I350" t="s">
        <v>156</v>
      </c>
      <c r="J350" t="s">
        <v>129</v>
      </c>
      <c r="K350" t="s">
        <v>130</v>
      </c>
      <c r="L350" t="str">
        <f t="shared" si="16"/>
        <v xml:space="preserve">BlackBerry </v>
      </c>
      <c r="M350" t="str">
        <f t="shared" si="17"/>
        <v>Single Item</v>
      </c>
      <c r="N350">
        <v>1</v>
      </c>
      <c r="O350" s="6">
        <v>0</v>
      </c>
      <c r="P350" s="3">
        <v>916.69</v>
      </c>
      <c r="Q350" s="3">
        <v>59.16</v>
      </c>
      <c r="R350" s="3">
        <v>189.26</v>
      </c>
    </row>
    <row r="351" spans="1:18" hidden="1" x14ac:dyDescent="0.25">
      <c r="A351" t="s">
        <v>741</v>
      </c>
      <c r="B351" s="2">
        <v>44228</v>
      </c>
      <c r="C351" s="10" t="str">
        <f t="shared" si="15"/>
        <v>2021</v>
      </c>
      <c r="D351">
        <v>10157</v>
      </c>
      <c r="E351" t="s">
        <v>742</v>
      </c>
      <c r="F351" t="s">
        <v>17</v>
      </c>
      <c r="G351" t="s">
        <v>54</v>
      </c>
      <c r="H351" t="s">
        <v>55</v>
      </c>
      <c r="I351" t="s">
        <v>56</v>
      </c>
      <c r="J351" t="s">
        <v>157</v>
      </c>
      <c r="K351" t="s">
        <v>158</v>
      </c>
      <c r="L351" t="str">
        <f t="shared" si="16"/>
        <v xml:space="preserve">Epson </v>
      </c>
      <c r="M351" t="str">
        <f t="shared" si="17"/>
        <v>Single Item</v>
      </c>
      <c r="N351">
        <v>1</v>
      </c>
      <c r="O351" s="6">
        <v>0.25</v>
      </c>
      <c r="P351" s="3">
        <v>188.87</v>
      </c>
      <c r="Q351" s="3">
        <v>24.64</v>
      </c>
      <c r="R351" s="3">
        <v>30.79</v>
      </c>
    </row>
    <row r="352" spans="1:18" hidden="1" x14ac:dyDescent="0.25">
      <c r="A352" t="s">
        <v>743</v>
      </c>
      <c r="B352" s="2">
        <v>44006</v>
      </c>
      <c r="C352" s="10" t="str">
        <f t="shared" si="15"/>
        <v>2020</v>
      </c>
      <c r="D352">
        <v>10088</v>
      </c>
      <c r="E352" t="s">
        <v>744</v>
      </c>
      <c r="F352" t="s">
        <v>39</v>
      </c>
      <c r="G352" t="s">
        <v>278</v>
      </c>
      <c r="H352" t="s">
        <v>279</v>
      </c>
      <c r="I352" t="s">
        <v>122</v>
      </c>
      <c r="J352" t="s">
        <v>167</v>
      </c>
      <c r="K352" t="s">
        <v>168</v>
      </c>
      <c r="L352" t="str">
        <f t="shared" si="16"/>
        <v xml:space="preserve">Philips </v>
      </c>
      <c r="M352" t="str">
        <f t="shared" si="17"/>
        <v>Single Item</v>
      </c>
      <c r="N352">
        <v>1</v>
      </c>
      <c r="O352" s="6">
        <v>0.25</v>
      </c>
      <c r="P352" s="3">
        <v>1215.8</v>
      </c>
      <c r="Q352" s="3">
        <v>219.71</v>
      </c>
      <c r="R352" s="3">
        <v>289.45</v>
      </c>
    </row>
    <row r="353" spans="1:18" hidden="1" x14ac:dyDescent="0.25">
      <c r="A353" t="s">
        <v>745</v>
      </c>
      <c r="B353" s="2">
        <v>43632</v>
      </c>
      <c r="C353" s="10" t="str">
        <f t="shared" si="15"/>
        <v>2019</v>
      </c>
      <c r="D353">
        <v>10109</v>
      </c>
      <c r="E353" t="s">
        <v>348</v>
      </c>
      <c r="F353" t="s">
        <v>32</v>
      </c>
      <c r="G353" t="s">
        <v>103</v>
      </c>
      <c r="H353" t="s">
        <v>104</v>
      </c>
      <c r="I353" t="s">
        <v>105</v>
      </c>
      <c r="J353" t="s">
        <v>117</v>
      </c>
      <c r="K353" t="s">
        <v>118</v>
      </c>
      <c r="L353" t="str">
        <f t="shared" si="16"/>
        <v xml:space="preserve">Xerox </v>
      </c>
      <c r="M353" t="str">
        <f t="shared" si="17"/>
        <v>Mid-Sized Order</v>
      </c>
      <c r="N353">
        <v>4</v>
      </c>
      <c r="O353" s="6">
        <v>0</v>
      </c>
      <c r="P353" s="3">
        <v>722.2</v>
      </c>
      <c r="Q353" s="3">
        <v>18.7</v>
      </c>
      <c r="R353" s="3">
        <v>110.19</v>
      </c>
    </row>
    <row r="354" spans="1:18" hidden="1" x14ac:dyDescent="0.25">
      <c r="A354" t="s">
        <v>746</v>
      </c>
      <c r="B354" s="2">
        <v>43605</v>
      </c>
      <c r="C354" s="10" t="str">
        <f t="shared" si="15"/>
        <v>2019</v>
      </c>
      <c r="D354">
        <v>10317</v>
      </c>
      <c r="E354" t="s">
        <v>1548</v>
      </c>
      <c r="F354" t="s">
        <v>17</v>
      </c>
      <c r="G354" t="s">
        <v>261</v>
      </c>
      <c r="H354" t="s">
        <v>261</v>
      </c>
      <c r="I354" t="s">
        <v>1543</v>
      </c>
      <c r="J354" t="s">
        <v>28</v>
      </c>
      <c r="K354" t="s">
        <v>29</v>
      </c>
      <c r="L354" t="str">
        <f t="shared" si="16"/>
        <v xml:space="preserve">LG </v>
      </c>
      <c r="M354" t="str">
        <f t="shared" si="17"/>
        <v>Single Item</v>
      </c>
      <c r="N354">
        <v>1</v>
      </c>
      <c r="O354" s="6">
        <v>0.1</v>
      </c>
      <c r="P354" s="3">
        <v>1004.18</v>
      </c>
      <c r="Q354" s="3">
        <v>308.98</v>
      </c>
      <c r="R354" s="3">
        <v>281.94</v>
      </c>
    </row>
    <row r="355" spans="1:18" hidden="1" x14ac:dyDescent="0.25">
      <c r="A355" t="s">
        <v>747</v>
      </c>
      <c r="B355" s="2">
        <v>44728</v>
      </c>
      <c r="C355" s="10" t="str">
        <f t="shared" si="15"/>
        <v>2022</v>
      </c>
      <c r="D355">
        <v>10179</v>
      </c>
      <c r="E355" t="s">
        <v>748</v>
      </c>
      <c r="F355" t="s">
        <v>32</v>
      </c>
      <c r="G355" t="s">
        <v>88</v>
      </c>
      <c r="H355" t="s">
        <v>89</v>
      </c>
      <c r="I355" t="s">
        <v>90</v>
      </c>
      <c r="J355" t="s">
        <v>384</v>
      </c>
      <c r="K355" t="s">
        <v>385</v>
      </c>
      <c r="L355" t="str">
        <f t="shared" si="16"/>
        <v xml:space="preserve">Hoover </v>
      </c>
      <c r="M355" t="str">
        <f t="shared" si="17"/>
        <v>Mid-Sized Order</v>
      </c>
      <c r="N355">
        <v>2</v>
      </c>
      <c r="O355" s="6">
        <v>0</v>
      </c>
      <c r="P355" s="3">
        <v>2510.3200000000002</v>
      </c>
      <c r="Q355" s="3">
        <v>380.84</v>
      </c>
      <c r="R355" s="3">
        <v>665.66</v>
      </c>
    </row>
    <row r="356" spans="1:18" hidden="1" x14ac:dyDescent="0.25">
      <c r="A356" t="s">
        <v>749</v>
      </c>
      <c r="B356" s="2">
        <v>43374</v>
      </c>
      <c r="C356" s="10" t="str">
        <f t="shared" si="15"/>
        <v>2018</v>
      </c>
      <c r="D356">
        <v>10087</v>
      </c>
      <c r="E356" t="s">
        <v>750</v>
      </c>
      <c r="F356" t="s">
        <v>32</v>
      </c>
      <c r="G356" t="s">
        <v>121</v>
      </c>
      <c r="H356" t="s">
        <v>121</v>
      </c>
      <c r="I356" t="s">
        <v>122</v>
      </c>
      <c r="J356" t="s">
        <v>241</v>
      </c>
      <c r="K356" t="s">
        <v>242</v>
      </c>
      <c r="L356" t="str">
        <f t="shared" si="16"/>
        <v xml:space="preserve">LG </v>
      </c>
      <c r="M356" t="str">
        <f t="shared" si="17"/>
        <v>Single Item</v>
      </c>
      <c r="N356">
        <v>1</v>
      </c>
      <c r="O356" s="6">
        <v>0.1</v>
      </c>
      <c r="P356" s="3">
        <v>238.08</v>
      </c>
      <c r="Q356" s="3">
        <v>28.52</v>
      </c>
      <c r="R356" s="3">
        <v>31.42</v>
      </c>
    </row>
    <row r="357" spans="1:18" hidden="1" x14ac:dyDescent="0.25">
      <c r="A357" t="s">
        <v>751</v>
      </c>
      <c r="B357" s="2">
        <v>43591</v>
      </c>
      <c r="C357" s="10" t="str">
        <f t="shared" si="15"/>
        <v>2019</v>
      </c>
      <c r="D357">
        <v>10346</v>
      </c>
      <c r="E357" t="s">
        <v>752</v>
      </c>
      <c r="F357" t="s">
        <v>32</v>
      </c>
      <c r="G357" t="s">
        <v>261</v>
      </c>
      <c r="H357" t="s">
        <v>261</v>
      </c>
      <c r="I357" t="s">
        <v>1543</v>
      </c>
      <c r="J357" t="s">
        <v>43</v>
      </c>
      <c r="K357" t="s">
        <v>44</v>
      </c>
      <c r="L357" t="str">
        <f t="shared" si="16"/>
        <v xml:space="preserve">HP </v>
      </c>
      <c r="M357" t="str">
        <f t="shared" si="17"/>
        <v>Single Item</v>
      </c>
      <c r="N357">
        <v>1</v>
      </c>
      <c r="O357" s="6">
        <v>0</v>
      </c>
      <c r="P357" s="3">
        <v>157.5</v>
      </c>
      <c r="Q357" s="3">
        <v>20.69</v>
      </c>
      <c r="R357" s="3">
        <v>25.69</v>
      </c>
    </row>
    <row r="358" spans="1:18" hidden="1" x14ac:dyDescent="0.25">
      <c r="A358" t="s">
        <v>753</v>
      </c>
      <c r="B358" s="2">
        <v>44020</v>
      </c>
      <c r="C358" s="10" t="str">
        <f t="shared" si="15"/>
        <v>2020</v>
      </c>
      <c r="D358">
        <v>10270</v>
      </c>
      <c r="E358" t="s">
        <v>287</v>
      </c>
      <c r="F358" t="s">
        <v>32</v>
      </c>
      <c r="G358" t="s">
        <v>121</v>
      </c>
      <c r="H358" t="s">
        <v>121</v>
      </c>
      <c r="I358" t="s">
        <v>122</v>
      </c>
      <c r="J358" t="s">
        <v>480</v>
      </c>
      <c r="K358" t="s">
        <v>481</v>
      </c>
      <c r="L358" t="str">
        <f t="shared" si="16"/>
        <v xml:space="preserve">Panasonic </v>
      </c>
      <c r="M358" t="str">
        <f t="shared" si="17"/>
        <v>Large Order</v>
      </c>
      <c r="N358">
        <v>7</v>
      </c>
      <c r="O358" s="6">
        <v>0</v>
      </c>
      <c r="P358" s="3">
        <v>6195.49</v>
      </c>
      <c r="Q358" s="3">
        <v>151.81</v>
      </c>
      <c r="R358" s="3">
        <v>1378.22</v>
      </c>
    </row>
    <row r="359" spans="1:18" hidden="1" x14ac:dyDescent="0.25">
      <c r="A359" t="s">
        <v>754</v>
      </c>
      <c r="B359" s="2">
        <v>44612</v>
      </c>
      <c r="C359" s="10" t="str">
        <f t="shared" si="15"/>
        <v>2022</v>
      </c>
      <c r="D359">
        <v>10374</v>
      </c>
      <c r="E359" t="s">
        <v>164</v>
      </c>
      <c r="F359" t="s">
        <v>32</v>
      </c>
      <c r="G359" t="s">
        <v>61</v>
      </c>
      <c r="H359" t="s">
        <v>62</v>
      </c>
      <c r="I359" t="s">
        <v>63</v>
      </c>
      <c r="J359" t="s">
        <v>175</v>
      </c>
      <c r="K359" t="s">
        <v>176</v>
      </c>
      <c r="L359" t="str">
        <f t="shared" si="16"/>
        <v xml:space="preserve">KitchenAid </v>
      </c>
      <c r="M359" t="str">
        <f t="shared" si="17"/>
        <v>Mid-Sized Order</v>
      </c>
      <c r="N359">
        <v>4</v>
      </c>
      <c r="O359" s="6">
        <v>0.15</v>
      </c>
      <c r="P359" s="3">
        <v>4892.6400000000003</v>
      </c>
      <c r="Q359" s="3">
        <v>319.55</v>
      </c>
      <c r="R359" s="3">
        <v>1255.1199999999999</v>
      </c>
    </row>
    <row r="360" spans="1:18" hidden="1" x14ac:dyDescent="0.25">
      <c r="A360" t="s">
        <v>755</v>
      </c>
      <c r="B360" s="2">
        <v>43749</v>
      </c>
      <c r="C360" s="10" t="str">
        <f t="shared" si="15"/>
        <v>2019</v>
      </c>
      <c r="D360">
        <v>10284</v>
      </c>
      <c r="E360" t="s">
        <v>94</v>
      </c>
      <c r="F360" t="s">
        <v>17</v>
      </c>
      <c r="G360" t="s">
        <v>103</v>
      </c>
      <c r="H360" t="s">
        <v>104</v>
      </c>
      <c r="I360" t="s">
        <v>105</v>
      </c>
      <c r="J360" t="s">
        <v>379</v>
      </c>
      <c r="K360" t="s">
        <v>380</v>
      </c>
      <c r="L360" t="str">
        <f t="shared" si="16"/>
        <v xml:space="preserve">Toshiba </v>
      </c>
      <c r="M360" t="str">
        <f t="shared" si="17"/>
        <v>Single Item</v>
      </c>
      <c r="N360">
        <v>1</v>
      </c>
      <c r="O360" s="6">
        <v>0</v>
      </c>
      <c r="P360" s="3">
        <v>1021.59</v>
      </c>
      <c r="Q360" s="3">
        <v>181.93</v>
      </c>
      <c r="R360" s="3">
        <v>242.94</v>
      </c>
    </row>
    <row r="361" spans="1:18" hidden="1" x14ac:dyDescent="0.25">
      <c r="A361" t="s">
        <v>756</v>
      </c>
      <c r="B361" s="2">
        <v>44850</v>
      </c>
      <c r="C361" s="10" t="str">
        <f t="shared" si="15"/>
        <v>2022</v>
      </c>
      <c r="D361">
        <v>10367</v>
      </c>
      <c r="E361" t="s">
        <v>79</v>
      </c>
      <c r="F361" t="s">
        <v>39</v>
      </c>
      <c r="G361" t="s">
        <v>121</v>
      </c>
      <c r="H361" t="s">
        <v>121</v>
      </c>
      <c r="I361" t="s">
        <v>122</v>
      </c>
      <c r="J361" t="s">
        <v>138</v>
      </c>
      <c r="K361" t="s">
        <v>139</v>
      </c>
      <c r="L361" t="str">
        <f t="shared" si="16"/>
        <v xml:space="preserve">Canon </v>
      </c>
      <c r="M361" t="str">
        <f t="shared" si="17"/>
        <v>Single Item</v>
      </c>
      <c r="N361">
        <v>1</v>
      </c>
      <c r="O361" s="6">
        <v>0</v>
      </c>
      <c r="P361" s="3">
        <v>180.9</v>
      </c>
      <c r="Q361" s="3">
        <v>19.5</v>
      </c>
      <c r="R361" s="3">
        <v>29.09</v>
      </c>
    </row>
    <row r="362" spans="1:18" hidden="1" x14ac:dyDescent="0.25">
      <c r="A362" t="s">
        <v>757</v>
      </c>
      <c r="B362" s="2">
        <v>44689</v>
      </c>
      <c r="C362" s="10" t="str">
        <f t="shared" si="15"/>
        <v>2022</v>
      </c>
      <c r="D362">
        <v>10214</v>
      </c>
      <c r="E362" t="s">
        <v>1558</v>
      </c>
      <c r="F362" t="s">
        <v>17</v>
      </c>
      <c r="G362" t="s">
        <v>133</v>
      </c>
      <c r="H362" t="s">
        <v>134</v>
      </c>
      <c r="I362" t="s">
        <v>135</v>
      </c>
      <c r="J362" t="s">
        <v>241</v>
      </c>
      <c r="K362" t="s">
        <v>242</v>
      </c>
      <c r="L362" t="str">
        <f t="shared" si="16"/>
        <v xml:space="preserve">LG </v>
      </c>
      <c r="M362" t="str">
        <f t="shared" si="17"/>
        <v>Single Item</v>
      </c>
      <c r="N362">
        <v>1</v>
      </c>
      <c r="O362" s="6">
        <v>0.25</v>
      </c>
      <c r="P362" s="3">
        <v>238.08</v>
      </c>
      <c r="Q362" s="3">
        <v>31.23</v>
      </c>
      <c r="R362" s="3">
        <v>31.69</v>
      </c>
    </row>
    <row r="363" spans="1:18" hidden="1" x14ac:dyDescent="0.25">
      <c r="A363" t="s">
        <v>758</v>
      </c>
      <c r="B363" s="2">
        <v>43935</v>
      </c>
      <c r="C363" s="10" t="str">
        <f t="shared" si="15"/>
        <v>2020</v>
      </c>
      <c r="D363">
        <v>10058</v>
      </c>
      <c r="E363" t="s">
        <v>532</v>
      </c>
      <c r="F363" t="s">
        <v>32</v>
      </c>
      <c r="G363" t="s">
        <v>261</v>
      </c>
      <c r="H363" t="s">
        <v>261</v>
      </c>
      <c r="I363" t="s">
        <v>1543</v>
      </c>
      <c r="J363" t="s">
        <v>229</v>
      </c>
      <c r="K363" t="s">
        <v>230</v>
      </c>
      <c r="L363" t="str">
        <f t="shared" si="16"/>
        <v xml:space="preserve">LG </v>
      </c>
      <c r="M363" t="str">
        <f t="shared" si="17"/>
        <v>Single Item</v>
      </c>
      <c r="N363">
        <v>1</v>
      </c>
      <c r="O363" s="6">
        <v>0.15</v>
      </c>
      <c r="P363" s="3">
        <v>1189.8</v>
      </c>
      <c r="Q363" s="3">
        <v>250.77</v>
      </c>
      <c r="R363" s="3">
        <v>286.83999999999997</v>
      </c>
    </row>
    <row r="364" spans="1:18" hidden="1" x14ac:dyDescent="0.25">
      <c r="A364" t="s">
        <v>759</v>
      </c>
      <c r="B364" s="2">
        <v>43718</v>
      </c>
      <c r="C364" s="10" t="str">
        <f t="shared" si="15"/>
        <v>2019</v>
      </c>
      <c r="D364">
        <v>10226</v>
      </c>
      <c r="E364" t="s">
        <v>1540</v>
      </c>
      <c r="F364" t="s">
        <v>17</v>
      </c>
      <c r="G364" t="s">
        <v>18</v>
      </c>
      <c r="H364" t="s">
        <v>19</v>
      </c>
      <c r="I364" t="s">
        <v>20</v>
      </c>
      <c r="J364" t="s">
        <v>117</v>
      </c>
      <c r="K364" t="s">
        <v>118</v>
      </c>
      <c r="L364" t="str">
        <f t="shared" si="16"/>
        <v xml:space="preserve">Xerox </v>
      </c>
      <c r="M364" t="str">
        <f t="shared" si="17"/>
        <v>Mid-Sized Order</v>
      </c>
      <c r="N364">
        <v>2</v>
      </c>
      <c r="O364" s="6">
        <v>0.1</v>
      </c>
      <c r="P364" s="3">
        <v>361.1</v>
      </c>
      <c r="Q364" s="3">
        <v>17.07</v>
      </c>
      <c r="R364" s="3">
        <v>55.87</v>
      </c>
    </row>
    <row r="365" spans="1:18" hidden="1" x14ac:dyDescent="0.25">
      <c r="A365" t="s">
        <v>760</v>
      </c>
      <c r="B365" s="2">
        <v>44491</v>
      </c>
      <c r="C365" s="10" t="str">
        <f t="shared" si="15"/>
        <v>2021</v>
      </c>
      <c r="D365">
        <v>10263</v>
      </c>
      <c r="E365" t="s">
        <v>761</v>
      </c>
      <c r="F365" t="s">
        <v>32</v>
      </c>
      <c r="G365" t="s">
        <v>261</v>
      </c>
      <c r="H365" t="s">
        <v>261</v>
      </c>
      <c r="I365" t="s">
        <v>1543</v>
      </c>
      <c r="J365" t="s">
        <v>427</v>
      </c>
      <c r="K365" t="s">
        <v>428</v>
      </c>
      <c r="L365" t="str">
        <f t="shared" si="16"/>
        <v xml:space="preserve">Sharp </v>
      </c>
      <c r="M365" t="str">
        <f t="shared" si="17"/>
        <v>Mid-Sized Order</v>
      </c>
      <c r="N365">
        <v>4</v>
      </c>
      <c r="O365" s="6">
        <v>0.1</v>
      </c>
      <c r="P365" s="3">
        <v>516.76</v>
      </c>
      <c r="Q365" s="3">
        <v>13.88</v>
      </c>
      <c r="R365" s="3">
        <v>78.91</v>
      </c>
    </row>
    <row r="366" spans="1:18" hidden="1" x14ac:dyDescent="0.25">
      <c r="A366" t="s">
        <v>762</v>
      </c>
      <c r="B366" s="2">
        <v>44284</v>
      </c>
      <c r="C366" s="10" t="str">
        <f t="shared" si="15"/>
        <v>2021</v>
      </c>
      <c r="D366">
        <v>10366</v>
      </c>
      <c r="E366" t="s">
        <v>763</v>
      </c>
      <c r="F366" t="s">
        <v>32</v>
      </c>
      <c r="G366" t="s">
        <v>116</v>
      </c>
      <c r="H366" t="s">
        <v>26</v>
      </c>
      <c r="I366" t="s">
        <v>27</v>
      </c>
      <c r="J366" t="s">
        <v>195</v>
      </c>
      <c r="K366" t="s">
        <v>196</v>
      </c>
      <c r="L366" t="str">
        <f t="shared" si="16"/>
        <v xml:space="preserve">Cuisinart </v>
      </c>
      <c r="M366" t="str">
        <f t="shared" si="17"/>
        <v>Mid-Sized Order</v>
      </c>
      <c r="N366">
        <v>2</v>
      </c>
      <c r="O366" s="6">
        <v>0</v>
      </c>
      <c r="P366" s="3">
        <v>558.55999999999995</v>
      </c>
      <c r="Q366" s="3">
        <v>23.13</v>
      </c>
      <c r="R366" s="3">
        <v>69.33</v>
      </c>
    </row>
    <row r="367" spans="1:18" hidden="1" x14ac:dyDescent="0.25">
      <c r="A367" t="s">
        <v>764</v>
      </c>
      <c r="B367" s="2">
        <v>44240</v>
      </c>
      <c r="C367" s="10" t="str">
        <f t="shared" si="15"/>
        <v>2021</v>
      </c>
      <c r="D367">
        <v>10108</v>
      </c>
      <c r="E367" t="s">
        <v>765</v>
      </c>
      <c r="F367" t="s">
        <v>32</v>
      </c>
      <c r="G367" t="s">
        <v>18</v>
      </c>
      <c r="H367" t="s">
        <v>19</v>
      </c>
      <c r="I367" t="s">
        <v>20</v>
      </c>
      <c r="J367" t="s">
        <v>374</v>
      </c>
      <c r="K367" t="s">
        <v>1550</v>
      </c>
      <c r="L367" t="str">
        <f t="shared" si="16"/>
        <v xml:space="preserve">Insignia </v>
      </c>
      <c r="M367" t="str">
        <f t="shared" si="17"/>
        <v>Mid-Sized Order</v>
      </c>
      <c r="N367">
        <v>3</v>
      </c>
      <c r="O367" s="6">
        <v>0</v>
      </c>
      <c r="P367" s="3">
        <v>3573.03</v>
      </c>
      <c r="Q367" s="3">
        <v>236.54</v>
      </c>
      <c r="R367" s="3">
        <v>809.71</v>
      </c>
    </row>
    <row r="368" spans="1:18" hidden="1" x14ac:dyDescent="0.25">
      <c r="A368" t="s">
        <v>766</v>
      </c>
      <c r="B368" s="2">
        <v>44717</v>
      </c>
      <c r="C368" s="10" t="str">
        <f t="shared" si="15"/>
        <v>2022</v>
      </c>
      <c r="D368">
        <v>10040</v>
      </c>
      <c r="E368" t="s">
        <v>126</v>
      </c>
      <c r="F368" t="s">
        <v>39</v>
      </c>
      <c r="G368" t="s">
        <v>133</v>
      </c>
      <c r="H368" t="s">
        <v>134</v>
      </c>
      <c r="I368" t="s">
        <v>135</v>
      </c>
      <c r="J368" t="s">
        <v>246</v>
      </c>
      <c r="K368" t="s">
        <v>247</v>
      </c>
      <c r="L368" t="str">
        <f t="shared" si="16"/>
        <v xml:space="preserve">Samsung </v>
      </c>
      <c r="M368" t="str">
        <f t="shared" si="17"/>
        <v>Single Item</v>
      </c>
      <c r="N368">
        <v>1</v>
      </c>
      <c r="O368" s="6">
        <v>0</v>
      </c>
      <c r="P368" s="3">
        <v>1023.46</v>
      </c>
      <c r="Q368" s="3">
        <v>179.93</v>
      </c>
      <c r="R368" s="3">
        <v>243.15</v>
      </c>
    </row>
    <row r="369" spans="1:18" hidden="1" x14ac:dyDescent="0.25">
      <c r="A369" t="s">
        <v>767</v>
      </c>
      <c r="B369" s="2">
        <v>44615</v>
      </c>
      <c r="C369" s="10" t="str">
        <f t="shared" si="15"/>
        <v>2022</v>
      </c>
      <c r="D369">
        <v>10218</v>
      </c>
      <c r="E369" t="s">
        <v>293</v>
      </c>
      <c r="F369" t="s">
        <v>32</v>
      </c>
      <c r="G369" t="s">
        <v>261</v>
      </c>
      <c r="H369" t="s">
        <v>261</v>
      </c>
      <c r="I369" t="s">
        <v>1543</v>
      </c>
      <c r="J369" t="s">
        <v>106</v>
      </c>
      <c r="K369" t="s">
        <v>107</v>
      </c>
      <c r="L369" t="str">
        <f t="shared" si="16"/>
        <v xml:space="preserve">Breville </v>
      </c>
      <c r="M369" t="str">
        <f t="shared" si="17"/>
        <v>Mid-Sized Order</v>
      </c>
      <c r="N369">
        <v>4</v>
      </c>
      <c r="O369" s="6">
        <v>0.25</v>
      </c>
      <c r="P369" s="3">
        <v>4029.28</v>
      </c>
      <c r="Q369" s="3">
        <v>270.92</v>
      </c>
      <c r="R369" s="3">
        <v>1034.4100000000001</v>
      </c>
    </row>
    <row r="370" spans="1:18" hidden="1" x14ac:dyDescent="0.25">
      <c r="A370" t="s">
        <v>768</v>
      </c>
      <c r="B370" s="2">
        <v>43116</v>
      </c>
      <c r="C370" s="10" t="str">
        <f t="shared" si="15"/>
        <v>2018</v>
      </c>
      <c r="D370">
        <v>10009</v>
      </c>
      <c r="E370" t="s">
        <v>769</v>
      </c>
      <c r="F370" t="s">
        <v>32</v>
      </c>
      <c r="G370" t="s">
        <v>193</v>
      </c>
      <c r="H370" t="s">
        <v>193</v>
      </c>
      <c r="I370" t="s">
        <v>194</v>
      </c>
      <c r="J370" t="s">
        <v>91</v>
      </c>
      <c r="K370" t="s">
        <v>92</v>
      </c>
      <c r="L370" t="str">
        <f t="shared" si="16"/>
        <v xml:space="preserve">Hamilton </v>
      </c>
      <c r="M370" t="str">
        <f t="shared" si="17"/>
        <v>Mid-Sized Order</v>
      </c>
      <c r="N370">
        <v>3</v>
      </c>
      <c r="O370" s="6">
        <v>0.1</v>
      </c>
      <c r="P370" s="3">
        <v>831.21</v>
      </c>
      <c r="Q370" s="3">
        <v>34.33</v>
      </c>
      <c r="R370" s="3">
        <v>103.18</v>
      </c>
    </row>
    <row r="371" spans="1:18" hidden="1" x14ac:dyDescent="0.25">
      <c r="A371" t="s">
        <v>770</v>
      </c>
      <c r="B371" s="2">
        <v>44541</v>
      </c>
      <c r="C371" s="10" t="str">
        <f t="shared" si="15"/>
        <v>2021</v>
      </c>
      <c r="D371">
        <v>10184</v>
      </c>
      <c r="E371" t="s">
        <v>771</v>
      </c>
      <c r="F371" t="s">
        <v>39</v>
      </c>
      <c r="G371" t="s">
        <v>54</v>
      </c>
      <c r="H371" t="s">
        <v>55</v>
      </c>
      <c r="I371" t="s">
        <v>56</v>
      </c>
      <c r="J371" t="s">
        <v>384</v>
      </c>
      <c r="K371" t="s">
        <v>385</v>
      </c>
      <c r="L371" t="str">
        <f t="shared" si="16"/>
        <v xml:space="preserve">Hoover </v>
      </c>
      <c r="M371" t="str">
        <f t="shared" si="17"/>
        <v>Single Item</v>
      </c>
      <c r="N371">
        <v>1</v>
      </c>
      <c r="O371" s="6">
        <v>0.3</v>
      </c>
      <c r="P371" s="3">
        <v>1255.1600000000001</v>
      </c>
      <c r="Q371" s="3">
        <v>415.46</v>
      </c>
      <c r="R371" s="3">
        <v>355.34</v>
      </c>
    </row>
    <row r="372" spans="1:18" hidden="1" x14ac:dyDescent="0.25">
      <c r="A372" t="s">
        <v>772</v>
      </c>
      <c r="B372" s="2">
        <v>43546</v>
      </c>
      <c r="C372" s="10" t="str">
        <f t="shared" si="15"/>
        <v>2019</v>
      </c>
      <c r="D372">
        <v>10119</v>
      </c>
      <c r="E372" t="s">
        <v>267</v>
      </c>
      <c r="F372" t="s">
        <v>32</v>
      </c>
      <c r="G372" t="s">
        <v>25</v>
      </c>
      <c r="H372" t="s">
        <v>26</v>
      </c>
      <c r="I372" t="s">
        <v>27</v>
      </c>
      <c r="J372" t="s">
        <v>123</v>
      </c>
      <c r="K372" t="s">
        <v>124</v>
      </c>
      <c r="L372" t="str">
        <f t="shared" si="16"/>
        <v xml:space="preserve">Sony </v>
      </c>
      <c r="M372" t="str">
        <f t="shared" si="17"/>
        <v>Single Item</v>
      </c>
      <c r="N372">
        <v>1</v>
      </c>
      <c r="O372" s="6">
        <v>0.2</v>
      </c>
      <c r="P372" s="3">
        <v>667.7</v>
      </c>
      <c r="Q372" s="3">
        <v>24.23</v>
      </c>
      <c r="R372" s="3">
        <v>135.96</v>
      </c>
    </row>
    <row r="373" spans="1:18" hidden="1" x14ac:dyDescent="0.25">
      <c r="A373" t="s">
        <v>773</v>
      </c>
      <c r="B373" s="2">
        <v>44317</v>
      </c>
      <c r="C373" s="10" t="str">
        <f t="shared" si="15"/>
        <v>2021</v>
      </c>
      <c r="D373">
        <v>10314</v>
      </c>
      <c r="E373" t="s">
        <v>60</v>
      </c>
      <c r="F373" t="s">
        <v>39</v>
      </c>
      <c r="G373" t="s">
        <v>40</v>
      </c>
      <c r="H373" t="s">
        <v>41</v>
      </c>
      <c r="I373" t="s">
        <v>166</v>
      </c>
      <c r="J373" t="s">
        <v>312</v>
      </c>
      <c r="K373" t="s">
        <v>313</v>
      </c>
      <c r="L373" t="str">
        <f t="shared" si="16"/>
        <v xml:space="preserve">Whirlpool </v>
      </c>
      <c r="M373" t="str">
        <f t="shared" si="17"/>
        <v>Mid-Sized Order</v>
      </c>
      <c r="N373">
        <v>2</v>
      </c>
      <c r="O373" s="6">
        <v>0</v>
      </c>
      <c r="P373" s="3">
        <v>1445.38</v>
      </c>
      <c r="Q373" s="3">
        <v>196.53</v>
      </c>
      <c r="R373" s="3">
        <v>380.99</v>
      </c>
    </row>
    <row r="374" spans="1:18" hidden="1" x14ac:dyDescent="0.25">
      <c r="A374" t="s">
        <v>774</v>
      </c>
      <c r="B374" s="2">
        <v>44774</v>
      </c>
      <c r="C374" s="10" t="str">
        <f t="shared" si="15"/>
        <v>2022</v>
      </c>
      <c r="D374">
        <v>10273</v>
      </c>
      <c r="E374" t="s">
        <v>515</v>
      </c>
      <c r="F374" t="s">
        <v>17</v>
      </c>
      <c r="G374" t="s">
        <v>18</v>
      </c>
      <c r="H374" t="s">
        <v>19</v>
      </c>
      <c r="I374" t="s">
        <v>20</v>
      </c>
      <c r="J374" t="s">
        <v>21</v>
      </c>
      <c r="K374" t="s">
        <v>22</v>
      </c>
      <c r="L374" t="str">
        <f t="shared" si="16"/>
        <v xml:space="preserve">OnePlus </v>
      </c>
      <c r="M374" t="str">
        <f t="shared" si="17"/>
        <v>Single Item</v>
      </c>
      <c r="N374">
        <v>1</v>
      </c>
      <c r="O374" s="6">
        <v>0.15</v>
      </c>
      <c r="P374" s="3">
        <v>618.01</v>
      </c>
      <c r="Q374" s="3">
        <v>25.01</v>
      </c>
      <c r="R374" s="3">
        <v>126.1</v>
      </c>
    </row>
    <row r="375" spans="1:18" hidden="1" x14ac:dyDescent="0.25">
      <c r="A375" t="s">
        <v>775</v>
      </c>
      <c r="B375" s="2">
        <v>44653</v>
      </c>
      <c r="C375" s="10" t="str">
        <f t="shared" si="15"/>
        <v>2022</v>
      </c>
      <c r="D375">
        <v>10278</v>
      </c>
      <c r="E375" t="s">
        <v>776</v>
      </c>
      <c r="F375" t="s">
        <v>39</v>
      </c>
      <c r="G375" t="s">
        <v>54</v>
      </c>
      <c r="H375" t="s">
        <v>55</v>
      </c>
      <c r="I375" t="s">
        <v>56</v>
      </c>
      <c r="J375" t="s">
        <v>68</v>
      </c>
      <c r="K375" t="s">
        <v>69</v>
      </c>
      <c r="L375" t="str">
        <f t="shared" si="16"/>
        <v xml:space="preserve">StarTech </v>
      </c>
      <c r="M375" t="str">
        <f t="shared" si="17"/>
        <v>Large Order</v>
      </c>
      <c r="N375">
        <v>7</v>
      </c>
      <c r="O375" s="6">
        <v>0</v>
      </c>
      <c r="P375" s="3">
        <v>1585.43</v>
      </c>
      <c r="Q375" s="3">
        <v>23.7</v>
      </c>
      <c r="R375" s="3">
        <v>240.16</v>
      </c>
    </row>
    <row r="376" spans="1:18" hidden="1" x14ac:dyDescent="0.25">
      <c r="A376" t="s">
        <v>777</v>
      </c>
      <c r="B376" s="2">
        <v>44758</v>
      </c>
      <c r="C376" s="10" t="str">
        <f t="shared" si="15"/>
        <v>2022</v>
      </c>
      <c r="D376">
        <v>10291</v>
      </c>
      <c r="E376" t="s">
        <v>778</v>
      </c>
      <c r="F376" t="s">
        <v>39</v>
      </c>
      <c r="G376" t="s">
        <v>61</v>
      </c>
      <c r="H376" t="s">
        <v>62</v>
      </c>
      <c r="I376" t="s">
        <v>63</v>
      </c>
      <c r="J376" t="s">
        <v>64</v>
      </c>
      <c r="K376" t="s">
        <v>65</v>
      </c>
      <c r="L376" t="str">
        <f t="shared" si="16"/>
        <v xml:space="preserve">TCL </v>
      </c>
      <c r="M376" t="str">
        <f t="shared" si="17"/>
        <v>Mid-Sized Order</v>
      </c>
      <c r="N376">
        <v>2</v>
      </c>
      <c r="O376" s="6">
        <v>0.05</v>
      </c>
      <c r="P376" s="3">
        <v>1763.28</v>
      </c>
      <c r="Q376" s="3">
        <v>147.30000000000001</v>
      </c>
      <c r="R376" s="3">
        <v>402.65</v>
      </c>
    </row>
    <row r="377" spans="1:18" hidden="1" x14ac:dyDescent="0.25">
      <c r="A377" t="s">
        <v>779</v>
      </c>
      <c r="B377" s="2">
        <v>43736</v>
      </c>
      <c r="C377" s="10" t="str">
        <f t="shared" si="15"/>
        <v>2019</v>
      </c>
      <c r="D377">
        <v>10120</v>
      </c>
      <c r="E377" t="s">
        <v>1552</v>
      </c>
      <c r="F377" t="s">
        <v>17</v>
      </c>
      <c r="G377" t="s">
        <v>25</v>
      </c>
      <c r="H377" t="s">
        <v>26</v>
      </c>
      <c r="I377" t="s">
        <v>27</v>
      </c>
      <c r="J377" t="s">
        <v>551</v>
      </c>
      <c r="K377" t="s">
        <v>552</v>
      </c>
      <c r="L377" t="str">
        <f t="shared" si="16"/>
        <v xml:space="preserve">Supersonic </v>
      </c>
      <c r="M377" t="str">
        <f t="shared" si="17"/>
        <v>Mid-Sized Order</v>
      </c>
      <c r="N377">
        <v>4</v>
      </c>
      <c r="O377" s="6">
        <v>0</v>
      </c>
      <c r="P377" s="3">
        <v>5350.76</v>
      </c>
      <c r="Q377" s="3">
        <v>232.85</v>
      </c>
      <c r="R377" s="3">
        <v>1200.45</v>
      </c>
    </row>
    <row r="378" spans="1:18" hidden="1" x14ac:dyDescent="0.25">
      <c r="A378" t="s">
        <v>780</v>
      </c>
      <c r="B378" s="2">
        <v>44169</v>
      </c>
      <c r="C378" s="10" t="str">
        <f t="shared" si="15"/>
        <v>2020</v>
      </c>
      <c r="D378">
        <v>10005</v>
      </c>
      <c r="E378" t="s">
        <v>672</v>
      </c>
      <c r="F378" t="s">
        <v>39</v>
      </c>
      <c r="G378" t="s">
        <v>88</v>
      </c>
      <c r="H378" t="s">
        <v>89</v>
      </c>
      <c r="I378" t="s">
        <v>90</v>
      </c>
      <c r="J378" t="s">
        <v>99</v>
      </c>
      <c r="K378" t="s">
        <v>100</v>
      </c>
      <c r="L378" t="str">
        <f t="shared" si="16"/>
        <v xml:space="preserve">HiSense </v>
      </c>
      <c r="M378" t="str">
        <f t="shared" si="17"/>
        <v>Large Order</v>
      </c>
      <c r="N378">
        <v>6</v>
      </c>
      <c r="O378" s="6">
        <v>0.15</v>
      </c>
      <c r="P378" s="3">
        <v>6482.28</v>
      </c>
      <c r="Q378" s="3">
        <v>266.94</v>
      </c>
      <c r="R378" s="3">
        <v>1647.29</v>
      </c>
    </row>
    <row r="379" spans="1:18" hidden="1" x14ac:dyDescent="0.25">
      <c r="A379" t="s">
        <v>781</v>
      </c>
      <c r="B379" s="2">
        <v>43850</v>
      </c>
      <c r="C379" s="10" t="str">
        <f t="shared" si="15"/>
        <v>2020</v>
      </c>
      <c r="D379">
        <v>10076</v>
      </c>
      <c r="E379" t="s">
        <v>782</v>
      </c>
      <c r="F379" t="s">
        <v>32</v>
      </c>
      <c r="G379" t="s">
        <v>103</v>
      </c>
      <c r="H379" t="s">
        <v>104</v>
      </c>
      <c r="I379" t="s">
        <v>105</v>
      </c>
      <c r="J379" t="s">
        <v>35</v>
      </c>
      <c r="K379" t="s">
        <v>36</v>
      </c>
      <c r="L379" t="str">
        <f t="shared" si="16"/>
        <v xml:space="preserve">Samsung </v>
      </c>
      <c r="M379" t="str">
        <f t="shared" si="17"/>
        <v>Large Order</v>
      </c>
      <c r="N379">
        <v>5</v>
      </c>
      <c r="O379" s="6">
        <v>0</v>
      </c>
      <c r="P379" s="3">
        <v>4256.25</v>
      </c>
      <c r="Q379" s="3">
        <v>226.46</v>
      </c>
      <c r="R379" s="3">
        <v>1086.7</v>
      </c>
    </row>
    <row r="380" spans="1:18" hidden="1" x14ac:dyDescent="0.25">
      <c r="A380" t="s">
        <v>783</v>
      </c>
      <c r="B380" s="2">
        <v>43156</v>
      </c>
      <c r="C380" s="10" t="str">
        <f t="shared" si="15"/>
        <v>2018</v>
      </c>
      <c r="D380">
        <v>10068</v>
      </c>
      <c r="E380" t="s">
        <v>784</v>
      </c>
      <c r="F380" t="s">
        <v>32</v>
      </c>
      <c r="G380" t="s">
        <v>88</v>
      </c>
      <c r="H380" t="s">
        <v>89</v>
      </c>
      <c r="I380" t="s">
        <v>90</v>
      </c>
      <c r="J380" t="s">
        <v>374</v>
      </c>
      <c r="K380" t="s">
        <v>1550</v>
      </c>
      <c r="L380" t="str">
        <f t="shared" si="16"/>
        <v xml:space="preserve">Insignia </v>
      </c>
      <c r="M380" t="str">
        <f t="shared" si="17"/>
        <v>Mid-Sized Order</v>
      </c>
      <c r="N380">
        <v>4</v>
      </c>
      <c r="O380" s="6">
        <v>0</v>
      </c>
      <c r="P380" s="3">
        <v>4764.04</v>
      </c>
      <c r="Q380" s="3">
        <v>247.81</v>
      </c>
      <c r="R380" s="3">
        <v>1072.8599999999999</v>
      </c>
    </row>
    <row r="381" spans="1:18" hidden="1" x14ac:dyDescent="0.25">
      <c r="A381" t="s">
        <v>785</v>
      </c>
      <c r="B381" s="2">
        <v>44156</v>
      </c>
      <c r="C381" s="10" t="str">
        <f t="shared" si="15"/>
        <v>2020</v>
      </c>
      <c r="D381">
        <v>10281</v>
      </c>
      <c r="E381" t="s">
        <v>786</v>
      </c>
      <c r="F381" t="s">
        <v>17</v>
      </c>
      <c r="G381" t="s">
        <v>61</v>
      </c>
      <c r="H381" t="s">
        <v>62</v>
      </c>
      <c r="I381" t="s">
        <v>63</v>
      </c>
      <c r="J381" t="s">
        <v>84</v>
      </c>
      <c r="K381" t="s">
        <v>85</v>
      </c>
      <c r="L381" t="str">
        <f t="shared" si="16"/>
        <v xml:space="preserve">Panasonic </v>
      </c>
      <c r="M381" t="str">
        <f t="shared" si="17"/>
        <v>Mid-Sized Order</v>
      </c>
      <c r="N381">
        <v>3</v>
      </c>
      <c r="O381" s="6">
        <v>0</v>
      </c>
      <c r="P381" s="3">
        <v>869.76</v>
      </c>
      <c r="Q381" s="3">
        <v>34.74</v>
      </c>
      <c r="R381" s="3">
        <v>107.84</v>
      </c>
    </row>
    <row r="382" spans="1:18" hidden="1" x14ac:dyDescent="0.25">
      <c r="A382" t="s">
        <v>787</v>
      </c>
      <c r="B382" s="2">
        <v>44425</v>
      </c>
      <c r="C382" s="10" t="str">
        <f t="shared" si="15"/>
        <v>2021</v>
      </c>
      <c r="D382">
        <v>10089</v>
      </c>
      <c r="E382" t="s">
        <v>323</v>
      </c>
      <c r="F382" t="s">
        <v>17</v>
      </c>
      <c r="G382" t="s">
        <v>112</v>
      </c>
      <c r="H382" t="s">
        <v>26</v>
      </c>
      <c r="I382" t="s">
        <v>27</v>
      </c>
      <c r="J382" t="s">
        <v>496</v>
      </c>
      <c r="K382" t="s">
        <v>1553</v>
      </c>
      <c r="L382" t="str">
        <f t="shared" si="16"/>
        <v xml:space="preserve">Brother </v>
      </c>
      <c r="M382" t="str">
        <f t="shared" si="17"/>
        <v>Large Order</v>
      </c>
      <c r="N382">
        <v>5</v>
      </c>
      <c r="O382" s="6">
        <v>0.2</v>
      </c>
      <c r="P382" s="3">
        <v>1396.5</v>
      </c>
      <c r="Q382" s="3">
        <v>26.96</v>
      </c>
      <c r="R382" s="3">
        <v>212.2</v>
      </c>
    </row>
    <row r="383" spans="1:18" hidden="1" x14ac:dyDescent="0.25">
      <c r="A383" t="s">
        <v>788</v>
      </c>
      <c r="B383" s="2">
        <v>44028</v>
      </c>
      <c r="C383" s="10" t="str">
        <f t="shared" si="15"/>
        <v>2020</v>
      </c>
      <c r="D383">
        <v>10124</v>
      </c>
      <c r="E383" t="s">
        <v>327</v>
      </c>
      <c r="F383" t="s">
        <v>32</v>
      </c>
      <c r="G383" t="s">
        <v>54</v>
      </c>
      <c r="H383" t="s">
        <v>55</v>
      </c>
      <c r="I383" t="s">
        <v>56</v>
      </c>
      <c r="J383" t="s">
        <v>175</v>
      </c>
      <c r="K383" t="s">
        <v>176</v>
      </c>
      <c r="L383" t="str">
        <f t="shared" si="16"/>
        <v xml:space="preserve">KitchenAid </v>
      </c>
      <c r="M383" t="str">
        <f t="shared" si="17"/>
        <v>Mid-Sized Order</v>
      </c>
      <c r="N383">
        <v>2</v>
      </c>
      <c r="O383" s="6">
        <v>0</v>
      </c>
      <c r="P383" s="3">
        <v>2446.3200000000002</v>
      </c>
      <c r="Q383" s="3">
        <v>348.6</v>
      </c>
      <c r="R383" s="3">
        <v>646.44000000000005</v>
      </c>
    </row>
    <row r="384" spans="1:18" hidden="1" x14ac:dyDescent="0.25">
      <c r="A384" t="s">
        <v>789</v>
      </c>
      <c r="B384" s="2">
        <v>43599</v>
      </c>
      <c r="C384" s="10" t="str">
        <f t="shared" si="15"/>
        <v>2019</v>
      </c>
      <c r="D384">
        <v>10328</v>
      </c>
      <c r="E384" t="s">
        <v>369</v>
      </c>
      <c r="F384" t="s">
        <v>32</v>
      </c>
      <c r="G384" t="s">
        <v>40</v>
      </c>
      <c r="H384" t="s">
        <v>41</v>
      </c>
      <c r="I384" t="s">
        <v>166</v>
      </c>
      <c r="J384" t="s">
        <v>167</v>
      </c>
      <c r="K384" t="s">
        <v>168</v>
      </c>
      <c r="L384" t="str">
        <f t="shared" si="16"/>
        <v xml:space="preserve">Philips </v>
      </c>
      <c r="M384" t="str">
        <f t="shared" si="17"/>
        <v>Single Item</v>
      </c>
      <c r="N384">
        <v>1</v>
      </c>
      <c r="O384" s="6">
        <v>0</v>
      </c>
      <c r="P384" s="3">
        <v>1215.8</v>
      </c>
      <c r="Q384" s="3">
        <v>230.18</v>
      </c>
      <c r="R384" s="3">
        <v>290.5</v>
      </c>
    </row>
    <row r="385" spans="1:18" hidden="1" x14ac:dyDescent="0.25">
      <c r="A385" t="s">
        <v>790</v>
      </c>
      <c r="B385" s="2">
        <v>44057</v>
      </c>
      <c r="C385" s="10" t="str">
        <f t="shared" si="15"/>
        <v>2020</v>
      </c>
      <c r="D385">
        <v>10199</v>
      </c>
      <c r="E385" t="s">
        <v>695</v>
      </c>
      <c r="F385" t="s">
        <v>32</v>
      </c>
      <c r="G385" t="s">
        <v>33</v>
      </c>
      <c r="H385" t="s">
        <v>34</v>
      </c>
      <c r="I385" t="s">
        <v>27</v>
      </c>
      <c r="J385" t="s">
        <v>43</v>
      </c>
      <c r="K385" t="s">
        <v>44</v>
      </c>
      <c r="L385" t="str">
        <f t="shared" si="16"/>
        <v xml:space="preserve">HP </v>
      </c>
      <c r="M385" t="str">
        <f t="shared" si="17"/>
        <v>Single Item</v>
      </c>
      <c r="N385">
        <v>1</v>
      </c>
      <c r="O385" s="6">
        <v>0</v>
      </c>
      <c r="P385" s="3">
        <v>157.5</v>
      </c>
      <c r="Q385" s="3">
        <v>17.989999999999998</v>
      </c>
      <c r="R385" s="3">
        <v>25.42</v>
      </c>
    </row>
    <row r="386" spans="1:18" hidden="1" x14ac:dyDescent="0.25">
      <c r="A386" t="s">
        <v>791</v>
      </c>
      <c r="B386" s="2">
        <v>44339</v>
      </c>
      <c r="C386" s="10" t="str">
        <f t="shared" si="15"/>
        <v>2021</v>
      </c>
      <c r="D386">
        <v>10027</v>
      </c>
      <c r="E386" t="s">
        <v>307</v>
      </c>
      <c r="F386" t="s">
        <v>39</v>
      </c>
      <c r="G386" t="s">
        <v>72</v>
      </c>
      <c r="H386" t="s">
        <v>73</v>
      </c>
      <c r="I386" t="s">
        <v>56</v>
      </c>
      <c r="J386" t="s">
        <v>64</v>
      </c>
      <c r="K386" t="s">
        <v>65</v>
      </c>
      <c r="L386" t="str">
        <f t="shared" si="16"/>
        <v xml:space="preserve">TCL </v>
      </c>
      <c r="M386" t="str">
        <f t="shared" si="17"/>
        <v>Mid-Sized Order</v>
      </c>
      <c r="N386">
        <v>4</v>
      </c>
      <c r="O386" s="6">
        <v>0.15</v>
      </c>
      <c r="P386" s="3">
        <v>3526.56</v>
      </c>
      <c r="Q386" s="3">
        <v>160.69</v>
      </c>
      <c r="R386" s="3">
        <v>791.91</v>
      </c>
    </row>
    <row r="387" spans="1:18" hidden="1" x14ac:dyDescent="0.25">
      <c r="A387" t="s">
        <v>792</v>
      </c>
      <c r="B387" s="2">
        <v>44615</v>
      </c>
      <c r="C387" s="10" t="str">
        <f t="shared" si="15"/>
        <v>2022</v>
      </c>
      <c r="D387">
        <v>10060</v>
      </c>
      <c r="E387" t="s">
        <v>648</v>
      </c>
      <c r="F387" t="s">
        <v>39</v>
      </c>
      <c r="G387" t="s">
        <v>201</v>
      </c>
      <c r="H387" t="s">
        <v>202</v>
      </c>
      <c r="I387" t="s">
        <v>122</v>
      </c>
      <c r="J387" t="s">
        <v>263</v>
      </c>
      <c r="K387" t="s">
        <v>1544</v>
      </c>
      <c r="L387" t="str">
        <f t="shared" si="16"/>
        <v xml:space="preserve">Cuisinart </v>
      </c>
      <c r="M387" t="str">
        <f t="shared" si="17"/>
        <v>Single Item</v>
      </c>
      <c r="N387">
        <v>1</v>
      </c>
      <c r="O387" s="6">
        <v>0.1</v>
      </c>
      <c r="P387" s="3">
        <v>700.78</v>
      </c>
      <c r="Q387" s="3">
        <v>149.11000000000001</v>
      </c>
      <c r="R387" s="3">
        <v>190.1</v>
      </c>
    </row>
    <row r="388" spans="1:18" hidden="1" x14ac:dyDescent="0.25">
      <c r="A388" t="s">
        <v>793</v>
      </c>
      <c r="B388" s="2">
        <v>43192</v>
      </c>
      <c r="C388" s="10" t="str">
        <f t="shared" si="15"/>
        <v>2018</v>
      </c>
      <c r="D388">
        <v>10321</v>
      </c>
      <c r="E388" t="s">
        <v>794</v>
      </c>
      <c r="F388" t="s">
        <v>32</v>
      </c>
      <c r="G388" t="s">
        <v>154</v>
      </c>
      <c r="H388" t="s">
        <v>155</v>
      </c>
      <c r="I388" t="s">
        <v>156</v>
      </c>
      <c r="J388" t="s">
        <v>76</v>
      </c>
      <c r="K388" t="s">
        <v>77</v>
      </c>
      <c r="L388" t="str">
        <f t="shared" si="16"/>
        <v xml:space="preserve">Samsung </v>
      </c>
      <c r="M388" t="str">
        <f t="shared" si="17"/>
        <v>Mid-Sized Order</v>
      </c>
      <c r="N388">
        <v>3</v>
      </c>
      <c r="O388" s="6">
        <v>0</v>
      </c>
      <c r="P388" s="3">
        <v>2914.5</v>
      </c>
      <c r="Q388" s="3">
        <v>55.84</v>
      </c>
      <c r="R388" s="3">
        <v>588.48</v>
      </c>
    </row>
    <row r="389" spans="1:18" hidden="1" x14ac:dyDescent="0.25">
      <c r="A389" t="s">
        <v>795</v>
      </c>
      <c r="B389" s="2">
        <v>43441</v>
      </c>
      <c r="C389" s="10" t="str">
        <f t="shared" si="15"/>
        <v>2018</v>
      </c>
      <c r="D389">
        <v>10004</v>
      </c>
      <c r="E389" t="s">
        <v>796</v>
      </c>
      <c r="F389" t="s">
        <v>39</v>
      </c>
      <c r="G389" t="s">
        <v>33</v>
      </c>
      <c r="H389" t="s">
        <v>34</v>
      </c>
      <c r="I389" t="s">
        <v>27</v>
      </c>
      <c r="J389" t="s">
        <v>374</v>
      </c>
      <c r="K389" t="s">
        <v>1550</v>
      </c>
      <c r="L389" t="str">
        <f t="shared" si="16"/>
        <v xml:space="preserve">Insignia </v>
      </c>
      <c r="M389" t="str">
        <f t="shared" si="17"/>
        <v>Mid-Sized Order</v>
      </c>
      <c r="N389">
        <v>2</v>
      </c>
      <c r="O389" s="6">
        <v>0.05</v>
      </c>
      <c r="P389" s="3">
        <v>2382.02</v>
      </c>
      <c r="Q389" s="3">
        <v>225.28</v>
      </c>
      <c r="R389" s="3">
        <v>546.57000000000005</v>
      </c>
    </row>
    <row r="390" spans="1:18" hidden="1" x14ac:dyDescent="0.25">
      <c r="A390" t="s">
        <v>797</v>
      </c>
      <c r="B390" s="2">
        <v>43323</v>
      </c>
      <c r="C390" s="10" t="str">
        <f t="shared" si="15"/>
        <v>2018</v>
      </c>
      <c r="D390">
        <v>10047</v>
      </c>
      <c r="E390" t="s">
        <v>798</v>
      </c>
      <c r="F390" t="s">
        <v>39</v>
      </c>
      <c r="G390" t="s">
        <v>116</v>
      </c>
      <c r="H390" t="s">
        <v>26</v>
      </c>
      <c r="I390" t="s">
        <v>27</v>
      </c>
      <c r="J390" t="s">
        <v>142</v>
      </c>
      <c r="K390" t="s">
        <v>143</v>
      </c>
      <c r="L390" t="str">
        <f t="shared" si="16"/>
        <v xml:space="preserve">Whirlpook </v>
      </c>
      <c r="M390" t="str">
        <f t="shared" si="17"/>
        <v>Single Item</v>
      </c>
      <c r="N390">
        <v>1</v>
      </c>
      <c r="O390" s="6">
        <v>0</v>
      </c>
      <c r="P390" s="3">
        <v>193.67</v>
      </c>
      <c r="Q390" s="3">
        <v>14</v>
      </c>
      <c r="R390" s="3">
        <v>24.64</v>
      </c>
    </row>
    <row r="391" spans="1:18" hidden="1" x14ac:dyDescent="0.25">
      <c r="A391" t="s">
        <v>799</v>
      </c>
      <c r="B391" s="2">
        <v>43862</v>
      </c>
      <c r="C391" s="10" t="str">
        <f t="shared" si="15"/>
        <v>2020</v>
      </c>
      <c r="D391">
        <v>10233</v>
      </c>
      <c r="E391" t="s">
        <v>477</v>
      </c>
      <c r="F391" t="s">
        <v>39</v>
      </c>
      <c r="G391" t="s">
        <v>154</v>
      </c>
      <c r="H391" t="s">
        <v>155</v>
      </c>
      <c r="I391" t="s">
        <v>156</v>
      </c>
      <c r="J391" t="s">
        <v>241</v>
      </c>
      <c r="K391" t="s">
        <v>242</v>
      </c>
      <c r="L391" t="str">
        <f t="shared" si="16"/>
        <v xml:space="preserve">LG </v>
      </c>
      <c r="M391" t="str">
        <f t="shared" si="17"/>
        <v>Single Item</v>
      </c>
      <c r="N391">
        <v>1</v>
      </c>
      <c r="O391" s="6">
        <v>0</v>
      </c>
      <c r="P391" s="3">
        <v>238.08</v>
      </c>
      <c r="Q391" s="3">
        <v>29.88</v>
      </c>
      <c r="R391" s="3">
        <v>31.56</v>
      </c>
    </row>
    <row r="392" spans="1:18" hidden="1" x14ac:dyDescent="0.25">
      <c r="A392" t="s">
        <v>800</v>
      </c>
      <c r="B392" s="2">
        <v>43104</v>
      </c>
      <c r="C392" s="10" t="str">
        <f t="shared" ref="C392:C455" si="18">LEFT(TEXT(B392, "YYYY-MM-DD"), 4)</f>
        <v>2018</v>
      </c>
      <c r="D392">
        <v>10017</v>
      </c>
      <c r="E392" t="s">
        <v>486</v>
      </c>
      <c r="F392" t="s">
        <v>39</v>
      </c>
      <c r="G392" t="s">
        <v>88</v>
      </c>
      <c r="H392" t="s">
        <v>89</v>
      </c>
      <c r="I392" t="s">
        <v>90</v>
      </c>
      <c r="J392" t="s">
        <v>28</v>
      </c>
      <c r="K392" t="s">
        <v>29</v>
      </c>
      <c r="L392" t="str">
        <f t="shared" ref="L392:L455" si="19">LEFT(K392, FIND(" ", K392))</f>
        <v xml:space="preserve">LG </v>
      </c>
      <c r="M392" t="str">
        <f t="shared" ref="M392:M455" si="20">IF(N392 = 1, "Single Item", IF(N392 &lt;= 4, "Mid-Sized Order", IF(N392 &gt; 4, "Large Order", "Invalid")))</f>
        <v>Single Item</v>
      </c>
      <c r="N392">
        <v>1</v>
      </c>
      <c r="O392" s="6">
        <v>0.15</v>
      </c>
      <c r="P392" s="3">
        <v>1004.18</v>
      </c>
      <c r="Q392" s="3">
        <v>295.55</v>
      </c>
      <c r="R392" s="3">
        <v>280.58999999999997</v>
      </c>
    </row>
    <row r="393" spans="1:18" hidden="1" x14ac:dyDescent="0.25">
      <c r="A393" t="s">
        <v>801</v>
      </c>
      <c r="B393" s="2">
        <v>43534</v>
      </c>
      <c r="C393" s="10" t="str">
        <f t="shared" si="18"/>
        <v>2019</v>
      </c>
      <c r="D393">
        <v>10185</v>
      </c>
      <c r="E393" t="s">
        <v>802</v>
      </c>
      <c r="F393" t="s">
        <v>39</v>
      </c>
      <c r="G393" t="s">
        <v>47</v>
      </c>
      <c r="H393" t="s">
        <v>48</v>
      </c>
      <c r="I393" t="s">
        <v>122</v>
      </c>
      <c r="J393" t="s">
        <v>398</v>
      </c>
      <c r="K393" t="s">
        <v>1551</v>
      </c>
      <c r="L393" t="str">
        <f t="shared" si="19"/>
        <v xml:space="preserve">Samsung </v>
      </c>
      <c r="M393" t="str">
        <f t="shared" si="20"/>
        <v>Single Item</v>
      </c>
      <c r="N393">
        <v>1</v>
      </c>
      <c r="O393" s="6">
        <v>0</v>
      </c>
      <c r="P393" s="3">
        <v>239.47</v>
      </c>
      <c r="Q393" s="3">
        <v>23.98</v>
      </c>
      <c r="R393" s="3">
        <v>31.14</v>
      </c>
    </row>
    <row r="394" spans="1:18" hidden="1" x14ac:dyDescent="0.25">
      <c r="A394" t="s">
        <v>803</v>
      </c>
      <c r="B394" s="2">
        <v>44115</v>
      </c>
      <c r="C394" s="10" t="str">
        <f t="shared" si="18"/>
        <v>2020</v>
      </c>
      <c r="D394">
        <v>10036</v>
      </c>
      <c r="E394" t="s">
        <v>371</v>
      </c>
      <c r="F394" t="s">
        <v>17</v>
      </c>
      <c r="G394" t="s">
        <v>72</v>
      </c>
      <c r="H394" t="s">
        <v>73</v>
      </c>
      <c r="I394" t="s">
        <v>56</v>
      </c>
      <c r="J394" t="s">
        <v>142</v>
      </c>
      <c r="K394" t="s">
        <v>143</v>
      </c>
      <c r="L394" t="str">
        <f t="shared" si="19"/>
        <v xml:space="preserve">Whirlpook </v>
      </c>
      <c r="M394" t="str">
        <f t="shared" si="20"/>
        <v>Mid-Sized Order</v>
      </c>
      <c r="N394">
        <v>3</v>
      </c>
      <c r="O394" s="6">
        <v>0</v>
      </c>
      <c r="P394" s="3">
        <v>581.01</v>
      </c>
      <c r="Q394" s="3">
        <v>16.8</v>
      </c>
      <c r="R394" s="3">
        <v>71.400000000000006</v>
      </c>
    </row>
    <row r="395" spans="1:18" hidden="1" x14ac:dyDescent="0.25">
      <c r="A395" t="s">
        <v>804</v>
      </c>
      <c r="B395" s="2">
        <v>43747</v>
      </c>
      <c r="C395" s="10" t="str">
        <f t="shared" si="18"/>
        <v>2019</v>
      </c>
      <c r="D395">
        <v>10038</v>
      </c>
      <c r="E395" t="s">
        <v>805</v>
      </c>
      <c r="F395" t="s">
        <v>17</v>
      </c>
      <c r="G395" t="s">
        <v>47</v>
      </c>
      <c r="H395" t="s">
        <v>48</v>
      </c>
      <c r="I395" t="s">
        <v>122</v>
      </c>
      <c r="J395" t="s">
        <v>551</v>
      </c>
      <c r="K395" t="s">
        <v>552</v>
      </c>
      <c r="L395" t="str">
        <f t="shared" si="19"/>
        <v xml:space="preserve">Supersonic </v>
      </c>
      <c r="M395" t="str">
        <f t="shared" si="20"/>
        <v>Large Order</v>
      </c>
      <c r="N395">
        <v>7</v>
      </c>
      <c r="O395" s="6">
        <v>0</v>
      </c>
      <c r="P395" s="3">
        <v>9363.83</v>
      </c>
      <c r="Q395" s="3">
        <v>244.49</v>
      </c>
      <c r="R395" s="3">
        <v>2084.48</v>
      </c>
    </row>
    <row r="396" spans="1:18" hidden="1" x14ac:dyDescent="0.25">
      <c r="A396" t="s">
        <v>806</v>
      </c>
      <c r="B396" s="2">
        <v>43650</v>
      </c>
      <c r="C396" s="10" t="str">
        <f t="shared" si="18"/>
        <v>2019</v>
      </c>
      <c r="D396">
        <v>10388</v>
      </c>
      <c r="E396" t="s">
        <v>311</v>
      </c>
      <c r="F396" t="s">
        <v>39</v>
      </c>
      <c r="G396" t="s">
        <v>121</v>
      </c>
      <c r="H396" t="s">
        <v>121</v>
      </c>
      <c r="I396" t="s">
        <v>122</v>
      </c>
      <c r="J396" t="s">
        <v>28</v>
      </c>
      <c r="K396" t="s">
        <v>29</v>
      </c>
      <c r="L396" t="str">
        <f t="shared" si="19"/>
        <v xml:space="preserve">LG </v>
      </c>
      <c r="M396" t="str">
        <f t="shared" si="20"/>
        <v>Large Order</v>
      </c>
      <c r="N396">
        <v>6</v>
      </c>
      <c r="O396" s="6">
        <v>0</v>
      </c>
      <c r="P396" s="3">
        <v>6025.08</v>
      </c>
      <c r="Q396" s="3">
        <v>282.11</v>
      </c>
      <c r="R396" s="3">
        <v>1534.45</v>
      </c>
    </row>
    <row r="397" spans="1:18" hidden="1" x14ac:dyDescent="0.25">
      <c r="A397" t="s">
        <v>807</v>
      </c>
      <c r="B397" s="2">
        <v>44280</v>
      </c>
      <c r="C397" s="10" t="str">
        <f t="shared" si="18"/>
        <v>2021</v>
      </c>
      <c r="D397">
        <v>10266</v>
      </c>
      <c r="E397" t="s">
        <v>808</v>
      </c>
      <c r="F397" t="s">
        <v>17</v>
      </c>
      <c r="G397" t="s">
        <v>116</v>
      </c>
      <c r="H397" t="s">
        <v>26</v>
      </c>
      <c r="I397" t="s">
        <v>27</v>
      </c>
      <c r="J397" t="s">
        <v>123</v>
      </c>
      <c r="K397" t="s">
        <v>124</v>
      </c>
      <c r="L397" t="str">
        <f t="shared" si="19"/>
        <v xml:space="preserve">Sony </v>
      </c>
      <c r="M397" t="str">
        <f t="shared" si="20"/>
        <v>Single Item</v>
      </c>
      <c r="N397">
        <v>1</v>
      </c>
      <c r="O397" s="6">
        <v>0.1</v>
      </c>
      <c r="P397" s="3">
        <v>667.7</v>
      </c>
      <c r="Q397" s="3">
        <v>24.23</v>
      </c>
      <c r="R397" s="3">
        <v>135.96</v>
      </c>
    </row>
    <row r="398" spans="1:18" hidden="1" x14ac:dyDescent="0.25">
      <c r="A398" t="s">
        <v>809</v>
      </c>
      <c r="B398" s="2">
        <v>43174</v>
      </c>
      <c r="C398" s="10" t="str">
        <f t="shared" si="18"/>
        <v>2018</v>
      </c>
      <c r="D398">
        <v>10258</v>
      </c>
      <c r="E398" t="s">
        <v>810</v>
      </c>
      <c r="F398" t="s">
        <v>39</v>
      </c>
      <c r="G398" t="s">
        <v>40</v>
      </c>
      <c r="H398" t="s">
        <v>41</v>
      </c>
      <c r="I398" t="s">
        <v>166</v>
      </c>
      <c r="J398" t="s">
        <v>312</v>
      </c>
      <c r="K398" t="s">
        <v>313</v>
      </c>
      <c r="L398" t="str">
        <f t="shared" si="19"/>
        <v xml:space="preserve">Whirlpool </v>
      </c>
      <c r="M398" t="str">
        <f t="shared" si="20"/>
        <v>Large Order</v>
      </c>
      <c r="N398">
        <v>6</v>
      </c>
      <c r="O398" s="6">
        <v>0.05</v>
      </c>
      <c r="P398" s="3">
        <v>4336.1400000000003</v>
      </c>
      <c r="Q398" s="3">
        <v>196.53</v>
      </c>
      <c r="R398" s="3">
        <v>1103.67</v>
      </c>
    </row>
    <row r="399" spans="1:18" hidden="1" x14ac:dyDescent="0.25">
      <c r="A399" t="s">
        <v>811</v>
      </c>
      <c r="B399" s="2">
        <v>43528</v>
      </c>
      <c r="C399" s="10" t="str">
        <f t="shared" si="18"/>
        <v>2019</v>
      </c>
      <c r="D399">
        <v>10274</v>
      </c>
      <c r="E399" t="s">
        <v>504</v>
      </c>
      <c r="F399" t="s">
        <v>17</v>
      </c>
      <c r="G399" t="s">
        <v>25</v>
      </c>
      <c r="H399" t="s">
        <v>26</v>
      </c>
      <c r="I399" t="s">
        <v>27</v>
      </c>
      <c r="J399" t="s">
        <v>384</v>
      </c>
      <c r="K399" t="s">
        <v>385</v>
      </c>
      <c r="L399" t="str">
        <f t="shared" si="19"/>
        <v xml:space="preserve">Hoover </v>
      </c>
      <c r="M399" t="str">
        <f t="shared" si="20"/>
        <v>Mid-Sized Order</v>
      </c>
      <c r="N399">
        <v>4</v>
      </c>
      <c r="O399" s="6">
        <v>0.1</v>
      </c>
      <c r="P399" s="3">
        <v>5020.6400000000003</v>
      </c>
      <c r="Q399" s="3">
        <v>346.22</v>
      </c>
      <c r="R399" s="3">
        <v>1289.78</v>
      </c>
    </row>
    <row r="400" spans="1:18" hidden="1" x14ac:dyDescent="0.25">
      <c r="A400" t="s">
        <v>812</v>
      </c>
      <c r="B400" s="2">
        <v>43959</v>
      </c>
      <c r="C400" s="10" t="str">
        <f t="shared" si="18"/>
        <v>2020</v>
      </c>
      <c r="D400">
        <v>10133</v>
      </c>
      <c r="E400" t="s">
        <v>813</v>
      </c>
      <c r="F400" t="s">
        <v>32</v>
      </c>
      <c r="G400" t="s">
        <v>72</v>
      </c>
      <c r="H400" t="s">
        <v>73</v>
      </c>
      <c r="I400" t="s">
        <v>56</v>
      </c>
      <c r="J400" t="s">
        <v>246</v>
      </c>
      <c r="K400" t="s">
        <v>247</v>
      </c>
      <c r="L400" t="str">
        <f t="shared" si="19"/>
        <v xml:space="preserve">Samsung </v>
      </c>
      <c r="M400" t="str">
        <f t="shared" si="20"/>
        <v>Single Item</v>
      </c>
      <c r="N400">
        <v>1</v>
      </c>
      <c r="O400" s="6">
        <v>0.05</v>
      </c>
      <c r="P400" s="3">
        <v>1023.46</v>
      </c>
      <c r="Q400" s="3">
        <v>187.75</v>
      </c>
      <c r="R400" s="3">
        <v>243.94</v>
      </c>
    </row>
    <row r="401" spans="1:18" hidden="1" x14ac:dyDescent="0.25">
      <c r="A401" t="s">
        <v>814</v>
      </c>
      <c r="B401" s="2">
        <v>43585</v>
      </c>
      <c r="C401" s="10" t="str">
        <f t="shared" si="18"/>
        <v>2019</v>
      </c>
      <c r="D401">
        <v>10103</v>
      </c>
      <c r="E401" t="s">
        <v>339</v>
      </c>
      <c r="F401" t="s">
        <v>17</v>
      </c>
      <c r="G401" t="s">
        <v>61</v>
      </c>
      <c r="H401" t="s">
        <v>62</v>
      </c>
      <c r="I401" t="s">
        <v>63</v>
      </c>
      <c r="J401" t="s">
        <v>123</v>
      </c>
      <c r="K401" t="s">
        <v>124</v>
      </c>
      <c r="L401" t="str">
        <f t="shared" si="19"/>
        <v xml:space="preserve">Sony </v>
      </c>
      <c r="M401" t="str">
        <f t="shared" si="20"/>
        <v>Mid-Sized Order</v>
      </c>
      <c r="N401">
        <v>2</v>
      </c>
      <c r="O401" s="6">
        <v>0</v>
      </c>
      <c r="P401" s="3">
        <v>1335.4</v>
      </c>
      <c r="Q401" s="3">
        <v>26.65</v>
      </c>
      <c r="R401" s="3">
        <v>269.74</v>
      </c>
    </row>
    <row r="402" spans="1:18" hidden="1" x14ac:dyDescent="0.25">
      <c r="A402" t="s">
        <v>815</v>
      </c>
      <c r="B402" s="2">
        <v>44925</v>
      </c>
      <c r="C402" s="10" t="str">
        <f t="shared" si="18"/>
        <v>2022</v>
      </c>
      <c r="D402">
        <v>10132</v>
      </c>
      <c r="E402" t="s">
        <v>102</v>
      </c>
      <c r="F402" t="s">
        <v>39</v>
      </c>
      <c r="G402" t="s">
        <v>18</v>
      </c>
      <c r="H402" t="s">
        <v>19</v>
      </c>
      <c r="I402" t="s">
        <v>20</v>
      </c>
      <c r="J402" t="s">
        <v>161</v>
      </c>
      <c r="K402" t="s">
        <v>162</v>
      </c>
      <c r="L402" t="str">
        <f t="shared" si="19"/>
        <v xml:space="preserve">Lexmark </v>
      </c>
      <c r="M402" t="str">
        <f t="shared" si="20"/>
        <v>Mid-Sized Order</v>
      </c>
      <c r="N402">
        <v>4</v>
      </c>
      <c r="O402" s="6">
        <v>0</v>
      </c>
      <c r="P402" s="3">
        <v>431</v>
      </c>
      <c r="Q402" s="3">
        <v>13.06</v>
      </c>
      <c r="R402" s="3">
        <v>65.95</v>
      </c>
    </row>
    <row r="403" spans="1:18" hidden="1" x14ac:dyDescent="0.25">
      <c r="A403" t="s">
        <v>816</v>
      </c>
      <c r="B403" s="2">
        <v>44868</v>
      </c>
      <c r="C403" s="10" t="str">
        <f t="shared" si="18"/>
        <v>2022</v>
      </c>
      <c r="D403">
        <v>10238</v>
      </c>
      <c r="E403" t="s">
        <v>192</v>
      </c>
      <c r="F403" t="s">
        <v>39</v>
      </c>
      <c r="G403" t="s">
        <v>47</v>
      </c>
      <c r="H403" t="s">
        <v>48</v>
      </c>
      <c r="I403" t="s">
        <v>122</v>
      </c>
      <c r="J403" t="s">
        <v>272</v>
      </c>
      <c r="K403" t="s">
        <v>273</v>
      </c>
      <c r="L403" t="str">
        <f t="shared" si="19"/>
        <v xml:space="preserve">Huawei </v>
      </c>
      <c r="M403" t="str">
        <f t="shared" si="20"/>
        <v>Mid-Sized Order</v>
      </c>
      <c r="N403">
        <v>2</v>
      </c>
      <c r="O403" s="6">
        <v>0.05</v>
      </c>
      <c r="P403" s="3">
        <v>1000.64</v>
      </c>
      <c r="Q403" s="3">
        <v>16.22</v>
      </c>
      <c r="R403" s="3">
        <v>201.74</v>
      </c>
    </row>
    <row r="404" spans="1:18" hidden="1" x14ac:dyDescent="0.25">
      <c r="A404" t="s">
        <v>817</v>
      </c>
      <c r="B404" s="2">
        <v>43129</v>
      </c>
      <c r="C404" s="10" t="str">
        <f t="shared" si="18"/>
        <v>2018</v>
      </c>
      <c r="D404">
        <v>10259</v>
      </c>
      <c r="E404" t="s">
        <v>457</v>
      </c>
      <c r="F404" t="s">
        <v>17</v>
      </c>
      <c r="G404" t="s">
        <v>193</v>
      </c>
      <c r="H404" t="s">
        <v>193</v>
      </c>
      <c r="I404" t="s">
        <v>194</v>
      </c>
      <c r="J404" t="s">
        <v>272</v>
      </c>
      <c r="K404" t="s">
        <v>273</v>
      </c>
      <c r="L404" t="str">
        <f t="shared" si="19"/>
        <v xml:space="preserve">Huawei </v>
      </c>
      <c r="M404" t="str">
        <f t="shared" si="20"/>
        <v>Mid-Sized Order</v>
      </c>
      <c r="N404">
        <v>3</v>
      </c>
      <c r="O404" s="6">
        <v>0</v>
      </c>
      <c r="P404" s="3">
        <v>1500.96</v>
      </c>
      <c r="Q404" s="3">
        <v>17</v>
      </c>
      <c r="R404" s="3">
        <v>301.88</v>
      </c>
    </row>
    <row r="405" spans="1:18" hidden="1" x14ac:dyDescent="0.25">
      <c r="A405" t="s">
        <v>818</v>
      </c>
      <c r="B405" s="2">
        <v>43540</v>
      </c>
      <c r="C405" s="10" t="str">
        <f t="shared" si="18"/>
        <v>2019</v>
      </c>
      <c r="D405">
        <v>10260</v>
      </c>
      <c r="E405" t="s">
        <v>383</v>
      </c>
      <c r="F405" t="s">
        <v>17</v>
      </c>
      <c r="G405" t="s">
        <v>261</v>
      </c>
      <c r="H405" t="s">
        <v>261</v>
      </c>
      <c r="I405" t="s">
        <v>1543</v>
      </c>
      <c r="J405" t="s">
        <v>28</v>
      </c>
      <c r="K405" t="s">
        <v>29</v>
      </c>
      <c r="L405" t="str">
        <f t="shared" si="19"/>
        <v xml:space="preserve">LG </v>
      </c>
      <c r="M405" t="str">
        <f t="shared" si="20"/>
        <v>Mid-Sized Order</v>
      </c>
      <c r="N405">
        <v>3</v>
      </c>
      <c r="O405" s="6">
        <v>0.15</v>
      </c>
      <c r="P405" s="3">
        <v>3012.54</v>
      </c>
      <c r="Q405" s="3">
        <v>308.98</v>
      </c>
      <c r="R405" s="3">
        <v>784.02</v>
      </c>
    </row>
    <row r="406" spans="1:18" hidden="1" x14ac:dyDescent="0.25">
      <c r="A406" t="s">
        <v>819</v>
      </c>
      <c r="B406" s="2">
        <v>44812</v>
      </c>
      <c r="C406" s="10" t="str">
        <f t="shared" si="18"/>
        <v>2022</v>
      </c>
      <c r="D406">
        <v>10072</v>
      </c>
      <c r="E406" t="s">
        <v>820</v>
      </c>
      <c r="F406" t="s">
        <v>39</v>
      </c>
      <c r="G406" t="s">
        <v>72</v>
      </c>
      <c r="H406" t="s">
        <v>73</v>
      </c>
      <c r="I406" t="s">
        <v>56</v>
      </c>
      <c r="J406" t="s">
        <v>246</v>
      </c>
      <c r="K406" t="s">
        <v>247</v>
      </c>
      <c r="L406" t="str">
        <f t="shared" si="19"/>
        <v xml:space="preserve">Samsung </v>
      </c>
      <c r="M406" t="str">
        <f t="shared" si="20"/>
        <v>Single Item</v>
      </c>
      <c r="N406">
        <v>1</v>
      </c>
      <c r="O406" s="6">
        <v>0</v>
      </c>
      <c r="P406" s="3">
        <v>1023.46</v>
      </c>
      <c r="Q406" s="3">
        <v>187.75</v>
      </c>
      <c r="R406" s="3">
        <v>243.94</v>
      </c>
    </row>
    <row r="407" spans="1:18" hidden="1" x14ac:dyDescent="0.25">
      <c r="A407" t="s">
        <v>821</v>
      </c>
      <c r="B407" s="2">
        <v>44527</v>
      </c>
      <c r="C407" s="10" t="str">
        <f t="shared" si="18"/>
        <v>2021</v>
      </c>
      <c r="D407">
        <v>10002</v>
      </c>
      <c r="E407" t="s">
        <v>822</v>
      </c>
      <c r="F407" t="s">
        <v>39</v>
      </c>
      <c r="G407" t="s">
        <v>193</v>
      </c>
      <c r="H407" t="s">
        <v>193</v>
      </c>
      <c r="I407" t="s">
        <v>194</v>
      </c>
      <c r="J407" t="s">
        <v>263</v>
      </c>
      <c r="K407" t="s">
        <v>1544</v>
      </c>
      <c r="L407" t="str">
        <f t="shared" si="19"/>
        <v xml:space="preserve">Cuisinart </v>
      </c>
      <c r="M407" t="str">
        <f t="shared" si="20"/>
        <v>Single Item</v>
      </c>
      <c r="N407">
        <v>1</v>
      </c>
      <c r="O407" s="6">
        <v>0.05</v>
      </c>
      <c r="P407" s="3">
        <v>700.78</v>
      </c>
      <c r="Q407" s="3">
        <v>156.21</v>
      </c>
      <c r="R407" s="3">
        <v>190.81</v>
      </c>
    </row>
    <row r="408" spans="1:18" hidden="1" x14ac:dyDescent="0.25">
      <c r="A408" t="s">
        <v>823</v>
      </c>
      <c r="B408" s="2">
        <v>43756</v>
      </c>
      <c r="C408" s="10" t="str">
        <f t="shared" si="18"/>
        <v>2019</v>
      </c>
      <c r="D408">
        <v>10273</v>
      </c>
      <c r="E408" t="s">
        <v>515</v>
      </c>
      <c r="F408" t="s">
        <v>17</v>
      </c>
      <c r="G408" t="s">
        <v>278</v>
      </c>
      <c r="H408" t="s">
        <v>279</v>
      </c>
      <c r="I408" t="s">
        <v>122</v>
      </c>
      <c r="J408" t="s">
        <v>283</v>
      </c>
      <c r="K408" t="s">
        <v>284</v>
      </c>
      <c r="L408" t="str">
        <f t="shared" si="19"/>
        <v xml:space="preserve">Sony </v>
      </c>
      <c r="M408" t="str">
        <f t="shared" si="20"/>
        <v>Single Item</v>
      </c>
      <c r="N408">
        <v>1</v>
      </c>
      <c r="O408" s="6">
        <v>0</v>
      </c>
      <c r="P408" s="3">
        <v>867.32</v>
      </c>
      <c r="Q408" s="3">
        <v>157</v>
      </c>
      <c r="R408" s="3">
        <v>206.51</v>
      </c>
    </row>
    <row r="409" spans="1:18" hidden="1" x14ac:dyDescent="0.25">
      <c r="A409" t="s">
        <v>824</v>
      </c>
      <c r="B409" s="2">
        <v>44468</v>
      </c>
      <c r="C409" s="10" t="str">
        <f t="shared" si="18"/>
        <v>2021</v>
      </c>
      <c r="D409">
        <v>10081</v>
      </c>
      <c r="E409" t="s">
        <v>825</v>
      </c>
      <c r="F409" t="s">
        <v>17</v>
      </c>
      <c r="G409" t="s">
        <v>103</v>
      </c>
      <c r="H409" t="s">
        <v>104</v>
      </c>
      <c r="I409" t="s">
        <v>105</v>
      </c>
      <c r="J409" t="s">
        <v>443</v>
      </c>
      <c r="K409" t="s">
        <v>444</v>
      </c>
      <c r="L409" t="str">
        <f t="shared" si="19"/>
        <v xml:space="preserve">Cisco </v>
      </c>
      <c r="M409" t="str">
        <f t="shared" si="20"/>
        <v>Mid-Sized Order</v>
      </c>
      <c r="N409">
        <v>3</v>
      </c>
      <c r="O409" s="6">
        <v>0</v>
      </c>
      <c r="P409" s="3">
        <v>1662.57</v>
      </c>
      <c r="Q409" s="3">
        <v>32.79</v>
      </c>
      <c r="R409" s="3">
        <v>335.8</v>
      </c>
    </row>
    <row r="410" spans="1:18" hidden="1" x14ac:dyDescent="0.25">
      <c r="A410" t="s">
        <v>826</v>
      </c>
      <c r="B410" s="2">
        <v>43599</v>
      </c>
      <c r="C410" s="10" t="str">
        <f t="shared" si="18"/>
        <v>2019</v>
      </c>
      <c r="D410">
        <v>10052</v>
      </c>
      <c r="E410" t="s">
        <v>653</v>
      </c>
      <c r="F410" t="s">
        <v>39</v>
      </c>
      <c r="G410" t="s">
        <v>121</v>
      </c>
      <c r="H410" t="s">
        <v>121</v>
      </c>
      <c r="I410" t="s">
        <v>122</v>
      </c>
      <c r="J410" t="s">
        <v>21</v>
      </c>
      <c r="K410" t="s">
        <v>22</v>
      </c>
      <c r="L410" t="str">
        <f t="shared" si="19"/>
        <v xml:space="preserve">OnePlus </v>
      </c>
      <c r="M410" t="str">
        <f t="shared" si="20"/>
        <v>Mid-Sized Order</v>
      </c>
      <c r="N410">
        <v>3</v>
      </c>
      <c r="O410" s="6">
        <v>0</v>
      </c>
      <c r="P410" s="3">
        <v>1854.03</v>
      </c>
      <c r="Q410" s="3">
        <v>25.01</v>
      </c>
      <c r="R410" s="3">
        <v>373.3</v>
      </c>
    </row>
    <row r="411" spans="1:18" hidden="1" x14ac:dyDescent="0.25">
      <c r="A411" t="s">
        <v>827</v>
      </c>
      <c r="B411" s="2">
        <v>43634</v>
      </c>
      <c r="C411" s="10" t="str">
        <f t="shared" si="18"/>
        <v>2019</v>
      </c>
      <c r="D411">
        <v>10079</v>
      </c>
      <c r="E411" t="s">
        <v>714</v>
      </c>
      <c r="F411" t="s">
        <v>39</v>
      </c>
      <c r="G411" t="s">
        <v>133</v>
      </c>
      <c r="H411" t="s">
        <v>134</v>
      </c>
      <c r="I411" t="s">
        <v>135</v>
      </c>
      <c r="J411" t="s">
        <v>205</v>
      </c>
      <c r="K411" t="s">
        <v>206</v>
      </c>
      <c r="L411" t="str">
        <f t="shared" si="19"/>
        <v xml:space="preserve">LG </v>
      </c>
      <c r="M411" t="str">
        <f t="shared" si="20"/>
        <v>Single Item</v>
      </c>
      <c r="N411">
        <v>1</v>
      </c>
      <c r="O411" s="6">
        <v>0.15</v>
      </c>
      <c r="P411" s="3">
        <v>753.3</v>
      </c>
      <c r="Q411" s="3">
        <v>54.77</v>
      </c>
      <c r="R411" s="3">
        <v>156.13999999999999</v>
      </c>
    </row>
    <row r="412" spans="1:18" hidden="1" x14ac:dyDescent="0.25">
      <c r="A412" t="s">
        <v>828</v>
      </c>
      <c r="B412" s="2">
        <v>43504</v>
      </c>
      <c r="C412" s="10" t="str">
        <f t="shared" si="18"/>
        <v>2019</v>
      </c>
      <c r="D412">
        <v>10380</v>
      </c>
      <c r="E412" t="s">
        <v>829</v>
      </c>
      <c r="F412" t="s">
        <v>39</v>
      </c>
      <c r="G412" t="s">
        <v>121</v>
      </c>
      <c r="H412" t="s">
        <v>121</v>
      </c>
      <c r="I412" t="s">
        <v>122</v>
      </c>
      <c r="J412" t="s">
        <v>195</v>
      </c>
      <c r="K412" t="s">
        <v>196</v>
      </c>
      <c r="L412" t="str">
        <f t="shared" si="19"/>
        <v xml:space="preserve">Cuisinart </v>
      </c>
      <c r="M412" t="str">
        <f t="shared" si="20"/>
        <v>Single Item</v>
      </c>
      <c r="N412">
        <v>1</v>
      </c>
      <c r="O412" s="6">
        <v>0.15</v>
      </c>
      <c r="P412" s="3">
        <v>279.27999999999997</v>
      </c>
      <c r="Q412" s="3">
        <v>24.29</v>
      </c>
      <c r="R412" s="3">
        <v>35.94</v>
      </c>
    </row>
    <row r="413" spans="1:18" hidden="1" x14ac:dyDescent="0.25">
      <c r="A413" t="s">
        <v>830</v>
      </c>
      <c r="B413" s="2">
        <v>43143</v>
      </c>
      <c r="C413" s="10" t="str">
        <f t="shared" si="18"/>
        <v>2018</v>
      </c>
      <c r="D413">
        <v>10199</v>
      </c>
      <c r="E413" t="s">
        <v>695</v>
      </c>
      <c r="F413" t="s">
        <v>32</v>
      </c>
      <c r="G413" t="s">
        <v>116</v>
      </c>
      <c r="H413" t="s">
        <v>26</v>
      </c>
      <c r="I413" t="s">
        <v>27</v>
      </c>
      <c r="J413" t="s">
        <v>236</v>
      </c>
      <c r="K413" t="s">
        <v>237</v>
      </c>
      <c r="L413" t="str">
        <f t="shared" si="19"/>
        <v xml:space="preserve">Hamilton </v>
      </c>
      <c r="M413" t="str">
        <f t="shared" si="20"/>
        <v>Single Item</v>
      </c>
      <c r="N413">
        <v>1</v>
      </c>
      <c r="O413" s="6">
        <v>0</v>
      </c>
      <c r="P413" s="3">
        <v>737.82</v>
      </c>
      <c r="Q413" s="3">
        <v>175.46</v>
      </c>
      <c r="R413" s="3">
        <v>202.01</v>
      </c>
    </row>
    <row r="414" spans="1:18" hidden="1" x14ac:dyDescent="0.25">
      <c r="A414" t="s">
        <v>831</v>
      </c>
      <c r="B414" s="2">
        <v>44436</v>
      </c>
      <c r="C414" s="10" t="str">
        <f t="shared" si="18"/>
        <v>2021</v>
      </c>
      <c r="D414">
        <v>10297</v>
      </c>
      <c r="E414" t="s">
        <v>721</v>
      </c>
      <c r="F414" t="s">
        <v>39</v>
      </c>
      <c r="G414" t="s">
        <v>40</v>
      </c>
      <c r="H414" t="s">
        <v>41</v>
      </c>
      <c r="I414" t="s">
        <v>166</v>
      </c>
      <c r="J414" t="s">
        <v>91</v>
      </c>
      <c r="K414" t="s">
        <v>92</v>
      </c>
      <c r="L414" t="str">
        <f t="shared" si="19"/>
        <v xml:space="preserve">Hamilton </v>
      </c>
      <c r="M414" t="str">
        <f t="shared" si="20"/>
        <v>Single Item</v>
      </c>
      <c r="N414">
        <v>1</v>
      </c>
      <c r="O414" s="6">
        <v>0</v>
      </c>
      <c r="P414" s="3">
        <v>277.07</v>
      </c>
      <c r="Q414" s="3">
        <v>34.33</v>
      </c>
      <c r="R414" s="3">
        <v>36.68</v>
      </c>
    </row>
    <row r="415" spans="1:18" hidden="1" x14ac:dyDescent="0.25">
      <c r="A415" t="s">
        <v>832</v>
      </c>
      <c r="B415" s="2">
        <v>43880</v>
      </c>
      <c r="C415" s="10" t="str">
        <f t="shared" si="18"/>
        <v>2020</v>
      </c>
      <c r="D415">
        <v>10214</v>
      </c>
      <c r="E415" t="s">
        <v>1558</v>
      </c>
      <c r="F415" t="s">
        <v>17</v>
      </c>
      <c r="G415" t="s">
        <v>25</v>
      </c>
      <c r="H415" t="s">
        <v>26</v>
      </c>
      <c r="I415" t="s">
        <v>27</v>
      </c>
      <c r="J415" t="s">
        <v>283</v>
      </c>
      <c r="K415" t="s">
        <v>284</v>
      </c>
      <c r="L415" t="str">
        <f t="shared" si="19"/>
        <v xml:space="preserve">Sony </v>
      </c>
      <c r="M415" t="str">
        <f t="shared" si="20"/>
        <v>Mid-Sized Order</v>
      </c>
      <c r="N415">
        <v>3</v>
      </c>
      <c r="O415" s="6">
        <v>0</v>
      </c>
      <c r="P415" s="3">
        <v>2601.96</v>
      </c>
      <c r="Q415" s="3">
        <v>149.52000000000001</v>
      </c>
      <c r="R415" s="3">
        <v>587.38</v>
      </c>
    </row>
    <row r="416" spans="1:18" hidden="1" x14ac:dyDescent="0.25">
      <c r="A416" t="s">
        <v>833</v>
      </c>
      <c r="B416" s="2">
        <v>44555</v>
      </c>
      <c r="C416" s="10" t="str">
        <f t="shared" si="18"/>
        <v>2021</v>
      </c>
      <c r="D416">
        <v>10384</v>
      </c>
      <c r="E416" t="s">
        <v>562</v>
      </c>
      <c r="F416" t="s">
        <v>32</v>
      </c>
      <c r="G416" t="s">
        <v>25</v>
      </c>
      <c r="H416" t="s">
        <v>26</v>
      </c>
      <c r="I416" t="s">
        <v>27</v>
      </c>
      <c r="J416" t="s">
        <v>246</v>
      </c>
      <c r="K416" t="s">
        <v>247</v>
      </c>
      <c r="L416" t="str">
        <f t="shared" si="19"/>
        <v xml:space="preserve">Samsung </v>
      </c>
      <c r="M416" t="str">
        <f t="shared" si="20"/>
        <v>Large Order</v>
      </c>
      <c r="N416">
        <v>6</v>
      </c>
      <c r="O416" s="6">
        <v>0.3</v>
      </c>
      <c r="P416" s="3">
        <v>6140.76</v>
      </c>
      <c r="Q416" s="3">
        <v>156.46</v>
      </c>
      <c r="R416" s="3">
        <v>1366.61</v>
      </c>
    </row>
    <row r="417" spans="1:18" hidden="1" x14ac:dyDescent="0.25">
      <c r="A417" t="s">
        <v>834</v>
      </c>
      <c r="B417" s="2">
        <v>44216</v>
      </c>
      <c r="C417" s="10" t="str">
        <f t="shared" si="18"/>
        <v>2021</v>
      </c>
      <c r="D417">
        <v>10016</v>
      </c>
      <c r="E417" t="s">
        <v>646</v>
      </c>
      <c r="F417" t="s">
        <v>32</v>
      </c>
      <c r="G417" t="s">
        <v>112</v>
      </c>
      <c r="H417" t="s">
        <v>26</v>
      </c>
      <c r="I417" t="s">
        <v>27</v>
      </c>
      <c r="J417" t="s">
        <v>91</v>
      </c>
      <c r="K417" t="s">
        <v>92</v>
      </c>
      <c r="L417" t="str">
        <f t="shared" si="19"/>
        <v xml:space="preserve">Hamilton </v>
      </c>
      <c r="M417" t="str">
        <f t="shared" si="20"/>
        <v>Large Order</v>
      </c>
      <c r="N417">
        <v>7</v>
      </c>
      <c r="O417" s="6">
        <v>0.05</v>
      </c>
      <c r="P417" s="3">
        <v>1939.49</v>
      </c>
      <c r="Q417" s="3">
        <v>31.21</v>
      </c>
      <c r="R417" s="3">
        <v>235.87</v>
      </c>
    </row>
    <row r="418" spans="1:18" hidden="1" x14ac:dyDescent="0.25">
      <c r="A418" t="s">
        <v>835</v>
      </c>
      <c r="B418" s="2">
        <v>43937</v>
      </c>
      <c r="C418" s="10" t="str">
        <f t="shared" si="18"/>
        <v>2020</v>
      </c>
      <c r="D418">
        <v>10230</v>
      </c>
      <c r="E418" t="s">
        <v>836</v>
      </c>
      <c r="F418" t="s">
        <v>32</v>
      </c>
      <c r="G418" t="s">
        <v>61</v>
      </c>
      <c r="H418" t="s">
        <v>62</v>
      </c>
      <c r="I418" t="s">
        <v>63</v>
      </c>
      <c r="J418" t="s">
        <v>68</v>
      </c>
      <c r="K418" t="s">
        <v>69</v>
      </c>
      <c r="L418" t="str">
        <f t="shared" si="19"/>
        <v xml:space="preserve">StarTech </v>
      </c>
      <c r="M418" t="str">
        <f t="shared" si="20"/>
        <v>Single Item</v>
      </c>
      <c r="N418">
        <v>1</v>
      </c>
      <c r="O418" s="6">
        <v>0</v>
      </c>
      <c r="P418" s="3">
        <v>226.49</v>
      </c>
      <c r="Q418" s="3">
        <v>21.72</v>
      </c>
      <c r="R418" s="3">
        <v>36.14</v>
      </c>
    </row>
    <row r="419" spans="1:18" hidden="1" x14ac:dyDescent="0.25">
      <c r="A419" t="s">
        <v>837</v>
      </c>
      <c r="B419" s="2">
        <v>43782</v>
      </c>
      <c r="C419" s="10" t="str">
        <f t="shared" si="18"/>
        <v>2019</v>
      </c>
      <c r="D419">
        <v>10281</v>
      </c>
      <c r="E419" t="s">
        <v>786</v>
      </c>
      <c r="F419" t="s">
        <v>17</v>
      </c>
      <c r="G419" t="s">
        <v>201</v>
      </c>
      <c r="H419" t="s">
        <v>202</v>
      </c>
      <c r="I419" t="s">
        <v>122</v>
      </c>
      <c r="J419" t="s">
        <v>142</v>
      </c>
      <c r="K419" t="s">
        <v>143</v>
      </c>
      <c r="L419" t="str">
        <f t="shared" si="19"/>
        <v xml:space="preserve">Whirlpook </v>
      </c>
      <c r="M419" t="str">
        <f t="shared" si="20"/>
        <v>Single Item</v>
      </c>
      <c r="N419">
        <v>1</v>
      </c>
      <c r="O419" s="6">
        <v>0.25</v>
      </c>
      <c r="P419" s="3">
        <v>193.67</v>
      </c>
      <c r="Q419" s="3">
        <v>14.7</v>
      </c>
      <c r="R419" s="3">
        <v>24.71</v>
      </c>
    </row>
    <row r="420" spans="1:18" hidden="1" x14ac:dyDescent="0.25">
      <c r="A420" t="s">
        <v>838</v>
      </c>
      <c r="B420" s="2">
        <v>43168</v>
      </c>
      <c r="C420" s="10" t="str">
        <f t="shared" si="18"/>
        <v>2018</v>
      </c>
      <c r="D420">
        <v>10231</v>
      </c>
      <c r="E420" t="s">
        <v>333</v>
      </c>
      <c r="F420" t="s">
        <v>17</v>
      </c>
      <c r="G420" t="s">
        <v>261</v>
      </c>
      <c r="H420" t="s">
        <v>261</v>
      </c>
      <c r="I420" t="s">
        <v>1543</v>
      </c>
      <c r="J420" t="s">
        <v>64</v>
      </c>
      <c r="K420" t="s">
        <v>65</v>
      </c>
      <c r="L420" t="str">
        <f t="shared" si="19"/>
        <v xml:space="preserve">TCL </v>
      </c>
      <c r="M420" t="str">
        <f t="shared" si="20"/>
        <v>Single Item</v>
      </c>
      <c r="N420">
        <v>1</v>
      </c>
      <c r="O420" s="6">
        <v>0.3</v>
      </c>
      <c r="P420" s="3">
        <v>881.64</v>
      </c>
      <c r="Q420" s="3">
        <v>154</v>
      </c>
      <c r="R420" s="3">
        <v>209.36</v>
      </c>
    </row>
    <row r="421" spans="1:18" hidden="1" x14ac:dyDescent="0.25">
      <c r="A421" t="s">
        <v>839</v>
      </c>
      <c r="B421" s="2">
        <v>44925</v>
      </c>
      <c r="C421" s="10" t="str">
        <f t="shared" si="18"/>
        <v>2022</v>
      </c>
      <c r="D421">
        <v>10067</v>
      </c>
      <c r="E421" t="s">
        <v>180</v>
      </c>
      <c r="F421" t="s">
        <v>32</v>
      </c>
      <c r="G421" t="s">
        <v>103</v>
      </c>
      <c r="H421" t="s">
        <v>104</v>
      </c>
      <c r="I421" t="s">
        <v>105</v>
      </c>
      <c r="J421" t="s">
        <v>283</v>
      </c>
      <c r="K421" t="s">
        <v>284</v>
      </c>
      <c r="L421" t="str">
        <f t="shared" si="19"/>
        <v xml:space="preserve">Sony </v>
      </c>
      <c r="M421" t="str">
        <f t="shared" si="20"/>
        <v>Mid-Sized Order</v>
      </c>
      <c r="N421">
        <v>2</v>
      </c>
      <c r="O421" s="6">
        <v>0</v>
      </c>
      <c r="P421" s="3">
        <v>1734.64</v>
      </c>
      <c r="Q421" s="3">
        <v>171.95</v>
      </c>
      <c r="R421" s="3">
        <v>398.82</v>
      </c>
    </row>
    <row r="422" spans="1:18" hidden="1" x14ac:dyDescent="0.25">
      <c r="A422" t="s">
        <v>840</v>
      </c>
      <c r="B422" s="2">
        <v>44456</v>
      </c>
      <c r="C422" s="10" t="str">
        <f t="shared" si="18"/>
        <v>2021</v>
      </c>
      <c r="D422">
        <v>10304</v>
      </c>
      <c r="E422" t="s">
        <v>841</v>
      </c>
      <c r="F422" t="s">
        <v>17</v>
      </c>
      <c r="G422" t="s">
        <v>25</v>
      </c>
      <c r="H422" t="s">
        <v>26</v>
      </c>
      <c r="I422" t="s">
        <v>27</v>
      </c>
      <c r="J422" t="s">
        <v>76</v>
      </c>
      <c r="K422" t="s">
        <v>77</v>
      </c>
      <c r="L422" t="str">
        <f t="shared" si="19"/>
        <v xml:space="preserve">Samsung </v>
      </c>
      <c r="M422" t="str">
        <f t="shared" si="20"/>
        <v>Single Item</v>
      </c>
      <c r="N422">
        <v>1</v>
      </c>
      <c r="O422" s="6">
        <v>0</v>
      </c>
      <c r="P422" s="3">
        <v>971.5</v>
      </c>
      <c r="Q422" s="3">
        <v>50.76</v>
      </c>
      <c r="R422" s="3">
        <v>199.38</v>
      </c>
    </row>
    <row r="423" spans="1:18" hidden="1" x14ac:dyDescent="0.25">
      <c r="A423" t="s">
        <v>842</v>
      </c>
      <c r="B423" s="2">
        <v>43929</v>
      </c>
      <c r="C423" s="10" t="str">
        <f t="shared" si="18"/>
        <v>2020</v>
      </c>
      <c r="D423">
        <v>10302</v>
      </c>
      <c r="E423" t="s">
        <v>419</v>
      </c>
      <c r="F423" t="s">
        <v>17</v>
      </c>
      <c r="G423" t="s">
        <v>40</v>
      </c>
      <c r="H423" t="s">
        <v>41</v>
      </c>
      <c r="I423" t="s">
        <v>166</v>
      </c>
      <c r="J423" t="s">
        <v>283</v>
      </c>
      <c r="K423" t="s">
        <v>284</v>
      </c>
      <c r="L423" t="str">
        <f t="shared" si="19"/>
        <v xml:space="preserve">Sony </v>
      </c>
      <c r="M423" t="str">
        <f t="shared" si="20"/>
        <v>Large Order</v>
      </c>
      <c r="N423">
        <v>6</v>
      </c>
      <c r="O423" s="6">
        <v>0.1</v>
      </c>
      <c r="P423" s="3">
        <v>5203.92</v>
      </c>
      <c r="Q423" s="3">
        <v>164.47</v>
      </c>
      <c r="R423" s="3">
        <v>1161.31</v>
      </c>
    </row>
    <row r="424" spans="1:18" hidden="1" x14ac:dyDescent="0.25">
      <c r="A424" t="s">
        <v>843</v>
      </c>
      <c r="B424" s="2">
        <v>44352</v>
      </c>
      <c r="C424" s="10" t="str">
        <f t="shared" si="18"/>
        <v>2021</v>
      </c>
      <c r="D424">
        <v>10340</v>
      </c>
      <c r="E424" t="s">
        <v>198</v>
      </c>
      <c r="F424" t="s">
        <v>32</v>
      </c>
      <c r="G424" t="s">
        <v>47</v>
      </c>
      <c r="H424" t="s">
        <v>48</v>
      </c>
      <c r="I424" t="s">
        <v>122</v>
      </c>
      <c r="J424" t="s">
        <v>64</v>
      </c>
      <c r="K424" t="s">
        <v>65</v>
      </c>
      <c r="L424" t="str">
        <f t="shared" si="19"/>
        <v xml:space="preserve">TCL </v>
      </c>
      <c r="M424" t="str">
        <f t="shared" si="20"/>
        <v>Single Item</v>
      </c>
      <c r="N424">
        <v>1</v>
      </c>
      <c r="O424" s="6">
        <v>0.15</v>
      </c>
      <c r="P424" s="3">
        <v>881.64</v>
      </c>
      <c r="Q424" s="3">
        <v>140.61000000000001</v>
      </c>
      <c r="R424" s="3">
        <v>208.02</v>
      </c>
    </row>
    <row r="425" spans="1:18" hidden="1" x14ac:dyDescent="0.25">
      <c r="A425" t="s">
        <v>844</v>
      </c>
      <c r="B425" s="2">
        <v>44084</v>
      </c>
      <c r="C425" s="10" t="str">
        <f t="shared" si="18"/>
        <v>2020</v>
      </c>
      <c r="D425">
        <v>10026</v>
      </c>
      <c r="E425" t="s">
        <v>239</v>
      </c>
      <c r="F425" t="s">
        <v>17</v>
      </c>
      <c r="G425" t="s">
        <v>54</v>
      </c>
      <c r="H425" t="s">
        <v>55</v>
      </c>
      <c r="I425" t="s">
        <v>56</v>
      </c>
      <c r="J425" t="s">
        <v>398</v>
      </c>
      <c r="K425" t="s">
        <v>1551</v>
      </c>
      <c r="L425" t="str">
        <f t="shared" si="19"/>
        <v xml:space="preserve">Samsung </v>
      </c>
      <c r="M425" t="str">
        <f t="shared" si="20"/>
        <v>Mid-Sized Order</v>
      </c>
      <c r="N425">
        <v>4</v>
      </c>
      <c r="O425" s="6">
        <v>0</v>
      </c>
      <c r="P425" s="3">
        <v>957.88</v>
      </c>
      <c r="Q425" s="3">
        <v>27.41</v>
      </c>
      <c r="R425" s="3">
        <v>117.7</v>
      </c>
    </row>
    <row r="426" spans="1:18" hidden="1" x14ac:dyDescent="0.25">
      <c r="A426" t="s">
        <v>845</v>
      </c>
      <c r="B426" s="2">
        <v>43715</v>
      </c>
      <c r="C426" s="10" t="str">
        <f t="shared" si="18"/>
        <v>2019</v>
      </c>
      <c r="D426">
        <v>10221</v>
      </c>
      <c r="E426" t="s">
        <v>401</v>
      </c>
      <c r="F426" t="s">
        <v>32</v>
      </c>
      <c r="G426" t="s">
        <v>88</v>
      </c>
      <c r="H426" t="s">
        <v>89</v>
      </c>
      <c r="I426" t="s">
        <v>90</v>
      </c>
      <c r="J426" t="s">
        <v>57</v>
      </c>
      <c r="K426" t="s">
        <v>58</v>
      </c>
      <c r="L426" t="str">
        <f t="shared" si="19"/>
        <v xml:space="preserve">KitchenAid </v>
      </c>
      <c r="M426" t="str">
        <f t="shared" si="20"/>
        <v>Mid-Sized Order</v>
      </c>
      <c r="N426">
        <v>3</v>
      </c>
      <c r="O426" s="6">
        <v>0</v>
      </c>
      <c r="P426" s="3">
        <v>452.43</v>
      </c>
      <c r="Q426" s="3">
        <v>12.71</v>
      </c>
      <c r="R426" s="3">
        <v>55.57</v>
      </c>
    </row>
    <row r="427" spans="1:18" hidden="1" x14ac:dyDescent="0.25">
      <c r="A427" t="s">
        <v>846</v>
      </c>
      <c r="B427" s="2">
        <v>44739</v>
      </c>
      <c r="C427" s="10" t="str">
        <f t="shared" si="18"/>
        <v>2022</v>
      </c>
      <c r="D427">
        <v>10362</v>
      </c>
      <c r="E427" t="s">
        <v>847</v>
      </c>
      <c r="F427" t="s">
        <v>32</v>
      </c>
      <c r="G427" t="s">
        <v>88</v>
      </c>
      <c r="H427" t="s">
        <v>89</v>
      </c>
      <c r="I427" t="s">
        <v>90</v>
      </c>
      <c r="J427" t="s">
        <v>302</v>
      </c>
      <c r="K427" t="s">
        <v>303</v>
      </c>
      <c r="L427" t="str">
        <f t="shared" si="19"/>
        <v xml:space="preserve">Toshiba </v>
      </c>
      <c r="M427" t="str">
        <f t="shared" si="20"/>
        <v>Single Item</v>
      </c>
      <c r="N427">
        <v>1</v>
      </c>
      <c r="O427" s="6">
        <v>0</v>
      </c>
      <c r="P427" s="3">
        <v>272.87</v>
      </c>
      <c r="Q427" s="3">
        <v>34.130000000000003</v>
      </c>
      <c r="R427" s="3">
        <v>36.15</v>
      </c>
    </row>
    <row r="428" spans="1:18" hidden="1" x14ac:dyDescent="0.25">
      <c r="A428" t="s">
        <v>848</v>
      </c>
      <c r="B428" s="2">
        <v>44378</v>
      </c>
      <c r="C428" s="10" t="str">
        <f t="shared" si="18"/>
        <v>2021</v>
      </c>
      <c r="D428">
        <v>10234</v>
      </c>
      <c r="E428" t="s">
        <v>407</v>
      </c>
      <c r="F428" t="s">
        <v>39</v>
      </c>
      <c r="G428" t="s">
        <v>201</v>
      </c>
      <c r="H428" t="s">
        <v>202</v>
      </c>
      <c r="I428" t="s">
        <v>122</v>
      </c>
      <c r="J428" t="s">
        <v>57</v>
      </c>
      <c r="K428" t="s">
        <v>58</v>
      </c>
      <c r="L428" t="str">
        <f t="shared" si="19"/>
        <v xml:space="preserve">KitchenAid </v>
      </c>
      <c r="M428" t="str">
        <f t="shared" si="20"/>
        <v>Mid-Sized Order</v>
      </c>
      <c r="N428">
        <v>2</v>
      </c>
      <c r="O428" s="6">
        <v>0.3</v>
      </c>
      <c r="P428" s="3">
        <v>301.62</v>
      </c>
      <c r="Q428" s="3">
        <v>12.13</v>
      </c>
      <c r="R428" s="3">
        <v>37.409999999999997</v>
      </c>
    </row>
    <row r="429" spans="1:18" hidden="1" x14ac:dyDescent="0.25">
      <c r="A429" t="s">
        <v>849</v>
      </c>
      <c r="B429" s="2">
        <v>43489</v>
      </c>
      <c r="C429" s="10" t="str">
        <f t="shared" si="18"/>
        <v>2019</v>
      </c>
      <c r="D429">
        <v>10311</v>
      </c>
      <c r="E429" t="s">
        <v>606</v>
      </c>
      <c r="F429" t="s">
        <v>17</v>
      </c>
      <c r="G429" t="s">
        <v>40</v>
      </c>
      <c r="H429" t="s">
        <v>41</v>
      </c>
      <c r="I429" t="s">
        <v>166</v>
      </c>
      <c r="J429" t="s">
        <v>123</v>
      </c>
      <c r="K429" t="s">
        <v>124</v>
      </c>
      <c r="L429" t="str">
        <f t="shared" si="19"/>
        <v xml:space="preserve">Sony </v>
      </c>
      <c r="M429" t="str">
        <f t="shared" si="20"/>
        <v>Mid-Sized Order</v>
      </c>
      <c r="N429">
        <v>3</v>
      </c>
      <c r="O429" s="6">
        <v>0</v>
      </c>
      <c r="P429" s="3">
        <v>2003.1</v>
      </c>
      <c r="Q429" s="3">
        <v>26.65</v>
      </c>
      <c r="R429" s="3">
        <v>403.28</v>
      </c>
    </row>
    <row r="430" spans="1:18" hidden="1" x14ac:dyDescent="0.25">
      <c r="A430" t="s">
        <v>850</v>
      </c>
      <c r="B430" s="2">
        <v>44763</v>
      </c>
      <c r="C430" s="10" t="str">
        <f t="shared" si="18"/>
        <v>2022</v>
      </c>
      <c r="D430">
        <v>10373</v>
      </c>
      <c r="E430" t="s">
        <v>446</v>
      </c>
      <c r="F430" t="s">
        <v>32</v>
      </c>
      <c r="G430" t="s">
        <v>25</v>
      </c>
      <c r="H430" t="s">
        <v>26</v>
      </c>
      <c r="I430" t="s">
        <v>27</v>
      </c>
      <c r="J430" t="s">
        <v>379</v>
      </c>
      <c r="K430" t="s">
        <v>380</v>
      </c>
      <c r="L430" t="str">
        <f t="shared" si="19"/>
        <v xml:space="preserve">Toshiba </v>
      </c>
      <c r="M430" t="str">
        <f t="shared" si="20"/>
        <v>Large Order</v>
      </c>
      <c r="N430">
        <v>6</v>
      </c>
      <c r="O430" s="6">
        <v>0.1</v>
      </c>
      <c r="P430" s="3">
        <v>6129.54</v>
      </c>
      <c r="Q430" s="3">
        <v>158.19999999999999</v>
      </c>
      <c r="R430" s="3">
        <v>1364.32</v>
      </c>
    </row>
    <row r="431" spans="1:18" hidden="1" x14ac:dyDescent="0.25">
      <c r="A431" t="s">
        <v>851</v>
      </c>
      <c r="B431" s="2">
        <v>44719</v>
      </c>
      <c r="C431" s="10" t="str">
        <f t="shared" si="18"/>
        <v>2022</v>
      </c>
      <c r="D431">
        <v>10306</v>
      </c>
      <c r="E431" t="s">
        <v>186</v>
      </c>
      <c r="F431" t="s">
        <v>39</v>
      </c>
      <c r="G431" t="s">
        <v>116</v>
      </c>
      <c r="H431" t="s">
        <v>26</v>
      </c>
      <c r="I431" t="s">
        <v>27</v>
      </c>
      <c r="J431" t="s">
        <v>21</v>
      </c>
      <c r="K431" t="s">
        <v>22</v>
      </c>
      <c r="L431" t="str">
        <f t="shared" si="19"/>
        <v xml:space="preserve">OnePlus </v>
      </c>
      <c r="M431" t="str">
        <f t="shared" si="20"/>
        <v>Single Item</v>
      </c>
      <c r="N431">
        <v>1</v>
      </c>
      <c r="O431" s="6">
        <v>0.2</v>
      </c>
      <c r="P431" s="3">
        <v>618.01</v>
      </c>
      <c r="Q431" s="3">
        <v>23.82</v>
      </c>
      <c r="R431" s="3">
        <v>125.98</v>
      </c>
    </row>
    <row r="432" spans="1:18" hidden="1" x14ac:dyDescent="0.25">
      <c r="A432" t="s">
        <v>852</v>
      </c>
      <c r="B432" s="2">
        <v>43669</v>
      </c>
      <c r="C432" s="10" t="str">
        <f t="shared" si="18"/>
        <v>2019</v>
      </c>
      <c r="D432">
        <v>10389</v>
      </c>
      <c r="E432" t="s">
        <v>592</v>
      </c>
      <c r="F432" t="s">
        <v>39</v>
      </c>
      <c r="G432" t="s">
        <v>116</v>
      </c>
      <c r="H432" t="s">
        <v>26</v>
      </c>
      <c r="I432" t="s">
        <v>27</v>
      </c>
      <c r="J432" t="s">
        <v>480</v>
      </c>
      <c r="K432" t="s">
        <v>481</v>
      </c>
      <c r="L432" t="str">
        <f t="shared" si="19"/>
        <v xml:space="preserve">Panasonic </v>
      </c>
      <c r="M432" t="str">
        <f t="shared" si="20"/>
        <v>Large Order</v>
      </c>
      <c r="N432">
        <v>6</v>
      </c>
      <c r="O432" s="6">
        <v>0.15</v>
      </c>
      <c r="P432" s="3">
        <v>5310.42</v>
      </c>
      <c r="Q432" s="3">
        <v>144.58000000000001</v>
      </c>
      <c r="R432" s="3">
        <v>1182.78</v>
      </c>
    </row>
    <row r="433" spans="1:18" hidden="1" x14ac:dyDescent="0.25">
      <c r="A433" t="s">
        <v>853</v>
      </c>
      <c r="B433" s="2">
        <v>44317</v>
      </c>
      <c r="C433" s="10" t="str">
        <f t="shared" si="18"/>
        <v>2021</v>
      </c>
      <c r="D433">
        <v>10228</v>
      </c>
      <c r="E433" t="s">
        <v>474</v>
      </c>
      <c r="F433" t="s">
        <v>39</v>
      </c>
      <c r="G433" t="s">
        <v>33</v>
      </c>
      <c r="H433" t="s">
        <v>34</v>
      </c>
      <c r="I433" t="s">
        <v>27</v>
      </c>
      <c r="J433" t="s">
        <v>241</v>
      </c>
      <c r="K433" t="s">
        <v>242</v>
      </c>
      <c r="L433" t="str">
        <f t="shared" si="19"/>
        <v xml:space="preserve">LG </v>
      </c>
      <c r="M433" t="str">
        <f t="shared" si="20"/>
        <v>Single Item</v>
      </c>
      <c r="N433">
        <v>1</v>
      </c>
      <c r="O433" s="6">
        <v>0.05</v>
      </c>
      <c r="P433" s="3">
        <v>238.08</v>
      </c>
      <c r="Q433" s="3">
        <v>27.16</v>
      </c>
      <c r="R433" s="3">
        <v>31.29</v>
      </c>
    </row>
    <row r="434" spans="1:18" hidden="1" x14ac:dyDescent="0.25">
      <c r="A434" t="s">
        <v>854</v>
      </c>
      <c r="B434" s="2">
        <v>44019</v>
      </c>
      <c r="C434" s="10" t="str">
        <f t="shared" si="18"/>
        <v>2020</v>
      </c>
      <c r="D434">
        <v>10065</v>
      </c>
      <c r="E434" t="s">
        <v>711</v>
      </c>
      <c r="F434" t="s">
        <v>39</v>
      </c>
      <c r="G434" t="s">
        <v>193</v>
      </c>
      <c r="H434" t="s">
        <v>193</v>
      </c>
      <c r="I434" t="s">
        <v>194</v>
      </c>
      <c r="J434" t="s">
        <v>123</v>
      </c>
      <c r="K434" t="s">
        <v>124</v>
      </c>
      <c r="L434" t="str">
        <f t="shared" si="19"/>
        <v xml:space="preserve">Sony </v>
      </c>
      <c r="M434" t="str">
        <f t="shared" si="20"/>
        <v>Large Order</v>
      </c>
      <c r="N434">
        <v>5</v>
      </c>
      <c r="O434" s="6">
        <v>0.05</v>
      </c>
      <c r="P434" s="3">
        <v>3338.5</v>
      </c>
      <c r="Q434" s="3">
        <v>26.65</v>
      </c>
      <c r="R434" s="3">
        <v>670.36</v>
      </c>
    </row>
    <row r="435" spans="1:18" hidden="1" x14ac:dyDescent="0.25">
      <c r="A435" t="s">
        <v>855</v>
      </c>
      <c r="B435" s="2">
        <v>44098</v>
      </c>
      <c r="C435" s="10" t="str">
        <f t="shared" si="18"/>
        <v>2020</v>
      </c>
      <c r="D435">
        <v>10055</v>
      </c>
      <c r="E435" t="s">
        <v>856</v>
      </c>
      <c r="F435" t="s">
        <v>17</v>
      </c>
      <c r="G435" t="s">
        <v>103</v>
      </c>
      <c r="H435" t="s">
        <v>104</v>
      </c>
      <c r="I435" t="s">
        <v>105</v>
      </c>
      <c r="J435" t="s">
        <v>84</v>
      </c>
      <c r="K435" t="s">
        <v>85</v>
      </c>
      <c r="L435" t="str">
        <f t="shared" si="19"/>
        <v xml:space="preserve">Panasonic </v>
      </c>
      <c r="M435" t="str">
        <f t="shared" si="20"/>
        <v>Single Item</v>
      </c>
      <c r="N435">
        <v>1</v>
      </c>
      <c r="O435" s="6">
        <v>0.05</v>
      </c>
      <c r="P435" s="3">
        <v>289.92</v>
      </c>
      <c r="Q435" s="3">
        <v>36.32</v>
      </c>
      <c r="R435" s="3">
        <v>38.42</v>
      </c>
    </row>
    <row r="436" spans="1:18" hidden="1" x14ac:dyDescent="0.25">
      <c r="A436" t="s">
        <v>857</v>
      </c>
      <c r="B436" s="2">
        <v>43885</v>
      </c>
      <c r="C436" s="10" t="str">
        <f t="shared" si="18"/>
        <v>2020</v>
      </c>
      <c r="D436">
        <v>10398</v>
      </c>
      <c r="E436" t="s">
        <v>291</v>
      </c>
      <c r="F436" t="s">
        <v>32</v>
      </c>
      <c r="G436" t="s">
        <v>112</v>
      </c>
      <c r="H436" t="s">
        <v>26</v>
      </c>
      <c r="I436" t="s">
        <v>27</v>
      </c>
      <c r="J436" t="s">
        <v>91</v>
      </c>
      <c r="K436" t="s">
        <v>92</v>
      </c>
      <c r="L436" t="str">
        <f t="shared" si="19"/>
        <v xml:space="preserve">Hamilton </v>
      </c>
      <c r="M436" t="str">
        <f t="shared" si="20"/>
        <v>Single Item</v>
      </c>
      <c r="N436">
        <v>1</v>
      </c>
      <c r="O436" s="6">
        <v>0.05</v>
      </c>
      <c r="P436" s="3">
        <v>277.07</v>
      </c>
      <c r="Q436" s="3">
        <v>31.21</v>
      </c>
      <c r="R436" s="3">
        <v>36.369999999999997</v>
      </c>
    </row>
    <row r="437" spans="1:18" hidden="1" x14ac:dyDescent="0.25">
      <c r="A437" t="s">
        <v>858</v>
      </c>
      <c r="B437" s="2">
        <v>44575</v>
      </c>
      <c r="C437" s="10" t="str">
        <f t="shared" si="18"/>
        <v>2022</v>
      </c>
      <c r="D437">
        <v>10154</v>
      </c>
      <c r="E437" t="s">
        <v>859</v>
      </c>
      <c r="F437" t="s">
        <v>39</v>
      </c>
      <c r="G437" t="s">
        <v>18</v>
      </c>
      <c r="H437" t="s">
        <v>19</v>
      </c>
      <c r="I437" t="s">
        <v>20</v>
      </c>
      <c r="J437" t="s">
        <v>161</v>
      </c>
      <c r="K437" t="s">
        <v>162</v>
      </c>
      <c r="L437" t="str">
        <f t="shared" si="19"/>
        <v xml:space="preserve">Lexmark </v>
      </c>
      <c r="M437" t="str">
        <f t="shared" si="20"/>
        <v>Mid-Sized Order</v>
      </c>
      <c r="N437">
        <v>4</v>
      </c>
      <c r="O437" s="6">
        <v>0</v>
      </c>
      <c r="P437" s="3">
        <v>431</v>
      </c>
      <c r="Q437" s="3">
        <v>13.06</v>
      </c>
      <c r="R437" s="3">
        <v>65.95</v>
      </c>
    </row>
    <row r="438" spans="1:18" hidden="1" x14ac:dyDescent="0.25">
      <c r="A438" t="s">
        <v>860</v>
      </c>
      <c r="B438" s="2">
        <v>43497</v>
      </c>
      <c r="C438" s="10" t="str">
        <f t="shared" si="18"/>
        <v>2019</v>
      </c>
      <c r="D438">
        <v>10069</v>
      </c>
      <c r="E438" t="s">
        <v>861</v>
      </c>
      <c r="F438" t="s">
        <v>17</v>
      </c>
      <c r="G438" t="s">
        <v>47</v>
      </c>
      <c r="H438" t="s">
        <v>48</v>
      </c>
      <c r="I438" t="s">
        <v>122</v>
      </c>
      <c r="J438" t="s">
        <v>138</v>
      </c>
      <c r="K438" t="s">
        <v>139</v>
      </c>
      <c r="L438" t="str">
        <f t="shared" si="19"/>
        <v xml:space="preserve">Canon </v>
      </c>
      <c r="M438" t="str">
        <f t="shared" si="20"/>
        <v>Single Item</v>
      </c>
      <c r="N438">
        <v>1</v>
      </c>
      <c r="O438" s="6">
        <v>0.05</v>
      </c>
      <c r="P438" s="3">
        <v>180.9</v>
      </c>
      <c r="Q438" s="3">
        <v>19.5</v>
      </c>
      <c r="R438" s="3">
        <v>29.09</v>
      </c>
    </row>
    <row r="439" spans="1:18" hidden="1" x14ac:dyDescent="0.25">
      <c r="A439" t="s">
        <v>862</v>
      </c>
      <c r="B439" s="2">
        <v>43550</v>
      </c>
      <c r="C439" s="10" t="str">
        <f t="shared" si="18"/>
        <v>2019</v>
      </c>
      <c r="D439">
        <v>10152</v>
      </c>
      <c r="E439" t="s">
        <v>616</v>
      </c>
      <c r="F439" t="s">
        <v>32</v>
      </c>
      <c r="G439" t="s">
        <v>165</v>
      </c>
      <c r="H439" t="s">
        <v>41</v>
      </c>
      <c r="I439" t="s">
        <v>166</v>
      </c>
      <c r="J439" t="s">
        <v>150</v>
      </c>
      <c r="K439" t="s">
        <v>151</v>
      </c>
      <c r="L439" t="str">
        <f t="shared" si="19"/>
        <v xml:space="preserve">Maytag </v>
      </c>
      <c r="M439" t="str">
        <f t="shared" si="20"/>
        <v>Single Item</v>
      </c>
      <c r="N439">
        <v>1</v>
      </c>
      <c r="O439" s="6">
        <v>0</v>
      </c>
      <c r="P439" s="3">
        <v>878.08</v>
      </c>
      <c r="Q439" s="3">
        <v>251.43</v>
      </c>
      <c r="R439" s="3">
        <v>244.66</v>
      </c>
    </row>
    <row r="440" spans="1:18" hidden="1" x14ac:dyDescent="0.25">
      <c r="A440" t="s">
        <v>863</v>
      </c>
      <c r="B440" s="2">
        <v>43930</v>
      </c>
      <c r="C440" s="10" t="str">
        <f t="shared" si="18"/>
        <v>2020</v>
      </c>
      <c r="D440">
        <v>10305</v>
      </c>
      <c r="E440" t="s">
        <v>864</v>
      </c>
      <c r="F440" t="s">
        <v>17</v>
      </c>
      <c r="G440" t="s">
        <v>33</v>
      </c>
      <c r="H440" t="s">
        <v>34</v>
      </c>
      <c r="I440" t="s">
        <v>27</v>
      </c>
      <c r="J440" t="s">
        <v>384</v>
      </c>
      <c r="K440" t="s">
        <v>385</v>
      </c>
      <c r="L440" t="str">
        <f t="shared" si="19"/>
        <v xml:space="preserve">Hoover </v>
      </c>
      <c r="M440" t="str">
        <f t="shared" si="20"/>
        <v>Mid-Sized Order</v>
      </c>
      <c r="N440">
        <v>4</v>
      </c>
      <c r="O440" s="6">
        <v>0.15</v>
      </c>
      <c r="P440" s="3">
        <v>5020.6400000000003</v>
      </c>
      <c r="Q440" s="3">
        <v>346.22</v>
      </c>
      <c r="R440" s="3">
        <v>1289.78</v>
      </c>
    </row>
    <row r="441" spans="1:18" hidden="1" x14ac:dyDescent="0.25">
      <c r="A441" t="s">
        <v>865</v>
      </c>
      <c r="B441" s="2">
        <v>43582</v>
      </c>
      <c r="C441" s="10" t="str">
        <f t="shared" si="18"/>
        <v>2019</v>
      </c>
      <c r="D441">
        <v>10179</v>
      </c>
      <c r="E441" t="s">
        <v>748</v>
      </c>
      <c r="F441" t="s">
        <v>32</v>
      </c>
      <c r="G441" t="s">
        <v>165</v>
      </c>
      <c r="H441" t="s">
        <v>41</v>
      </c>
      <c r="I441" t="s">
        <v>166</v>
      </c>
      <c r="J441" t="s">
        <v>241</v>
      </c>
      <c r="K441" t="s">
        <v>242</v>
      </c>
      <c r="L441" t="str">
        <f t="shared" si="19"/>
        <v xml:space="preserve">LG </v>
      </c>
      <c r="M441" t="str">
        <f t="shared" si="20"/>
        <v>Single Item</v>
      </c>
      <c r="N441">
        <v>1</v>
      </c>
      <c r="O441" s="6">
        <v>0</v>
      </c>
      <c r="P441" s="3">
        <v>238.08</v>
      </c>
      <c r="Q441" s="3">
        <v>29.88</v>
      </c>
      <c r="R441" s="3">
        <v>31.56</v>
      </c>
    </row>
    <row r="442" spans="1:18" hidden="1" x14ac:dyDescent="0.25">
      <c r="A442" t="s">
        <v>866</v>
      </c>
      <c r="B442" s="2">
        <v>44287</v>
      </c>
      <c r="C442" s="10" t="str">
        <f t="shared" si="18"/>
        <v>2021</v>
      </c>
      <c r="D442">
        <v>10071</v>
      </c>
      <c r="E442" t="s">
        <v>707</v>
      </c>
      <c r="F442" t="s">
        <v>17</v>
      </c>
      <c r="G442" t="s">
        <v>88</v>
      </c>
      <c r="H442" t="s">
        <v>89</v>
      </c>
      <c r="I442" t="s">
        <v>90</v>
      </c>
      <c r="J442" t="s">
        <v>99</v>
      </c>
      <c r="K442" t="s">
        <v>100</v>
      </c>
      <c r="L442" t="str">
        <f t="shared" si="19"/>
        <v xml:space="preserve">HiSense </v>
      </c>
      <c r="M442" t="str">
        <f t="shared" si="20"/>
        <v>Single Item</v>
      </c>
      <c r="N442">
        <v>1</v>
      </c>
      <c r="O442" s="6">
        <v>0</v>
      </c>
      <c r="P442" s="3">
        <v>1080.3800000000001</v>
      </c>
      <c r="Q442" s="3">
        <v>266.94</v>
      </c>
      <c r="R442" s="3">
        <v>296.79000000000002</v>
      </c>
    </row>
    <row r="443" spans="1:18" hidden="1" x14ac:dyDescent="0.25">
      <c r="A443" t="s">
        <v>867</v>
      </c>
      <c r="B443" s="2">
        <v>44840</v>
      </c>
      <c r="C443" s="10" t="str">
        <f t="shared" si="18"/>
        <v>2022</v>
      </c>
      <c r="D443">
        <v>10241</v>
      </c>
      <c r="E443" t="s">
        <v>868</v>
      </c>
      <c r="F443" t="s">
        <v>32</v>
      </c>
      <c r="G443" t="s">
        <v>154</v>
      </c>
      <c r="H443" t="s">
        <v>155</v>
      </c>
      <c r="I443" t="s">
        <v>156</v>
      </c>
      <c r="J443" t="s">
        <v>283</v>
      </c>
      <c r="K443" t="s">
        <v>284</v>
      </c>
      <c r="L443" t="str">
        <f t="shared" si="19"/>
        <v xml:space="preserve">Sony </v>
      </c>
      <c r="M443" t="str">
        <f t="shared" si="20"/>
        <v>Single Item</v>
      </c>
      <c r="N443">
        <v>1</v>
      </c>
      <c r="O443" s="6">
        <v>0.1</v>
      </c>
      <c r="P443" s="3">
        <v>867.32</v>
      </c>
      <c r="Q443" s="3">
        <v>164.47</v>
      </c>
      <c r="R443" s="3">
        <v>207.26</v>
      </c>
    </row>
    <row r="444" spans="1:18" hidden="1" x14ac:dyDescent="0.25">
      <c r="A444" t="s">
        <v>869</v>
      </c>
      <c r="B444" s="2">
        <v>44445</v>
      </c>
      <c r="C444" s="10" t="str">
        <f t="shared" si="18"/>
        <v>2021</v>
      </c>
      <c r="D444">
        <v>10370</v>
      </c>
      <c r="E444" t="s">
        <v>1559</v>
      </c>
      <c r="F444" t="s">
        <v>39</v>
      </c>
      <c r="G444" t="s">
        <v>201</v>
      </c>
      <c r="H444" t="s">
        <v>202</v>
      </c>
      <c r="I444" t="s">
        <v>122</v>
      </c>
      <c r="J444" t="s">
        <v>91</v>
      </c>
      <c r="K444" t="s">
        <v>92</v>
      </c>
      <c r="L444" t="str">
        <f t="shared" si="19"/>
        <v xml:space="preserve">Hamilton </v>
      </c>
      <c r="M444" t="str">
        <f t="shared" si="20"/>
        <v>Mid-Sized Order</v>
      </c>
      <c r="N444">
        <v>2</v>
      </c>
      <c r="O444" s="6">
        <v>0</v>
      </c>
      <c r="P444" s="3">
        <v>554.14</v>
      </c>
      <c r="Q444" s="3">
        <v>32.770000000000003</v>
      </c>
      <c r="R444" s="3">
        <v>69.78</v>
      </c>
    </row>
    <row r="445" spans="1:18" hidden="1" x14ac:dyDescent="0.25">
      <c r="A445" t="s">
        <v>871</v>
      </c>
      <c r="B445" s="2">
        <v>43241</v>
      </c>
      <c r="C445" s="10" t="str">
        <f t="shared" si="18"/>
        <v>2018</v>
      </c>
      <c r="D445">
        <v>10374</v>
      </c>
      <c r="E445" t="s">
        <v>164</v>
      </c>
      <c r="F445" t="s">
        <v>32</v>
      </c>
      <c r="G445" t="s">
        <v>61</v>
      </c>
      <c r="H445" t="s">
        <v>62</v>
      </c>
      <c r="I445" t="s">
        <v>63</v>
      </c>
      <c r="J445" t="s">
        <v>161</v>
      </c>
      <c r="K445" t="s">
        <v>162</v>
      </c>
      <c r="L445" t="str">
        <f t="shared" si="19"/>
        <v xml:space="preserve">Lexmark </v>
      </c>
      <c r="M445" t="str">
        <f t="shared" si="20"/>
        <v>Mid-Sized Order</v>
      </c>
      <c r="N445">
        <v>2</v>
      </c>
      <c r="O445" s="6">
        <v>0.05</v>
      </c>
      <c r="P445" s="3">
        <v>215.5</v>
      </c>
      <c r="Q445" s="3">
        <v>13.68</v>
      </c>
      <c r="R445" s="3">
        <v>33.69</v>
      </c>
    </row>
    <row r="446" spans="1:18" hidden="1" x14ac:dyDescent="0.25">
      <c r="A446" t="s">
        <v>872</v>
      </c>
      <c r="B446" s="2">
        <v>43514</v>
      </c>
      <c r="C446" s="10" t="str">
        <f t="shared" si="18"/>
        <v>2019</v>
      </c>
      <c r="D446">
        <v>10294</v>
      </c>
      <c r="E446" t="s">
        <v>572</v>
      </c>
      <c r="F446" t="s">
        <v>32</v>
      </c>
      <c r="G446" t="s">
        <v>112</v>
      </c>
      <c r="H446" t="s">
        <v>26</v>
      </c>
      <c r="I446" t="s">
        <v>27</v>
      </c>
      <c r="J446" t="s">
        <v>138</v>
      </c>
      <c r="K446" t="s">
        <v>139</v>
      </c>
      <c r="L446" t="str">
        <f t="shared" si="19"/>
        <v xml:space="preserve">Canon </v>
      </c>
      <c r="M446" t="str">
        <f t="shared" si="20"/>
        <v>Mid-Sized Order</v>
      </c>
      <c r="N446">
        <v>2</v>
      </c>
      <c r="O446" s="6">
        <v>0</v>
      </c>
      <c r="P446" s="3">
        <v>361.8</v>
      </c>
      <c r="Q446" s="3">
        <v>18.57</v>
      </c>
      <c r="R446" s="3">
        <v>56.14</v>
      </c>
    </row>
    <row r="447" spans="1:18" hidden="1" x14ac:dyDescent="0.25">
      <c r="A447" t="s">
        <v>873</v>
      </c>
      <c r="B447" s="2">
        <v>44876</v>
      </c>
      <c r="C447" s="10" t="str">
        <f t="shared" si="18"/>
        <v>2022</v>
      </c>
      <c r="D447">
        <v>10015</v>
      </c>
      <c r="E447" t="s">
        <v>874</v>
      </c>
      <c r="F447" t="s">
        <v>17</v>
      </c>
      <c r="G447" t="s">
        <v>88</v>
      </c>
      <c r="H447" t="s">
        <v>89</v>
      </c>
      <c r="I447" t="s">
        <v>90</v>
      </c>
      <c r="J447" t="s">
        <v>84</v>
      </c>
      <c r="K447" t="s">
        <v>85</v>
      </c>
      <c r="L447" t="str">
        <f t="shared" si="19"/>
        <v xml:space="preserve">Panasonic </v>
      </c>
      <c r="M447" t="str">
        <f t="shared" si="20"/>
        <v>Single Item</v>
      </c>
      <c r="N447">
        <v>1</v>
      </c>
      <c r="O447" s="6">
        <v>0.05</v>
      </c>
      <c r="P447" s="3">
        <v>289.92</v>
      </c>
      <c r="Q447" s="3">
        <v>34.74</v>
      </c>
      <c r="R447" s="3">
        <v>38.26</v>
      </c>
    </row>
    <row r="448" spans="1:18" hidden="1" x14ac:dyDescent="0.25">
      <c r="A448" t="s">
        <v>875</v>
      </c>
      <c r="B448" s="2">
        <v>44254</v>
      </c>
      <c r="C448" s="10" t="str">
        <f t="shared" si="18"/>
        <v>2021</v>
      </c>
      <c r="D448">
        <v>10299</v>
      </c>
      <c r="E448" t="s">
        <v>256</v>
      </c>
      <c r="F448" t="s">
        <v>39</v>
      </c>
      <c r="G448" t="s">
        <v>47</v>
      </c>
      <c r="H448" t="s">
        <v>48</v>
      </c>
      <c r="I448" t="s">
        <v>122</v>
      </c>
      <c r="J448" t="s">
        <v>294</v>
      </c>
      <c r="K448" t="s">
        <v>295</v>
      </c>
      <c r="L448" t="str">
        <f t="shared" si="19"/>
        <v xml:space="preserve">Motorola </v>
      </c>
      <c r="M448" t="str">
        <f t="shared" si="20"/>
        <v>Mid-Sized Order</v>
      </c>
      <c r="N448">
        <v>3</v>
      </c>
      <c r="O448" s="6">
        <v>0</v>
      </c>
      <c r="P448" s="3">
        <v>2700.72</v>
      </c>
      <c r="Q448" s="3">
        <v>55.79</v>
      </c>
      <c r="R448" s="3">
        <v>545.73</v>
      </c>
    </row>
    <row r="449" spans="1:18" hidden="1" x14ac:dyDescent="0.25">
      <c r="A449" t="s">
        <v>876</v>
      </c>
      <c r="B449" s="2">
        <v>44887</v>
      </c>
      <c r="C449" s="10" t="str">
        <f t="shared" si="18"/>
        <v>2022</v>
      </c>
      <c r="D449">
        <v>10289</v>
      </c>
      <c r="E449" t="s">
        <v>656</v>
      </c>
      <c r="F449" t="s">
        <v>39</v>
      </c>
      <c r="G449" t="s">
        <v>54</v>
      </c>
      <c r="H449" t="s">
        <v>55</v>
      </c>
      <c r="I449" t="s">
        <v>56</v>
      </c>
      <c r="J449" t="s">
        <v>427</v>
      </c>
      <c r="K449" t="s">
        <v>428</v>
      </c>
      <c r="L449" t="str">
        <f t="shared" si="19"/>
        <v xml:space="preserve">Sharp </v>
      </c>
      <c r="M449" t="str">
        <f t="shared" si="20"/>
        <v>Large Order</v>
      </c>
      <c r="N449">
        <v>6</v>
      </c>
      <c r="O449" s="6">
        <v>0</v>
      </c>
      <c r="P449" s="3">
        <v>775.14</v>
      </c>
      <c r="Q449" s="3">
        <v>14.48</v>
      </c>
      <c r="R449" s="3">
        <v>117.73</v>
      </c>
    </row>
    <row r="450" spans="1:18" hidden="1" x14ac:dyDescent="0.25">
      <c r="A450" t="s">
        <v>877</v>
      </c>
      <c r="B450" s="2">
        <v>43811</v>
      </c>
      <c r="C450" s="10" t="str">
        <f t="shared" si="18"/>
        <v>2019</v>
      </c>
      <c r="D450">
        <v>10384</v>
      </c>
      <c r="E450" t="s">
        <v>562</v>
      </c>
      <c r="F450" t="s">
        <v>32</v>
      </c>
      <c r="G450" t="s">
        <v>121</v>
      </c>
      <c r="H450" t="s">
        <v>121</v>
      </c>
      <c r="I450" t="s">
        <v>122</v>
      </c>
      <c r="J450" t="s">
        <v>91</v>
      </c>
      <c r="K450" t="s">
        <v>92</v>
      </c>
      <c r="L450" t="str">
        <f t="shared" si="19"/>
        <v xml:space="preserve">Hamilton </v>
      </c>
      <c r="M450" t="str">
        <f t="shared" si="20"/>
        <v>Mid-Sized Order</v>
      </c>
      <c r="N450">
        <v>2</v>
      </c>
      <c r="O450" s="6">
        <v>0.05</v>
      </c>
      <c r="P450" s="3">
        <v>554.14</v>
      </c>
      <c r="Q450" s="3">
        <v>32.770000000000003</v>
      </c>
      <c r="R450" s="3">
        <v>69.78</v>
      </c>
    </row>
    <row r="451" spans="1:18" hidden="1" x14ac:dyDescent="0.25">
      <c r="A451" t="s">
        <v>878</v>
      </c>
      <c r="B451" s="2">
        <v>44826</v>
      </c>
      <c r="C451" s="10" t="str">
        <f t="shared" si="18"/>
        <v>2022</v>
      </c>
      <c r="D451">
        <v>10149</v>
      </c>
      <c r="E451" t="s">
        <v>1538</v>
      </c>
      <c r="F451" t="s">
        <v>17</v>
      </c>
      <c r="G451" t="s">
        <v>261</v>
      </c>
      <c r="H451" t="s">
        <v>261</v>
      </c>
      <c r="I451" t="s">
        <v>1543</v>
      </c>
      <c r="J451" t="s">
        <v>129</v>
      </c>
      <c r="K451" t="s">
        <v>130</v>
      </c>
      <c r="L451" t="str">
        <f t="shared" si="19"/>
        <v xml:space="preserve">BlackBerry </v>
      </c>
      <c r="M451" t="str">
        <f t="shared" si="20"/>
        <v>Mid-Sized Order</v>
      </c>
      <c r="N451">
        <v>2</v>
      </c>
      <c r="O451" s="6">
        <v>0.05</v>
      </c>
      <c r="P451" s="3">
        <v>1833.38</v>
      </c>
      <c r="Q451" s="3">
        <v>61.85</v>
      </c>
      <c r="R451" s="3">
        <v>372.86</v>
      </c>
    </row>
    <row r="452" spans="1:18" hidden="1" x14ac:dyDescent="0.25">
      <c r="A452" t="s">
        <v>879</v>
      </c>
      <c r="B452" s="2">
        <v>44264</v>
      </c>
      <c r="C452" s="10" t="str">
        <f t="shared" si="18"/>
        <v>2021</v>
      </c>
      <c r="D452">
        <v>10270</v>
      </c>
      <c r="E452" t="s">
        <v>287</v>
      </c>
      <c r="F452" t="s">
        <v>32</v>
      </c>
      <c r="G452" t="s">
        <v>25</v>
      </c>
      <c r="H452" t="s">
        <v>26</v>
      </c>
      <c r="I452" t="s">
        <v>27</v>
      </c>
      <c r="J452" t="s">
        <v>84</v>
      </c>
      <c r="K452" t="s">
        <v>85</v>
      </c>
      <c r="L452" t="str">
        <f t="shared" si="19"/>
        <v xml:space="preserve">Panasonic </v>
      </c>
      <c r="M452" t="str">
        <f t="shared" si="20"/>
        <v>Mid-Sized Order</v>
      </c>
      <c r="N452">
        <v>4</v>
      </c>
      <c r="O452" s="6">
        <v>0</v>
      </c>
      <c r="P452" s="3">
        <v>1159.68</v>
      </c>
      <c r="Q452" s="3">
        <v>31.58</v>
      </c>
      <c r="R452" s="3">
        <v>142.32</v>
      </c>
    </row>
    <row r="453" spans="1:18" hidden="1" x14ac:dyDescent="0.25">
      <c r="A453" t="s">
        <v>880</v>
      </c>
      <c r="B453" s="2">
        <v>43651</v>
      </c>
      <c r="C453" s="10" t="str">
        <f t="shared" si="18"/>
        <v>2019</v>
      </c>
      <c r="D453">
        <v>10208</v>
      </c>
      <c r="E453" t="s">
        <v>627</v>
      </c>
      <c r="F453" t="s">
        <v>17</v>
      </c>
      <c r="G453" t="s">
        <v>33</v>
      </c>
      <c r="H453" t="s">
        <v>34</v>
      </c>
      <c r="I453" t="s">
        <v>27</v>
      </c>
      <c r="J453" t="s">
        <v>302</v>
      </c>
      <c r="K453" t="s">
        <v>303</v>
      </c>
      <c r="L453" t="str">
        <f t="shared" si="19"/>
        <v xml:space="preserve">Toshiba </v>
      </c>
      <c r="M453" t="str">
        <f t="shared" si="20"/>
        <v>Single Item</v>
      </c>
      <c r="N453">
        <v>1</v>
      </c>
      <c r="O453" s="6">
        <v>0</v>
      </c>
      <c r="P453" s="3">
        <v>272.87</v>
      </c>
      <c r="Q453" s="3">
        <v>31.03</v>
      </c>
      <c r="R453" s="3">
        <v>35.840000000000003</v>
      </c>
    </row>
    <row r="454" spans="1:18" hidden="1" x14ac:dyDescent="0.25">
      <c r="A454" t="s">
        <v>881</v>
      </c>
      <c r="B454" s="2">
        <v>44493</v>
      </c>
      <c r="C454" s="10" t="str">
        <f t="shared" si="18"/>
        <v>2021</v>
      </c>
      <c r="D454">
        <v>10154</v>
      </c>
      <c r="E454" t="s">
        <v>859</v>
      </c>
      <c r="F454" t="s">
        <v>39</v>
      </c>
      <c r="G454" t="s">
        <v>133</v>
      </c>
      <c r="H454" t="s">
        <v>134</v>
      </c>
      <c r="I454" t="s">
        <v>135</v>
      </c>
      <c r="J454" t="s">
        <v>551</v>
      </c>
      <c r="K454" t="s">
        <v>552</v>
      </c>
      <c r="L454" t="str">
        <f t="shared" si="19"/>
        <v xml:space="preserve">Supersonic </v>
      </c>
      <c r="M454" t="str">
        <f t="shared" si="20"/>
        <v>Large Order</v>
      </c>
      <c r="N454">
        <v>5</v>
      </c>
      <c r="O454" s="6">
        <v>0.15</v>
      </c>
      <c r="P454" s="3">
        <v>6688.45</v>
      </c>
      <c r="Q454" s="3">
        <v>267.77999999999997</v>
      </c>
      <c r="R454" s="3">
        <v>1498.23</v>
      </c>
    </row>
    <row r="455" spans="1:18" hidden="1" x14ac:dyDescent="0.25">
      <c r="A455" t="s">
        <v>882</v>
      </c>
      <c r="B455" s="2">
        <v>43941</v>
      </c>
      <c r="C455" s="10" t="str">
        <f t="shared" si="18"/>
        <v>2020</v>
      </c>
      <c r="D455">
        <v>10380</v>
      </c>
      <c r="E455" t="s">
        <v>829</v>
      </c>
      <c r="F455" t="s">
        <v>39</v>
      </c>
      <c r="G455" t="s">
        <v>103</v>
      </c>
      <c r="H455" t="s">
        <v>104</v>
      </c>
      <c r="I455" t="s">
        <v>105</v>
      </c>
      <c r="J455" t="s">
        <v>181</v>
      </c>
      <c r="K455" t="s">
        <v>182</v>
      </c>
      <c r="L455" t="str">
        <f t="shared" si="19"/>
        <v xml:space="preserve">Hoover </v>
      </c>
      <c r="M455" t="str">
        <f t="shared" si="20"/>
        <v>Mid-Sized Order</v>
      </c>
      <c r="N455">
        <v>3</v>
      </c>
      <c r="O455" s="6">
        <v>0</v>
      </c>
      <c r="P455" s="3">
        <v>690.57</v>
      </c>
      <c r="Q455" s="3">
        <v>30.15</v>
      </c>
      <c r="R455" s="3">
        <v>85.88</v>
      </c>
    </row>
    <row r="456" spans="1:18" hidden="1" x14ac:dyDescent="0.25">
      <c r="A456" t="s">
        <v>883</v>
      </c>
      <c r="B456" s="2">
        <v>44871</v>
      </c>
      <c r="C456" s="10" t="str">
        <f t="shared" ref="C456:C519" si="21">LEFT(TEXT(B456, "YYYY-MM-DD"), 4)</f>
        <v>2022</v>
      </c>
      <c r="D456">
        <v>10198</v>
      </c>
      <c r="E456" t="s">
        <v>699</v>
      </c>
      <c r="F456" t="s">
        <v>39</v>
      </c>
      <c r="G456" t="s">
        <v>278</v>
      </c>
      <c r="H456" t="s">
        <v>279</v>
      </c>
      <c r="I456" t="s">
        <v>122</v>
      </c>
      <c r="J456" t="s">
        <v>181</v>
      </c>
      <c r="K456" t="s">
        <v>182</v>
      </c>
      <c r="L456" t="str">
        <f t="shared" ref="L456:L519" si="22">LEFT(K456, FIND(" ", K456))</f>
        <v xml:space="preserve">Hoover </v>
      </c>
      <c r="M456" t="str">
        <f t="shared" ref="M456:M519" si="23">IF(N456 = 1, "Single Item", IF(N456 &lt;= 4, "Mid-Sized Order", IF(N456 &gt; 4, "Large Order", "Invalid")))</f>
        <v>Mid-Sized Order</v>
      </c>
      <c r="N456">
        <v>2</v>
      </c>
      <c r="O456" s="6">
        <v>0.15</v>
      </c>
      <c r="P456" s="3">
        <v>460.38</v>
      </c>
      <c r="Q456" s="3">
        <v>27.53</v>
      </c>
      <c r="R456" s="3">
        <v>57.99</v>
      </c>
    </row>
    <row r="457" spans="1:18" hidden="1" x14ac:dyDescent="0.25">
      <c r="A457" t="s">
        <v>884</v>
      </c>
      <c r="B457" s="2">
        <v>43774</v>
      </c>
      <c r="C457" s="10" t="str">
        <f t="shared" si="21"/>
        <v>2019</v>
      </c>
      <c r="D457">
        <v>10109</v>
      </c>
      <c r="E457" t="s">
        <v>348</v>
      </c>
      <c r="F457" t="s">
        <v>32</v>
      </c>
      <c r="G457" t="s">
        <v>278</v>
      </c>
      <c r="H457" t="s">
        <v>279</v>
      </c>
      <c r="I457" t="s">
        <v>122</v>
      </c>
      <c r="J457" t="s">
        <v>551</v>
      </c>
      <c r="K457" t="s">
        <v>552</v>
      </c>
      <c r="L457" t="str">
        <f t="shared" si="22"/>
        <v xml:space="preserve">Supersonic </v>
      </c>
      <c r="M457" t="str">
        <f t="shared" si="23"/>
        <v>Large Order</v>
      </c>
      <c r="N457">
        <v>6</v>
      </c>
      <c r="O457" s="6">
        <v>0</v>
      </c>
      <c r="P457" s="3">
        <v>8026.14</v>
      </c>
      <c r="Q457" s="3">
        <v>244.49</v>
      </c>
      <c r="R457" s="3">
        <v>1790.19</v>
      </c>
    </row>
    <row r="458" spans="1:18" hidden="1" x14ac:dyDescent="0.25">
      <c r="A458" t="s">
        <v>885</v>
      </c>
      <c r="B458" s="2">
        <v>43262</v>
      </c>
      <c r="C458" s="10" t="str">
        <f t="shared" si="21"/>
        <v>2018</v>
      </c>
      <c r="D458">
        <v>10252</v>
      </c>
      <c r="E458" t="s">
        <v>289</v>
      </c>
      <c r="F458" t="s">
        <v>39</v>
      </c>
      <c r="G458" t="s">
        <v>116</v>
      </c>
      <c r="H458" t="s">
        <v>26</v>
      </c>
      <c r="I458" t="s">
        <v>27</v>
      </c>
      <c r="J458" t="s">
        <v>129</v>
      </c>
      <c r="K458" t="s">
        <v>130</v>
      </c>
      <c r="L458" t="str">
        <f t="shared" si="22"/>
        <v xml:space="preserve">BlackBerry </v>
      </c>
      <c r="M458" t="str">
        <f t="shared" si="23"/>
        <v>Mid-Sized Order</v>
      </c>
      <c r="N458">
        <v>3</v>
      </c>
      <c r="O458" s="6">
        <v>0</v>
      </c>
      <c r="P458" s="3">
        <v>2750.07</v>
      </c>
      <c r="Q458" s="3">
        <v>53.78</v>
      </c>
      <c r="R458" s="3">
        <v>555.4</v>
      </c>
    </row>
    <row r="459" spans="1:18" hidden="1" x14ac:dyDescent="0.25">
      <c r="A459" t="s">
        <v>886</v>
      </c>
      <c r="B459" s="2">
        <v>43456</v>
      </c>
      <c r="C459" s="10" t="str">
        <f t="shared" si="21"/>
        <v>2018</v>
      </c>
      <c r="D459">
        <v>10020</v>
      </c>
      <c r="E459" t="s">
        <v>887</v>
      </c>
      <c r="F459" t="s">
        <v>17</v>
      </c>
      <c r="G459" t="s">
        <v>165</v>
      </c>
      <c r="H459" t="s">
        <v>41</v>
      </c>
      <c r="I459" t="s">
        <v>166</v>
      </c>
      <c r="J459" t="s">
        <v>302</v>
      </c>
      <c r="K459" t="s">
        <v>303</v>
      </c>
      <c r="L459" t="str">
        <f t="shared" si="22"/>
        <v xml:space="preserve">Toshiba </v>
      </c>
      <c r="M459" t="str">
        <f t="shared" si="23"/>
        <v>Single Item</v>
      </c>
      <c r="N459">
        <v>1</v>
      </c>
      <c r="O459" s="6">
        <v>0</v>
      </c>
      <c r="P459" s="3">
        <v>272.87</v>
      </c>
      <c r="Q459" s="3">
        <v>34.130000000000003</v>
      </c>
      <c r="R459" s="3">
        <v>36.15</v>
      </c>
    </row>
    <row r="460" spans="1:18" hidden="1" x14ac:dyDescent="0.25">
      <c r="A460" t="s">
        <v>888</v>
      </c>
      <c r="B460" s="2">
        <v>44519</v>
      </c>
      <c r="C460" s="10" t="str">
        <f t="shared" si="21"/>
        <v>2021</v>
      </c>
      <c r="D460">
        <v>10162</v>
      </c>
      <c r="E460" t="s">
        <v>258</v>
      </c>
      <c r="F460" t="s">
        <v>32</v>
      </c>
      <c r="G460" t="s">
        <v>18</v>
      </c>
      <c r="H460" t="s">
        <v>19</v>
      </c>
      <c r="I460" t="s">
        <v>20</v>
      </c>
      <c r="J460" t="s">
        <v>138</v>
      </c>
      <c r="K460" t="s">
        <v>139</v>
      </c>
      <c r="L460" t="str">
        <f t="shared" si="22"/>
        <v xml:space="preserve">Canon </v>
      </c>
      <c r="M460" t="str">
        <f t="shared" si="23"/>
        <v>Mid-Sized Order</v>
      </c>
      <c r="N460">
        <v>4</v>
      </c>
      <c r="O460" s="6">
        <v>0.1</v>
      </c>
      <c r="P460" s="3">
        <v>723.6</v>
      </c>
      <c r="Q460" s="3">
        <v>19.5</v>
      </c>
      <c r="R460" s="3">
        <v>110.51</v>
      </c>
    </row>
    <row r="461" spans="1:18" hidden="1" x14ac:dyDescent="0.25">
      <c r="A461" t="s">
        <v>889</v>
      </c>
      <c r="B461" s="2">
        <v>44121</v>
      </c>
      <c r="C461" s="10" t="str">
        <f t="shared" si="21"/>
        <v>2020</v>
      </c>
      <c r="D461">
        <v>10252</v>
      </c>
      <c r="E461" t="s">
        <v>289</v>
      </c>
      <c r="F461" t="s">
        <v>39</v>
      </c>
      <c r="G461" t="s">
        <v>121</v>
      </c>
      <c r="H461" t="s">
        <v>121</v>
      </c>
      <c r="I461" t="s">
        <v>122</v>
      </c>
      <c r="J461" t="s">
        <v>91</v>
      </c>
      <c r="K461" t="s">
        <v>92</v>
      </c>
      <c r="L461" t="str">
        <f t="shared" si="22"/>
        <v xml:space="preserve">Hamilton </v>
      </c>
      <c r="M461" t="str">
        <f t="shared" si="23"/>
        <v>Mid-Sized Order</v>
      </c>
      <c r="N461">
        <v>2</v>
      </c>
      <c r="O461" s="6">
        <v>0.15</v>
      </c>
      <c r="P461" s="3">
        <v>554.14</v>
      </c>
      <c r="Q461" s="3">
        <v>32.770000000000003</v>
      </c>
      <c r="R461" s="3">
        <v>69.78</v>
      </c>
    </row>
    <row r="462" spans="1:18" hidden="1" x14ac:dyDescent="0.25">
      <c r="A462" t="s">
        <v>890</v>
      </c>
      <c r="B462" s="2">
        <v>43830</v>
      </c>
      <c r="C462" s="10" t="str">
        <f t="shared" si="21"/>
        <v>2019</v>
      </c>
      <c r="D462">
        <v>10066</v>
      </c>
      <c r="E462" t="s">
        <v>228</v>
      </c>
      <c r="F462" t="s">
        <v>39</v>
      </c>
      <c r="G462" t="s">
        <v>61</v>
      </c>
      <c r="H462" t="s">
        <v>62</v>
      </c>
      <c r="I462" t="s">
        <v>63</v>
      </c>
      <c r="J462" t="s">
        <v>123</v>
      </c>
      <c r="K462" t="s">
        <v>124</v>
      </c>
      <c r="L462" t="str">
        <f t="shared" si="22"/>
        <v xml:space="preserve">Sony </v>
      </c>
      <c r="M462" t="str">
        <f t="shared" si="23"/>
        <v>Single Item</v>
      </c>
      <c r="N462">
        <v>1</v>
      </c>
      <c r="O462" s="6">
        <v>0</v>
      </c>
      <c r="P462" s="3">
        <v>667.7</v>
      </c>
      <c r="Q462" s="3">
        <v>26.65</v>
      </c>
      <c r="R462" s="3">
        <v>136.19999999999999</v>
      </c>
    </row>
    <row r="463" spans="1:18" hidden="1" x14ac:dyDescent="0.25">
      <c r="A463" t="s">
        <v>891</v>
      </c>
      <c r="B463" s="2">
        <v>44626</v>
      </c>
      <c r="C463" s="10" t="str">
        <f t="shared" si="21"/>
        <v>2022</v>
      </c>
      <c r="D463">
        <v>10067</v>
      </c>
      <c r="E463" t="s">
        <v>180</v>
      </c>
      <c r="F463" t="s">
        <v>32</v>
      </c>
      <c r="G463" t="s">
        <v>193</v>
      </c>
      <c r="H463" t="s">
        <v>193</v>
      </c>
      <c r="I463" t="s">
        <v>194</v>
      </c>
      <c r="J463" t="s">
        <v>123</v>
      </c>
      <c r="K463" t="s">
        <v>124</v>
      </c>
      <c r="L463" t="str">
        <f t="shared" si="22"/>
        <v xml:space="preserve">Sony </v>
      </c>
      <c r="M463" t="str">
        <f t="shared" si="23"/>
        <v>Mid-Sized Order</v>
      </c>
      <c r="N463">
        <v>4</v>
      </c>
      <c r="O463" s="6">
        <v>0</v>
      </c>
      <c r="P463" s="3">
        <v>2670.8</v>
      </c>
      <c r="Q463" s="3">
        <v>26.65</v>
      </c>
      <c r="R463" s="3">
        <v>536.82000000000005</v>
      </c>
    </row>
    <row r="464" spans="1:18" hidden="1" x14ac:dyDescent="0.25">
      <c r="A464" t="s">
        <v>892</v>
      </c>
      <c r="B464" s="2">
        <v>43749</v>
      </c>
      <c r="C464" s="10" t="str">
        <f t="shared" si="21"/>
        <v>2019</v>
      </c>
      <c r="D464">
        <v>10347</v>
      </c>
      <c r="E464" t="s">
        <v>465</v>
      </c>
      <c r="F464" t="s">
        <v>39</v>
      </c>
      <c r="G464" t="s">
        <v>112</v>
      </c>
      <c r="H464" t="s">
        <v>26</v>
      </c>
      <c r="I464" t="s">
        <v>27</v>
      </c>
      <c r="J464" t="s">
        <v>142</v>
      </c>
      <c r="K464" t="s">
        <v>143</v>
      </c>
      <c r="L464" t="str">
        <f t="shared" si="22"/>
        <v xml:space="preserve">Whirlpook </v>
      </c>
      <c r="M464" t="str">
        <f t="shared" si="23"/>
        <v>Single Item</v>
      </c>
      <c r="N464">
        <v>1</v>
      </c>
      <c r="O464" s="6">
        <v>0.15</v>
      </c>
      <c r="P464" s="3">
        <v>193.67</v>
      </c>
      <c r="Q464" s="3">
        <v>14</v>
      </c>
      <c r="R464" s="3">
        <v>24.64</v>
      </c>
    </row>
    <row r="465" spans="1:18" hidden="1" x14ac:dyDescent="0.25">
      <c r="A465" t="s">
        <v>893</v>
      </c>
      <c r="B465" s="2">
        <v>43347</v>
      </c>
      <c r="C465" s="10" t="str">
        <f t="shared" si="21"/>
        <v>2018</v>
      </c>
      <c r="D465">
        <v>10160</v>
      </c>
      <c r="E465" t="s">
        <v>641</v>
      </c>
      <c r="F465" t="s">
        <v>17</v>
      </c>
      <c r="G465" t="s">
        <v>103</v>
      </c>
      <c r="H465" t="s">
        <v>104</v>
      </c>
      <c r="I465" t="s">
        <v>105</v>
      </c>
      <c r="J465" t="s">
        <v>106</v>
      </c>
      <c r="K465" t="s">
        <v>107</v>
      </c>
      <c r="L465" t="str">
        <f t="shared" si="22"/>
        <v xml:space="preserve">Breville </v>
      </c>
      <c r="M465" t="str">
        <f t="shared" si="23"/>
        <v>Mid-Sized Order</v>
      </c>
      <c r="N465">
        <v>4</v>
      </c>
      <c r="O465" s="6">
        <v>0</v>
      </c>
      <c r="P465" s="3">
        <v>4029.28</v>
      </c>
      <c r="Q465" s="3">
        <v>270.92</v>
      </c>
      <c r="R465" s="3">
        <v>1034.4100000000001</v>
      </c>
    </row>
    <row r="466" spans="1:18" hidden="1" x14ac:dyDescent="0.25">
      <c r="A466" t="s">
        <v>894</v>
      </c>
      <c r="B466" s="2">
        <v>44506</v>
      </c>
      <c r="C466" s="10" t="str">
        <f t="shared" si="21"/>
        <v>2021</v>
      </c>
      <c r="D466">
        <v>10246</v>
      </c>
      <c r="E466" t="s">
        <v>226</v>
      </c>
      <c r="F466" t="s">
        <v>32</v>
      </c>
      <c r="G466" t="s">
        <v>278</v>
      </c>
      <c r="H466" t="s">
        <v>279</v>
      </c>
      <c r="I466" t="s">
        <v>122</v>
      </c>
      <c r="J466" t="s">
        <v>129</v>
      </c>
      <c r="K466" t="s">
        <v>130</v>
      </c>
      <c r="L466" t="str">
        <f t="shared" si="22"/>
        <v xml:space="preserve">BlackBerry </v>
      </c>
      <c r="M466" t="str">
        <f t="shared" si="23"/>
        <v>Single Item</v>
      </c>
      <c r="N466">
        <v>1</v>
      </c>
      <c r="O466" s="6">
        <v>0</v>
      </c>
      <c r="P466" s="3">
        <v>916.69</v>
      </c>
      <c r="Q466" s="3">
        <v>56.47</v>
      </c>
      <c r="R466" s="3">
        <v>188.99</v>
      </c>
    </row>
    <row r="467" spans="1:18" x14ac:dyDescent="0.25">
      <c r="A467" t="s">
        <v>895</v>
      </c>
      <c r="B467" s="2">
        <v>44011</v>
      </c>
      <c r="C467" s="10" t="str">
        <f t="shared" si="21"/>
        <v>2020</v>
      </c>
      <c r="D467">
        <v>10288</v>
      </c>
      <c r="E467" t="s">
        <v>329</v>
      </c>
      <c r="F467" t="s">
        <v>39</v>
      </c>
      <c r="G467" t="s">
        <v>25</v>
      </c>
      <c r="H467" t="s">
        <v>26</v>
      </c>
      <c r="I467" t="s">
        <v>27</v>
      </c>
      <c r="J467" t="s">
        <v>99</v>
      </c>
      <c r="K467" t="s">
        <v>100</v>
      </c>
      <c r="L467" t="str">
        <f t="shared" si="22"/>
        <v xml:space="preserve">HiSense </v>
      </c>
      <c r="M467" t="str">
        <f t="shared" si="23"/>
        <v>Mid-Sized Order</v>
      </c>
      <c r="N467">
        <v>2</v>
      </c>
      <c r="O467" s="6">
        <v>0.3</v>
      </c>
      <c r="P467" s="3">
        <v>2160.7600000000002</v>
      </c>
      <c r="Q467" s="3">
        <v>242.67</v>
      </c>
      <c r="R467" s="3">
        <v>564.47</v>
      </c>
    </row>
    <row r="468" spans="1:18" hidden="1" x14ac:dyDescent="0.25">
      <c r="A468" t="s">
        <v>896</v>
      </c>
      <c r="B468" s="2">
        <v>43946</v>
      </c>
      <c r="C468" s="10" t="str">
        <f t="shared" si="21"/>
        <v>2020</v>
      </c>
      <c r="D468">
        <v>10055</v>
      </c>
      <c r="E468" t="s">
        <v>856</v>
      </c>
      <c r="F468" t="s">
        <v>17</v>
      </c>
      <c r="G468" t="s">
        <v>33</v>
      </c>
      <c r="H468" t="s">
        <v>34</v>
      </c>
      <c r="I468" t="s">
        <v>27</v>
      </c>
      <c r="J468" t="s">
        <v>28</v>
      </c>
      <c r="K468" t="s">
        <v>29</v>
      </c>
      <c r="L468" t="str">
        <f t="shared" si="22"/>
        <v xml:space="preserve">LG </v>
      </c>
      <c r="M468" t="str">
        <f t="shared" si="23"/>
        <v>Mid-Sized Order</v>
      </c>
      <c r="N468">
        <v>2</v>
      </c>
      <c r="O468" s="6">
        <v>0</v>
      </c>
      <c r="P468" s="3">
        <v>2008.36</v>
      </c>
      <c r="Q468" s="3">
        <v>268.68</v>
      </c>
      <c r="R468" s="3">
        <v>528.95000000000005</v>
      </c>
    </row>
    <row r="469" spans="1:18" hidden="1" x14ac:dyDescent="0.25">
      <c r="A469" t="s">
        <v>897</v>
      </c>
      <c r="B469" s="2">
        <v>43494</v>
      </c>
      <c r="C469" s="10" t="str">
        <f t="shared" si="21"/>
        <v>2019</v>
      </c>
      <c r="D469">
        <v>10173</v>
      </c>
      <c r="E469" t="s">
        <v>692</v>
      </c>
      <c r="F469" t="s">
        <v>17</v>
      </c>
      <c r="G469" t="s">
        <v>61</v>
      </c>
      <c r="H469" t="s">
        <v>62</v>
      </c>
      <c r="I469" t="s">
        <v>63</v>
      </c>
      <c r="J469" t="s">
        <v>43</v>
      </c>
      <c r="K469" t="s">
        <v>44</v>
      </c>
      <c r="L469" t="str">
        <f t="shared" si="22"/>
        <v xml:space="preserve">HP </v>
      </c>
      <c r="M469" t="str">
        <f t="shared" si="23"/>
        <v>Mid-Sized Order</v>
      </c>
      <c r="N469">
        <v>2</v>
      </c>
      <c r="O469" s="6">
        <v>0</v>
      </c>
      <c r="P469" s="3">
        <v>315</v>
      </c>
      <c r="Q469" s="3">
        <v>19.79</v>
      </c>
      <c r="R469" s="3">
        <v>49.22</v>
      </c>
    </row>
    <row r="470" spans="1:18" hidden="1" x14ac:dyDescent="0.25">
      <c r="A470" t="s">
        <v>898</v>
      </c>
      <c r="B470" s="2">
        <v>44585</v>
      </c>
      <c r="C470" s="10" t="str">
        <f t="shared" si="21"/>
        <v>2022</v>
      </c>
      <c r="D470">
        <v>10397</v>
      </c>
      <c r="E470" t="s">
        <v>435</v>
      </c>
      <c r="F470" t="s">
        <v>17</v>
      </c>
      <c r="G470" t="s">
        <v>193</v>
      </c>
      <c r="H470" t="s">
        <v>193</v>
      </c>
      <c r="I470" t="s">
        <v>194</v>
      </c>
      <c r="J470" t="s">
        <v>21</v>
      </c>
      <c r="K470" t="s">
        <v>22</v>
      </c>
      <c r="L470" t="str">
        <f t="shared" si="22"/>
        <v xml:space="preserve">OnePlus </v>
      </c>
      <c r="M470" t="str">
        <f t="shared" si="23"/>
        <v>Single Item</v>
      </c>
      <c r="N470">
        <v>1</v>
      </c>
      <c r="O470" s="6">
        <v>0.05</v>
      </c>
      <c r="P470" s="3">
        <v>618.01</v>
      </c>
      <c r="Q470" s="3">
        <v>26.2</v>
      </c>
      <c r="R470" s="3">
        <v>126.22</v>
      </c>
    </row>
    <row r="471" spans="1:18" hidden="1" x14ac:dyDescent="0.25">
      <c r="A471" t="s">
        <v>899</v>
      </c>
      <c r="B471" s="2">
        <v>44844</v>
      </c>
      <c r="C471" s="10" t="str">
        <f t="shared" si="21"/>
        <v>2022</v>
      </c>
      <c r="D471">
        <v>10128</v>
      </c>
      <c r="E471" t="s">
        <v>470</v>
      </c>
      <c r="F471" t="s">
        <v>32</v>
      </c>
      <c r="G471" t="s">
        <v>54</v>
      </c>
      <c r="H471" t="s">
        <v>55</v>
      </c>
      <c r="I471" t="s">
        <v>56</v>
      </c>
      <c r="J471" t="s">
        <v>175</v>
      </c>
      <c r="K471" t="s">
        <v>176</v>
      </c>
      <c r="L471" t="str">
        <f t="shared" si="22"/>
        <v xml:space="preserve">KitchenAid </v>
      </c>
      <c r="M471" t="str">
        <f t="shared" si="23"/>
        <v>Single Item</v>
      </c>
      <c r="N471">
        <v>1</v>
      </c>
      <c r="O471" s="6">
        <v>0</v>
      </c>
      <c r="P471" s="3">
        <v>1223.1600000000001</v>
      </c>
      <c r="Q471" s="3">
        <v>348.6</v>
      </c>
      <c r="R471" s="3">
        <v>340.65</v>
      </c>
    </row>
    <row r="472" spans="1:18" hidden="1" x14ac:dyDescent="0.25">
      <c r="A472" t="s">
        <v>900</v>
      </c>
      <c r="B472" s="2">
        <v>44125</v>
      </c>
      <c r="C472" s="10" t="str">
        <f t="shared" si="21"/>
        <v>2020</v>
      </c>
      <c r="D472">
        <v>10020</v>
      </c>
      <c r="E472" t="s">
        <v>887</v>
      </c>
      <c r="F472" t="s">
        <v>17</v>
      </c>
      <c r="G472" t="s">
        <v>88</v>
      </c>
      <c r="H472" t="s">
        <v>89</v>
      </c>
      <c r="I472" t="s">
        <v>90</v>
      </c>
      <c r="J472" t="s">
        <v>241</v>
      </c>
      <c r="K472" t="s">
        <v>242</v>
      </c>
      <c r="L472" t="str">
        <f t="shared" si="22"/>
        <v xml:space="preserve">LG </v>
      </c>
      <c r="M472" t="str">
        <f t="shared" si="23"/>
        <v>Mid-Sized Order</v>
      </c>
      <c r="N472">
        <v>4</v>
      </c>
      <c r="O472" s="6">
        <v>0</v>
      </c>
      <c r="P472" s="3">
        <v>952.32</v>
      </c>
      <c r="Q472" s="3">
        <v>29.88</v>
      </c>
      <c r="R472" s="3">
        <v>117.27</v>
      </c>
    </row>
    <row r="473" spans="1:18" hidden="1" x14ac:dyDescent="0.25">
      <c r="A473" t="s">
        <v>901</v>
      </c>
      <c r="B473" s="2">
        <v>43119</v>
      </c>
      <c r="C473" s="10" t="str">
        <f t="shared" si="21"/>
        <v>2018</v>
      </c>
      <c r="D473">
        <v>10053</v>
      </c>
      <c r="E473" t="s">
        <v>315</v>
      </c>
      <c r="F473" t="s">
        <v>17</v>
      </c>
      <c r="G473" t="s">
        <v>33</v>
      </c>
      <c r="H473" t="s">
        <v>34</v>
      </c>
      <c r="I473" t="s">
        <v>27</v>
      </c>
      <c r="J473" t="s">
        <v>84</v>
      </c>
      <c r="K473" t="s">
        <v>85</v>
      </c>
      <c r="L473" t="str">
        <f t="shared" si="22"/>
        <v xml:space="preserve">Panasonic </v>
      </c>
      <c r="M473" t="str">
        <f t="shared" si="23"/>
        <v>Large Order</v>
      </c>
      <c r="N473">
        <v>5</v>
      </c>
      <c r="O473" s="6">
        <v>0.3</v>
      </c>
      <c r="P473" s="3">
        <v>1449.6</v>
      </c>
      <c r="Q473" s="3">
        <v>31.58</v>
      </c>
      <c r="R473" s="3">
        <v>177.11</v>
      </c>
    </row>
    <row r="474" spans="1:18" hidden="1" x14ac:dyDescent="0.25">
      <c r="A474" t="s">
        <v>902</v>
      </c>
      <c r="B474" s="2">
        <v>44379</v>
      </c>
      <c r="C474" s="10" t="str">
        <f t="shared" si="21"/>
        <v>2021</v>
      </c>
      <c r="D474">
        <v>10134</v>
      </c>
      <c r="E474" t="s">
        <v>903</v>
      </c>
      <c r="F474" t="s">
        <v>17</v>
      </c>
      <c r="G474" t="s">
        <v>40</v>
      </c>
      <c r="H474" t="s">
        <v>41</v>
      </c>
      <c r="I474" t="s">
        <v>166</v>
      </c>
      <c r="J474" t="s">
        <v>57</v>
      </c>
      <c r="K474" t="s">
        <v>58</v>
      </c>
      <c r="L474" t="str">
        <f t="shared" si="22"/>
        <v xml:space="preserve">KitchenAid </v>
      </c>
      <c r="M474" t="str">
        <f t="shared" si="23"/>
        <v>Single Item</v>
      </c>
      <c r="N474">
        <v>1</v>
      </c>
      <c r="O474" s="6">
        <v>0.05</v>
      </c>
      <c r="P474" s="3">
        <v>150.81</v>
      </c>
      <c r="Q474" s="3">
        <v>12.71</v>
      </c>
      <c r="R474" s="3">
        <v>19.37</v>
      </c>
    </row>
    <row r="475" spans="1:18" hidden="1" x14ac:dyDescent="0.25">
      <c r="A475" t="s">
        <v>904</v>
      </c>
      <c r="B475" s="2">
        <v>43585</v>
      </c>
      <c r="C475" s="10" t="str">
        <f t="shared" si="21"/>
        <v>2019</v>
      </c>
      <c r="D475">
        <v>10350</v>
      </c>
      <c r="E475" t="s">
        <v>331</v>
      </c>
      <c r="F475" t="s">
        <v>32</v>
      </c>
      <c r="G475" t="s">
        <v>54</v>
      </c>
      <c r="H475" t="s">
        <v>55</v>
      </c>
      <c r="I475" t="s">
        <v>56</v>
      </c>
      <c r="J475" t="s">
        <v>142</v>
      </c>
      <c r="K475" t="s">
        <v>143</v>
      </c>
      <c r="L475" t="str">
        <f t="shared" si="22"/>
        <v xml:space="preserve">Whirlpook </v>
      </c>
      <c r="M475" t="str">
        <f t="shared" si="23"/>
        <v>Single Item</v>
      </c>
      <c r="N475">
        <v>1</v>
      </c>
      <c r="O475" s="6">
        <v>0</v>
      </c>
      <c r="P475" s="3">
        <v>193.67</v>
      </c>
      <c r="Q475" s="3">
        <v>16.8</v>
      </c>
      <c r="R475" s="3">
        <v>24.92</v>
      </c>
    </row>
    <row r="476" spans="1:18" hidden="1" x14ac:dyDescent="0.25">
      <c r="A476" t="s">
        <v>905</v>
      </c>
      <c r="B476" s="2">
        <v>43715</v>
      </c>
      <c r="C476" s="10" t="str">
        <f t="shared" si="21"/>
        <v>2019</v>
      </c>
      <c r="D476">
        <v>10280</v>
      </c>
      <c r="E476" t="s">
        <v>1560</v>
      </c>
      <c r="F476" t="s">
        <v>17</v>
      </c>
      <c r="G476" t="s">
        <v>47</v>
      </c>
      <c r="H476" t="s">
        <v>48</v>
      </c>
      <c r="I476" t="s">
        <v>122</v>
      </c>
      <c r="J476" t="s">
        <v>175</v>
      </c>
      <c r="K476" t="s">
        <v>176</v>
      </c>
      <c r="L476" t="str">
        <f t="shared" si="22"/>
        <v xml:space="preserve">KitchenAid </v>
      </c>
      <c r="M476" t="str">
        <f t="shared" si="23"/>
        <v>Mid-Sized Order</v>
      </c>
      <c r="N476">
        <v>2</v>
      </c>
      <c r="O476" s="6">
        <v>0</v>
      </c>
      <c r="P476" s="3">
        <v>2446.3200000000002</v>
      </c>
      <c r="Q476" s="3">
        <v>305.02999999999997</v>
      </c>
      <c r="R476" s="3">
        <v>642.08000000000004</v>
      </c>
    </row>
    <row r="477" spans="1:18" hidden="1" x14ac:dyDescent="0.25">
      <c r="A477" t="s">
        <v>907</v>
      </c>
      <c r="B477" s="2">
        <v>44218</v>
      </c>
      <c r="C477" s="10" t="str">
        <f t="shared" si="21"/>
        <v>2021</v>
      </c>
      <c r="D477">
        <v>10023</v>
      </c>
      <c r="E477" t="s">
        <v>908</v>
      </c>
      <c r="F477" t="s">
        <v>17</v>
      </c>
      <c r="G477" t="s">
        <v>261</v>
      </c>
      <c r="H477" t="s">
        <v>261</v>
      </c>
      <c r="I477" t="s">
        <v>1543</v>
      </c>
      <c r="J477" t="s">
        <v>161</v>
      </c>
      <c r="K477" t="s">
        <v>162</v>
      </c>
      <c r="L477" t="str">
        <f t="shared" si="22"/>
        <v xml:space="preserve">Lexmark </v>
      </c>
      <c r="M477" t="str">
        <f t="shared" si="23"/>
        <v>Mid-Sized Order</v>
      </c>
      <c r="N477">
        <v>3</v>
      </c>
      <c r="O477" s="6">
        <v>0.15</v>
      </c>
      <c r="P477" s="3">
        <v>323.25</v>
      </c>
      <c r="Q477" s="3">
        <v>14.31</v>
      </c>
      <c r="R477" s="3">
        <v>49.91</v>
      </c>
    </row>
    <row r="478" spans="1:18" hidden="1" x14ac:dyDescent="0.25">
      <c r="A478" t="s">
        <v>909</v>
      </c>
      <c r="B478" s="2">
        <v>44319</v>
      </c>
      <c r="C478" s="10" t="str">
        <f t="shared" si="21"/>
        <v>2021</v>
      </c>
      <c r="D478">
        <v>10015</v>
      </c>
      <c r="E478" t="s">
        <v>874</v>
      </c>
      <c r="F478" t="s">
        <v>17</v>
      </c>
      <c r="G478" t="s">
        <v>201</v>
      </c>
      <c r="H478" t="s">
        <v>202</v>
      </c>
      <c r="I478" t="s">
        <v>122</v>
      </c>
      <c r="J478" t="s">
        <v>229</v>
      </c>
      <c r="K478" t="s">
        <v>230</v>
      </c>
      <c r="L478" t="str">
        <f t="shared" si="22"/>
        <v xml:space="preserve">LG </v>
      </c>
      <c r="M478" t="str">
        <f t="shared" si="23"/>
        <v>Single Item</v>
      </c>
      <c r="N478">
        <v>1</v>
      </c>
      <c r="O478" s="6">
        <v>0.15</v>
      </c>
      <c r="P478" s="3">
        <v>1189.8</v>
      </c>
      <c r="Q478" s="3">
        <v>228.96</v>
      </c>
      <c r="R478" s="3">
        <v>284.66000000000003</v>
      </c>
    </row>
    <row r="479" spans="1:18" hidden="1" x14ac:dyDescent="0.25">
      <c r="A479" t="s">
        <v>910</v>
      </c>
      <c r="B479" s="2">
        <v>43865</v>
      </c>
      <c r="C479" s="10" t="str">
        <f t="shared" si="21"/>
        <v>2020</v>
      </c>
      <c r="D479">
        <v>10096</v>
      </c>
      <c r="E479" t="s">
        <v>685</v>
      </c>
      <c r="F479" t="s">
        <v>32</v>
      </c>
      <c r="G479" t="s">
        <v>121</v>
      </c>
      <c r="H479" t="s">
        <v>121</v>
      </c>
      <c r="I479" t="s">
        <v>122</v>
      </c>
      <c r="J479" t="s">
        <v>374</v>
      </c>
      <c r="K479" t="s">
        <v>1550</v>
      </c>
      <c r="L479" t="str">
        <f t="shared" si="22"/>
        <v xml:space="preserve">Insignia </v>
      </c>
      <c r="M479" t="str">
        <f t="shared" si="23"/>
        <v>Single Item</v>
      </c>
      <c r="N479">
        <v>1</v>
      </c>
      <c r="O479" s="6">
        <v>0.3</v>
      </c>
      <c r="P479" s="3">
        <v>1191.01</v>
      </c>
      <c r="Q479" s="3">
        <v>236.54</v>
      </c>
      <c r="R479" s="3">
        <v>285.67</v>
      </c>
    </row>
    <row r="480" spans="1:18" hidden="1" x14ac:dyDescent="0.25">
      <c r="A480" t="s">
        <v>911</v>
      </c>
      <c r="B480" s="2">
        <v>43573</v>
      </c>
      <c r="C480" s="10" t="str">
        <f t="shared" si="21"/>
        <v>2019</v>
      </c>
      <c r="D480">
        <v>10206</v>
      </c>
      <c r="E480" t="s">
        <v>184</v>
      </c>
      <c r="F480" t="s">
        <v>17</v>
      </c>
      <c r="G480" t="s">
        <v>201</v>
      </c>
      <c r="H480" t="s">
        <v>202</v>
      </c>
      <c r="I480" t="s">
        <v>122</v>
      </c>
      <c r="J480" t="s">
        <v>236</v>
      </c>
      <c r="K480" t="s">
        <v>237</v>
      </c>
      <c r="L480" t="str">
        <f t="shared" si="22"/>
        <v xml:space="preserve">Hamilton </v>
      </c>
      <c r="M480" t="str">
        <f t="shared" si="23"/>
        <v>Mid-Sized Order</v>
      </c>
      <c r="N480">
        <v>4</v>
      </c>
      <c r="O480" s="6">
        <v>0</v>
      </c>
      <c r="P480" s="3">
        <v>2951.28</v>
      </c>
      <c r="Q480" s="3">
        <v>184.23</v>
      </c>
      <c r="R480" s="3">
        <v>756.26</v>
      </c>
    </row>
    <row r="481" spans="1:18" hidden="1" x14ac:dyDescent="0.25">
      <c r="A481" t="s">
        <v>912</v>
      </c>
      <c r="B481" s="2">
        <v>43903</v>
      </c>
      <c r="C481" s="10" t="str">
        <f t="shared" si="21"/>
        <v>2020</v>
      </c>
      <c r="D481">
        <v>10331</v>
      </c>
      <c r="E481" t="s">
        <v>517</v>
      </c>
      <c r="F481" t="s">
        <v>32</v>
      </c>
      <c r="G481" t="s">
        <v>25</v>
      </c>
      <c r="H481" t="s">
        <v>26</v>
      </c>
      <c r="I481" t="s">
        <v>27</v>
      </c>
      <c r="J481" t="s">
        <v>123</v>
      </c>
      <c r="K481" t="s">
        <v>124</v>
      </c>
      <c r="L481" t="str">
        <f t="shared" si="22"/>
        <v xml:space="preserve">Sony </v>
      </c>
      <c r="M481" t="str">
        <f t="shared" si="23"/>
        <v>Mid-Sized Order</v>
      </c>
      <c r="N481">
        <v>4</v>
      </c>
      <c r="O481" s="6">
        <v>0</v>
      </c>
      <c r="P481" s="3">
        <v>2670.8</v>
      </c>
      <c r="Q481" s="3">
        <v>24.23</v>
      </c>
      <c r="R481" s="3">
        <v>536.58000000000004</v>
      </c>
    </row>
    <row r="482" spans="1:18" hidden="1" x14ac:dyDescent="0.25">
      <c r="A482" t="s">
        <v>913</v>
      </c>
      <c r="B482" s="2">
        <v>44335</v>
      </c>
      <c r="C482" s="10" t="str">
        <f t="shared" si="21"/>
        <v>2021</v>
      </c>
      <c r="D482">
        <v>10271</v>
      </c>
      <c r="E482" t="s">
        <v>472</v>
      </c>
      <c r="F482" t="s">
        <v>17</v>
      </c>
      <c r="G482" t="s">
        <v>121</v>
      </c>
      <c r="H482" t="s">
        <v>121</v>
      </c>
      <c r="I482" t="s">
        <v>122</v>
      </c>
      <c r="J482" t="s">
        <v>117</v>
      </c>
      <c r="K482" t="s">
        <v>118</v>
      </c>
      <c r="L482" t="str">
        <f t="shared" si="22"/>
        <v xml:space="preserve">Xerox </v>
      </c>
      <c r="M482" t="str">
        <f t="shared" si="23"/>
        <v>Large Order</v>
      </c>
      <c r="N482">
        <v>6</v>
      </c>
      <c r="O482" s="6">
        <v>0.05</v>
      </c>
      <c r="P482" s="3">
        <v>1083.3</v>
      </c>
      <c r="Q482" s="3">
        <v>17.07</v>
      </c>
      <c r="R482" s="3">
        <v>164.19</v>
      </c>
    </row>
    <row r="483" spans="1:18" hidden="1" x14ac:dyDescent="0.25">
      <c r="A483" t="s">
        <v>914</v>
      </c>
      <c r="B483" s="2">
        <v>44402</v>
      </c>
      <c r="C483" s="10" t="str">
        <f t="shared" si="21"/>
        <v>2021</v>
      </c>
      <c r="D483">
        <v>10017</v>
      </c>
      <c r="E483" t="s">
        <v>486</v>
      </c>
      <c r="F483" t="s">
        <v>39</v>
      </c>
      <c r="G483" t="s">
        <v>103</v>
      </c>
      <c r="H483" t="s">
        <v>104</v>
      </c>
      <c r="I483" t="s">
        <v>105</v>
      </c>
      <c r="J483" t="s">
        <v>95</v>
      </c>
      <c r="K483" t="s">
        <v>96</v>
      </c>
      <c r="L483" t="str">
        <f t="shared" si="22"/>
        <v xml:space="preserve">Sharp </v>
      </c>
      <c r="M483" t="str">
        <f t="shared" si="23"/>
        <v>Mid-Sized Order</v>
      </c>
      <c r="N483">
        <v>2</v>
      </c>
      <c r="O483" s="6">
        <v>0</v>
      </c>
      <c r="P483" s="3">
        <v>2048.7399999999998</v>
      </c>
      <c r="Q483" s="3">
        <v>216.25</v>
      </c>
      <c r="R483" s="3">
        <v>472.34</v>
      </c>
    </row>
    <row r="484" spans="1:18" hidden="1" x14ac:dyDescent="0.25">
      <c r="A484" t="s">
        <v>915</v>
      </c>
      <c r="B484" s="2">
        <v>43806</v>
      </c>
      <c r="C484" s="10" t="str">
        <f t="shared" si="21"/>
        <v>2019</v>
      </c>
      <c r="D484">
        <v>10032</v>
      </c>
      <c r="E484" t="s">
        <v>916</v>
      </c>
      <c r="F484" t="s">
        <v>39</v>
      </c>
      <c r="G484" t="s">
        <v>103</v>
      </c>
      <c r="H484" t="s">
        <v>104</v>
      </c>
      <c r="I484" t="s">
        <v>105</v>
      </c>
      <c r="J484" t="s">
        <v>496</v>
      </c>
      <c r="K484" t="s">
        <v>1553</v>
      </c>
      <c r="L484" t="str">
        <f t="shared" si="22"/>
        <v xml:space="preserve">Brother </v>
      </c>
      <c r="M484" t="str">
        <f t="shared" si="23"/>
        <v>Mid-Sized Order</v>
      </c>
      <c r="N484">
        <v>3</v>
      </c>
      <c r="O484" s="6">
        <v>0.1</v>
      </c>
      <c r="P484" s="3">
        <v>837.9</v>
      </c>
      <c r="Q484" s="3">
        <v>31</v>
      </c>
      <c r="R484" s="3">
        <v>128.80000000000001</v>
      </c>
    </row>
    <row r="485" spans="1:18" hidden="1" x14ac:dyDescent="0.25">
      <c r="A485" t="s">
        <v>917</v>
      </c>
      <c r="B485" s="2">
        <v>44398</v>
      </c>
      <c r="C485" s="10" t="str">
        <f t="shared" si="21"/>
        <v>2021</v>
      </c>
      <c r="D485">
        <v>10276</v>
      </c>
      <c r="E485" t="s">
        <v>918</v>
      </c>
      <c r="F485" t="s">
        <v>39</v>
      </c>
      <c r="G485" t="s">
        <v>18</v>
      </c>
      <c r="H485" t="s">
        <v>19</v>
      </c>
      <c r="I485" t="s">
        <v>20</v>
      </c>
      <c r="J485" t="s">
        <v>236</v>
      </c>
      <c r="K485" t="s">
        <v>237</v>
      </c>
      <c r="L485" t="str">
        <f t="shared" si="22"/>
        <v xml:space="preserve">Hamilton </v>
      </c>
      <c r="M485" t="str">
        <f t="shared" si="23"/>
        <v>Large Order</v>
      </c>
      <c r="N485">
        <v>5</v>
      </c>
      <c r="O485" s="6">
        <v>0.2</v>
      </c>
      <c r="P485" s="3">
        <v>3689.1</v>
      </c>
      <c r="Q485" s="3">
        <v>184.23</v>
      </c>
      <c r="R485" s="3">
        <v>940.72</v>
      </c>
    </row>
    <row r="486" spans="1:18" hidden="1" x14ac:dyDescent="0.25">
      <c r="A486" t="s">
        <v>919</v>
      </c>
      <c r="B486" s="2">
        <v>43237</v>
      </c>
      <c r="C486" s="10" t="str">
        <f t="shared" si="21"/>
        <v>2018</v>
      </c>
      <c r="D486">
        <v>10373</v>
      </c>
      <c r="E486" t="s">
        <v>446</v>
      </c>
      <c r="F486" t="s">
        <v>32</v>
      </c>
      <c r="G486" t="s">
        <v>165</v>
      </c>
      <c r="H486" t="s">
        <v>41</v>
      </c>
      <c r="I486" t="s">
        <v>166</v>
      </c>
      <c r="J486" t="s">
        <v>496</v>
      </c>
      <c r="K486" t="s">
        <v>1553</v>
      </c>
      <c r="L486" t="str">
        <f t="shared" si="22"/>
        <v xml:space="preserve">Brother </v>
      </c>
      <c r="M486" t="str">
        <f t="shared" si="23"/>
        <v>Mid-Sized Order</v>
      </c>
      <c r="N486">
        <v>2</v>
      </c>
      <c r="O486" s="6">
        <v>0</v>
      </c>
      <c r="P486" s="3">
        <v>558.6</v>
      </c>
      <c r="Q486" s="3">
        <v>29.66</v>
      </c>
      <c r="R486" s="3">
        <v>86.77</v>
      </c>
    </row>
    <row r="487" spans="1:18" hidden="1" x14ac:dyDescent="0.25">
      <c r="A487" t="s">
        <v>920</v>
      </c>
      <c r="B487" s="2">
        <v>43989</v>
      </c>
      <c r="C487" s="10" t="str">
        <f t="shared" si="21"/>
        <v>2020</v>
      </c>
      <c r="D487">
        <v>10191</v>
      </c>
      <c r="E487" t="s">
        <v>397</v>
      </c>
      <c r="F487" t="s">
        <v>39</v>
      </c>
      <c r="G487" t="s">
        <v>33</v>
      </c>
      <c r="H487" t="s">
        <v>34</v>
      </c>
      <c r="I487" t="s">
        <v>27</v>
      </c>
      <c r="J487" t="s">
        <v>175</v>
      </c>
      <c r="K487" t="s">
        <v>176</v>
      </c>
      <c r="L487" t="str">
        <f t="shared" si="22"/>
        <v xml:space="preserve">KitchenAid </v>
      </c>
      <c r="M487" t="str">
        <f t="shared" si="23"/>
        <v>Large Order</v>
      </c>
      <c r="N487">
        <v>7</v>
      </c>
      <c r="O487" s="6">
        <v>0</v>
      </c>
      <c r="P487" s="3">
        <v>8562.1200000000008</v>
      </c>
      <c r="Q487" s="3">
        <v>290.5</v>
      </c>
      <c r="R487" s="3">
        <v>2169.58</v>
      </c>
    </row>
    <row r="488" spans="1:18" hidden="1" x14ac:dyDescent="0.25">
      <c r="A488" t="s">
        <v>921</v>
      </c>
      <c r="B488" s="2">
        <v>44133</v>
      </c>
      <c r="C488" s="10" t="str">
        <f t="shared" si="21"/>
        <v>2020</v>
      </c>
      <c r="D488">
        <v>10133</v>
      </c>
      <c r="E488" t="s">
        <v>813</v>
      </c>
      <c r="F488" t="s">
        <v>32</v>
      </c>
      <c r="G488" t="s">
        <v>40</v>
      </c>
      <c r="H488" t="s">
        <v>41</v>
      </c>
      <c r="I488" t="s">
        <v>166</v>
      </c>
      <c r="J488" t="s">
        <v>496</v>
      </c>
      <c r="K488" t="s">
        <v>1553</v>
      </c>
      <c r="L488" t="str">
        <f t="shared" si="22"/>
        <v xml:space="preserve">Brother </v>
      </c>
      <c r="M488" t="str">
        <f t="shared" si="23"/>
        <v>Mid-Sized Order</v>
      </c>
      <c r="N488">
        <v>4</v>
      </c>
      <c r="O488" s="6">
        <v>0</v>
      </c>
      <c r="P488" s="3">
        <v>1117.2</v>
      </c>
      <c r="Q488" s="3">
        <v>29.66</v>
      </c>
      <c r="R488" s="3">
        <v>170.57</v>
      </c>
    </row>
    <row r="489" spans="1:18" hidden="1" x14ac:dyDescent="0.25">
      <c r="A489" t="s">
        <v>922</v>
      </c>
      <c r="B489" s="2">
        <v>43271</v>
      </c>
      <c r="C489" s="10" t="str">
        <f t="shared" si="21"/>
        <v>2018</v>
      </c>
      <c r="D489">
        <v>10104</v>
      </c>
      <c r="E489" t="s">
        <v>923</v>
      </c>
      <c r="F489" t="s">
        <v>17</v>
      </c>
      <c r="G489" t="s">
        <v>33</v>
      </c>
      <c r="H489" t="s">
        <v>34</v>
      </c>
      <c r="I489" t="s">
        <v>27</v>
      </c>
      <c r="J489" t="s">
        <v>146</v>
      </c>
      <c r="K489" t="s">
        <v>147</v>
      </c>
      <c r="L489" t="str">
        <f t="shared" si="22"/>
        <v xml:space="preserve">Breville </v>
      </c>
      <c r="M489" t="str">
        <f t="shared" si="23"/>
        <v>Single Item</v>
      </c>
      <c r="N489">
        <v>1</v>
      </c>
      <c r="O489" s="6">
        <v>0.1</v>
      </c>
      <c r="P489" s="3">
        <v>161.18</v>
      </c>
      <c r="Q489" s="3">
        <v>13.84</v>
      </c>
      <c r="R489" s="3">
        <v>20.72</v>
      </c>
    </row>
    <row r="490" spans="1:18" hidden="1" x14ac:dyDescent="0.25">
      <c r="A490" t="s">
        <v>924</v>
      </c>
      <c r="B490" s="2">
        <v>44461</v>
      </c>
      <c r="C490" s="10" t="str">
        <f t="shared" si="21"/>
        <v>2021</v>
      </c>
      <c r="D490">
        <v>10068</v>
      </c>
      <c r="E490" t="s">
        <v>784</v>
      </c>
      <c r="F490" t="s">
        <v>32</v>
      </c>
      <c r="G490" t="s">
        <v>278</v>
      </c>
      <c r="H490" t="s">
        <v>279</v>
      </c>
      <c r="I490" t="s">
        <v>122</v>
      </c>
      <c r="J490" t="s">
        <v>80</v>
      </c>
      <c r="K490" t="s">
        <v>81</v>
      </c>
      <c r="L490" t="str">
        <f t="shared" si="22"/>
        <v xml:space="preserve">HP </v>
      </c>
      <c r="M490" t="str">
        <f t="shared" si="23"/>
        <v>Mid-Sized Order</v>
      </c>
      <c r="N490">
        <v>4</v>
      </c>
      <c r="O490" s="6">
        <v>0</v>
      </c>
      <c r="P490" s="3">
        <v>910.96</v>
      </c>
      <c r="Q490" s="3">
        <v>24.73</v>
      </c>
      <c r="R490" s="3">
        <v>139.11000000000001</v>
      </c>
    </row>
    <row r="491" spans="1:18" hidden="1" x14ac:dyDescent="0.25">
      <c r="A491" t="s">
        <v>925</v>
      </c>
      <c r="B491" s="2">
        <v>44694</v>
      </c>
      <c r="C491" s="10" t="str">
        <f t="shared" si="21"/>
        <v>2022</v>
      </c>
      <c r="D491">
        <v>10152</v>
      </c>
      <c r="E491" t="s">
        <v>616</v>
      </c>
      <c r="F491" t="s">
        <v>32</v>
      </c>
      <c r="G491" t="s">
        <v>165</v>
      </c>
      <c r="H491" t="s">
        <v>41</v>
      </c>
      <c r="I491" t="s">
        <v>166</v>
      </c>
      <c r="J491" t="s">
        <v>50</v>
      </c>
      <c r="K491" t="s">
        <v>51</v>
      </c>
      <c r="L491" t="str">
        <f t="shared" si="22"/>
        <v xml:space="preserve">Nokia </v>
      </c>
      <c r="M491" t="str">
        <f t="shared" si="23"/>
        <v>Single Item</v>
      </c>
      <c r="N491">
        <v>1</v>
      </c>
      <c r="O491" s="6">
        <v>0</v>
      </c>
      <c r="P491" s="3">
        <v>925.49</v>
      </c>
      <c r="Q491" s="3">
        <v>49.59</v>
      </c>
      <c r="R491" s="3">
        <v>190.06</v>
      </c>
    </row>
    <row r="492" spans="1:18" hidden="1" x14ac:dyDescent="0.25">
      <c r="A492" t="s">
        <v>926</v>
      </c>
      <c r="B492" s="2">
        <v>43759</v>
      </c>
      <c r="C492" s="10" t="str">
        <f t="shared" si="21"/>
        <v>2019</v>
      </c>
      <c r="D492">
        <v>10279</v>
      </c>
      <c r="E492" t="s">
        <v>560</v>
      </c>
      <c r="F492" t="s">
        <v>32</v>
      </c>
      <c r="G492" t="s">
        <v>40</v>
      </c>
      <c r="H492" t="s">
        <v>41</v>
      </c>
      <c r="I492" t="s">
        <v>166</v>
      </c>
      <c r="J492" t="s">
        <v>50</v>
      </c>
      <c r="K492" t="s">
        <v>51</v>
      </c>
      <c r="L492" t="str">
        <f t="shared" si="22"/>
        <v xml:space="preserve">Nokia </v>
      </c>
      <c r="M492" t="str">
        <f t="shared" si="23"/>
        <v>Single Item</v>
      </c>
      <c r="N492">
        <v>1</v>
      </c>
      <c r="O492" s="6">
        <v>0.1</v>
      </c>
      <c r="P492" s="3">
        <v>925.49</v>
      </c>
      <c r="Q492" s="3">
        <v>49.59</v>
      </c>
      <c r="R492" s="3">
        <v>190.06</v>
      </c>
    </row>
    <row r="493" spans="1:18" hidden="1" x14ac:dyDescent="0.25">
      <c r="A493" t="s">
        <v>927</v>
      </c>
      <c r="B493" s="2">
        <v>44043</v>
      </c>
      <c r="C493" s="10" t="str">
        <f t="shared" si="21"/>
        <v>2020</v>
      </c>
      <c r="D493">
        <v>10125</v>
      </c>
      <c r="E493" t="s">
        <v>928</v>
      </c>
      <c r="F493" t="s">
        <v>39</v>
      </c>
      <c r="G493" t="s">
        <v>47</v>
      </c>
      <c r="H493" t="s">
        <v>48</v>
      </c>
      <c r="I493" t="s">
        <v>122</v>
      </c>
      <c r="J493" t="s">
        <v>215</v>
      </c>
      <c r="K493" t="s">
        <v>216</v>
      </c>
      <c r="L493" t="str">
        <f t="shared" si="22"/>
        <v xml:space="preserve">Apple </v>
      </c>
      <c r="M493" t="str">
        <f t="shared" si="23"/>
        <v>Mid-Sized Order</v>
      </c>
      <c r="N493">
        <v>3</v>
      </c>
      <c r="O493" s="6">
        <v>0</v>
      </c>
      <c r="P493" s="3">
        <v>2768.31</v>
      </c>
      <c r="Q493" s="3">
        <v>56.61</v>
      </c>
      <c r="R493" s="3">
        <v>559.30999999999995</v>
      </c>
    </row>
    <row r="494" spans="1:18" hidden="1" x14ac:dyDescent="0.25">
      <c r="A494" t="s">
        <v>929</v>
      </c>
      <c r="B494" s="2">
        <v>44017</v>
      </c>
      <c r="C494" s="10" t="str">
        <f t="shared" si="21"/>
        <v>2020</v>
      </c>
      <c r="D494">
        <v>10259</v>
      </c>
      <c r="E494" t="s">
        <v>457</v>
      </c>
      <c r="F494" t="s">
        <v>17</v>
      </c>
      <c r="G494" t="s">
        <v>154</v>
      </c>
      <c r="H494" t="s">
        <v>155</v>
      </c>
      <c r="I494" t="s">
        <v>156</v>
      </c>
      <c r="J494" t="s">
        <v>146</v>
      </c>
      <c r="K494" t="s">
        <v>147</v>
      </c>
      <c r="L494" t="str">
        <f t="shared" si="22"/>
        <v xml:space="preserve">Breville </v>
      </c>
      <c r="M494" t="str">
        <f t="shared" si="23"/>
        <v>Mid-Sized Order</v>
      </c>
      <c r="N494">
        <v>2</v>
      </c>
      <c r="O494" s="6">
        <v>0</v>
      </c>
      <c r="P494" s="3">
        <v>322.36</v>
      </c>
      <c r="Q494" s="3">
        <v>15.22</v>
      </c>
      <c r="R494" s="3">
        <v>40.200000000000003</v>
      </c>
    </row>
    <row r="495" spans="1:18" hidden="1" x14ac:dyDescent="0.25">
      <c r="A495" t="s">
        <v>930</v>
      </c>
      <c r="B495" s="2">
        <v>44017</v>
      </c>
      <c r="C495" s="10" t="str">
        <f t="shared" si="21"/>
        <v>2020</v>
      </c>
      <c r="D495">
        <v>10340</v>
      </c>
      <c r="E495" t="s">
        <v>198</v>
      </c>
      <c r="F495" t="s">
        <v>32</v>
      </c>
      <c r="G495" t="s">
        <v>278</v>
      </c>
      <c r="H495" t="s">
        <v>279</v>
      </c>
      <c r="I495" t="s">
        <v>122</v>
      </c>
      <c r="J495" t="s">
        <v>272</v>
      </c>
      <c r="K495" t="s">
        <v>273</v>
      </c>
      <c r="L495" t="str">
        <f t="shared" si="22"/>
        <v xml:space="preserve">Huawei </v>
      </c>
      <c r="M495" t="str">
        <f t="shared" si="23"/>
        <v>Single Item</v>
      </c>
      <c r="N495">
        <v>1</v>
      </c>
      <c r="O495" s="6">
        <v>0</v>
      </c>
      <c r="P495" s="3">
        <v>500.32</v>
      </c>
      <c r="Q495" s="3">
        <v>16.22</v>
      </c>
      <c r="R495" s="3">
        <v>101.68</v>
      </c>
    </row>
    <row r="496" spans="1:18" hidden="1" x14ac:dyDescent="0.25">
      <c r="A496" t="s">
        <v>931</v>
      </c>
      <c r="B496" s="2">
        <v>43634</v>
      </c>
      <c r="C496" s="10" t="str">
        <f t="shared" si="21"/>
        <v>2019</v>
      </c>
      <c r="D496">
        <v>10362</v>
      </c>
      <c r="E496" t="s">
        <v>847</v>
      </c>
      <c r="F496" t="s">
        <v>32</v>
      </c>
      <c r="G496" t="s">
        <v>261</v>
      </c>
      <c r="H496" t="s">
        <v>261</v>
      </c>
      <c r="I496" t="s">
        <v>1543</v>
      </c>
      <c r="J496" t="s">
        <v>195</v>
      </c>
      <c r="K496" t="s">
        <v>196</v>
      </c>
      <c r="L496" t="str">
        <f t="shared" si="22"/>
        <v xml:space="preserve">Cuisinart </v>
      </c>
      <c r="M496" t="str">
        <f t="shared" si="23"/>
        <v>Single Item</v>
      </c>
      <c r="N496">
        <v>1</v>
      </c>
      <c r="O496" s="6">
        <v>0</v>
      </c>
      <c r="P496" s="3">
        <v>279.27999999999997</v>
      </c>
      <c r="Q496" s="3">
        <v>26.6</v>
      </c>
      <c r="R496" s="3">
        <v>36.17</v>
      </c>
    </row>
    <row r="497" spans="1:18" hidden="1" x14ac:dyDescent="0.25">
      <c r="A497" t="s">
        <v>932</v>
      </c>
      <c r="B497" s="2">
        <v>43690</v>
      </c>
      <c r="C497" s="10" t="str">
        <f t="shared" si="21"/>
        <v>2019</v>
      </c>
      <c r="D497">
        <v>10023</v>
      </c>
      <c r="E497" t="s">
        <v>908</v>
      </c>
      <c r="F497" t="s">
        <v>17</v>
      </c>
      <c r="G497" t="s">
        <v>47</v>
      </c>
      <c r="H497" t="s">
        <v>48</v>
      </c>
      <c r="I497" t="s">
        <v>122</v>
      </c>
      <c r="J497" t="s">
        <v>241</v>
      </c>
      <c r="K497" t="s">
        <v>242</v>
      </c>
      <c r="L497" t="str">
        <f t="shared" si="22"/>
        <v xml:space="preserve">LG </v>
      </c>
      <c r="M497" t="str">
        <f t="shared" si="23"/>
        <v>Single Item</v>
      </c>
      <c r="N497">
        <v>1</v>
      </c>
      <c r="O497" s="6">
        <v>0</v>
      </c>
      <c r="P497" s="3">
        <v>238.08</v>
      </c>
      <c r="Q497" s="3">
        <v>28.52</v>
      </c>
      <c r="R497" s="3">
        <v>31.42</v>
      </c>
    </row>
    <row r="498" spans="1:18" hidden="1" x14ac:dyDescent="0.25">
      <c r="A498" t="s">
        <v>933</v>
      </c>
      <c r="B498" s="2">
        <v>44109</v>
      </c>
      <c r="C498" s="10" t="str">
        <f t="shared" si="21"/>
        <v>2020</v>
      </c>
      <c r="D498">
        <v>10228</v>
      </c>
      <c r="E498" t="s">
        <v>474</v>
      </c>
      <c r="F498" t="s">
        <v>39</v>
      </c>
      <c r="G498" t="s">
        <v>54</v>
      </c>
      <c r="H498" t="s">
        <v>55</v>
      </c>
      <c r="I498" t="s">
        <v>56</v>
      </c>
      <c r="J498" t="s">
        <v>95</v>
      </c>
      <c r="K498" t="s">
        <v>96</v>
      </c>
      <c r="L498" t="str">
        <f t="shared" si="22"/>
        <v xml:space="preserve">Sharp </v>
      </c>
      <c r="M498" t="str">
        <f t="shared" si="23"/>
        <v>Large Order</v>
      </c>
      <c r="N498">
        <v>7</v>
      </c>
      <c r="O498" s="6">
        <v>0.05</v>
      </c>
      <c r="P498" s="3">
        <v>7170.59</v>
      </c>
      <c r="Q498" s="3">
        <v>225.65</v>
      </c>
      <c r="R498" s="3">
        <v>1600.08</v>
      </c>
    </row>
    <row r="499" spans="1:18" hidden="1" x14ac:dyDescent="0.25">
      <c r="A499" t="s">
        <v>934</v>
      </c>
      <c r="B499" s="2">
        <v>44109</v>
      </c>
      <c r="C499" s="10" t="str">
        <f t="shared" si="21"/>
        <v>2020</v>
      </c>
      <c r="D499">
        <v>10367</v>
      </c>
      <c r="E499" t="s">
        <v>79</v>
      </c>
      <c r="F499" t="s">
        <v>39</v>
      </c>
      <c r="G499" t="s">
        <v>47</v>
      </c>
      <c r="H499" t="s">
        <v>48</v>
      </c>
      <c r="I499" t="s">
        <v>122</v>
      </c>
      <c r="J499" t="s">
        <v>398</v>
      </c>
      <c r="K499" t="s">
        <v>1551</v>
      </c>
      <c r="L499" t="str">
        <f t="shared" si="22"/>
        <v xml:space="preserve">Samsung </v>
      </c>
      <c r="M499" t="str">
        <f t="shared" si="23"/>
        <v>Single Item</v>
      </c>
      <c r="N499">
        <v>1</v>
      </c>
      <c r="O499" s="6">
        <v>0</v>
      </c>
      <c r="P499" s="3">
        <v>239.47</v>
      </c>
      <c r="Q499" s="3">
        <v>23.98</v>
      </c>
      <c r="R499" s="3">
        <v>31.14</v>
      </c>
    </row>
    <row r="500" spans="1:18" hidden="1" x14ac:dyDescent="0.25">
      <c r="A500" t="s">
        <v>935</v>
      </c>
      <c r="B500" s="2">
        <v>44611</v>
      </c>
      <c r="C500" s="10" t="str">
        <f t="shared" si="21"/>
        <v>2022</v>
      </c>
      <c r="D500">
        <v>10313</v>
      </c>
      <c r="E500" t="s">
        <v>936</v>
      </c>
      <c r="F500" t="s">
        <v>39</v>
      </c>
      <c r="G500" t="s">
        <v>88</v>
      </c>
      <c r="H500" t="s">
        <v>89</v>
      </c>
      <c r="I500" t="s">
        <v>90</v>
      </c>
      <c r="J500" t="s">
        <v>146</v>
      </c>
      <c r="K500" t="s">
        <v>147</v>
      </c>
      <c r="L500" t="str">
        <f t="shared" si="22"/>
        <v xml:space="preserve">Breville </v>
      </c>
      <c r="M500" t="str">
        <f t="shared" si="23"/>
        <v>Mid-Sized Order</v>
      </c>
      <c r="N500">
        <v>2</v>
      </c>
      <c r="O500" s="6">
        <v>0</v>
      </c>
      <c r="P500" s="3">
        <v>322.36</v>
      </c>
      <c r="Q500" s="3">
        <v>15.22</v>
      </c>
      <c r="R500" s="3">
        <v>40.200000000000003</v>
      </c>
    </row>
    <row r="501" spans="1:18" hidden="1" x14ac:dyDescent="0.25">
      <c r="A501" t="s">
        <v>937</v>
      </c>
      <c r="B501" s="2">
        <v>43641</v>
      </c>
      <c r="C501" s="10" t="str">
        <f t="shared" si="21"/>
        <v>2019</v>
      </c>
      <c r="D501">
        <v>10333</v>
      </c>
      <c r="E501" t="s">
        <v>938</v>
      </c>
      <c r="F501" t="s">
        <v>17</v>
      </c>
      <c r="G501" t="s">
        <v>121</v>
      </c>
      <c r="H501" t="s">
        <v>121</v>
      </c>
      <c r="I501" t="s">
        <v>122</v>
      </c>
      <c r="J501" t="s">
        <v>35</v>
      </c>
      <c r="K501" t="s">
        <v>36</v>
      </c>
      <c r="L501" t="str">
        <f t="shared" si="22"/>
        <v xml:space="preserve">Samsung </v>
      </c>
      <c r="M501" t="str">
        <f t="shared" si="23"/>
        <v>Single Item</v>
      </c>
      <c r="N501">
        <v>1</v>
      </c>
      <c r="O501" s="6">
        <v>0.05</v>
      </c>
      <c r="P501" s="3">
        <v>851.25</v>
      </c>
      <c r="Q501" s="3">
        <v>206.77</v>
      </c>
      <c r="R501" s="3">
        <v>233.49</v>
      </c>
    </row>
    <row r="502" spans="1:18" hidden="1" x14ac:dyDescent="0.25">
      <c r="A502" t="s">
        <v>939</v>
      </c>
      <c r="B502" s="2">
        <v>43862</v>
      </c>
      <c r="C502" s="10" t="str">
        <f t="shared" si="21"/>
        <v>2020</v>
      </c>
      <c r="D502">
        <v>10178</v>
      </c>
      <c r="E502" t="s">
        <v>251</v>
      </c>
      <c r="F502" t="s">
        <v>17</v>
      </c>
      <c r="G502" t="s">
        <v>278</v>
      </c>
      <c r="H502" t="s">
        <v>279</v>
      </c>
      <c r="I502" t="s">
        <v>122</v>
      </c>
      <c r="J502" t="s">
        <v>35</v>
      </c>
      <c r="K502" t="s">
        <v>36</v>
      </c>
      <c r="L502" t="str">
        <f t="shared" si="22"/>
        <v xml:space="preserve">Samsung </v>
      </c>
      <c r="M502" t="str">
        <f t="shared" si="23"/>
        <v>Single Item</v>
      </c>
      <c r="N502">
        <v>1</v>
      </c>
      <c r="O502" s="6">
        <v>0</v>
      </c>
      <c r="P502" s="3">
        <v>851.25</v>
      </c>
      <c r="Q502" s="3">
        <v>206.77</v>
      </c>
      <c r="R502" s="3">
        <v>233.49</v>
      </c>
    </row>
    <row r="503" spans="1:18" hidden="1" x14ac:dyDescent="0.25">
      <c r="A503" t="s">
        <v>940</v>
      </c>
      <c r="B503" s="2">
        <v>43138</v>
      </c>
      <c r="C503" s="10" t="str">
        <f t="shared" si="21"/>
        <v>2018</v>
      </c>
      <c r="D503">
        <v>10130</v>
      </c>
      <c r="E503" t="s">
        <v>299</v>
      </c>
      <c r="F503" t="s">
        <v>17</v>
      </c>
      <c r="G503" t="s">
        <v>193</v>
      </c>
      <c r="H503" t="s">
        <v>193</v>
      </c>
      <c r="I503" t="s">
        <v>194</v>
      </c>
      <c r="J503" t="s">
        <v>241</v>
      </c>
      <c r="K503" t="s">
        <v>242</v>
      </c>
      <c r="L503" t="str">
        <f t="shared" si="22"/>
        <v xml:space="preserve">LG </v>
      </c>
      <c r="M503" t="str">
        <f t="shared" si="23"/>
        <v>Single Item</v>
      </c>
      <c r="N503">
        <v>1</v>
      </c>
      <c r="O503" s="6">
        <v>0</v>
      </c>
      <c r="P503" s="3">
        <v>238.08</v>
      </c>
      <c r="Q503" s="3">
        <v>29.88</v>
      </c>
      <c r="R503" s="3">
        <v>31.56</v>
      </c>
    </row>
    <row r="504" spans="1:18" hidden="1" x14ac:dyDescent="0.25">
      <c r="A504" t="s">
        <v>941</v>
      </c>
      <c r="B504" s="2">
        <v>43154</v>
      </c>
      <c r="C504" s="10" t="str">
        <f t="shared" si="21"/>
        <v>2018</v>
      </c>
      <c r="D504">
        <v>10189</v>
      </c>
      <c r="E504" t="s">
        <v>567</v>
      </c>
      <c r="F504" t="s">
        <v>39</v>
      </c>
      <c r="G504" t="s">
        <v>165</v>
      </c>
      <c r="H504" t="s">
        <v>41</v>
      </c>
      <c r="I504" t="s">
        <v>166</v>
      </c>
      <c r="J504" t="s">
        <v>129</v>
      </c>
      <c r="K504" t="s">
        <v>130</v>
      </c>
      <c r="L504" t="str">
        <f t="shared" si="22"/>
        <v xml:space="preserve">BlackBerry </v>
      </c>
      <c r="M504" t="str">
        <f t="shared" si="23"/>
        <v>Mid-Sized Order</v>
      </c>
      <c r="N504">
        <v>4</v>
      </c>
      <c r="O504" s="6">
        <v>0</v>
      </c>
      <c r="P504" s="3">
        <v>3666.76</v>
      </c>
      <c r="Q504" s="3">
        <v>59.16</v>
      </c>
      <c r="R504" s="3">
        <v>739.28</v>
      </c>
    </row>
    <row r="505" spans="1:18" hidden="1" x14ac:dyDescent="0.25">
      <c r="A505" t="s">
        <v>942</v>
      </c>
      <c r="B505" s="2">
        <v>43740</v>
      </c>
      <c r="C505" s="10" t="str">
        <f t="shared" si="21"/>
        <v>2019</v>
      </c>
      <c r="D505">
        <v>10327</v>
      </c>
      <c r="E505" t="s">
        <v>491</v>
      </c>
      <c r="F505" t="s">
        <v>32</v>
      </c>
      <c r="G505" t="s">
        <v>261</v>
      </c>
      <c r="H505" t="s">
        <v>261</v>
      </c>
      <c r="I505" t="s">
        <v>1543</v>
      </c>
      <c r="J505" t="s">
        <v>84</v>
      </c>
      <c r="K505" t="s">
        <v>85</v>
      </c>
      <c r="L505" t="str">
        <f t="shared" si="22"/>
        <v xml:space="preserve">Panasonic </v>
      </c>
      <c r="M505" t="str">
        <f t="shared" si="23"/>
        <v>Single Item</v>
      </c>
      <c r="N505">
        <v>1</v>
      </c>
      <c r="O505" s="6">
        <v>0.05</v>
      </c>
      <c r="P505" s="3">
        <v>289.92</v>
      </c>
      <c r="Q505" s="3">
        <v>36.32</v>
      </c>
      <c r="R505" s="3">
        <v>38.42</v>
      </c>
    </row>
    <row r="506" spans="1:18" hidden="1" x14ac:dyDescent="0.25">
      <c r="A506" t="s">
        <v>943</v>
      </c>
      <c r="B506" s="2">
        <v>43443</v>
      </c>
      <c r="C506" s="10" t="str">
        <f t="shared" si="21"/>
        <v>2018</v>
      </c>
      <c r="D506">
        <v>10261</v>
      </c>
      <c r="E506" t="s">
        <v>317</v>
      </c>
      <c r="F506" t="s">
        <v>17</v>
      </c>
      <c r="G506" t="s">
        <v>165</v>
      </c>
      <c r="H506" t="s">
        <v>41</v>
      </c>
      <c r="I506" t="s">
        <v>166</v>
      </c>
      <c r="J506" t="s">
        <v>312</v>
      </c>
      <c r="K506" t="s">
        <v>313</v>
      </c>
      <c r="L506" t="str">
        <f t="shared" si="22"/>
        <v xml:space="preserve">Whirlpool </v>
      </c>
      <c r="M506" t="str">
        <f t="shared" si="23"/>
        <v>Single Item</v>
      </c>
      <c r="N506">
        <v>1</v>
      </c>
      <c r="O506" s="6">
        <v>0.15</v>
      </c>
      <c r="P506" s="3">
        <v>722.69</v>
      </c>
      <c r="Q506" s="3">
        <v>196.53</v>
      </c>
      <c r="R506" s="3">
        <v>200.32</v>
      </c>
    </row>
    <row r="507" spans="1:18" hidden="1" x14ac:dyDescent="0.25">
      <c r="A507" t="s">
        <v>944</v>
      </c>
      <c r="B507" s="2">
        <v>44649</v>
      </c>
      <c r="C507" s="10" t="str">
        <f t="shared" si="21"/>
        <v>2022</v>
      </c>
      <c r="D507">
        <v>10335</v>
      </c>
      <c r="E507" t="s">
        <v>570</v>
      </c>
      <c r="F507" t="s">
        <v>32</v>
      </c>
      <c r="G507" t="s">
        <v>18</v>
      </c>
      <c r="H507" t="s">
        <v>19</v>
      </c>
      <c r="I507" t="s">
        <v>20</v>
      </c>
      <c r="J507" t="s">
        <v>35</v>
      </c>
      <c r="K507" t="s">
        <v>36</v>
      </c>
      <c r="L507" t="str">
        <f t="shared" si="22"/>
        <v xml:space="preserve">Samsung </v>
      </c>
      <c r="M507" t="str">
        <f t="shared" si="23"/>
        <v>Single Item</v>
      </c>
      <c r="N507">
        <v>1</v>
      </c>
      <c r="O507" s="6">
        <v>0.05</v>
      </c>
      <c r="P507" s="3">
        <v>851.25</v>
      </c>
      <c r="Q507" s="3">
        <v>206.77</v>
      </c>
      <c r="R507" s="3">
        <v>233.49</v>
      </c>
    </row>
    <row r="508" spans="1:18" hidden="1" x14ac:dyDescent="0.25">
      <c r="A508" t="s">
        <v>945</v>
      </c>
      <c r="B508" s="2">
        <v>44268</v>
      </c>
      <c r="C508" s="10" t="str">
        <f t="shared" si="21"/>
        <v>2021</v>
      </c>
      <c r="D508">
        <v>10272</v>
      </c>
      <c r="E508" t="s">
        <v>946</v>
      </c>
      <c r="F508" t="s">
        <v>39</v>
      </c>
      <c r="G508" t="s">
        <v>54</v>
      </c>
      <c r="H508" t="s">
        <v>55</v>
      </c>
      <c r="I508" t="s">
        <v>56</v>
      </c>
      <c r="J508" t="s">
        <v>150</v>
      </c>
      <c r="K508" t="s">
        <v>151</v>
      </c>
      <c r="L508" t="str">
        <f t="shared" si="22"/>
        <v xml:space="preserve">Maytag </v>
      </c>
      <c r="M508" t="str">
        <f t="shared" si="23"/>
        <v>Single Item</v>
      </c>
      <c r="N508">
        <v>1</v>
      </c>
      <c r="O508" s="6">
        <v>0.3</v>
      </c>
      <c r="P508" s="3">
        <v>878.08</v>
      </c>
      <c r="Q508" s="3">
        <v>274.27999999999997</v>
      </c>
      <c r="R508" s="3">
        <v>246.95</v>
      </c>
    </row>
    <row r="509" spans="1:18" hidden="1" x14ac:dyDescent="0.25">
      <c r="A509" t="s">
        <v>947</v>
      </c>
      <c r="B509" s="2">
        <v>44239</v>
      </c>
      <c r="C509" s="10" t="str">
        <f t="shared" si="21"/>
        <v>2021</v>
      </c>
      <c r="D509">
        <v>10394</v>
      </c>
      <c r="E509" t="s">
        <v>525</v>
      </c>
      <c r="F509" t="s">
        <v>39</v>
      </c>
      <c r="G509" t="s">
        <v>261</v>
      </c>
      <c r="H509" t="s">
        <v>261</v>
      </c>
      <c r="I509" t="s">
        <v>1543</v>
      </c>
      <c r="J509" t="s">
        <v>80</v>
      </c>
      <c r="K509" t="s">
        <v>81</v>
      </c>
      <c r="L509" t="str">
        <f t="shared" si="22"/>
        <v xml:space="preserve">HP </v>
      </c>
      <c r="M509" t="str">
        <f t="shared" si="23"/>
        <v>Single Item</v>
      </c>
      <c r="N509">
        <v>1</v>
      </c>
      <c r="O509" s="6">
        <v>0.1</v>
      </c>
      <c r="P509" s="3">
        <v>227.74</v>
      </c>
      <c r="Q509" s="3">
        <v>27.08</v>
      </c>
      <c r="R509" s="3">
        <v>36.869999999999997</v>
      </c>
    </row>
    <row r="510" spans="1:18" hidden="1" x14ac:dyDescent="0.25">
      <c r="A510" t="s">
        <v>948</v>
      </c>
      <c r="B510" s="2">
        <v>43954</v>
      </c>
      <c r="C510" s="10" t="str">
        <f t="shared" si="21"/>
        <v>2020</v>
      </c>
      <c r="D510">
        <v>10268</v>
      </c>
      <c r="E510" t="s">
        <v>949</v>
      </c>
      <c r="F510" t="s">
        <v>17</v>
      </c>
      <c r="G510" t="s">
        <v>88</v>
      </c>
      <c r="H510" t="s">
        <v>89</v>
      </c>
      <c r="I510" t="s">
        <v>90</v>
      </c>
      <c r="J510" t="s">
        <v>241</v>
      </c>
      <c r="K510" t="s">
        <v>242</v>
      </c>
      <c r="L510" t="str">
        <f t="shared" si="22"/>
        <v xml:space="preserve">LG </v>
      </c>
      <c r="M510" t="str">
        <f t="shared" si="23"/>
        <v>Single Item</v>
      </c>
      <c r="N510">
        <v>1</v>
      </c>
      <c r="O510" s="6">
        <v>0.1</v>
      </c>
      <c r="P510" s="3">
        <v>238.08</v>
      </c>
      <c r="Q510" s="3">
        <v>29.88</v>
      </c>
      <c r="R510" s="3">
        <v>31.56</v>
      </c>
    </row>
    <row r="511" spans="1:18" hidden="1" x14ac:dyDescent="0.25">
      <c r="A511" t="s">
        <v>950</v>
      </c>
      <c r="B511" s="2">
        <v>44463</v>
      </c>
      <c r="C511" s="10" t="str">
        <f t="shared" si="21"/>
        <v>2021</v>
      </c>
      <c r="D511">
        <v>10348</v>
      </c>
      <c r="E511" t="s">
        <v>1546</v>
      </c>
      <c r="F511" t="s">
        <v>17</v>
      </c>
      <c r="G511" t="s">
        <v>72</v>
      </c>
      <c r="H511" t="s">
        <v>73</v>
      </c>
      <c r="I511" t="s">
        <v>56</v>
      </c>
      <c r="J511" t="s">
        <v>205</v>
      </c>
      <c r="K511" t="s">
        <v>206</v>
      </c>
      <c r="L511" t="str">
        <f t="shared" si="22"/>
        <v xml:space="preserve">LG </v>
      </c>
      <c r="M511" t="str">
        <f t="shared" si="23"/>
        <v>Single Item</v>
      </c>
      <c r="N511">
        <v>1</v>
      </c>
      <c r="O511" s="6">
        <v>0.05</v>
      </c>
      <c r="P511" s="3">
        <v>753.3</v>
      </c>
      <c r="Q511" s="3">
        <v>57.16</v>
      </c>
      <c r="R511" s="3">
        <v>156.38</v>
      </c>
    </row>
    <row r="512" spans="1:18" hidden="1" x14ac:dyDescent="0.25">
      <c r="A512" t="s">
        <v>951</v>
      </c>
      <c r="B512" s="2">
        <v>44543</v>
      </c>
      <c r="C512" s="10" t="str">
        <f t="shared" si="21"/>
        <v>2021</v>
      </c>
      <c r="D512">
        <v>10255</v>
      </c>
      <c r="E512" t="s">
        <v>952</v>
      </c>
      <c r="F512" t="s">
        <v>17</v>
      </c>
      <c r="G512" t="s">
        <v>33</v>
      </c>
      <c r="H512" t="s">
        <v>34</v>
      </c>
      <c r="I512" t="s">
        <v>27</v>
      </c>
      <c r="J512" t="s">
        <v>551</v>
      </c>
      <c r="K512" t="s">
        <v>552</v>
      </c>
      <c r="L512" t="str">
        <f t="shared" si="22"/>
        <v xml:space="preserve">Supersonic </v>
      </c>
      <c r="M512" t="str">
        <f t="shared" si="23"/>
        <v>Mid-Sized Order</v>
      </c>
      <c r="N512">
        <v>2</v>
      </c>
      <c r="O512" s="6">
        <v>0.25</v>
      </c>
      <c r="P512" s="3">
        <v>2675.38</v>
      </c>
      <c r="Q512" s="3">
        <v>232.85</v>
      </c>
      <c r="R512" s="3">
        <v>611.86</v>
      </c>
    </row>
    <row r="513" spans="1:18" hidden="1" x14ac:dyDescent="0.25">
      <c r="A513" t="s">
        <v>953</v>
      </c>
      <c r="B513" s="2">
        <v>43273</v>
      </c>
      <c r="C513" s="10" t="str">
        <f t="shared" si="21"/>
        <v>2018</v>
      </c>
      <c r="D513">
        <v>10029</v>
      </c>
      <c r="E513" t="s">
        <v>529</v>
      </c>
      <c r="F513" t="s">
        <v>17</v>
      </c>
      <c r="G513" t="s">
        <v>133</v>
      </c>
      <c r="H513" t="s">
        <v>134</v>
      </c>
      <c r="I513" t="s">
        <v>135</v>
      </c>
      <c r="J513" t="s">
        <v>57</v>
      </c>
      <c r="K513" t="s">
        <v>58</v>
      </c>
      <c r="L513" t="str">
        <f t="shared" si="22"/>
        <v xml:space="preserve">KitchenAid </v>
      </c>
      <c r="M513" t="str">
        <f t="shared" si="23"/>
        <v>Mid-Sized Order</v>
      </c>
      <c r="N513">
        <v>4</v>
      </c>
      <c r="O513" s="6">
        <v>0.25</v>
      </c>
      <c r="P513" s="3">
        <v>603.24</v>
      </c>
      <c r="Q513" s="3">
        <v>13.28</v>
      </c>
      <c r="R513" s="3">
        <v>73.73</v>
      </c>
    </row>
    <row r="514" spans="1:18" hidden="1" x14ac:dyDescent="0.25">
      <c r="A514" t="s">
        <v>954</v>
      </c>
      <c r="B514" s="2">
        <v>44365</v>
      </c>
      <c r="C514" s="10" t="str">
        <f t="shared" si="21"/>
        <v>2021</v>
      </c>
      <c r="D514">
        <v>10363</v>
      </c>
      <c r="E514" t="s">
        <v>269</v>
      </c>
      <c r="F514" t="s">
        <v>17</v>
      </c>
      <c r="G514" t="s">
        <v>121</v>
      </c>
      <c r="H514" t="s">
        <v>121</v>
      </c>
      <c r="I514" t="s">
        <v>122</v>
      </c>
      <c r="J514" t="s">
        <v>157</v>
      </c>
      <c r="K514" t="s">
        <v>158</v>
      </c>
      <c r="L514" t="str">
        <f t="shared" si="22"/>
        <v xml:space="preserve">Epson </v>
      </c>
      <c r="M514" t="str">
        <f t="shared" si="23"/>
        <v>Single Item</v>
      </c>
      <c r="N514">
        <v>1</v>
      </c>
      <c r="O514" s="6">
        <v>0.1</v>
      </c>
      <c r="P514" s="3">
        <v>188.87</v>
      </c>
      <c r="Q514" s="3">
        <v>21.56</v>
      </c>
      <c r="R514" s="3">
        <v>30.49</v>
      </c>
    </row>
    <row r="515" spans="1:18" hidden="1" x14ac:dyDescent="0.25">
      <c r="A515" t="s">
        <v>955</v>
      </c>
      <c r="B515" s="2">
        <v>43408</v>
      </c>
      <c r="C515" s="10" t="str">
        <f t="shared" si="21"/>
        <v>2018</v>
      </c>
      <c r="D515">
        <v>10151</v>
      </c>
      <c r="E515" t="s">
        <v>423</v>
      </c>
      <c r="F515" t="s">
        <v>32</v>
      </c>
      <c r="G515" t="s">
        <v>88</v>
      </c>
      <c r="H515" t="s">
        <v>89</v>
      </c>
      <c r="I515" t="s">
        <v>90</v>
      </c>
      <c r="J515" t="s">
        <v>150</v>
      </c>
      <c r="K515" t="s">
        <v>151</v>
      </c>
      <c r="L515" t="str">
        <f t="shared" si="22"/>
        <v xml:space="preserve">Maytag </v>
      </c>
      <c r="M515" t="str">
        <f t="shared" si="23"/>
        <v>Single Item</v>
      </c>
      <c r="N515">
        <v>1</v>
      </c>
      <c r="O515" s="6">
        <v>0</v>
      </c>
      <c r="P515" s="3">
        <v>878.08</v>
      </c>
      <c r="Q515" s="3">
        <v>251.43</v>
      </c>
      <c r="R515" s="3">
        <v>244.66</v>
      </c>
    </row>
    <row r="516" spans="1:18" hidden="1" x14ac:dyDescent="0.25">
      <c r="A516" t="s">
        <v>956</v>
      </c>
      <c r="B516" s="2">
        <v>43416</v>
      </c>
      <c r="C516" s="10" t="str">
        <f t="shared" si="21"/>
        <v>2018</v>
      </c>
      <c r="D516">
        <v>10180</v>
      </c>
      <c r="E516" t="s">
        <v>521</v>
      </c>
      <c r="F516" t="s">
        <v>17</v>
      </c>
      <c r="G516" t="s">
        <v>133</v>
      </c>
      <c r="H516" t="s">
        <v>134</v>
      </c>
      <c r="I516" t="s">
        <v>135</v>
      </c>
      <c r="J516" t="s">
        <v>443</v>
      </c>
      <c r="K516" t="s">
        <v>444</v>
      </c>
      <c r="L516" t="str">
        <f t="shared" si="22"/>
        <v xml:space="preserve">Cisco </v>
      </c>
      <c r="M516" t="str">
        <f t="shared" si="23"/>
        <v>Large Order</v>
      </c>
      <c r="N516">
        <v>7</v>
      </c>
      <c r="O516" s="6">
        <v>0.05</v>
      </c>
      <c r="P516" s="3">
        <v>3879.33</v>
      </c>
      <c r="Q516" s="3">
        <v>32.79</v>
      </c>
      <c r="R516" s="3">
        <v>779.16</v>
      </c>
    </row>
    <row r="517" spans="1:18" hidden="1" x14ac:dyDescent="0.25">
      <c r="A517" t="s">
        <v>957</v>
      </c>
      <c r="B517" s="2">
        <v>43107</v>
      </c>
      <c r="C517" s="10" t="str">
        <f t="shared" si="21"/>
        <v>2018</v>
      </c>
      <c r="D517">
        <v>10334</v>
      </c>
      <c r="E517" t="s">
        <v>109</v>
      </c>
      <c r="F517" t="s">
        <v>17</v>
      </c>
      <c r="G517" t="s">
        <v>72</v>
      </c>
      <c r="H517" t="s">
        <v>73</v>
      </c>
      <c r="I517" t="s">
        <v>56</v>
      </c>
      <c r="J517" t="s">
        <v>195</v>
      </c>
      <c r="K517" t="s">
        <v>196</v>
      </c>
      <c r="L517" t="str">
        <f t="shared" si="22"/>
        <v xml:space="preserve">Cuisinart </v>
      </c>
      <c r="M517" t="str">
        <f t="shared" si="23"/>
        <v>Single Item</v>
      </c>
      <c r="N517">
        <v>1</v>
      </c>
      <c r="O517" s="6">
        <v>0</v>
      </c>
      <c r="P517" s="3">
        <v>279.27999999999997</v>
      </c>
      <c r="Q517" s="3">
        <v>27.76</v>
      </c>
      <c r="R517" s="3">
        <v>36.29</v>
      </c>
    </row>
    <row r="518" spans="1:18" hidden="1" x14ac:dyDescent="0.25">
      <c r="A518" t="s">
        <v>958</v>
      </c>
      <c r="B518" s="2">
        <v>44035</v>
      </c>
      <c r="C518" s="10" t="str">
        <f t="shared" si="21"/>
        <v>2020</v>
      </c>
      <c r="D518">
        <v>10162</v>
      </c>
      <c r="E518" t="s">
        <v>258</v>
      </c>
      <c r="F518" t="s">
        <v>32</v>
      </c>
      <c r="G518" t="s">
        <v>154</v>
      </c>
      <c r="H518" t="s">
        <v>155</v>
      </c>
      <c r="I518" t="s">
        <v>156</v>
      </c>
      <c r="J518" t="s">
        <v>427</v>
      </c>
      <c r="K518" t="s">
        <v>428</v>
      </c>
      <c r="L518" t="str">
        <f t="shared" si="22"/>
        <v xml:space="preserve">Sharp </v>
      </c>
      <c r="M518" t="str">
        <f t="shared" si="23"/>
        <v>Mid-Sized Order</v>
      </c>
      <c r="N518">
        <v>2</v>
      </c>
      <c r="O518" s="6">
        <v>0</v>
      </c>
      <c r="P518" s="3">
        <v>258.38</v>
      </c>
      <c r="Q518" s="3">
        <v>13.28</v>
      </c>
      <c r="R518" s="3">
        <v>40.090000000000003</v>
      </c>
    </row>
    <row r="519" spans="1:18" hidden="1" x14ac:dyDescent="0.25">
      <c r="A519" t="s">
        <v>959</v>
      </c>
      <c r="B519" s="2">
        <v>43896</v>
      </c>
      <c r="C519" s="10" t="str">
        <f t="shared" si="21"/>
        <v>2020</v>
      </c>
      <c r="D519">
        <v>10101</v>
      </c>
      <c r="E519" t="s">
        <v>960</v>
      </c>
      <c r="F519" t="s">
        <v>39</v>
      </c>
      <c r="G519" t="s">
        <v>103</v>
      </c>
      <c r="H519" t="s">
        <v>104</v>
      </c>
      <c r="I519" t="s">
        <v>105</v>
      </c>
      <c r="J519" t="s">
        <v>374</v>
      </c>
      <c r="K519" t="s">
        <v>1550</v>
      </c>
      <c r="L519" t="str">
        <f t="shared" si="22"/>
        <v xml:space="preserve">Insignia </v>
      </c>
      <c r="M519" t="str">
        <f t="shared" si="23"/>
        <v>Single Item</v>
      </c>
      <c r="N519">
        <v>1</v>
      </c>
      <c r="O519" s="6">
        <v>0.3</v>
      </c>
      <c r="P519" s="3">
        <v>1191.01</v>
      </c>
      <c r="Q519" s="3">
        <v>259.07</v>
      </c>
      <c r="R519" s="3">
        <v>287.93</v>
      </c>
    </row>
    <row r="520" spans="1:18" hidden="1" x14ac:dyDescent="0.25">
      <c r="A520" t="s">
        <v>961</v>
      </c>
      <c r="B520" s="2">
        <v>43617</v>
      </c>
      <c r="C520" s="10" t="str">
        <f t="shared" ref="C520:C583" si="24">LEFT(TEXT(B520, "YYYY-MM-DD"), 4)</f>
        <v>2019</v>
      </c>
      <c r="D520">
        <v>10143</v>
      </c>
      <c r="E520" t="s">
        <v>962</v>
      </c>
      <c r="F520" t="s">
        <v>32</v>
      </c>
      <c r="G520" t="s">
        <v>88</v>
      </c>
      <c r="H520" t="s">
        <v>89</v>
      </c>
      <c r="I520" t="s">
        <v>90</v>
      </c>
      <c r="J520" t="s">
        <v>43</v>
      </c>
      <c r="K520" t="s">
        <v>44</v>
      </c>
      <c r="L520" t="str">
        <f t="shared" ref="L520:L583" si="25">LEFT(K520, FIND(" ", K520))</f>
        <v xml:space="preserve">HP </v>
      </c>
      <c r="M520" t="str">
        <f t="shared" ref="M520:M583" si="26">IF(N520 = 1, "Single Item", IF(N520 &lt;= 4, "Mid-Sized Order", IF(N520 &gt; 4, "Large Order", "Invalid")))</f>
        <v>Single Item</v>
      </c>
      <c r="N520">
        <v>1</v>
      </c>
      <c r="O520" s="6">
        <v>0.25</v>
      </c>
      <c r="P520" s="3">
        <v>157.5</v>
      </c>
      <c r="Q520" s="3">
        <v>19.79</v>
      </c>
      <c r="R520" s="3">
        <v>25.6</v>
      </c>
    </row>
    <row r="521" spans="1:18" hidden="1" x14ac:dyDescent="0.25">
      <c r="A521" t="s">
        <v>963</v>
      </c>
      <c r="B521" s="2">
        <v>44399</v>
      </c>
      <c r="C521" s="10" t="str">
        <f t="shared" si="24"/>
        <v>2021</v>
      </c>
      <c r="D521">
        <v>10261</v>
      </c>
      <c r="E521" t="s">
        <v>317</v>
      </c>
      <c r="F521" t="s">
        <v>17</v>
      </c>
      <c r="G521" t="s">
        <v>88</v>
      </c>
      <c r="H521" t="s">
        <v>89</v>
      </c>
      <c r="I521" t="s">
        <v>90</v>
      </c>
      <c r="J521" t="s">
        <v>35</v>
      </c>
      <c r="K521" t="s">
        <v>36</v>
      </c>
      <c r="L521" t="str">
        <f t="shared" si="25"/>
        <v xml:space="preserve">Samsung </v>
      </c>
      <c r="M521" t="str">
        <f t="shared" si="26"/>
        <v>Single Item</v>
      </c>
      <c r="N521">
        <v>1</v>
      </c>
      <c r="O521" s="6">
        <v>0</v>
      </c>
      <c r="P521" s="3">
        <v>851.25</v>
      </c>
      <c r="Q521" s="3">
        <v>216.61</v>
      </c>
      <c r="R521" s="3">
        <v>234.47</v>
      </c>
    </row>
    <row r="522" spans="1:18" hidden="1" x14ac:dyDescent="0.25">
      <c r="A522" t="s">
        <v>964</v>
      </c>
      <c r="B522" s="2">
        <v>43269</v>
      </c>
      <c r="C522" s="10" t="str">
        <f t="shared" si="24"/>
        <v>2018</v>
      </c>
      <c r="D522">
        <v>10375</v>
      </c>
      <c r="E522" t="s">
        <v>965</v>
      </c>
      <c r="F522" t="s">
        <v>32</v>
      </c>
      <c r="G522" t="s">
        <v>133</v>
      </c>
      <c r="H522" t="s">
        <v>134</v>
      </c>
      <c r="I522" t="s">
        <v>135</v>
      </c>
      <c r="J522" t="s">
        <v>106</v>
      </c>
      <c r="K522" t="s">
        <v>107</v>
      </c>
      <c r="L522" t="str">
        <f t="shared" si="25"/>
        <v xml:space="preserve">Breville </v>
      </c>
      <c r="M522" t="str">
        <f t="shared" si="26"/>
        <v>Single Item</v>
      </c>
      <c r="N522">
        <v>1</v>
      </c>
      <c r="O522" s="6">
        <v>0</v>
      </c>
      <c r="P522" s="3">
        <v>1007.32</v>
      </c>
      <c r="Q522" s="3">
        <v>270.92</v>
      </c>
      <c r="R522" s="3">
        <v>278.92</v>
      </c>
    </row>
    <row r="523" spans="1:18" hidden="1" x14ac:dyDescent="0.25">
      <c r="A523" t="s">
        <v>966</v>
      </c>
      <c r="B523" s="2">
        <v>44455</v>
      </c>
      <c r="C523" s="10" t="str">
        <f t="shared" si="24"/>
        <v>2021</v>
      </c>
      <c r="D523">
        <v>10374</v>
      </c>
      <c r="E523" t="s">
        <v>164</v>
      </c>
      <c r="F523" t="s">
        <v>32</v>
      </c>
      <c r="G523" t="s">
        <v>133</v>
      </c>
      <c r="H523" t="s">
        <v>134</v>
      </c>
      <c r="I523" t="s">
        <v>135</v>
      </c>
      <c r="J523" t="s">
        <v>64</v>
      </c>
      <c r="K523" t="s">
        <v>65</v>
      </c>
      <c r="L523" t="str">
        <f t="shared" si="25"/>
        <v xml:space="preserve">TCL </v>
      </c>
      <c r="M523" t="str">
        <f t="shared" si="26"/>
        <v>Large Order</v>
      </c>
      <c r="N523">
        <v>6</v>
      </c>
      <c r="O523" s="6">
        <v>0</v>
      </c>
      <c r="P523" s="3">
        <v>5289.84</v>
      </c>
      <c r="Q523" s="3">
        <v>154</v>
      </c>
      <c r="R523" s="3">
        <v>1179.1600000000001</v>
      </c>
    </row>
    <row r="524" spans="1:18" hidden="1" x14ac:dyDescent="0.25">
      <c r="A524" t="s">
        <v>967</v>
      </c>
      <c r="B524" s="2">
        <v>43658</v>
      </c>
      <c r="C524" s="10" t="str">
        <f t="shared" si="24"/>
        <v>2019</v>
      </c>
      <c r="D524">
        <v>10093</v>
      </c>
      <c r="E524" t="s">
        <v>545</v>
      </c>
      <c r="F524" t="s">
        <v>39</v>
      </c>
      <c r="G524" t="s">
        <v>133</v>
      </c>
      <c r="H524" t="s">
        <v>134</v>
      </c>
      <c r="I524" t="s">
        <v>135</v>
      </c>
      <c r="J524" t="s">
        <v>80</v>
      </c>
      <c r="K524" t="s">
        <v>81</v>
      </c>
      <c r="L524" t="str">
        <f t="shared" si="25"/>
        <v xml:space="preserve">HP </v>
      </c>
      <c r="M524" t="str">
        <f t="shared" si="26"/>
        <v>Single Item</v>
      </c>
      <c r="N524">
        <v>1</v>
      </c>
      <c r="O524" s="6">
        <v>0</v>
      </c>
      <c r="P524" s="3">
        <v>227.74</v>
      </c>
      <c r="Q524" s="3">
        <v>27.08</v>
      </c>
      <c r="R524" s="3">
        <v>36.869999999999997</v>
      </c>
    </row>
    <row r="525" spans="1:18" hidden="1" x14ac:dyDescent="0.25">
      <c r="A525" t="s">
        <v>968</v>
      </c>
      <c r="B525" s="2">
        <v>44689</v>
      </c>
      <c r="C525" s="10" t="str">
        <f t="shared" si="24"/>
        <v>2022</v>
      </c>
      <c r="D525">
        <v>10282</v>
      </c>
      <c r="E525" t="s">
        <v>1554</v>
      </c>
      <c r="F525" t="s">
        <v>17</v>
      </c>
      <c r="G525" t="s">
        <v>278</v>
      </c>
      <c r="H525" t="s">
        <v>279</v>
      </c>
      <c r="I525" t="s">
        <v>122</v>
      </c>
      <c r="J525" t="s">
        <v>551</v>
      </c>
      <c r="K525" t="s">
        <v>552</v>
      </c>
      <c r="L525" t="str">
        <f t="shared" si="25"/>
        <v xml:space="preserve">Supersonic </v>
      </c>
      <c r="M525" t="str">
        <f t="shared" si="26"/>
        <v>Mid-Sized Order</v>
      </c>
      <c r="N525">
        <v>2</v>
      </c>
      <c r="O525" s="6">
        <v>0.1</v>
      </c>
      <c r="P525" s="3">
        <v>2675.38</v>
      </c>
      <c r="Q525" s="3">
        <v>244.49</v>
      </c>
      <c r="R525" s="3">
        <v>613.03</v>
      </c>
    </row>
    <row r="526" spans="1:18" hidden="1" x14ac:dyDescent="0.25">
      <c r="A526" t="s">
        <v>969</v>
      </c>
      <c r="B526" s="2">
        <v>44082</v>
      </c>
      <c r="C526" s="10" t="str">
        <f t="shared" si="24"/>
        <v>2020</v>
      </c>
      <c r="D526">
        <v>10159</v>
      </c>
      <c r="E526" t="s">
        <v>970</v>
      </c>
      <c r="F526" t="s">
        <v>17</v>
      </c>
      <c r="G526" t="s">
        <v>201</v>
      </c>
      <c r="H526" t="s">
        <v>202</v>
      </c>
      <c r="I526" t="s">
        <v>122</v>
      </c>
      <c r="J526" t="s">
        <v>80</v>
      </c>
      <c r="K526" t="s">
        <v>81</v>
      </c>
      <c r="L526" t="str">
        <f t="shared" si="25"/>
        <v xml:space="preserve">HP </v>
      </c>
      <c r="M526" t="str">
        <f t="shared" si="26"/>
        <v>Single Item</v>
      </c>
      <c r="N526">
        <v>1</v>
      </c>
      <c r="O526" s="6">
        <v>0</v>
      </c>
      <c r="P526" s="3">
        <v>227.74</v>
      </c>
      <c r="Q526" s="3">
        <v>24.73</v>
      </c>
      <c r="R526" s="3">
        <v>36.630000000000003</v>
      </c>
    </row>
    <row r="527" spans="1:18" hidden="1" x14ac:dyDescent="0.25">
      <c r="A527" t="s">
        <v>971</v>
      </c>
      <c r="B527" s="2">
        <v>43498</v>
      </c>
      <c r="C527" s="10" t="str">
        <f t="shared" si="24"/>
        <v>2019</v>
      </c>
      <c r="D527">
        <v>10109</v>
      </c>
      <c r="E527" t="s">
        <v>348</v>
      </c>
      <c r="F527" t="s">
        <v>32</v>
      </c>
      <c r="G527" t="s">
        <v>40</v>
      </c>
      <c r="H527" t="s">
        <v>41</v>
      </c>
      <c r="I527" t="s">
        <v>166</v>
      </c>
      <c r="J527" t="s">
        <v>241</v>
      </c>
      <c r="K527" t="s">
        <v>242</v>
      </c>
      <c r="L527" t="str">
        <f t="shared" si="25"/>
        <v xml:space="preserve">LG </v>
      </c>
      <c r="M527" t="str">
        <f t="shared" si="26"/>
        <v>Mid-Sized Order</v>
      </c>
      <c r="N527">
        <v>3</v>
      </c>
      <c r="O527" s="6">
        <v>0.1</v>
      </c>
      <c r="P527" s="3">
        <v>714.24</v>
      </c>
      <c r="Q527" s="3">
        <v>29.88</v>
      </c>
      <c r="R527" s="3">
        <v>88.7</v>
      </c>
    </row>
    <row r="528" spans="1:18" hidden="1" x14ac:dyDescent="0.25">
      <c r="A528" t="s">
        <v>972</v>
      </c>
      <c r="B528" s="2">
        <v>43129</v>
      </c>
      <c r="C528" s="10" t="str">
        <f t="shared" si="24"/>
        <v>2018</v>
      </c>
      <c r="D528">
        <v>10038</v>
      </c>
      <c r="E528" t="s">
        <v>805</v>
      </c>
      <c r="F528" t="s">
        <v>17</v>
      </c>
      <c r="G528" t="s">
        <v>33</v>
      </c>
      <c r="H528" t="s">
        <v>34</v>
      </c>
      <c r="I528" t="s">
        <v>27</v>
      </c>
      <c r="J528" t="s">
        <v>384</v>
      </c>
      <c r="K528" t="s">
        <v>385</v>
      </c>
      <c r="L528" t="str">
        <f t="shared" si="25"/>
        <v xml:space="preserve">Hoover </v>
      </c>
      <c r="M528" t="str">
        <f t="shared" si="26"/>
        <v>Single Item</v>
      </c>
      <c r="N528">
        <v>1</v>
      </c>
      <c r="O528" s="6">
        <v>0</v>
      </c>
      <c r="P528" s="3">
        <v>1255.1600000000001</v>
      </c>
      <c r="Q528" s="3">
        <v>346.22</v>
      </c>
      <c r="R528" s="3">
        <v>348.41</v>
      </c>
    </row>
    <row r="529" spans="1:18" hidden="1" x14ac:dyDescent="0.25">
      <c r="A529" t="s">
        <v>973</v>
      </c>
      <c r="B529" s="2">
        <v>44890</v>
      </c>
      <c r="C529" s="10" t="str">
        <f t="shared" si="24"/>
        <v>2022</v>
      </c>
      <c r="D529">
        <v>10142</v>
      </c>
      <c r="E529" t="s">
        <v>67</v>
      </c>
      <c r="F529" t="s">
        <v>32</v>
      </c>
      <c r="G529" t="s">
        <v>88</v>
      </c>
      <c r="H529" t="s">
        <v>89</v>
      </c>
      <c r="I529" t="s">
        <v>90</v>
      </c>
      <c r="J529" t="s">
        <v>272</v>
      </c>
      <c r="K529" t="s">
        <v>273</v>
      </c>
      <c r="L529" t="str">
        <f t="shared" si="25"/>
        <v xml:space="preserve">Huawei </v>
      </c>
      <c r="M529" t="str">
        <f t="shared" si="26"/>
        <v>Mid-Sized Order</v>
      </c>
      <c r="N529">
        <v>2</v>
      </c>
      <c r="O529" s="6">
        <v>0.05</v>
      </c>
      <c r="P529" s="3">
        <v>1000.64</v>
      </c>
      <c r="Q529" s="3">
        <v>17</v>
      </c>
      <c r="R529" s="3">
        <v>201.82</v>
      </c>
    </row>
    <row r="530" spans="1:18" hidden="1" x14ac:dyDescent="0.25">
      <c r="A530" t="s">
        <v>974</v>
      </c>
      <c r="B530" s="2">
        <v>44784</v>
      </c>
      <c r="C530" s="10" t="str">
        <f t="shared" si="24"/>
        <v>2022</v>
      </c>
      <c r="D530">
        <v>10139</v>
      </c>
      <c r="E530" t="s">
        <v>975</v>
      </c>
      <c r="F530" t="s">
        <v>32</v>
      </c>
      <c r="G530" t="s">
        <v>72</v>
      </c>
      <c r="H530" t="s">
        <v>73</v>
      </c>
      <c r="I530" t="s">
        <v>56</v>
      </c>
      <c r="J530" t="s">
        <v>427</v>
      </c>
      <c r="K530" t="s">
        <v>428</v>
      </c>
      <c r="L530" t="str">
        <f t="shared" si="25"/>
        <v xml:space="preserve">Sharp </v>
      </c>
      <c r="M530" t="str">
        <f t="shared" si="26"/>
        <v>Large Order</v>
      </c>
      <c r="N530">
        <v>6</v>
      </c>
      <c r="O530" s="6">
        <v>0</v>
      </c>
      <c r="P530" s="3">
        <v>775.14</v>
      </c>
      <c r="Q530" s="3">
        <v>14.48</v>
      </c>
      <c r="R530" s="3">
        <v>117.73</v>
      </c>
    </row>
    <row r="531" spans="1:18" hidden="1" x14ac:dyDescent="0.25">
      <c r="A531" t="s">
        <v>976</v>
      </c>
      <c r="B531" s="2">
        <v>43606</v>
      </c>
      <c r="C531" s="10" t="str">
        <f t="shared" si="24"/>
        <v>2019</v>
      </c>
      <c r="D531">
        <v>10028</v>
      </c>
      <c r="E531" t="s">
        <v>536</v>
      </c>
      <c r="F531" t="s">
        <v>39</v>
      </c>
      <c r="G531" t="s">
        <v>33</v>
      </c>
      <c r="H531" t="s">
        <v>34</v>
      </c>
      <c r="I531" t="s">
        <v>27</v>
      </c>
      <c r="J531" t="s">
        <v>398</v>
      </c>
      <c r="K531" t="s">
        <v>1551</v>
      </c>
      <c r="L531" t="str">
        <f t="shared" si="25"/>
        <v xml:space="preserve">Samsung </v>
      </c>
      <c r="M531" t="str">
        <f t="shared" si="26"/>
        <v>Mid-Sized Order</v>
      </c>
      <c r="N531">
        <v>2</v>
      </c>
      <c r="O531" s="6">
        <v>0</v>
      </c>
      <c r="P531" s="3">
        <v>478.94</v>
      </c>
      <c r="Q531" s="3">
        <v>22.84</v>
      </c>
      <c r="R531" s="3">
        <v>59.76</v>
      </c>
    </row>
    <row r="532" spans="1:18" hidden="1" x14ac:dyDescent="0.25">
      <c r="A532" t="s">
        <v>977</v>
      </c>
      <c r="B532" s="2">
        <v>43607</v>
      </c>
      <c r="C532" s="10" t="str">
        <f t="shared" si="24"/>
        <v>2019</v>
      </c>
      <c r="D532">
        <v>10347</v>
      </c>
      <c r="E532" t="s">
        <v>465</v>
      </c>
      <c r="F532" t="s">
        <v>39</v>
      </c>
      <c r="G532" t="s">
        <v>54</v>
      </c>
      <c r="H532" t="s">
        <v>55</v>
      </c>
      <c r="I532" t="s">
        <v>56</v>
      </c>
      <c r="J532" t="s">
        <v>43</v>
      </c>
      <c r="K532" t="s">
        <v>44</v>
      </c>
      <c r="L532" t="str">
        <f t="shared" si="25"/>
        <v xml:space="preserve">HP </v>
      </c>
      <c r="M532" t="str">
        <f t="shared" si="26"/>
        <v>Large Order</v>
      </c>
      <c r="N532">
        <v>6</v>
      </c>
      <c r="O532" s="6">
        <v>0.1</v>
      </c>
      <c r="P532" s="3">
        <v>945</v>
      </c>
      <c r="Q532" s="3">
        <v>21.59</v>
      </c>
      <c r="R532" s="3">
        <v>143.88</v>
      </c>
    </row>
    <row r="533" spans="1:18" hidden="1" x14ac:dyDescent="0.25">
      <c r="A533" t="s">
        <v>978</v>
      </c>
      <c r="B533" s="2">
        <v>43431</v>
      </c>
      <c r="C533" s="10" t="str">
        <f t="shared" si="24"/>
        <v>2018</v>
      </c>
      <c r="D533">
        <v>10115</v>
      </c>
      <c r="E533" t="s">
        <v>357</v>
      </c>
      <c r="F533" t="s">
        <v>32</v>
      </c>
      <c r="G533" t="s">
        <v>278</v>
      </c>
      <c r="H533" t="s">
        <v>279</v>
      </c>
      <c r="I533" t="s">
        <v>122</v>
      </c>
      <c r="J533" t="s">
        <v>480</v>
      </c>
      <c r="K533" t="s">
        <v>481</v>
      </c>
      <c r="L533" t="str">
        <f t="shared" si="25"/>
        <v xml:space="preserve">Panasonic </v>
      </c>
      <c r="M533" t="str">
        <f t="shared" si="26"/>
        <v>Single Item</v>
      </c>
      <c r="N533">
        <v>1</v>
      </c>
      <c r="O533" s="6">
        <v>0.2</v>
      </c>
      <c r="P533" s="3">
        <v>885.07</v>
      </c>
      <c r="Q533" s="3">
        <v>151.81</v>
      </c>
      <c r="R533" s="3">
        <v>209.9</v>
      </c>
    </row>
    <row r="534" spans="1:18" hidden="1" x14ac:dyDescent="0.25">
      <c r="A534" t="s">
        <v>979</v>
      </c>
      <c r="B534" s="2">
        <v>43793</v>
      </c>
      <c r="C534" s="10" t="str">
        <f t="shared" si="24"/>
        <v>2019</v>
      </c>
      <c r="D534">
        <v>10049</v>
      </c>
      <c r="E534" t="s">
        <v>980</v>
      </c>
      <c r="F534" t="s">
        <v>39</v>
      </c>
      <c r="G534" t="s">
        <v>33</v>
      </c>
      <c r="H534" t="s">
        <v>34</v>
      </c>
      <c r="I534" t="s">
        <v>27</v>
      </c>
      <c r="J534" t="s">
        <v>95</v>
      </c>
      <c r="K534" t="s">
        <v>96</v>
      </c>
      <c r="L534" t="str">
        <f t="shared" si="25"/>
        <v xml:space="preserve">Sharp </v>
      </c>
      <c r="M534" t="str">
        <f t="shared" si="26"/>
        <v>Mid-Sized Order</v>
      </c>
      <c r="N534">
        <v>4</v>
      </c>
      <c r="O534" s="6">
        <v>0</v>
      </c>
      <c r="P534" s="3">
        <v>4097.4799999999996</v>
      </c>
      <c r="Q534" s="3">
        <v>188.04</v>
      </c>
      <c r="R534" s="3">
        <v>920.24</v>
      </c>
    </row>
    <row r="535" spans="1:18" hidden="1" x14ac:dyDescent="0.25">
      <c r="A535" t="s">
        <v>981</v>
      </c>
      <c r="B535" s="2">
        <v>43110</v>
      </c>
      <c r="C535" s="10" t="str">
        <f t="shared" si="24"/>
        <v>2018</v>
      </c>
      <c r="D535">
        <v>10260</v>
      </c>
      <c r="E535" t="s">
        <v>383</v>
      </c>
      <c r="F535" t="s">
        <v>17</v>
      </c>
      <c r="G535" t="s">
        <v>261</v>
      </c>
      <c r="H535" t="s">
        <v>261</v>
      </c>
      <c r="I535" t="s">
        <v>1543</v>
      </c>
      <c r="J535" t="s">
        <v>302</v>
      </c>
      <c r="K535" t="s">
        <v>303</v>
      </c>
      <c r="L535" t="str">
        <f t="shared" si="25"/>
        <v xml:space="preserve">Toshiba </v>
      </c>
      <c r="M535" t="str">
        <f t="shared" si="26"/>
        <v>Single Item</v>
      </c>
      <c r="N535">
        <v>1</v>
      </c>
      <c r="O535" s="6">
        <v>0</v>
      </c>
      <c r="P535" s="3">
        <v>272.87</v>
      </c>
      <c r="Q535" s="3">
        <v>35.68</v>
      </c>
      <c r="R535" s="3">
        <v>36.31</v>
      </c>
    </row>
    <row r="536" spans="1:18" hidden="1" x14ac:dyDescent="0.25">
      <c r="A536" t="s">
        <v>982</v>
      </c>
      <c r="B536" s="2">
        <v>43710</v>
      </c>
      <c r="C536" s="10" t="str">
        <f t="shared" si="24"/>
        <v>2019</v>
      </c>
      <c r="D536">
        <v>10125</v>
      </c>
      <c r="E536" t="s">
        <v>928</v>
      </c>
      <c r="F536" t="s">
        <v>39</v>
      </c>
      <c r="G536" t="s">
        <v>112</v>
      </c>
      <c r="H536" t="s">
        <v>26</v>
      </c>
      <c r="I536" t="s">
        <v>27</v>
      </c>
      <c r="J536" t="s">
        <v>175</v>
      </c>
      <c r="K536" t="s">
        <v>176</v>
      </c>
      <c r="L536" t="str">
        <f t="shared" si="25"/>
        <v xml:space="preserve">KitchenAid </v>
      </c>
      <c r="M536" t="str">
        <f t="shared" si="26"/>
        <v>Large Order</v>
      </c>
      <c r="N536">
        <v>5</v>
      </c>
      <c r="O536" s="6">
        <v>0.1</v>
      </c>
      <c r="P536" s="3">
        <v>6115.8</v>
      </c>
      <c r="Q536" s="3">
        <v>290.5</v>
      </c>
      <c r="R536" s="3">
        <v>1558</v>
      </c>
    </row>
    <row r="537" spans="1:18" hidden="1" x14ac:dyDescent="0.25">
      <c r="A537" t="s">
        <v>983</v>
      </c>
      <c r="B537" s="2">
        <v>43536</v>
      </c>
      <c r="C537" s="10" t="str">
        <f t="shared" si="24"/>
        <v>2019</v>
      </c>
      <c r="D537">
        <v>10391</v>
      </c>
      <c r="E537" t="s">
        <v>984</v>
      </c>
      <c r="F537" t="s">
        <v>39</v>
      </c>
      <c r="G537" t="s">
        <v>88</v>
      </c>
      <c r="H537" t="s">
        <v>89</v>
      </c>
      <c r="I537" t="s">
        <v>90</v>
      </c>
      <c r="J537" t="s">
        <v>76</v>
      </c>
      <c r="K537" t="s">
        <v>77</v>
      </c>
      <c r="L537" t="str">
        <f t="shared" si="25"/>
        <v xml:space="preserve">Samsung </v>
      </c>
      <c r="M537" t="str">
        <f t="shared" si="26"/>
        <v>Mid-Sized Order</v>
      </c>
      <c r="N537">
        <v>3</v>
      </c>
      <c r="O537" s="6">
        <v>0</v>
      </c>
      <c r="P537" s="3">
        <v>2914.5</v>
      </c>
      <c r="Q537" s="3">
        <v>55.84</v>
      </c>
      <c r="R537" s="3">
        <v>588.48</v>
      </c>
    </row>
    <row r="538" spans="1:18" hidden="1" x14ac:dyDescent="0.25">
      <c r="A538" t="s">
        <v>985</v>
      </c>
      <c r="B538" s="2">
        <v>43788</v>
      </c>
      <c r="C538" s="10" t="str">
        <f t="shared" si="24"/>
        <v>2019</v>
      </c>
      <c r="D538">
        <v>10035</v>
      </c>
      <c r="E538" t="s">
        <v>986</v>
      </c>
      <c r="F538" t="s">
        <v>39</v>
      </c>
      <c r="G538" t="s">
        <v>116</v>
      </c>
      <c r="H538" t="s">
        <v>26</v>
      </c>
      <c r="I538" t="s">
        <v>27</v>
      </c>
      <c r="J538" t="s">
        <v>379</v>
      </c>
      <c r="K538" t="s">
        <v>380</v>
      </c>
      <c r="L538" t="str">
        <f t="shared" si="25"/>
        <v xml:space="preserve">Toshiba </v>
      </c>
      <c r="M538" t="str">
        <f t="shared" si="26"/>
        <v>Single Item</v>
      </c>
      <c r="N538">
        <v>1</v>
      </c>
      <c r="O538" s="6">
        <v>0.15</v>
      </c>
      <c r="P538" s="3">
        <v>1021.59</v>
      </c>
      <c r="Q538" s="3">
        <v>158.19999999999999</v>
      </c>
      <c r="R538" s="3">
        <v>240.57</v>
      </c>
    </row>
    <row r="539" spans="1:18" hidden="1" x14ac:dyDescent="0.25">
      <c r="A539" t="s">
        <v>987</v>
      </c>
      <c r="B539" s="2">
        <v>44570</v>
      </c>
      <c r="C539" s="10" t="str">
        <f t="shared" si="24"/>
        <v>2022</v>
      </c>
      <c r="D539">
        <v>10040</v>
      </c>
      <c r="E539" t="s">
        <v>126</v>
      </c>
      <c r="F539" t="s">
        <v>39</v>
      </c>
      <c r="G539" t="s">
        <v>116</v>
      </c>
      <c r="H539" t="s">
        <v>26</v>
      </c>
      <c r="I539" t="s">
        <v>27</v>
      </c>
      <c r="J539" t="s">
        <v>28</v>
      </c>
      <c r="K539" t="s">
        <v>29</v>
      </c>
      <c r="L539" t="str">
        <f t="shared" si="25"/>
        <v xml:space="preserve">LG </v>
      </c>
      <c r="M539" t="str">
        <f t="shared" si="26"/>
        <v>Large Order</v>
      </c>
      <c r="N539">
        <v>5</v>
      </c>
      <c r="O539" s="6">
        <v>0</v>
      </c>
      <c r="P539" s="3">
        <v>5020.8999999999996</v>
      </c>
      <c r="Q539" s="3">
        <v>268.68</v>
      </c>
      <c r="R539" s="3">
        <v>1282.07</v>
      </c>
    </row>
    <row r="540" spans="1:18" hidden="1" x14ac:dyDescent="0.25">
      <c r="A540" t="s">
        <v>988</v>
      </c>
      <c r="B540" s="2">
        <v>44349</v>
      </c>
      <c r="C540" s="10" t="str">
        <f t="shared" si="24"/>
        <v>2021</v>
      </c>
      <c r="D540">
        <v>10091</v>
      </c>
      <c r="E540" t="s">
        <v>989</v>
      </c>
      <c r="F540" t="s">
        <v>32</v>
      </c>
      <c r="G540" t="s">
        <v>165</v>
      </c>
      <c r="H540" t="s">
        <v>41</v>
      </c>
      <c r="I540" t="s">
        <v>166</v>
      </c>
      <c r="J540" t="s">
        <v>57</v>
      </c>
      <c r="K540" t="s">
        <v>58</v>
      </c>
      <c r="L540" t="str">
        <f t="shared" si="25"/>
        <v xml:space="preserve">KitchenAid </v>
      </c>
      <c r="M540" t="str">
        <f t="shared" si="26"/>
        <v>Large Order</v>
      </c>
      <c r="N540">
        <v>7</v>
      </c>
      <c r="O540" s="6">
        <v>0</v>
      </c>
      <c r="P540" s="3">
        <v>1055.67</v>
      </c>
      <c r="Q540" s="3">
        <v>12.71</v>
      </c>
      <c r="R540" s="3">
        <v>127.97</v>
      </c>
    </row>
    <row r="541" spans="1:18" hidden="1" x14ac:dyDescent="0.25">
      <c r="A541" t="s">
        <v>990</v>
      </c>
      <c r="B541" s="2">
        <v>44447</v>
      </c>
      <c r="C541" s="10" t="str">
        <f t="shared" si="24"/>
        <v>2021</v>
      </c>
      <c r="D541">
        <v>10270</v>
      </c>
      <c r="E541" t="s">
        <v>287</v>
      </c>
      <c r="F541" t="s">
        <v>32</v>
      </c>
      <c r="G541" t="s">
        <v>193</v>
      </c>
      <c r="H541" t="s">
        <v>193</v>
      </c>
      <c r="I541" t="s">
        <v>194</v>
      </c>
      <c r="J541" t="s">
        <v>84</v>
      </c>
      <c r="K541" t="s">
        <v>85</v>
      </c>
      <c r="L541" t="str">
        <f t="shared" si="25"/>
        <v xml:space="preserve">Panasonic </v>
      </c>
      <c r="M541" t="str">
        <f t="shared" si="26"/>
        <v>Mid-Sized Order</v>
      </c>
      <c r="N541">
        <v>3</v>
      </c>
      <c r="O541" s="6">
        <v>0</v>
      </c>
      <c r="P541" s="3">
        <v>869.76</v>
      </c>
      <c r="Q541" s="3">
        <v>34.74</v>
      </c>
      <c r="R541" s="3">
        <v>107.84</v>
      </c>
    </row>
    <row r="542" spans="1:18" hidden="1" x14ac:dyDescent="0.25">
      <c r="A542" t="s">
        <v>991</v>
      </c>
      <c r="B542" s="2">
        <v>44701</v>
      </c>
      <c r="C542" s="10" t="str">
        <f t="shared" si="24"/>
        <v>2022</v>
      </c>
      <c r="D542">
        <v>10197</v>
      </c>
      <c r="E542" t="s">
        <v>523</v>
      </c>
      <c r="F542" t="s">
        <v>32</v>
      </c>
      <c r="G542" t="s">
        <v>88</v>
      </c>
      <c r="H542" t="s">
        <v>89</v>
      </c>
      <c r="I542" t="s">
        <v>90</v>
      </c>
      <c r="J542" t="s">
        <v>241</v>
      </c>
      <c r="K542" t="s">
        <v>242</v>
      </c>
      <c r="L542" t="str">
        <f t="shared" si="25"/>
        <v xml:space="preserve">LG </v>
      </c>
      <c r="M542" t="str">
        <f t="shared" si="26"/>
        <v>Mid-Sized Order</v>
      </c>
      <c r="N542">
        <v>3</v>
      </c>
      <c r="O542" s="6">
        <v>0.05</v>
      </c>
      <c r="P542" s="3">
        <v>714.24</v>
      </c>
      <c r="Q542" s="3">
        <v>29.88</v>
      </c>
      <c r="R542" s="3">
        <v>88.7</v>
      </c>
    </row>
    <row r="543" spans="1:18" hidden="1" x14ac:dyDescent="0.25">
      <c r="A543" t="s">
        <v>992</v>
      </c>
      <c r="B543" s="2">
        <v>44538</v>
      </c>
      <c r="C543" s="10" t="str">
        <f t="shared" si="24"/>
        <v>2021</v>
      </c>
      <c r="D543">
        <v>10026</v>
      </c>
      <c r="E543" t="s">
        <v>239</v>
      </c>
      <c r="F543" t="s">
        <v>17</v>
      </c>
      <c r="G543" t="s">
        <v>112</v>
      </c>
      <c r="H543" t="s">
        <v>26</v>
      </c>
      <c r="I543" t="s">
        <v>27</v>
      </c>
      <c r="J543" t="s">
        <v>312</v>
      </c>
      <c r="K543" t="s">
        <v>313</v>
      </c>
      <c r="L543" t="str">
        <f t="shared" si="25"/>
        <v xml:space="preserve">Whirlpool </v>
      </c>
      <c r="M543" t="str">
        <f t="shared" si="26"/>
        <v>Single Item</v>
      </c>
      <c r="N543">
        <v>1</v>
      </c>
      <c r="O543" s="6">
        <v>0.1</v>
      </c>
      <c r="P543" s="3">
        <v>722.69</v>
      </c>
      <c r="Q543" s="3">
        <v>178.66</v>
      </c>
      <c r="R543" s="3">
        <v>198.54</v>
      </c>
    </row>
    <row r="544" spans="1:18" hidden="1" x14ac:dyDescent="0.25">
      <c r="A544" t="s">
        <v>993</v>
      </c>
      <c r="B544" s="2">
        <v>44566</v>
      </c>
      <c r="C544" s="10" t="str">
        <f t="shared" si="24"/>
        <v>2022</v>
      </c>
      <c r="D544">
        <v>10237</v>
      </c>
      <c r="E544" t="s">
        <v>411</v>
      </c>
      <c r="F544" t="s">
        <v>39</v>
      </c>
      <c r="G544" t="s">
        <v>72</v>
      </c>
      <c r="H544" t="s">
        <v>73</v>
      </c>
      <c r="I544" t="s">
        <v>56</v>
      </c>
      <c r="J544" t="s">
        <v>138</v>
      </c>
      <c r="K544" t="s">
        <v>139</v>
      </c>
      <c r="L544" t="str">
        <f t="shared" si="25"/>
        <v xml:space="preserve">Canon </v>
      </c>
      <c r="M544" t="str">
        <f t="shared" si="26"/>
        <v>Single Item</v>
      </c>
      <c r="N544">
        <v>1</v>
      </c>
      <c r="O544" s="6">
        <v>0</v>
      </c>
      <c r="P544" s="3">
        <v>180.9</v>
      </c>
      <c r="Q544" s="3">
        <v>22.28</v>
      </c>
      <c r="R544" s="3">
        <v>29.37</v>
      </c>
    </row>
    <row r="545" spans="1:18" hidden="1" x14ac:dyDescent="0.25">
      <c r="A545" t="s">
        <v>994</v>
      </c>
      <c r="B545" s="2">
        <v>43397</v>
      </c>
      <c r="C545" s="10" t="str">
        <f t="shared" si="24"/>
        <v>2018</v>
      </c>
      <c r="D545">
        <v>10238</v>
      </c>
      <c r="E545" t="s">
        <v>192</v>
      </c>
      <c r="F545" t="s">
        <v>39</v>
      </c>
      <c r="G545" t="s">
        <v>61</v>
      </c>
      <c r="H545" t="s">
        <v>62</v>
      </c>
      <c r="I545" t="s">
        <v>63</v>
      </c>
      <c r="J545" t="s">
        <v>161</v>
      </c>
      <c r="K545" t="s">
        <v>162</v>
      </c>
      <c r="L545" t="str">
        <f t="shared" si="25"/>
        <v xml:space="preserve">Lexmark </v>
      </c>
      <c r="M545" t="str">
        <f t="shared" si="26"/>
        <v>Single Item</v>
      </c>
      <c r="N545">
        <v>1</v>
      </c>
      <c r="O545" s="6">
        <v>0</v>
      </c>
      <c r="P545" s="3">
        <v>107.75</v>
      </c>
      <c r="Q545" s="3">
        <v>13.68</v>
      </c>
      <c r="R545" s="3">
        <v>17.53</v>
      </c>
    </row>
    <row r="546" spans="1:18" hidden="1" x14ac:dyDescent="0.25">
      <c r="A546" t="s">
        <v>995</v>
      </c>
      <c r="B546" s="2">
        <v>43237</v>
      </c>
      <c r="C546" s="10" t="str">
        <f t="shared" si="24"/>
        <v>2018</v>
      </c>
      <c r="D546">
        <v>10136</v>
      </c>
      <c r="E546" t="s">
        <v>1561</v>
      </c>
      <c r="F546" t="s">
        <v>32</v>
      </c>
      <c r="G546" t="s">
        <v>88</v>
      </c>
      <c r="H546" t="s">
        <v>89</v>
      </c>
      <c r="I546" t="s">
        <v>90</v>
      </c>
      <c r="J546" t="s">
        <v>21</v>
      </c>
      <c r="K546" t="s">
        <v>22</v>
      </c>
      <c r="L546" t="str">
        <f t="shared" si="25"/>
        <v xml:space="preserve">OnePlus </v>
      </c>
      <c r="M546" t="str">
        <f t="shared" si="26"/>
        <v>Single Item</v>
      </c>
      <c r="N546">
        <v>1</v>
      </c>
      <c r="O546" s="6">
        <v>0</v>
      </c>
      <c r="P546" s="3">
        <v>618.01</v>
      </c>
      <c r="Q546" s="3">
        <v>26.2</v>
      </c>
      <c r="R546" s="3">
        <v>126.22</v>
      </c>
    </row>
    <row r="547" spans="1:18" hidden="1" x14ac:dyDescent="0.25">
      <c r="A547" t="s">
        <v>997</v>
      </c>
      <c r="B547" s="2">
        <v>44126</v>
      </c>
      <c r="C547" s="10" t="str">
        <f t="shared" si="24"/>
        <v>2020</v>
      </c>
      <c r="D547">
        <v>10127</v>
      </c>
      <c r="E547" t="s">
        <v>534</v>
      </c>
      <c r="F547" t="s">
        <v>32</v>
      </c>
      <c r="G547" t="s">
        <v>33</v>
      </c>
      <c r="H547" t="s">
        <v>34</v>
      </c>
      <c r="I547" t="s">
        <v>27</v>
      </c>
      <c r="J547" t="s">
        <v>263</v>
      </c>
      <c r="K547" t="s">
        <v>1544</v>
      </c>
      <c r="L547" t="str">
        <f t="shared" si="25"/>
        <v xml:space="preserve">Cuisinart </v>
      </c>
      <c r="M547" t="str">
        <f t="shared" si="26"/>
        <v>Large Order</v>
      </c>
      <c r="N547">
        <v>5</v>
      </c>
      <c r="O547" s="6">
        <v>0.1</v>
      </c>
      <c r="P547" s="3">
        <v>3503.9</v>
      </c>
      <c r="Q547" s="3">
        <v>142.01</v>
      </c>
      <c r="R547" s="3">
        <v>890.15</v>
      </c>
    </row>
    <row r="548" spans="1:18" hidden="1" x14ac:dyDescent="0.25">
      <c r="A548" t="s">
        <v>998</v>
      </c>
      <c r="B548" s="2">
        <v>44279</v>
      </c>
      <c r="C548" s="10" t="str">
        <f t="shared" si="24"/>
        <v>2021</v>
      </c>
      <c r="D548">
        <v>10344</v>
      </c>
      <c r="E548" t="s">
        <v>540</v>
      </c>
      <c r="F548" t="s">
        <v>17</v>
      </c>
      <c r="G548" t="s">
        <v>261</v>
      </c>
      <c r="H548" t="s">
        <v>261</v>
      </c>
      <c r="I548" t="s">
        <v>1543</v>
      </c>
      <c r="J548" t="s">
        <v>68</v>
      </c>
      <c r="K548" t="s">
        <v>69</v>
      </c>
      <c r="L548" t="str">
        <f t="shared" si="25"/>
        <v xml:space="preserve">StarTech </v>
      </c>
      <c r="M548" t="str">
        <f t="shared" si="26"/>
        <v>Single Item</v>
      </c>
      <c r="N548">
        <v>1</v>
      </c>
      <c r="O548" s="6">
        <v>0</v>
      </c>
      <c r="P548" s="3">
        <v>226.49</v>
      </c>
      <c r="Q548" s="3">
        <v>22.71</v>
      </c>
      <c r="R548" s="3">
        <v>36.24</v>
      </c>
    </row>
    <row r="549" spans="1:18" hidden="1" x14ac:dyDescent="0.25">
      <c r="A549" t="s">
        <v>999</v>
      </c>
      <c r="B549" s="2">
        <v>44843</v>
      </c>
      <c r="C549" s="10" t="str">
        <f t="shared" si="24"/>
        <v>2022</v>
      </c>
      <c r="D549">
        <v>10097</v>
      </c>
      <c r="E549" t="s">
        <v>350</v>
      </c>
      <c r="F549" t="s">
        <v>17</v>
      </c>
      <c r="G549" t="s">
        <v>25</v>
      </c>
      <c r="H549" t="s">
        <v>26</v>
      </c>
      <c r="I549" t="s">
        <v>27</v>
      </c>
      <c r="J549" t="s">
        <v>157</v>
      </c>
      <c r="K549" t="s">
        <v>158</v>
      </c>
      <c r="L549" t="str">
        <f t="shared" si="25"/>
        <v xml:space="preserve">Epson </v>
      </c>
      <c r="M549" t="str">
        <f t="shared" si="26"/>
        <v>Single Item</v>
      </c>
      <c r="N549">
        <v>1</v>
      </c>
      <c r="O549" s="6">
        <v>0.05</v>
      </c>
      <c r="P549" s="3">
        <v>188.87</v>
      </c>
      <c r="Q549" s="3">
        <v>20.53</v>
      </c>
      <c r="R549" s="3">
        <v>30.38</v>
      </c>
    </row>
    <row r="550" spans="1:18" hidden="1" x14ac:dyDescent="0.25">
      <c r="A550" t="s">
        <v>1000</v>
      </c>
      <c r="B550" s="2">
        <v>44620</v>
      </c>
      <c r="C550" s="10" t="str">
        <f t="shared" si="24"/>
        <v>2022</v>
      </c>
      <c r="D550">
        <v>10358</v>
      </c>
      <c r="E550" t="s">
        <v>494</v>
      </c>
      <c r="F550" t="s">
        <v>17</v>
      </c>
      <c r="G550" t="s">
        <v>33</v>
      </c>
      <c r="H550" t="s">
        <v>34</v>
      </c>
      <c r="I550" t="s">
        <v>27</v>
      </c>
      <c r="J550" t="s">
        <v>150</v>
      </c>
      <c r="K550" t="s">
        <v>151</v>
      </c>
      <c r="L550" t="str">
        <f t="shared" si="25"/>
        <v xml:space="preserve">Maytag </v>
      </c>
      <c r="M550" t="str">
        <f t="shared" si="26"/>
        <v>Single Item</v>
      </c>
      <c r="N550">
        <v>1</v>
      </c>
      <c r="O550" s="6">
        <v>0</v>
      </c>
      <c r="P550" s="3">
        <v>878.08</v>
      </c>
      <c r="Q550" s="3">
        <v>228.57</v>
      </c>
      <c r="R550" s="3">
        <v>242.38</v>
      </c>
    </row>
    <row r="551" spans="1:18" hidden="1" x14ac:dyDescent="0.25">
      <c r="A551" t="s">
        <v>1001</v>
      </c>
      <c r="B551" s="2">
        <v>43627</v>
      </c>
      <c r="C551" s="10" t="str">
        <f t="shared" si="24"/>
        <v>2019</v>
      </c>
      <c r="D551">
        <v>10236</v>
      </c>
      <c r="E551" t="s">
        <v>1562</v>
      </c>
      <c r="F551" t="s">
        <v>32</v>
      </c>
      <c r="G551" t="s">
        <v>133</v>
      </c>
      <c r="H551" t="s">
        <v>134</v>
      </c>
      <c r="I551" t="s">
        <v>135</v>
      </c>
      <c r="J551" t="s">
        <v>215</v>
      </c>
      <c r="K551" t="s">
        <v>216</v>
      </c>
      <c r="L551" t="str">
        <f t="shared" si="25"/>
        <v xml:space="preserve">Apple </v>
      </c>
      <c r="M551" t="str">
        <f t="shared" si="26"/>
        <v>Single Item</v>
      </c>
      <c r="N551">
        <v>1</v>
      </c>
      <c r="O551" s="6">
        <v>0.15</v>
      </c>
      <c r="P551" s="3">
        <v>922.77</v>
      </c>
      <c r="Q551" s="3">
        <v>62</v>
      </c>
      <c r="R551" s="3">
        <v>190.75</v>
      </c>
    </row>
    <row r="552" spans="1:18" hidden="1" x14ac:dyDescent="0.25">
      <c r="A552" t="s">
        <v>1003</v>
      </c>
      <c r="B552" s="2">
        <v>44318</v>
      </c>
      <c r="C552" s="10" t="str">
        <f t="shared" si="24"/>
        <v>2021</v>
      </c>
      <c r="D552">
        <v>10383</v>
      </c>
      <c r="E552" t="s">
        <v>1555</v>
      </c>
      <c r="F552" t="s">
        <v>32</v>
      </c>
      <c r="G552" t="s">
        <v>72</v>
      </c>
      <c r="H552" t="s">
        <v>73</v>
      </c>
      <c r="I552" t="s">
        <v>56</v>
      </c>
      <c r="J552" t="s">
        <v>236</v>
      </c>
      <c r="K552" t="s">
        <v>237</v>
      </c>
      <c r="L552" t="str">
        <f t="shared" si="25"/>
        <v xml:space="preserve">Hamilton </v>
      </c>
      <c r="M552" t="str">
        <f t="shared" si="26"/>
        <v>Single Item</v>
      </c>
      <c r="N552">
        <v>1</v>
      </c>
      <c r="O552" s="6">
        <v>0</v>
      </c>
      <c r="P552" s="3">
        <v>737.82</v>
      </c>
      <c r="Q552" s="3">
        <v>210.55</v>
      </c>
      <c r="R552" s="3">
        <v>205.52</v>
      </c>
    </row>
    <row r="553" spans="1:18" hidden="1" x14ac:dyDescent="0.25">
      <c r="A553" t="s">
        <v>1004</v>
      </c>
      <c r="B553" s="2">
        <v>43557</v>
      </c>
      <c r="C553" s="10" t="str">
        <f t="shared" si="24"/>
        <v>2019</v>
      </c>
      <c r="D553">
        <v>10017</v>
      </c>
      <c r="E553" t="s">
        <v>486</v>
      </c>
      <c r="F553" t="s">
        <v>39</v>
      </c>
      <c r="G553" t="s">
        <v>54</v>
      </c>
      <c r="H553" t="s">
        <v>55</v>
      </c>
      <c r="I553" t="s">
        <v>56</v>
      </c>
      <c r="J553" t="s">
        <v>84</v>
      </c>
      <c r="K553" t="s">
        <v>85</v>
      </c>
      <c r="L553" t="str">
        <f t="shared" si="25"/>
        <v xml:space="preserve">Panasonic </v>
      </c>
      <c r="M553" t="str">
        <f t="shared" si="26"/>
        <v>Single Item</v>
      </c>
      <c r="N553">
        <v>1</v>
      </c>
      <c r="O553" s="6">
        <v>0</v>
      </c>
      <c r="P553" s="3">
        <v>289.92</v>
      </c>
      <c r="Q553" s="3">
        <v>37.9</v>
      </c>
      <c r="R553" s="3">
        <v>38.58</v>
      </c>
    </row>
    <row r="554" spans="1:18" hidden="1" x14ac:dyDescent="0.25">
      <c r="A554" t="s">
        <v>1005</v>
      </c>
      <c r="B554" s="2">
        <v>43970</v>
      </c>
      <c r="C554" s="10" t="str">
        <f t="shared" si="24"/>
        <v>2020</v>
      </c>
      <c r="D554">
        <v>10086</v>
      </c>
      <c r="E554" t="s">
        <v>1006</v>
      </c>
      <c r="F554" t="s">
        <v>32</v>
      </c>
      <c r="G554" t="s">
        <v>121</v>
      </c>
      <c r="H554" t="s">
        <v>121</v>
      </c>
      <c r="I554" t="s">
        <v>122</v>
      </c>
      <c r="J554" t="s">
        <v>195</v>
      </c>
      <c r="K554" t="s">
        <v>196</v>
      </c>
      <c r="L554" t="str">
        <f t="shared" si="25"/>
        <v xml:space="preserve">Cuisinart </v>
      </c>
      <c r="M554" t="str">
        <f t="shared" si="26"/>
        <v>Mid-Sized Order</v>
      </c>
      <c r="N554">
        <v>3</v>
      </c>
      <c r="O554" s="6">
        <v>0.15</v>
      </c>
      <c r="P554" s="3">
        <v>837.84</v>
      </c>
      <c r="Q554" s="3">
        <v>24.29</v>
      </c>
      <c r="R554" s="3">
        <v>102.96</v>
      </c>
    </row>
    <row r="555" spans="1:18" hidden="1" x14ac:dyDescent="0.25">
      <c r="A555" t="s">
        <v>1007</v>
      </c>
      <c r="B555" s="2">
        <v>43538</v>
      </c>
      <c r="C555" s="10" t="str">
        <f t="shared" si="24"/>
        <v>2019</v>
      </c>
      <c r="D555">
        <v>10216</v>
      </c>
      <c r="E555" t="s">
        <v>1008</v>
      </c>
      <c r="F555" t="s">
        <v>39</v>
      </c>
      <c r="G555" t="s">
        <v>18</v>
      </c>
      <c r="H555" t="s">
        <v>19</v>
      </c>
      <c r="I555" t="s">
        <v>20</v>
      </c>
      <c r="J555" t="s">
        <v>95</v>
      </c>
      <c r="K555" t="s">
        <v>96</v>
      </c>
      <c r="L555" t="str">
        <f t="shared" si="25"/>
        <v xml:space="preserve">Sharp </v>
      </c>
      <c r="M555" t="str">
        <f t="shared" si="26"/>
        <v>Single Item</v>
      </c>
      <c r="N555">
        <v>1</v>
      </c>
      <c r="O555" s="6">
        <v>0</v>
      </c>
      <c r="P555" s="3">
        <v>1024.3699999999999</v>
      </c>
      <c r="Q555" s="3">
        <v>197.44</v>
      </c>
      <c r="R555" s="3">
        <v>245.1</v>
      </c>
    </row>
    <row r="556" spans="1:18" hidden="1" x14ac:dyDescent="0.25">
      <c r="A556" t="s">
        <v>1009</v>
      </c>
      <c r="B556" s="2">
        <v>44582</v>
      </c>
      <c r="C556" s="10" t="str">
        <f t="shared" si="24"/>
        <v>2022</v>
      </c>
      <c r="D556">
        <v>10235</v>
      </c>
      <c r="E556" t="s">
        <v>1010</v>
      </c>
      <c r="F556" t="s">
        <v>39</v>
      </c>
      <c r="G556" t="s">
        <v>18</v>
      </c>
      <c r="H556" t="s">
        <v>19</v>
      </c>
      <c r="I556" t="s">
        <v>20</v>
      </c>
      <c r="J556" t="s">
        <v>57</v>
      </c>
      <c r="K556" t="s">
        <v>58</v>
      </c>
      <c r="L556" t="str">
        <f t="shared" si="25"/>
        <v xml:space="preserve">KitchenAid </v>
      </c>
      <c r="M556" t="str">
        <f t="shared" si="26"/>
        <v>Single Item</v>
      </c>
      <c r="N556">
        <v>1</v>
      </c>
      <c r="O556" s="6">
        <v>0.05</v>
      </c>
      <c r="P556" s="3">
        <v>150.81</v>
      </c>
      <c r="Q556" s="3">
        <v>12.13</v>
      </c>
      <c r="R556" s="3">
        <v>19.309999999999999</v>
      </c>
    </row>
    <row r="557" spans="1:18" hidden="1" x14ac:dyDescent="0.25">
      <c r="A557" t="s">
        <v>1011</v>
      </c>
      <c r="B557" s="2">
        <v>43154</v>
      </c>
      <c r="C557" s="10" t="str">
        <f t="shared" si="24"/>
        <v>2018</v>
      </c>
      <c r="D557">
        <v>10314</v>
      </c>
      <c r="E557" t="s">
        <v>60</v>
      </c>
      <c r="F557" t="s">
        <v>39</v>
      </c>
      <c r="G557" t="s">
        <v>61</v>
      </c>
      <c r="H557" t="s">
        <v>62</v>
      </c>
      <c r="I557" t="s">
        <v>63</v>
      </c>
      <c r="J557" t="s">
        <v>57</v>
      </c>
      <c r="K557" t="s">
        <v>58</v>
      </c>
      <c r="L557" t="str">
        <f t="shared" si="25"/>
        <v xml:space="preserve">KitchenAid </v>
      </c>
      <c r="M557" t="str">
        <f t="shared" si="26"/>
        <v>Mid-Sized Order</v>
      </c>
      <c r="N557">
        <v>4</v>
      </c>
      <c r="O557" s="6">
        <v>0</v>
      </c>
      <c r="P557" s="3">
        <v>603.24</v>
      </c>
      <c r="Q557" s="3">
        <v>12.71</v>
      </c>
      <c r="R557" s="3">
        <v>73.67</v>
      </c>
    </row>
    <row r="558" spans="1:18" hidden="1" x14ac:dyDescent="0.25">
      <c r="A558" t="s">
        <v>1012</v>
      </c>
      <c r="B558" s="2">
        <v>43921</v>
      </c>
      <c r="C558" s="10" t="str">
        <f t="shared" si="24"/>
        <v>2020</v>
      </c>
      <c r="D558">
        <v>10092</v>
      </c>
      <c r="E558" t="s">
        <v>1013</v>
      </c>
      <c r="F558" t="s">
        <v>17</v>
      </c>
      <c r="G558" t="s">
        <v>261</v>
      </c>
      <c r="H558" t="s">
        <v>261</v>
      </c>
      <c r="I558" t="s">
        <v>1543</v>
      </c>
      <c r="J558" t="s">
        <v>263</v>
      </c>
      <c r="K558" t="s">
        <v>1544</v>
      </c>
      <c r="L558" t="str">
        <f t="shared" si="25"/>
        <v xml:space="preserve">Cuisinart </v>
      </c>
      <c r="M558" t="str">
        <f t="shared" si="26"/>
        <v>Single Item</v>
      </c>
      <c r="N558">
        <v>1</v>
      </c>
      <c r="O558" s="6">
        <v>0</v>
      </c>
      <c r="P558" s="3">
        <v>700.78</v>
      </c>
      <c r="Q558" s="3">
        <v>163.31</v>
      </c>
      <c r="R558" s="3">
        <v>191.52</v>
      </c>
    </row>
    <row r="559" spans="1:18" hidden="1" x14ac:dyDescent="0.25">
      <c r="A559" t="s">
        <v>1014</v>
      </c>
      <c r="B559" s="2">
        <v>43291</v>
      </c>
      <c r="C559" s="10" t="str">
        <f t="shared" si="24"/>
        <v>2018</v>
      </c>
      <c r="D559">
        <v>10114</v>
      </c>
      <c r="E559" t="s">
        <v>425</v>
      </c>
      <c r="F559" t="s">
        <v>32</v>
      </c>
      <c r="G559" t="s">
        <v>25</v>
      </c>
      <c r="H559" t="s">
        <v>26</v>
      </c>
      <c r="I559" t="s">
        <v>27</v>
      </c>
      <c r="J559" t="s">
        <v>57</v>
      </c>
      <c r="K559" t="s">
        <v>58</v>
      </c>
      <c r="L559" t="str">
        <f t="shared" si="25"/>
        <v xml:space="preserve">KitchenAid </v>
      </c>
      <c r="M559" t="str">
        <f t="shared" si="26"/>
        <v>Mid-Sized Order</v>
      </c>
      <c r="N559">
        <v>2</v>
      </c>
      <c r="O559" s="6">
        <v>0</v>
      </c>
      <c r="P559" s="3">
        <v>301.62</v>
      </c>
      <c r="Q559" s="3">
        <v>11.55</v>
      </c>
      <c r="R559" s="3">
        <v>37.36</v>
      </c>
    </row>
    <row r="560" spans="1:18" hidden="1" x14ac:dyDescent="0.25">
      <c r="A560" t="s">
        <v>1015</v>
      </c>
      <c r="B560" s="2">
        <v>43286</v>
      </c>
      <c r="C560" s="10" t="str">
        <f t="shared" si="24"/>
        <v>2018</v>
      </c>
      <c r="D560">
        <v>10392</v>
      </c>
      <c r="E560" t="s">
        <v>1016</v>
      </c>
      <c r="F560" t="s">
        <v>17</v>
      </c>
      <c r="G560" t="s">
        <v>261</v>
      </c>
      <c r="H560" t="s">
        <v>261</v>
      </c>
      <c r="I560" t="s">
        <v>1543</v>
      </c>
      <c r="J560" t="s">
        <v>175</v>
      </c>
      <c r="K560" t="s">
        <v>176</v>
      </c>
      <c r="L560" t="str">
        <f t="shared" si="25"/>
        <v xml:space="preserve">KitchenAid </v>
      </c>
      <c r="M560" t="str">
        <f t="shared" si="26"/>
        <v>Large Order</v>
      </c>
      <c r="N560">
        <v>5</v>
      </c>
      <c r="O560" s="6">
        <v>0.1</v>
      </c>
      <c r="P560" s="3">
        <v>6115.8</v>
      </c>
      <c r="Q560" s="3">
        <v>334.08</v>
      </c>
      <c r="R560" s="3">
        <v>1562.36</v>
      </c>
    </row>
    <row r="561" spans="1:18" hidden="1" x14ac:dyDescent="0.25">
      <c r="A561" t="s">
        <v>1017</v>
      </c>
      <c r="B561" s="2">
        <v>44346</v>
      </c>
      <c r="C561" s="10" t="str">
        <f t="shared" si="24"/>
        <v>2021</v>
      </c>
      <c r="D561">
        <v>10337</v>
      </c>
      <c r="E561" t="s">
        <v>1537</v>
      </c>
      <c r="F561" t="s">
        <v>17</v>
      </c>
      <c r="G561" t="s">
        <v>201</v>
      </c>
      <c r="H561" t="s">
        <v>202</v>
      </c>
      <c r="I561" t="s">
        <v>122</v>
      </c>
      <c r="J561" t="s">
        <v>283</v>
      </c>
      <c r="K561" t="s">
        <v>284</v>
      </c>
      <c r="L561" t="str">
        <f t="shared" si="25"/>
        <v xml:space="preserve">Sony </v>
      </c>
      <c r="M561" t="str">
        <f t="shared" si="26"/>
        <v>Mid-Sized Order</v>
      </c>
      <c r="N561">
        <v>3</v>
      </c>
      <c r="O561" s="6">
        <v>0.1</v>
      </c>
      <c r="P561" s="3">
        <v>2601.96</v>
      </c>
      <c r="Q561" s="3">
        <v>157</v>
      </c>
      <c r="R561" s="3">
        <v>588.13</v>
      </c>
    </row>
    <row r="562" spans="1:18" hidden="1" x14ac:dyDescent="0.25">
      <c r="A562" t="s">
        <v>1018</v>
      </c>
      <c r="B562" s="2">
        <v>44787</v>
      </c>
      <c r="C562" s="10" t="str">
        <f t="shared" si="24"/>
        <v>2022</v>
      </c>
      <c r="D562">
        <v>10036</v>
      </c>
      <c r="E562" t="s">
        <v>371</v>
      </c>
      <c r="F562" t="s">
        <v>17</v>
      </c>
      <c r="G562" t="s">
        <v>201</v>
      </c>
      <c r="H562" t="s">
        <v>202</v>
      </c>
      <c r="I562" t="s">
        <v>122</v>
      </c>
      <c r="J562" t="s">
        <v>283</v>
      </c>
      <c r="K562" t="s">
        <v>284</v>
      </c>
      <c r="L562" t="str">
        <f t="shared" si="25"/>
        <v xml:space="preserve">Sony </v>
      </c>
      <c r="M562" t="str">
        <f t="shared" si="26"/>
        <v>Mid-Sized Order</v>
      </c>
      <c r="N562">
        <v>2</v>
      </c>
      <c r="O562" s="6">
        <v>0.15</v>
      </c>
      <c r="P562" s="3">
        <v>1734.64</v>
      </c>
      <c r="Q562" s="3">
        <v>157</v>
      </c>
      <c r="R562" s="3">
        <v>397.32</v>
      </c>
    </row>
    <row r="563" spans="1:18" hidden="1" x14ac:dyDescent="0.25">
      <c r="A563" t="s">
        <v>1019</v>
      </c>
      <c r="B563" s="2">
        <v>44086</v>
      </c>
      <c r="C563" s="10" t="str">
        <f t="shared" si="24"/>
        <v>2020</v>
      </c>
      <c r="D563">
        <v>10111</v>
      </c>
      <c r="E563" t="s">
        <v>589</v>
      </c>
      <c r="F563" t="s">
        <v>17</v>
      </c>
      <c r="G563" t="s">
        <v>103</v>
      </c>
      <c r="H563" t="s">
        <v>104</v>
      </c>
      <c r="I563" t="s">
        <v>105</v>
      </c>
      <c r="J563" t="s">
        <v>398</v>
      </c>
      <c r="K563" t="s">
        <v>1551</v>
      </c>
      <c r="L563" t="str">
        <f t="shared" si="25"/>
        <v xml:space="preserve">Samsung </v>
      </c>
      <c r="M563" t="str">
        <f t="shared" si="26"/>
        <v>Single Item</v>
      </c>
      <c r="N563">
        <v>1</v>
      </c>
      <c r="O563" s="6">
        <v>0</v>
      </c>
      <c r="P563" s="3">
        <v>239.47</v>
      </c>
      <c r="Q563" s="3">
        <v>26.27</v>
      </c>
      <c r="R563" s="3">
        <v>31.37</v>
      </c>
    </row>
    <row r="564" spans="1:18" hidden="1" x14ac:dyDescent="0.25">
      <c r="A564" t="s">
        <v>1020</v>
      </c>
      <c r="B564" s="2">
        <v>43771</v>
      </c>
      <c r="C564" s="10" t="str">
        <f t="shared" si="24"/>
        <v>2019</v>
      </c>
      <c r="D564">
        <v>10391</v>
      </c>
      <c r="E564" t="s">
        <v>984</v>
      </c>
      <c r="F564" t="s">
        <v>39</v>
      </c>
      <c r="G564" t="s">
        <v>201</v>
      </c>
      <c r="H564" t="s">
        <v>202</v>
      </c>
      <c r="I564" t="s">
        <v>122</v>
      </c>
      <c r="J564" t="s">
        <v>43</v>
      </c>
      <c r="K564" t="s">
        <v>44</v>
      </c>
      <c r="L564" t="str">
        <f t="shared" si="25"/>
        <v xml:space="preserve">HP </v>
      </c>
      <c r="M564" t="str">
        <f t="shared" si="26"/>
        <v>Single Item</v>
      </c>
      <c r="N564">
        <v>1</v>
      </c>
      <c r="O564" s="6">
        <v>0</v>
      </c>
      <c r="P564" s="3">
        <v>157.5</v>
      </c>
      <c r="Q564" s="3">
        <v>18.89</v>
      </c>
      <c r="R564" s="3">
        <v>25.51</v>
      </c>
    </row>
    <row r="565" spans="1:18" hidden="1" x14ac:dyDescent="0.25">
      <c r="A565" t="s">
        <v>1021</v>
      </c>
      <c r="B565" s="2">
        <v>43870</v>
      </c>
      <c r="C565" s="10" t="str">
        <f t="shared" si="24"/>
        <v>2020</v>
      </c>
      <c r="D565">
        <v>10395</v>
      </c>
      <c r="E565" t="s">
        <v>513</v>
      </c>
      <c r="F565" t="s">
        <v>39</v>
      </c>
      <c r="G565" t="s">
        <v>121</v>
      </c>
      <c r="H565" t="s">
        <v>121</v>
      </c>
      <c r="I565" t="s">
        <v>122</v>
      </c>
      <c r="J565" t="s">
        <v>181</v>
      </c>
      <c r="K565" t="s">
        <v>182</v>
      </c>
      <c r="L565" t="str">
        <f t="shared" si="25"/>
        <v xml:space="preserve">Hoover </v>
      </c>
      <c r="M565" t="str">
        <f t="shared" si="26"/>
        <v>Mid-Sized Order</v>
      </c>
      <c r="N565">
        <v>2</v>
      </c>
      <c r="O565" s="6">
        <v>0</v>
      </c>
      <c r="P565" s="3">
        <v>460.38</v>
      </c>
      <c r="Q565" s="3">
        <v>27.53</v>
      </c>
      <c r="R565" s="3">
        <v>57.99</v>
      </c>
    </row>
    <row r="566" spans="1:18" hidden="1" x14ac:dyDescent="0.25">
      <c r="A566" t="s">
        <v>1022</v>
      </c>
      <c r="B566" s="2">
        <v>44544</v>
      </c>
      <c r="C566" s="10" t="str">
        <f t="shared" si="24"/>
        <v>2021</v>
      </c>
      <c r="D566">
        <v>10220</v>
      </c>
      <c r="E566" t="s">
        <v>1023</v>
      </c>
      <c r="F566" t="s">
        <v>17</v>
      </c>
      <c r="G566" t="s">
        <v>165</v>
      </c>
      <c r="H566" t="s">
        <v>41</v>
      </c>
      <c r="I566" t="s">
        <v>166</v>
      </c>
      <c r="J566" t="s">
        <v>84</v>
      </c>
      <c r="K566" t="s">
        <v>85</v>
      </c>
      <c r="L566" t="str">
        <f t="shared" si="25"/>
        <v xml:space="preserve">Panasonic </v>
      </c>
      <c r="M566" t="str">
        <f t="shared" si="26"/>
        <v>Large Order</v>
      </c>
      <c r="N566">
        <v>6</v>
      </c>
      <c r="O566" s="6">
        <v>0</v>
      </c>
      <c r="P566" s="3">
        <v>1739.52</v>
      </c>
      <c r="Q566" s="3">
        <v>34.74</v>
      </c>
      <c r="R566" s="3">
        <v>212.21</v>
      </c>
    </row>
    <row r="567" spans="1:18" hidden="1" x14ac:dyDescent="0.25">
      <c r="A567" t="s">
        <v>1024</v>
      </c>
      <c r="B567" s="2">
        <v>43292</v>
      </c>
      <c r="C567" s="10" t="str">
        <f t="shared" si="24"/>
        <v>2018</v>
      </c>
      <c r="D567">
        <v>10136</v>
      </c>
      <c r="E567" t="s">
        <v>1561</v>
      </c>
      <c r="F567" t="s">
        <v>32</v>
      </c>
      <c r="G567" t="s">
        <v>112</v>
      </c>
      <c r="H567" t="s">
        <v>26</v>
      </c>
      <c r="I567" t="s">
        <v>27</v>
      </c>
      <c r="J567" t="s">
        <v>161</v>
      </c>
      <c r="K567" t="s">
        <v>162</v>
      </c>
      <c r="L567" t="str">
        <f t="shared" si="25"/>
        <v xml:space="preserve">Lexmark </v>
      </c>
      <c r="M567" t="str">
        <f t="shared" si="26"/>
        <v>Single Item</v>
      </c>
      <c r="N567">
        <v>1</v>
      </c>
      <c r="O567" s="6">
        <v>0</v>
      </c>
      <c r="P567" s="3">
        <v>107.75</v>
      </c>
      <c r="Q567" s="3">
        <v>12.44</v>
      </c>
      <c r="R567" s="3">
        <v>17.399999999999999</v>
      </c>
    </row>
    <row r="568" spans="1:18" hidden="1" x14ac:dyDescent="0.25">
      <c r="A568" t="s">
        <v>1025</v>
      </c>
      <c r="B568" s="2">
        <v>43954</v>
      </c>
      <c r="C568" s="10" t="str">
        <f t="shared" si="24"/>
        <v>2020</v>
      </c>
      <c r="D568">
        <v>10224</v>
      </c>
      <c r="E568" t="s">
        <v>575</v>
      </c>
      <c r="F568" t="s">
        <v>39</v>
      </c>
      <c r="G568" t="s">
        <v>33</v>
      </c>
      <c r="H568" t="s">
        <v>34</v>
      </c>
      <c r="I568" t="s">
        <v>27</v>
      </c>
      <c r="J568" t="s">
        <v>161</v>
      </c>
      <c r="K568" t="s">
        <v>162</v>
      </c>
      <c r="L568" t="str">
        <f t="shared" si="25"/>
        <v xml:space="preserve">Lexmark </v>
      </c>
      <c r="M568" t="str">
        <f t="shared" si="26"/>
        <v>Single Item</v>
      </c>
      <c r="N568">
        <v>1</v>
      </c>
      <c r="O568" s="6">
        <v>0.05</v>
      </c>
      <c r="P568" s="3">
        <v>107.75</v>
      </c>
      <c r="Q568" s="3">
        <v>12.44</v>
      </c>
      <c r="R568" s="3">
        <v>17.399999999999999</v>
      </c>
    </row>
    <row r="569" spans="1:18" hidden="1" x14ac:dyDescent="0.25">
      <c r="A569" t="s">
        <v>1026</v>
      </c>
      <c r="B569" s="2">
        <v>43417</v>
      </c>
      <c r="C569" s="10" t="str">
        <f t="shared" si="24"/>
        <v>2018</v>
      </c>
      <c r="D569">
        <v>10266</v>
      </c>
      <c r="E569" t="s">
        <v>808</v>
      </c>
      <c r="F569" t="s">
        <v>17</v>
      </c>
      <c r="G569" t="s">
        <v>133</v>
      </c>
      <c r="H569" t="s">
        <v>134</v>
      </c>
      <c r="I569" t="s">
        <v>135</v>
      </c>
      <c r="J569" t="s">
        <v>195</v>
      </c>
      <c r="K569" t="s">
        <v>196</v>
      </c>
      <c r="L569" t="str">
        <f t="shared" si="25"/>
        <v xml:space="preserve">Cuisinart </v>
      </c>
      <c r="M569" t="str">
        <f t="shared" si="26"/>
        <v>Mid-Sized Order</v>
      </c>
      <c r="N569">
        <v>2</v>
      </c>
      <c r="O569" s="6">
        <v>0</v>
      </c>
      <c r="P569" s="3">
        <v>558.55999999999995</v>
      </c>
      <c r="Q569" s="3">
        <v>26.6</v>
      </c>
      <c r="R569" s="3">
        <v>69.680000000000007</v>
      </c>
    </row>
    <row r="570" spans="1:18" hidden="1" x14ac:dyDescent="0.25">
      <c r="A570" t="s">
        <v>1027</v>
      </c>
      <c r="B570" s="2">
        <v>43874</v>
      </c>
      <c r="C570" s="10" t="str">
        <f t="shared" si="24"/>
        <v>2020</v>
      </c>
      <c r="D570">
        <v>10129</v>
      </c>
      <c r="E570" t="s">
        <v>484</v>
      </c>
      <c r="F570" t="s">
        <v>39</v>
      </c>
      <c r="G570" t="s">
        <v>61</v>
      </c>
      <c r="H570" t="s">
        <v>62</v>
      </c>
      <c r="I570" t="s">
        <v>63</v>
      </c>
      <c r="J570" t="s">
        <v>150</v>
      </c>
      <c r="K570" t="s">
        <v>151</v>
      </c>
      <c r="L570" t="str">
        <f t="shared" si="25"/>
        <v xml:space="preserve">Maytag </v>
      </c>
      <c r="M570" t="str">
        <f t="shared" si="26"/>
        <v>Single Item</v>
      </c>
      <c r="N570">
        <v>1</v>
      </c>
      <c r="O570" s="6">
        <v>0</v>
      </c>
      <c r="P570" s="3">
        <v>878.08</v>
      </c>
      <c r="Q570" s="3">
        <v>251.43</v>
      </c>
      <c r="R570" s="3">
        <v>244.66</v>
      </c>
    </row>
    <row r="571" spans="1:18" hidden="1" x14ac:dyDescent="0.25">
      <c r="A571" t="s">
        <v>1028</v>
      </c>
      <c r="B571" s="2">
        <v>43833</v>
      </c>
      <c r="C571" s="10" t="str">
        <f t="shared" si="24"/>
        <v>2020</v>
      </c>
      <c r="D571">
        <v>10364</v>
      </c>
      <c r="E571" t="s">
        <v>1029</v>
      </c>
      <c r="F571" t="s">
        <v>17</v>
      </c>
      <c r="G571" t="s">
        <v>40</v>
      </c>
      <c r="H571" t="s">
        <v>41</v>
      </c>
      <c r="I571" t="s">
        <v>166</v>
      </c>
      <c r="J571" t="s">
        <v>181</v>
      </c>
      <c r="K571" t="s">
        <v>182</v>
      </c>
      <c r="L571" t="str">
        <f t="shared" si="25"/>
        <v xml:space="preserve">Hoover </v>
      </c>
      <c r="M571" t="str">
        <f t="shared" si="26"/>
        <v>Single Item</v>
      </c>
      <c r="N571">
        <v>1</v>
      </c>
      <c r="O571" s="6">
        <v>0.15</v>
      </c>
      <c r="P571" s="3">
        <v>230.19</v>
      </c>
      <c r="Q571" s="3">
        <v>28.84</v>
      </c>
      <c r="R571" s="3">
        <v>30.5</v>
      </c>
    </row>
    <row r="572" spans="1:18" hidden="1" x14ac:dyDescent="0.25">
      <c r="A572" t="s">
        <v>1030</v>
      </c>
      <c r="B572" s="2">
        <v>43403</v>
      </c>
      <c r="C572" s="10" t="str">
        <f t="shared" si="24"/>
        <v>2018</v>
      </c>
      <c r="D572">
        <v>10057</v>
      </c>
      <c r="E572" t="s">
        <v>1557</v>
      </c>
      <c r="F572" t="s">
        <v>39</v>
      </c>
      <c r="G572" t="s">
        <v>112</v>
      </c>
      <c r="H572" t="s">
        <v>26</v>
      </c>
      <c r="I572" t="s">
        <v>27</v>
      </c>
      <c r="J572" t="s">
        <v>236</v>
      </c>
      <c r="K572" t="s">
        <v>237</v>
      </c>
      <c r="L572" t="str">
        <f t="shared" si="25"/>
        <v xml:space="preserve">Hamilton </v>
      </c>
      <c r="M572" t="str">
        <f t="shared" si="26"/>
        <v>Single Item</v>
      </c>
      <c r="N572">
        <v>1</v>
      </c>
      <c r="O572" s="6">
        <v>0.05</v>
      </c>
      <c r="P572" s="3">
        <v>737.82</v>
      </c>
      <c r="Q572" s="3">
        <v>175.46</v>
      </c>
      <c r="R572" s="3">
        <v>202.01</v>
      </c>
    </row>
    <row r="573" spans="1:18" hidden="1" x14ac:dyDescent="0.25">
      <c r="A573" t="s">
        <v>1031</v>
      </c>
      <c r="B573" s="2">
        <v>43980</v>
      </c>
      <c r="C573" s="10" t="str">
        <f t="shared" si="24"/>
        <v>2020</v>
      </c>
      <c r="D573">
        <v>10192</v>
      </c>
      <c r="E573" t="s">
        <v>1032</v>
      </c>
      <c r="F573" t="s">
        <v>39</v>
      </c>
      <c r="G573" t="s">
        <v>72</v>
      </c>
      <c r="H573" t="s">
        <v>73</v>
      </c>
      <c r="I573" t="s">
        <v>56</v>
      </c>
      <c r="J573" t="s">
        <v>379</v>
      </c>
      <c r="K573" t="s">
        <v>380</v>
      </c>
      <c r="L573" t="str">
        <f t="shared" si="25"/>
        <v xml:space="preserve">Toshiba </v>
      </c>
      <c r="M573" t="str">
        <f t="shared" si="26"/>
        <v>Mid-Sized Order</v>
      </c>
      <c r="N573">
        <v>2</v>
      </c>
      <c r="O573" s="6">
        <v>0</v>
      </c>
      <c r="P573" s="3">
        <v>2043.18</v>
      </c>
      <c r="Q573" s="3">
        <v>189.84</v>
      </c>
      <c r="R573" s="3">
        <v>468.48</v>
      </c>
    </row>
    <row r="574" spans="1:18" hidden="1" x14ac:dyDescent="0.25">
      <c r="A574" t="s">
        <v>1033</v>
      </c>
      <c r="B574" s="2">
        <v>43663</v>
      </c>
      <c r="C574" s="10" t="str">
        <f t="shared" si="24"/>
        <v>2019</v>
      </c>
      <c r="D574">
        <v>10277</v>
      </c>
      <c r="E574" t="s">
        <v>1034</v>
      </c>
      <c r="F574" t="s">
        <v>32</v>
      </c>
      <c r="G574" t="s">
        <v>47</v>
      </c>
      <c r="H574" t="s">
        <v>48</v>
      </c>
      <c r="I574" t="s">
        <v>122</v>
      </c>
      <c r="J574" t="s">
        <v>129</v>
      </c>
      <c r="K574" t="s">
        <v>130</v>
      </c>
      <c r="L574" t="str">
        <f t="shared" si="25"/>
        <v xml:space="preserve">BlackBerry </v>
      </c>
      <c r="M574" t="str">
        <f t="shared" si="26"/>
        <v>Single Item</v>
      </c>
      <c r="N574">
        <v>1</v>
      </c>
      <c r="O574" s="6">
        <v>0.05</v>
      </c>
      <c r="P574" s="3">
        <v>916.69</v>
      </c>
      <c r="Q574" s="3">
        <v>56.47</v>
      </c>
      <c r="R574" s="3">
        <v>188.99</v>
      </c>
    </row>
    <row r="575" spans="1:18" hidden="1" x14ac:dyDescent="0.25">
      <c r="A575" t="s">
        <v>1035</v>
      </c>
      <c r="B575" s="2">
        <v>43616</v>
      </c>
      <c r="C575" s="10" t="str">
        <f t="shared" si="24"/>
        <v>2019</v>
      </c>
      <c r="D575">
        <v>10024</v>
      </c>
      <c r="E575" t="s">
        <v>160</v>
      </c>
      <c r="F575" t="s">
        <v>39</v>
      </c>
      <c r="G575" t="s">
        <v>40</v>
      </c>
      <c r="H575" t="s">
        <v>41</v>
      </c>
      <c r="I575" t="s">
        <v>166</v>
      </c>
      <c r="J575" t="s">
        <v>80</v>
      </c>
      <c r="K575" t="s">
        <v>81</v>
      </c>
      <c r="L575" t="str">
        <f t="shared" si="25"/>
        <v xml:space="preserve">HP </v>
      </c>
      <c r="M575" t="str">
        <f t="shared" si="26"/>
        <v>Mid-Sized Order</v>
      </c>
      <c r="N575">
        <v>3</v>
      </c>
      <c r="O575" s="6">
        <v>0.3</v>
      </c>
      <c r="P575" s="3">
        <v>683.22</v>
      </c>
      <c r="Q575" s="3">
        <v>25.9</v>
      </c>
      <c r="R575" s="3">
        <v>105.07</v>
      </c>
    </row>
    <row r="576" spans="1:18" hidden="1" x14ac:dyDescent="0.25">
      <c r="A576" t="s">
        <v>1036</v>
      </c>
      <c r="B576" s="2">
        <v>44481</v>
      </c>
      <c r="C576" s="10" t="str">
        <f t="shared" si="24"/>
        <v>2021</v>
      </c>
      <c r="D576">
        <v>10018</v>
      </c>
      <c r="E576" t="s">
        <v>542</v>
      </c>
      <c r="F576" t="s">
        <v>39</v>
      </c>
      <c r="G576" t="s">
        <v>278</v>
      </c>
      <c r="H576" t="s">
        <v>279</v>
      </c>
      <c r="I576" t="s">
        <v>122</v>
      </c>
      <c r="J576" t="s">
        <v>142</v>
      </c>
      <c r="K576" t="s">
        <v>143</v>
      </c>
      <c r="L576" t="str">
        <f t="shared" si="25"/>
        <v xml:space="preserve">Whirlpook </v>
      </c>
      <c r="M576" t="str">
        <f t="shared" si="26"/>
        <v>Single Item</v>
      </c>
      <c r="N576">
        <v>1</v>
      </c>
      <c r="O576" s="6">
        <v>0.05</v>
      </c>
      <c r="P576" s="3">
        <v>193.67</v>
      </c>
      <c r="Q576" s="3">
        <v>14.7</v>
      </c>
      <c r="R576" s="3">
        <v>24.71</v>
      </c>
    </row>
    <row r="577" spans="1:18" hidden="1" x14ac:dyDescent="0.25">
      <c r="A577" t="s">
        <v>1037</v>
      </c>
      <c r="B577" s="2">
        <v>44864</v>
      </c>
      <c r="C577" s="10" t="str">
        <f t="shared" si="24"/>
        <v>2022</v>
      </c>
      <c r="D577">
        <v>10239</v>
      </c>
      <c r="E577" t="s">
        <v>277</v>
      </c>
      <c r="F577" t="s">
        <v>32</v>
      </c>
      <c r="G577" t="s">
        <v>88</v>
      </c>
      <c r="H577" t="s">
        <v>89</v>
      </c>
      <c r="I577" t="s">
        <v>90</v>
      </c>
      <c r="J577" t="s">
        <v>236</v>
      </c>
      <c r="K577" t="s">
        <v>237</v>
      </c>
      <c r="L577" t="str">
        <f t="shared" si="25"/>
        <v xml:space="preserve">Hamilton </v>
      </c>
      <c r="M577" t="str">
        <f t="shared" si="26"/>
        <v>Single Item</v>
      </c>
      <c r="N577">
        <v>1</v>
      </c>
      <c r="O577" s="6">
        <v>0.15</v>
      </c>
      <c r="P577" s="3">
        <v>737.82</v>
      </c>
      <c r="Q577" s="3">
        <v>193.01</v>
      </c>
      <c r="R577" s="3">
        <v>203.76</v>
      </c>
    </row>
    <row r="578" spans="1:18" hidden="1" x14ac:dyDescent="0.25">
      <c r="A578" t="s">
        <v>1038</v>
      </c>
      <c r="B578" s="2">
        <v>44597</v>
      </c>
      <c r="C578" s="10" t="str">
        <f t="shared" si="24"/>
        <v>2022</v>
      </c>
      <c r="D578">
        <v>10137</v>
      </c>
      <c r="E578" t="s">
        <v>701</v>
      </c>
      <c r="F578" t="s">
        <v>32</v>
      </c>
      <c r="G578" t="s">
        <v>103</v>
      </c>
      <c r="H578" t="s">
        <v>104</v>
      </c>
      <c r="I578" t="s">
        <v>105</v>
      </c>
      <c r="J578" t="s">
        <v>57</v>
      </c>
      <c r="K578" t="s">
        <v>58</v>
      </c>
      <c r="L578" t="str">
        <f t="shared" si="25"/>
        <v xml:space="preserve">KitchenAid </v>
      </c>
      <c r="M578" t="str">
        <f t="shared" si="26"/>
        <v>Mid-Sized Order</v>
      </c>
      <c r="N578">
        <v>4</v>
      </c>
      <c r="O578" s="6">
        <v>0</v>
      </c>
      <c r="P578" s="3">
        <v>603.24</v>
      </c>
      <c r="Q578" s="3">
        <v>13.28</v>
      </c>
      <c r="R578" s="3">
        <v>73.73</v>
      </c>
    </row>
    <row r="579" spans="1:18" hidden="1" x14ac:dyDescent="0.25">
      <c r="A579" t="s">
        <v>1039</v>
      </c>
      <c r="B579" s="2">
        <v>43836</v>
      </c>
      <c r="C579" s="10" t="str">
        <f t="shared" si="24"/>
        <v>2020</v>
      </c>
      <c r="D579">
        <v>10303</v>
      </c>
      <c r="E579" t="s">
        <v>345</v>
      </c>
      <c r="F579" t="s">
        <v>17</v>
      </c>
      <c r="G579" t="s">
        <v>54</v>
      </c>
      <c r="H579" t="s">
        <v>55</v>
      </c>
      <c r="I579" t="s">
        <v>56</v>
      </c>
      <c r="J579" t="s">
        <v>138</v>
      </c>
      <c r="K579" t="s">
        <v>139</v>
      </c>
      <c r="L579" t="str">
        <f t="shared" si="25"/>
        <v xml:space="preserve">Canon </v>
      </c>
      <c r="M579" t="str">
        <f t="shared" si="26"/>
        <v>Single Item</v>
      </c>
      <c r="N579">
        <v>1</v>
      </c>
      <c r="O579" s="6">
        <v>0</v>
      </c>
      <c r="P579" s="3">
        <v>180.9</v>
      </c>
      <c r="Q579" s="3">
        <v>22.28</v>
      </c>
      <c r="R579" s="3">
        <v>29.37</v>
      </c>
    </row>
    <row r="580" spans="1:18" hidden="1" x14ac:dyDescent="0.25">
      <c r="A580" t="s">
        <v>1040</v>
      </c>
      <c r="B580" s="2">
        <v>44441</v>
      </c>
      <c r="C580" s="10" t="str">
        <f t="shared" si="24"/>
        <v>2021</v>
      </c>
      <c r="D580">
        <v>10399</v>
      </c>
      <c r="E580" t="s">
        <v>479</v>
      </c>
      <c r="F580" t="s">
        <v>39</v>
      </c>
      <c r="G580" t="s">
        <v>61</v>
      </c>
      <c r="H580" t="s">
        <v>62</v>
      </c>
      <c r="I580" t="s">
        <v>63</v>
      </c>
      <c r="J580" t="s">
        <v>294</v>
      </c>
      <c r="K580" t="s">
        <v>295</v>
      </c>
      <c r="L580" t="str">
        <f t="shared" si="25"/>
        <v xml:space="preserve">Motorola </v>
      </c>
      <c r="M580" t="str">
        <f t="shared" si="26"/>
        <v>Single Item</v>
      </c>
      <c r="N580">
        <v>1</v>
      </c>
      <c r="O580" s="6">
        <v>0.1</v>
      </c>
      <c r="P580" s="3">
        <v>900.24</v>
      </c>
      <c r="Q580" s="3">
        <v>58.44</v>
      </c>
      <c r="R580" s="3">
        <v>185.89</v>
      </c>
    </row>
    <row r="581" spans="1:18" hidden="1" x14ac:dyDescent="0.25">
      <c r="A581" t="s">
        <v>1041</v>
      </c>
      <c r="B581" s="2">
        <v>44026</v>
      </c>
      <c r="C581" s="10" t="str">
        <f t="shared" si="24"/>
        <v>2020</v>
      </c>
      <c r="D581">
        <v>10360</v>
      </c>
      <c r="E581" t="s">
        <v>75</v>
      </c>
      <c r="F581" t="s">
        <v>17</v>
      </c>
      <c r="G581" t="s">
        <v>112</v>
      </c>
      <c r="H581" t="s">
        <v>26</v>
      </c>
      <c r="I581" t="s">
        <v>27</v>
      </c>
      <c r="J581" t="s">
        <v>246</v>
      </c>
      <c r="K581" t="s">
        <v>247</v>
      </c>
      <c r="L581" t="str">
        <f t="shared" si="25"/>
        <v xml:space="preserve">Samsung </v>
      </c>
      <c r="M581" t="str">
        <f t="shared" si="26"/>
        <v>Large Order</v>
      </c>
      <c r="N581">
        <v>6</v>
      </c>
      <c r="O581" s="6">
        <v>0</v>
      </c>
      <c r="P581" s="3">
        <v>6140.76</v>
      </c>
      <c r="Q581" s="3">
        <v>156.46</v>
      </c>
      <c r="R581" s="3">
        <v>1366.61</v>
      </c>
    </row>
    <row r="582" spans="1:18" hidden="1" x14ac:dyDescent="0.25">
      <c r="A582" t="s">
        <v>1042</v>
      </c>
      <c r="B582" s="2">
        <v>43616</v>
      </c>
      <c r="C582" s="10" t="str">
        <f t="shared" si="24"/>
        <v>2019</v>
      </c>
      <c r="D582">
        <v>10091</v>
      </c>
      <c r="E582" t="s">
        <v>989</v>
      </c>
      <c r="F582" t="s">
        <v>32</v>
      </c>
      <c r="G582" t="s">
        <v>116</v>
      </c>
      <c r="H582" t="s">
        <v>26</v>
      </c>
      <c r="I582" t="s">
        <v>27</v>
      </c>
      <c r="J582" t="s">
        <v>496</v>
      </c>
      <c r="K582" t="s">
        <v>1553</v>
      </c>
      <c r="L582" t="str">
        <f t="shared" si="25"/>
        <v xml:space="preserve">Brother </v>
      </c>
      <c r="M582" t="str">
        <f t="shared" si="26"/>
        <v>Large Order</v>
      </c>
      <c r="N582">
        <v>6</v>
      </c>
      <c r="O582" s="6">
        <v>0</v>
      </c>
      <c r="P582" s="3">
        <v>1675.8</v>
      </c>
      <c r="Q582" s="3">
        <v>26.96</v>
      </c>
      <c r="R582" s="3">
        <v>254.1</v>
      </c>
    </row>
    <row r="583" spans="1:18" hidden="1" x14ac:dyDescent="0.25">
      <c r="A583" t="s">
        <v>1043</v>
      </c>
      <c r="B583" s="2">
        <v>44267</v>
      </c>
      <c r="C583" s="10" t="str">
        <f t="shared" si="24"/>
        <v>2021</v>
      </c>
      <c r="D583">
        <v>10299</v>
      </c>
      <c r="E583" t="s">
        <v>256</v>
      </c>
      <c r="F583" t="s">
        <v>39</v>
      </c>
      <c r="G583" t="s">
        <v>165</v>
      </c>
      <c r="H583" t="s">
        <v>41</v>
      </c>
      <c r="I583" t="s">
        <v>166</v>
      </c>
      <c r="J583" t="s">
        <v>129</v>
      </c>
      <c r="K583" t="s">
        <v>130</v>
      </c>
      <c r="L583" t="str">
        <f t="shared" si="25"/>
        <v xml:space="preserve">BlackBerry </v>
      </c>
      <c r="M583" t="str">
        <f t="shared" si="26"/>
        <v>Mid-Sized Order</v>
      </c>
      <c r="N583">
        <v>2</v>
      </c>
      <c r="O583" s="6">
        <v>0</v>
      </c>
      <c r="P583" s="3">
        <v>1833.38</v>
      </c>
      <c r="Q583" s="3">
        <v>59.16</v>
      </c>
      <c r="R583" s="3">
        <v>372.6</v>
      </c>
    </row>
    <row r="584" spans="1:18" hidden="1" x14ac:dyDescent="0.25">
      <c r="A584" t="s">
        <v>1044</v>
      </c>
      <c r="B584" s="2">
        <v>44414</v>
      </c>
      <c r="C584" s="10" t="str">
        <f t="shared" ref="C584:C647" si="27">LEFT(TEXT(B584, "YYYY-MM-DD"), 4)</f>
        <v>2021</v>
      </c>
      <c r="D584">
        <v>10085</v>
      </c>
      <c r="E584" t="s">
        <v>610</v>
      </c>
      <c r="F584" t="s">
        <v>17</v>
      </c>
      <c r="G584" t="s">
        <v>47</v>
      </c>
      <c r="H584" t="s">
        <v>48</v>
      </c>
      <c r="I584" t="s">
        <v>122</v>
      </c>
      <c r="J584" t="s">
        <v>142</v>
      </c>
      <c r="K584" t="s">
        <v>143</v>
      </c>
      <c r="L584" t="str">
        <f t="shared" ref="L584:L647" si="28">LEFT(K584, FIND(" ", K584))</f>
        <v xml:space="preserve">Whirlpook </v>
      </c>
      <c r="M584" t="str">
        <f t="shared" ref="M584:M647" si="29">IF(N584 = 1, "Single Item", IF(N584 &lt;= 4, "Mid-Sized Order", IF(N584 &gt; 4, "Large Order", "Invalid")))</f>
        <v>Mid-Sized Order</v>
      </c>
      <c r="N584">
        <v>2</v>
      </c>
      <c r="O584" s="6">
        <v>0.05</v>
      </c>
      <c r="P584" s="3">
        <v>387.34</v>
      </c>
      <c r="Q584" s="3">
        <v>14.7</v>
      </c>
      <c r="R584" s="3">
        <v>47.95</v>
      </c>
    </row>
    <row r="585" spans="1:18" hidden="1" x14ac:dyDescent="0.25">
      <c r="A585" t="s">
        <v>1045</v>
      </c>
      <c r="B585" s="2">
        <v>43509</v>
      </c>
      <c r="C585" s="10" t="str">
        <f t="shared" si="27"/>
        <v>2019</v>
      </c>
      <c r="D585">
        <v>10335</v>
      </c>
      <c r="E585" t="s">
        <v>570</v>
      </c>
      <c r="F585" t="s">
        <v>32</v>
      </c>
      <c r="G585" t="s">
        <v>154</v>
      </c>
      <c r="H585" t="s">
        <v>155</v>
      </c>
      <c r="I585" t="s">
        <v>156</v>
      </c>
      <c r="J585" t="s">
        <v>272</v>
      </c>
      <c r="K585" t="s">
        <v>273</v>
      </c>
      <c r="L585" t="str">
        <f t="shared" si="28"/>
        <v xml:space="preserve">Huawei </v>
      </c>
      <c r="M585" t="str">
        <f t="shared" si="29"/>
        <v>Mid-Sized Order</v>
      </c>
      <c r="N585">
        <v>2</v>
      </c>
      <c r="O585" s="6">
        <v>0.05</v>
      </c>
      <c r="P585" s="3">
        <v>1000.64</v>
      </c>
      <c r="Q585" s="3">
        <v>17</v>
      </c>
      <c r="R585" s="3">
        <v>201.82</v>
      </c>
    </row>
    <row r="586" spans="1:18" hidden="1" x14ac:dyDescent="0.25">
      <c r="A586" t="s">
        <v>1046</v>
      </c>
      <c r="B586" s="2">
        <v>43710</v>
      </c>
      <c r="C586" s="10" t="str">
        <f t="shared" si="27"/>
        <v>2019</v>
      </c>
      <c r="D586">
        <v>10333</v>
      </c>
      <c r="E586" t="s">
        <v>938</v>
      </c>
      <c r="F586" t="s">
        <v>17</v>
      </c>
      <c r="G586" t="s">
        <v>278</v>
      </c>
      <c r="H586" t="s">
        <v>279</v>
      </c>
      <c r="I586" t="s">
        <v>122</v>
      </c>
      <c r="J586" t="s">
        <v>398</v>
      </c>
      <c r="K586" t="s">
        <v>1551</v>
      </c>
      <c r="L586" t="str">
        <f t="shared" si="28"/>
        <v xml:space="preserve">Samsung </v>
      </c>
      <c r="M586" t="str">
        <f t="shared" si="29"/>
        <v>Mid-Sized Order</v>
      </c>
      <c r="N586">
        <v>3</v>
      </c>
      <c r="O586" s="6">
        <v>0.05</v>
      </c>
      <c r="P586" s="3">
        <v>718.41</v>
      </c>
      <c r="Q586" s="3">
        <v>23.98</v>
      </c>
      <c r="R586" s="3">
        <v>88.62</v>
      </c>
    </row>
    <row r="587" spans="1:18" hidden="1" x14ac:dyDescent="0.25">
      <c r="A587" t="s">
        <v>1047</v>
      </c>
      <c r="B587" s="2">
        <v>43665</v>
      </c>
      <c r="C587" s="10" t="str">
        <f t="shared" si="27"/>
        <v>2019</v>
      </c>
      <c r="D587">
        <v>10080</v>
      </c>
      <c r="E587" t="s">
        <v>1048</v>
      </c>
      <c r="F587" t="s">
        <v>17</v>
      </c>
      <c r="G587" t="s">
        <v>61</v>
      </c>
      <c r="H587" t="s">
        <v>62</v>
      </c>
      <c r="I587" t="s">
        <v>63</v>
      </c>
      <c r="J587" t="s">
        <v>138</v>
      </c>
      <c r="K587" t="s">
        <v>139</v>
      </c>
      <c r="L587" t="str">
        <f t="shared" si="28"/>
        <v xml:space="preserve">Canon </v>
      </c>
      <c r="M587" t="str">
        <f t="shared" si="29"/>
        <v>Single Item</v>
      </c>
      <c r="N587">
        <v>1</v>
      </c>
      <c r="O587" s="6">
        <v>0.05</v>
      </c>
      <c r="P587" s="3">
        <v>180.9</v>
      </c>
      <c r="Q587" s="3">
        <v>20.43</v>
      </c>
      <c r="R587" s="3">
        <v>29.18</v>
      </c>
    </row>
    <row r="588" spans="1:18" hidden="1" x14ac:dyDescent="0.25">
      <c r="A588" t="s">
        <v>1049</v>
      </c>
      <c r="B588" s="2">
        <v>43125</v>
      </c>
      <c r="C588" s="10" t="str">
        <f t="shared" si="27"/>
        <v>2018</v>
      </c>
      <c r="D588">
        <v>10109</v>
      </c>
      <c r="E588" t="s">
        <v>348</v>
      </c>
      <c r="F588" t="s">
        <v>32</v>
      </c>
      <c r="G588" t="s">
        <v>54</v>
      </c>
      <c r="H588" t="s">
        <v>55</v>
      </c>
      <c r="I588" t="s">
        <v>56</v>
      </c>
      <c r="J588" t="s">
        <v>64</v>
      </c>
      <c r="K588" t="s">
        <v>65</v>
      </c>
      <c r="L588" t="str">
        <f t="shared" si="28"/>
        <v xml:space="preserve">TCL </v>
      </c>
      <c r="M588" t="str">
        <f t="shared" si="29"/>
        <v>Large Order</v>
      </c>
      <c r="N588">
        <v>7</v>
      </c>
      <c r="O588" s="6">
        <v>0.1</v>
      </c>
      <c r="P588" s="3">
        <v>6171.48</v>
      </c>
      <c r="Q588" s="3">
        <v>160.69</v>
      </c>
      <c r="R588" s="3">
        <v>1373.79</v>
      </c>
    </row>
    <row r="589" spans="1:18" hidden="1" x14ac:dyDescent="0.25">
      <c r="A589" t="s">
        <v>1050</v>
      </c>
      <c r="B589" s="2">
        <v>44888</v>
      </c>
      <c r="C589" s="10" t="str">
        <f t="shared" si="27"/>
        <v>2022</v>
      </c>
      <c r="D589">
        <v>10259</v>
      </c>
      <c r="E589" t="s">
        <v>457</v>
      </c>
      <c r="F589" t="s">
        <v>17</v>
      </c>
      <c r="G589" t="s">
        <v>261</v>
      </c>
      <c r="H589" t="s">
        <v>261</v>
      </c>
      <c r="I589" t="s">
        <v>1543</v>
      </c>
      <c r="J589" t="s">
        <v>167</v>
      </c>
      <c r="K589" t="s">
        <v>168</v>
      </c>
      <c r="L589" t="str">
        <f t="shared" si="28"/>
        <v xml:space="preserve">Philips </v>
      </c>
      <c r="M589" t="str">
        <f t="shared" si="29"/>
        <v>Single Item</v>
      </c>
      <c r="N589">
        <v>1</v>
      </c>
      <c r="O589" s="6">
        <v>0</v>
      </c>
      <c r="P589" s="3">
        <v>1215.8</v>
      </c>
      <c r="Q589" s="3">
        <v>240.64</v>
      </c>
      <c r="R589" s="3">
        <v>291.54000000000002</v>
      </c>
    </row>
    <row r="590" spans="1:18" hidden="1" x14ac:dyDescent="0.25">
      <c r="A590" t="s">
        <v>1051</v>
      </c>
      <c r="B590" s="2">
        <v>44469</v>
      </c>
      <c r="C590" s="10" t="str">
        <f t="shared" si="27"/>
        <v>2021</v>
      </c>
      <c r="D590">
        <v>10190</v>
      </c>
      <c r="E590" t="s">
        <v>1052</v>
      </c>
      <c r="F590" t="s">
        <v>17</v>
      </c>
      <c r="G590" t="s">
        <v>47</v>
      </c>
      <c r="H590" t="s">
        <v>48</v>
      </c>
      <c r="I590" t="s">
        <v>122</v>
      </c>
      <c r="J590" t="s">
        <v>150</v>
      </c>
      <c r="K590" t="s">
        <v>151</v>
      </c>
      <c r="L590" t="str">
        <f t="shared" si="28"/>
        <v xml:space="preserve">Maytag </v>
      </c>
      <c r="M590" t="str">
        <f t="shared" si="29"/>
        <v>Large Order</v>
      </c>
      <c r="N590">
        <v>7</v>
      </c>
      <c r="O590" s="6">
        <v>0.05</v>
      </c>
      <c r="P590" s="3">
        <v>6146.56</v>
      </c>
      <c r="Q590" s="3">
        <v>240</v>
      </c>
      <c r="R590" s="3">
        <v>1560.64</v>
      </c>
    </row>
    <row r="591" spans="1:18" hidden="1" x14ac:dyDescent="0.25">
      <c r="A591" t="s">
        <v>1053</v>
      </c>
      <c r="B591" s="2">
        <v>43475</v>
      </c>
      <c r="C591" s="10" t="str">
        <f t="shared" si="27"/>
        <v>2019</v>
      </c>
      <c r="D591">
        <v>10329</v>
      </c>
      <c r="E591" t="s">
        <v>377</v>
      </c>
      <c r="F591" t="s">
        <v>32</v>
      </c>
      <c r="G591" t="s">
        <v>40</v>
      </c>
      <c r="H591" t="s">
        <v>41</v>
      </c>
      <c r="I591" t="s">
        <v>166</v>
      </c>
      <c r="J591" t="s">
        <v>312</v>
      </c>
      <c r="K591" t="s">
        <v>313</v>
      </c>
      <c r="L591" t="str">
        <f t="shared" si="28"/>
        <v xml:space="preserve">Whirlpool </v>
      </c>
      <c r="M591" t="str">
        <f t="shared" si="29"/>
        <v>Single Item</v>
      </c>
      <c r="N591">
        <v>1</v>
      </c>
      <c r="O591" s="6">
        <v>0.25</v>
      </c>
      <c r="P591" s="3">
        <v>722.69</v>
      </c>
      <c r="Q591" s="3">
        <v>196.53</v>
      </c>
      <c r="R591" s="3">
        <v>200.32</v>
      </c>
    </row>
    <row r="592" spans="1:18" hidden="1" x14ac:dyDescent="0.25">
      <c r="A592" t="s">
        <v>1054</v>
      </c>
      <c r="B592" s="2">
        <v>44138</v>
      </c>
      <c r="C592" s="10" t="str">
        <f t="shared" si="27"/>
        <v>2020</v>
      </c>
      <c r="D592">
        <v>10158</v>
      </c>
      <c r="E592" t="s">
        <v>1055</v>
      </c>
      <c r="F592" t="s">
        <v>39</v>
      </c>
      <c r="G592" t="s">
        <v>40</v>
      </c>
      <c r="H592" t="s">
        <v>41</v>
      </c>
      <c r="I592" t="s">
        <v>166</v>
      </c>
      <c r="J592" t="s">
        <v>21</v>
      </c>
      <c r="K592" t="s">
        <v>22</v>
      </c>
      <c r="L592" t="str">
        <f t="shared" si="28"/>
        <v xml:space="preserve">OnePlus </v>
      </c>
      <c r="M592" t="str">
        <f t="shared" si="29"/>
        <v>Single Item</v>
      </c>
      <c r="N592">
        <v>1</v>
      </c>
      <c r="O592" s="6">
        <v>0</v>
      </c>
      <c r="P592" s="3">
        <v>618.01</v>
      </c>
      <c r="Q592" s="3">
        <v>26.2</v>
      </c>
      <c r="R592" s="3">
        <v>126.22</v>
      </c>
    </row>
    <row r="593" spans="1:18" hidden="1" x14ac:dyDescent="0.25">
      <c r="A593" t="s">
        <v>1056</v>
      </c>
      <c r="B593" s="2">
        <v>43354</v>
      </c>
      <c r="C593" s="10" t="str">
        <f t="shared" si="27"/>
        <v>2018</v>
      </c>
      <c r="D593">
        <v>10010</v>
      </c>
      <c r="E593" t="s">
        <v>1057</v>
      </c>
      <c r="F593" t="s">
        <v>17</v>
      </c>
      <c r="G593" t="s">
        <v>154</v>
      </c>
      <c r="H593" t="s">
        <v>155</v>
      </c>
      <c r="I593" t="s">
        <v>156</v>
      </c>
      <c r="J593" t="s">
        <v>21</v>
      </c>
      <c r="K593" t="s">
        <v>22</v>
      </c>
      <c r="L593" t="str">
        <f t="shared" si="28"/>
        <v xml:space="preserve">OnePlus </v>
      </c>
      <c r="M593" t="str">
        <f t="shared" si="29"/>
        <v>Mid-Sized Order</v>
      </c>
      <c r="N593">
        <v>2</v>
      </c>
      <c r="O593" s="6">
        <v>0</v>
      </c>
      <c r="P593" s="3">
        <v>1236.02</v>
      </c>
      <c r="Q593" s="3">
        <v>26.2</v>
      </c>
      <c r="R593" s="3">
        <v>249.82</v>
      </c>
    </row>
    <row r="594" spans="1:18" hidden="1" x14ac:dyDescent="0.25">
      <c r="A594" t="s">
        <v>1058</v>
      </c>
      <c r="B594" s="2">
        <v>44688</v>
      </c>
      <c r="C594" s="10" t="str">
        <f t="shared" si="27"/>
        <v>2022</v>
      </c>
      <c r="D594">
        <v>10341</v>
      </c>
      <c r="E594" t="s">
        <v>200</v>
      </c>
      <c r="F594" t="s">
        <v>39</v>
      </c>
      <c r="G594" t="s">
        <v>72</v>
      </c>
      <c r="H594" t="s">
        <v>73</v>
      </c>
      <c r="I594" t="s">
        <v>56</v>
      </c>
      <c r="J594" t="s">
        <v>229</v>
      </c>
      <c r="K594" t="s">
        <v>230</v>
      </c>
      <c r="L594" t="str">
        <f t="shared" si="28"/>
        <v xml:space="preserve">LG </v>
      </c>
      <c r="M594" t="str">
        <f t="shared" si="29"/>
        <v>Single Item</v>
      </c>
      <c r="N594">
        <v>1</v>
      </c>
      <c r="O594" s="6">
        <v>0.1</v>
      </c>
      <c r="P594" s="3">
        <v>1189.8</v>
      </c>
      <c r="Q594" s="3">
        <v>261.67</v>
      </c>
      <c r="R594" s="3">
        <v>287.93</v>
      </c>
    </row>
    <row r="595" spans="1:18" hidden="1" x14ac:dyDescent="0.25">
      <c r="A595" t="s">
        <v>1059</v>
      </c>
      <c r="B595" s="2">
        <v>44591</v>
      </c>
      <c r="C595" s="10" t="str">
        <f t="shared" si="27"/>
        <v>2022</v>
      </c>
      <c r="D595">
        <v>10164</v>
      </c>
      <c r="E595" t="s">
        <v>564</v>
      </c>
      <c r="F595" t="s">
        <v>32</v>
      </c>
      <c r="G595" t="s">
        <v>33</v>
      </c>
      <c r="H595" t="s">
        <v>34</v>
      </c>
      <c r="I595" t="s">
        <v>27</v>
      </c>
      <c r="J595" t="s">
        <v>50</v>
      </c>
      <c r="K595" t="s">
        <v>51</v>
      </c>
      <c r="L595" t="str">
        <f t="shared" si="28"/>
        <v xml:space="preserve">Nokia </v>
      </c>
      <c r="M595" t="str">
        <f t="shared" si="29"/>
        <v>Single Item</v>
      </c>
      <c r="N595">
        <v>1</v>
      </c>
      <c r="O595" s="6">
        <v>0.1</v>
      </c>
      <c r="P595" s="3">
        <v>925.49</v>
      </c>
      <c r="Q595" s="3">
        <v>45.08</v>
      </c>
      <c r="R595" s="3">
        <v>189.61</v>
      </c>
    </row>
    <row r="596" spans="1:18" hidden="1" x14ac:dyDescent="0.25">
      <c r="A596" t="s">
        <v>1060</v>
      </c>
      <c r="B596" s="2">
        <v>44589</v>
      </c>
      <c r="C596" s="10" t="str">
        <f t="shared" si="27"/>
        <v>2022</v>
      </c>
      <c r="D596">
        <v>10236</v>
      </c>
      <c r="E596" t="s">
        <v>1562</v>
      </c>
      <c r="F596" t="s">
        <v>32</v>
      </c>
      <c r="G596" t="s">
        <v>193</v>
      </c>
      <c r="H596" t="s">
        <v>193</v>
      </c>
      <c r="I596" t="s">
        <v>194</v>
      </c>
      <c r="J596" t="s">
        <v>157</v>
      </c>
      <c r="K596" t="s">
        <v>158</v>
      </c>
      <c r="L596" t="str">
        <f t="shared" si="28"/>
        <v xml:space="preserve">Epson </v>
      </c>
      <c r="M596" t="str">
        <f t="shared" si="29"/>
        <v>Mid-Sized Order</v>
      </c>
      <c r="N596">
        <v>3</v>
      </c>
      <c r="O596" s="6">
        <v>0</v>
      </c>
      <c r="P596" s="3">
        <v>566.61</v>
      </c>
      <c r="Q596" s="3">
        <v>22.58</v>
      </c>
      <c r="R596" s="3">
        <v>87.25</v>
      </c>
    </row>
    <row r="597" spans="1:18" hidden="1" x14ac:dyDescent="0.25">
      <c r="A597" t="s">
        <v>1061</v>
      </c>
      <c r="B597" s="2">
        <v>43814</v>
      </c>
      <c r="C597" s="10" t="str">
        <f t="shared" si="27"/>
        <v>2019</v>
      </c>
      <c r="D597">
        <v>10367</v>
      </c>
      <c r="E597" t="s">
        <v>79</v>
      </c>
      <c r="F597" t="s">
        <v>39</v>
      </c>
      <c r="G597" t="s">
        <v>133</v>
      </c>
      <c r="H597" t="s">
        <v>134</v>
      </c>
      <c r="I597" t="s">
        <v>135</v>
      </c>
      <c r="J597" t="s">
        <v>374</v>
      </c>
      <c r="K597" t="s">
        <v>1550</v>
      </c>
      <c r="L597" t="str">
        <f t="shared" si="28"/>
        <v xml:space="preserve">Insignia </v>
      </c>
      <c r="M597" t="str">
        <f t="shared" si="29"/>
        <v>Mid-Sized Order</v>
      </c>
      <c r="N597">
        <v>4</v>
      </c>
      <c r="O597" s="6">
        <v>0.05</v>
      </c>
      <c r="P597" s="3">
        <v>4764.04</v>
      </c>
      <c r="Q597" s="3">
        <v>259.07</v>
      </c>
      <c r="R597" s="3">
        <v>1073.99</v>
      </c>
    </row>
    <row r="598" spans="1:18" hidden="1" x14ac:dyDescent="0.25">
      <c r="A598" t="s">
        <v>1062</v>
      </c>
      <c r="B598" s="2">
        <v>43974</v>
      </c>
      <c r="C598" s="10" t="str">
        <f t="shared" si="27"/>
        <v>2020</v>
      </c>
      <c r="D598">
        <v>10288</v>
      </c>
      <c r="E598" t="s">
        <v>329</v>
      </c>
      <c r="F598" t="s">
        <v>39</v>
      </c>
      <c r="G598" t="s">
        <v>18</v>
      </c>
      <c r="H598" t="s">
        <v>19</v>
      </c>
      <c r="I598" t="s">
        <v>20</v>
      </c>
      <c r="J598" t="s">
        <v>312</v>
      </c>
      <c r="K598" t="s">
        <v>313</v>
      </c>
      <c r="L598" t="str">
        <f t="shared" si="28"/>
        <v xml:space="preserve">Whirlpool </v>
      </c>
      <c r="M598" t="str">
        <f t="shared" si="29"/>
        <v>Large Order</v>
      </c>
      <c r="N598">
        <v>7</v>
      </c>
      <c r="O598" s="6">
        <v>0.1</v>
      </c>
      <c r="P598" s="3">
        <v>5058.83</v>
      </c>
      <c r="Q598" s="3">
        <v>187.59</v>
      </c>
      <c r="R598" s="3">
        <v>1283.45</v>
      </c>
    </row>
    <row r="599" spans="1:18" hidden="1" x14ac:dyDescent="0.25">
      <c r="A599" t="s">
        <v>1063</v>
      </c>
      <c r="B599" s="2">
        <v>44921</v>
      </c>
      <c r="C599" s="10" t="str">
        <f t="shared" si="27"/>
        <v>2022</v>
      </c>
      <c r="D599">
        <v>10341</v>
      </c>
      <c r="E599" t="s">
        <v>200</v>
      </c>
      <c r="F599" t="s">
        <v>39</v>
      </c>
      <c r="G599" t="s">
        <v>193</v>
      </c>
      <c r="H599" t="s">
        <v>193</v>
      </c>
      <c r="I599" t="s">
        <v>194</v>
      </c>
      <c r="J599" t="s">
        <v>43</v>
      </c>
      <c r="K599" t="s">
        <v>44</v>
      </c>
      <c r="L599" t="str">
        <f t="shared" si="28"/>
        <v xml:space="preserve">HP </v>
      </c>
      <c r="M599" t="str">
        <f t="shared" si="29"/>
        <v>Mid-Sized Order</v>
      </c>
      <c r="N599">
        <v>4</v>
      </c>
      <c r="O599" s="6">
        <v>0.1</v>
      </c>
      <c r="P599" s="3">
        <v>630</v>
      </c>
      <c r="Q599" s="3">
        <v>19.79</v>
      </c>
      <c r="R599" s="3">
        <v>96.46</v>
      </c>
    </row>
    <row r="600" spans="1:18" hidden="1" x14ac:dyDescent="0.25">
      <c r="A600" t="s">
        <v>1064</v>
      </c>
      <c r="B600" s="2">
        <v>44083</v>
      </c>
      <c r="C600" s="10" t="str">
        <f t="shared" si="27"/>
        <v>2020</v>
      </c>
      <c r="D600">
        <v>10089</v>
      </c>
      <c r="E600" t="s">
        <v>323</v>
      </c>
      <c r="F600" t="s">
        <v>17</v>
      </c>
      <c r="G600" t="s">
        <v>193</v>
      </c>
      <c r="H600" t="s">
        <v>193</v>
      </c>
      <c r="I600" t="s">
        <v>194</v>
      </c>
      <c r="J600" t="s">
        <v>76</v>
      </c>
      <c r="K600" t="s">
        <v>77</v>
      </c>
      <c r="L600" t="str">
        <f t="shared" si="28"/>
        <v xml:space="preserve">Samsung </v>
      </c>
      <c r="M600" t="str">
        <f t="shared" si="29"/>
        <v>Single Item</v>
      </c>
      <c r="N600">
        <v>1</v>
      </c>
      <c r="O600" s="6">
        <v>0.05</v>
      </c>
      <c r="P600" s="3">
        <v>971.5</v>
      </c>
      <c r="Q600" s="3">
        <v>55.84</v>
      </c>
      <c r="R600" s="3">
        <v>199.88</v>
      </c>
    </row>
    <row r="601" spans="1:18" hidden="1" x14ac:dyDescent="0.25">
      <c r="A601" t="s">
        <v>1065</v>
      </c>
      <c r="B601" s="2">
        <v>43862</v>
      </c>
      <c r="C601" s="10" t="str">
        <f t="shared" si="27"/>
        <v>2020</v>
      </c>
      <c r="D601">
        <v>10069</v>
      </c>
      <c r="E601" t="s">
        <v>861</v>
      </c>
      <c r="F601" t="s">
        <v>17</v>
      </c>
      <c r="G601" t="s">
        <v>112</v>
      </c>
      <c r="H601" t="s">
        <v>26</v>
      </c>
      <c r="I601" t="s">
        <v>27</v>
      </c>
      <c r="J601" t="s">
        <v>272</v>
      </c>
      <c r="K601" t="s">
        <v>273</v>
      </c>
      <c r="L601" t="str">
        <f t="shared" si="28"/>
        <v xml:space="preserve">Huawei </v>
      </c>
      <c r="M601" t="str">
        <f t="shared" si="29"/>
        <v>Mid-Sized Order</v>
      </c>
      <c r="N601">
        <v>3</v>
      </c>
      <c r="O601" s="6">
        <v>0</v>
      </c>
      <c r="P601" s="3">
        <v>1500.96</v>
      </c>
      <c r="Q601" s="3">
        <v>15.45</v>
      </c>
      <c r="R601" s="3">
        <v>301.73</v>
      </c>
    </row>
    <row r="602" spans="1:18" hidden="1" x14ac:dyDescent="0.25">
      <c r="A602" t="s">
        <v>1066</v>
      </c>
      <c r="B602" s="2">
        <v>43805</v>
      </c>
      <c r="C602" s="10" t="str">
        <f t="shared" si="27"/>
        <v>2019</v>
      </c>
      <c r="D602">
        <v>10328</v>
      </c>
      <c r="E602" t="s">
        <v>369</v>
      </c>
      <c r="F602" t="s">
        <v>32</v>
      </c>
      <c r="G602" t="s">
        <v>193</v>
      </c>
      <c r="H602" t="s">
        <v>193</v>
      </c>
      <c r="I602" t="s">
        <v>194</v>
      </c>
      <c r="J602" t="s">
        <v>480</v>
      </c>
      <c r="K602" t="s">
        <v>481</v>
      </c>
      <c r="L602" t="str">
        <f t="shared" si="28"/>
        <v xml:space="preserve">Panasonic </v>
      </c>
      <c r="M602" t="str">
        <f t="shared" si="29"/>
        <v>Large Order</v>
      </c>
      <c r="N602">
        <v>7</v>
      </c>
      <c r="O602" s="6">
        <v>0</v>
      </c>
      <c r="P602" s="3">
        <v>6195.49</v>
      </c>
      <c r="Q602" s="3">
        <v>159.04</v>
      </c>
      <c r="R602" s="3">
        <v>1378.94</v>
      </c>
    </row>
    <row r="603" spans="1:18" hidden="1" x14ac:dyDescent="0.25">
      <c r="A603" t="s">
        <v>1067</v>
      </c>
      <c r="B603" s="2">
        <v>44593</v>
      </c>
      <c r="C603" s="10" t="str">
        <f t="shared" si="27"/>
        <v>2022</v>
      </c>
      <c r="D603">
        <v>10186</v>
      </c>
      <c r="E603" t="s">
        <v>1068</v>
      </c>
      <c r="F603" t="s">
        <v>39</v>
      </c>
      <c r="G603" t="s">
        <v>278</v>
      </c>
      <c r="H603" t="s">
        <v>279</v>
      </c>
      <c r="I603" t="s">
        <v>122</v>
      </c>
      <c r="J603" t="s">
        <v>80</v>
      </c>
      <c r="K603" t="s">
        <v>81</v>
      </c>
      <c r="L603" t="str">
        <f t="shared" si="28"/>
        <v xml:space="preserve">HP </v>
      </c>
      <c r="M603" t="str">
        <f t="shared" si="29"/>
        <v>Large Order</v>
      </c>
      <c r="N603">
        <v>6</v>
      </c>
      <c r="O603" s="6">
        <v>0</v>
      </c>
      <c r="P603" s="3">
        <v>1366.44</v>
      </c>
      <c r="Q603" s="3">
        <v>24.73</v>
      </c>
      <c r="R603" s="3">
        <v>207.43</v>
      </c>
    </row>
    <row r="604" spans="1:18" hidden="1" x14ac:dyDescent="0.25">
      <c r="A604" t="s">
        <v>1069</v>
      </c>
      <c r="B604" s="2">
        <v>43987</v>
      </c>
      <c r="C604" s="10" t="str">
        <f t="shared" si="27"/>
        <v>2020</v>
      </c>
      <c r="D604">
        <v>10240</v>
      </c>
      <c r="E604" t="s">
        <v>1070</v>
      </c>
      <c r="F604" t="s">
        <v>39</v>
      </c>
      <c r="G604" t="s">
        <v>193</v>
      </c>
      <c r="H604" t="s">
        <v>193</v>
      </c>
      <c r="I604" t="s">
        <v>194</v>
      </c>
      <c r="J604" t="s">
        <v>28</v>
      </c>
      <c r="K604" t="s">
        <v>29</v>
      </c>
      <c r="L604" t="str">
        <f t="shared" si="28"/>
        <v xml:space="preserve">LG </v>
      </c>
      <c r="M604" t="str">
        <f t="shared" si="29"/>
        <v>Single Item</v>
      </c>
      <c r="N604">
        <v>1</v>
      </c>
      <c r="O604" s="6">
        <v>0.05</v>
      </c>
      <c r="P604" s="3">
        <v>1004.18</v>
      </c>
      <c r="Q604" s="3">
        <v>295.55</v>
      </c>
      <c r="R604" s="3">
        <v>280.58999999999997</v>
      </c>
    </row>
    <row r="605" spans="1:18" hidden="1" x14ac:dyDescent="0.25">
      <c r="A605" t="s">
        <v>1071</v>
      </c>
      <c r="B605" s="2">
        <v>43148</v>
      </c>
      <c r="C605" s="10" t="str">
        <f t="shared" si="27"/>
        <v>2018</v>
      </c>
      <c r="D605">
        <v>10318</v>
      </c>
      <c r="E605" t="s">
        <v>519</v>
      </c>
      <c r="F605" t="s">
        <v>39</v>
      </c>
      <c r="G605" t="s">
        <v>40</v>
      </c>
      <c r="H605" t="s">
        <v>41</v>
      </c>
      <c r="I605" t="s">
        <v>166</v>
      </c>
      <c r="J605" t="s">
        <v>427</v>
      </c>
      <c r="K605" t="s">
        <v>428</v>
      </c>
      <c r="L605" t="str">
        <f t="shared" si="28"/>
        <v xml:space="preserve">Sharp </v>
      </c>
      <c r="M605" t="str">
        <f t="shared" si="29"/>
        <v>Mid-Sized Order</v>
      </c>
      <c r="N605">
        <v>4</v>
      </c>
      <c r="O605" s="6">
        <v>0.15</v>
      </c>
      <c r="P605" s="3">
        <v>516.76</v>
      </c>
      <c r="Q605" s="3">
        <v>13.28</v>
      </c>
      <c r="R605" s="3">
        <v>78.849999999999994</v>
      </c>
    </row>
    <row r="606" spans="1:18" hidden="1" x14ac:dyDescent="0.25">
      <c r="A606" t="s">
        <v>1072</v>
      </c>
      <c r="B606" s="2">
        <v>43247</v>
      </c>
      <c r="C606" s="10" t="str">
        <f t="shared" si="27"/>
        <v>2018</v>
      </c>
      <c r="D606">
        <v>10388</v>
      </c>
      <c r="E606" t="s">
        <v>311</v>
      </c>
      <c r="F606" t="s">
        <v>39</v>
      </c>
      <c r="G606" t="s">
        <v>121</v>
      </c>
      <c r="H606" t="s">
        <v>121</v>
      </c>
      <c r="I606" t="s">
        <v>122</v>
      </c>
      <c r="J606" t="s">
        <v>398</v>
      </c>
      <c r="K606" t="s">
        <v>1551</v>
      </c>
      <c r="L606" t="str">
        <f t="shared" si="28"/>
        <v xml:space="preserve">Samsung </v>
      </c>
      <c r="M606" t="str">
        <f t="shared" si="29"/>
        <v>Mid-Sized Order</v>
      </c>
      <c r="N606">
        <v>3</v>
      </c>
      <c r="O606" s="6">
        <v>0</v>
      </c>
      <c r="P606" s="3">
        <v>718.41</v>
      </c>
      <c r="Q606" s="3">
        <v>23.98</v>
      </c>
      <c r="R606" s="3">
        <v>88.62</v>
      </c>
    </row>
    <row r="607" spans="1:18" hidden="1" x14ac:dyDescent="0.25">
      <c r="A607" t="s">
        <v>1073</v>
      </c>
      <c r="B607" s="2">
        <v>44401</v>
      </c>
      <c r="C607" s="10" t="str">
        <f t="shared" si="27"/>
        <v>2021</v>
      </c>
      <c r="D607">
        <v>10196</v>
      </c>
      <c r="E607" t="s">
        <v>1539</v>
      </c>
      <c r="F607" t="s">
        <v>39</v>
      </c>
      <c r="G607" t="s">
        <v>112</v>
      </c>
      <c r="H607" t="s">
        <v>26</v>
      </c>
      <c r="I607" t="s">
        <v>27</v>
      </c>
      <c r="J607" t="s">
        <v>398</v>
      </c>
      <c r="K607" t="s">
        <v>1551</v>
      </c>
      <c r="L607" t="str">
        <f t="shared" si="28"/>
        <v xml:space="preserve">Samsung </v>
      </c>
      <c r="M607" t="str">
        <f t="shared" si="29"/>
        <v>Large Order</v>
      </c>
      <c r="N607">
        <v>6</v>
      </c>
      <c r="O607" s="6">
        <v>0</v>
      </c>
      <c r="P607" s="3">
        <v>1436.82</v>
      </c>
      <c r="Q607" s="3">
        <v>22.84</v>
      </c>
      <c r="R607" s="3">
        <v>174.72</v>
      </c>
    </row>
    <row r="608" spans="1:18" hidden="1" x14ac:dyDescent="0.25">
      <c r="A608" t="s">
        <v>1074</v>
      </c>
      <c r="B608" s="2">
        <v>43148</v>
      </c>
      <c r="C608" s="10" t="str">
        <f t="shared" si="27"/>
        <v>2018</v>
      </c>
      <c r="D608">
        <v>10042</v>
      </c>
      <c r="E608" t="s">
        <v>1075</v>
      </c>
      <c r="F608" t="s">
        <v>32</v>
      </c>
      <c r="G608" t="s">
        <v>47</v>
      </c>
      <c r="H608" t="s">
        <v>48</v>
      </c>
      <c r="I608" t="s">
        <v>122</v>
      </c>
      <c r="J608" t="s">
        <v>272</v>
      </c>
      <c r="K608" t="s">
        <v>273</v>
      </c>
      <c r="L608" t="str">
        <f t="shared" si="28"/>
        <v xml:space="preserve">Huawei </v>
      </c>
      <c r="M608" t="str">
        <f t="shared" si="29"/>
        <v>Mid-Sized Order</v>
      </c>
      <c r="N608">
        <v>2</v>
      </c>
      <c r="O608" s="6">
        <v>0</v>
      </c>
      <c r="P608" s="3">
        <v>1000.64</v>
      </c>
      <c r="Q608" s="3">
        <v>16.22</v>
      </c>
      <c r="R608" s="3">
        <v>201.74</v>
      </c>
    </row>
    <row r="609" spans="1:18" hidden="1" x14ac:dyDescent="0.25">
      <c r="A609" t="s">
        <v>1076</v>
      </c>
      <c r="B609" s="2">
        <v>44617</v>
      </c>
      <c r="C609" s="10" t="str">
        <f t="shared" si="27"/>
        <v>2022</v>
      </c>
      <c r="D609">
        <v>10319</v>
      </c>
      <c r="E609" t="s">
        <v>621</v>
      </c>
      <c r="F609" t="s">
        <v>32</v>
      </c>
      <c r="G609" t="s">
        <v>88</v>
      </c>
      <c r="H609" t="s">
        <v>89</v>
      </c>
      <c r="I609" t="s">
        <v>90</v>
      </c>
      <c r="J609" t="s">
        <v>374</v>
      </c>
      <c r="K609" t="s">
        <v>1550</v>
      </c>
      <c r="L609" t="str">
        <f t="shared" si="28"/>
        <v xml:space="preserve">Insignia </v>
      </c>
      <c r="M609" t="str">
        <f t="shared" si="29"/>
        <v>Mid-Sized Order</v>
      </c>
      <c r="N609">
        <v>2</v>
      </c>
      <c r="O609" s="6">
        <v>0</v>
      </c>
      <c r="P609" s="3">
        <v>2382.02</v>
      </c>
      <c r="Q609" s="3">
        <v>247.81</v>
      </c>
      <c r="R609" s="3">
        <v>548.82000000000005</v>
      </c>
    </row>
    <row r="610" spans="1:18" hidden="1" x14ac:dyDescent="0.25">
      <c r="A610" t="s">
        <v>1077</v>
      </c>
      <c r="B610" s="2">
        <v>43264</v>
      </c>
      <c r="C610" s="10" t="str">
        <f t="shared" si="27"/>
        <v>2018</v>
      </c>
      <c r="D610">
        <v>10218</v>
      </c>
      <c r="E610" t="s">
        <v>293</v>
      </c>
      <c r="F610" t="s">
        <v>32</v>
      </c>
      <c r="G610" t="s">
        <v>33</v>
      </c>
      <c r="H610" t="s">
        <v>34</v>
      </c>
      <c r="I610" t="s">
        <v>27</v>
      </c>
      <c r="J610" t="s">
        <v>43</v>
      </c>
      <c r="K610" t="s">
        <v>44</v>
      </c>
      <c r="L610" t="str">
        <f t="shared" si="28"/>
        <v xml:space="preserve">HP </v>
      </c>
      <c r="M610" t="str">
        <f t="shared" si="29"/>
        <v>Mid-Sized Order</v>
      </c>
      <c r="N610">
        <v>4</v>
      </c>
      <c r="O610" s="6">
        <v>0</v>
      </c>
      <c r="P610" s="3">
        <v>630</v>
      </c>
      <c r="Q610" s="3">
        <v>17.989999999999998</v>
      </c>
      <c r="R610" s="3">
        <v>96.28</v>
      </c>
    </row>
    <row r="611" spans="1:18" hidden="1" x14ac:dyDescent="0.25">
      <c r="A611" t="s">
        <v>1078</v>
      </c>
      <c r="B611" s="2">
        <v>43638</v>
      </c>
      <c r="C611" s="10" t="str">
        <f t="shared" si="27"/>
        <v>2019</v>
      </c>
      <c r="D611">
        <v>10142</v>
      </c>
      <c r="E611" t="s">
        <v>67</v>
      </c>
      <c r="F611" t="s">
        <v>32</v>
      </c>
      <c r="G611" t="s">
        <v>54</v>
      </c>
      <c r="H611" t="s">
        <v>55</v>
      </c>
      <c r="I611" t="s">
        <v>56</v>
      </c>
      <c r="J611" t="s">
        <v>106</v>
      </c>
      <c r="K611" t="s">
        <v>107</v>
      </c>
      <c r="L611" t="str">
        <f t="shared" si="28"/>
        <v xml:space="preserve">Breville </v>
      </c>
      <c r="M611" t="str">
        <f t="shared" si="29"/>
        <v>Single Item</v>
      </c>
      <c r="N611">
        <v>1</v>
      </c>
      <c r="O611" s="6">
        <v>0</v>
      </c>
      <c r="P611" s="3">
        <v>1007.32</v>
      </c>
      <c r="Q611" s="3">
        <v>282.7</v>
      </c>
      <c r="R611" s="3">
        <v>280.10000000000002</v>
      </c>
    </row>
    <row r="612" spans="1:18" hidden="1" x14ac:dyDescent="0.25">
      <c r="A612" t="s">
        <v>1079</v>
      </c>
      <c r="B612" s="2">
        <v>44011</v>
      </c>
      <c r="C612" s="10" t="str">
        <f t="shared" si="27"/>
        <v>2020</v>
      </c>
      <c r="D612">
        <v>10280</v>
      </c>
      <c r="E612" t="s">
        <v>1560</v>
      </c>
      <c r="F612" t="s">
        <v>17</v>
      </c>
      <c r="G612" t="s">
        <v>33</v>
      </c>
      <c r="H612" t="s">
        <v>34</v>
      </c>
      <c r="I612" t="s">
        <v>27</v>
      </c>
      <c r="J612" t="s">
        <v>241</v>
      </c>
      <c r="K612" t="s">
        <v>242</v>
      </c>
      <c r="L612" t="str">
        <f t="shared" si="28"/>
        <v xml:space="preserve">LG </v>
      </c>
      <c r="M612" t="str">
        <f t="shared" si="29"/>
        <v>Mid-Sized Order</v>
      </c>
      <c r="N612">
        <v>3</v>
      </c>
      <c r="O612" s="6">
        <v>0.05</v>
      </c>
      <c r="P612" s="3">
        <v>714.24</v>
      </c>
      <c r="Q612" s="3">
        <v>27.16</v>
      </c>
      <c r="R612" s="3">
        <v>88.43</v>
      </c>
    </row>
    <row r="613" spans="1:18" hidden="1" x14ac:dyDescent="0.25">
      <c r="A613" t="s">
        <v>1080</v>
      </c>
      <c r="B613" s="2">
        <v>44123</v>
      </c>
      <c r="C613" s="10" t="str">
        <f t="shared" si="27"/>
        <v>2020</v>
      </c>
      <c r="D613">
        <v>10034</v>
      </c>
      <c r="E613" t="s">
        <v>1081</v>
      </c>
      <c r="F613" t="s">
        <v>32</v>
      </c>
      <c r="G613" t="s">
        <v>261</v>
      </c>
      <c r="H613" t="s">
        <v>261</v>
      </c>
      <c r="I613" t="s">
        <v>1543</v>
      </c>
      <c r="J613" t="s">
        <v>181</v>
      </c>
      <c r="K613" t="s">
        <v>182</v>
      </c>
      <c r="L613" t="str">
        <f t="shared" si="28"/>
        <v xml:space="preserve">Hoover </v>
      </c>
      <c r="M613" t="str">
        <f t="shared" si="29"/>
        <v>Mid-Sized Order</v>
      </c>
      <c r="N613">
        <v>4</v>
      </c>
      <c r="O613" s="6">
        <v>0</v>
      </c>
      <c r="P613" s="3">
        <v>920.76</v>
      </c>
      <c r="Q613" s="3">
        <v>30.15</v>
      </c>
      <c r="R613" s="3">
        <v>113.5</v>
      </c>
    </row>
    <row r="614" spans="1:18" hidden="1" x14ac:dyDescent="0.25">
      <c r="A614" t="s">
        <v>1082</v>
      </c>
      <c r="B614" s="2">
        <v>44238</v>
      </c>
      <c r="C614" s="10" t="str">
        <f t="shared" si="27"/>
        <v>2021</v>
      </c>
      <c r="D614">
        <v>10340</v>
      </c>
      <c r="E614" t="s">
        <v>198</v>
      </c>
      <c r="F614" t="s">
        <v>32</v>
      </c>
      <c r="G614" t="s">
        <v>103</v>
      </c>
      <c r="H614" t="s">
        <v>104</v>
      </c>
      <c r="I614" t="s">
        <v>105</v>
      </c>
      <c r="J614" t="s">
        <v>398</v>
      </c>
      <c r="K614" t="s">
        <v>1551</v>
      </c>
      <c r="L614" t="str">
        <f t="shared" si="28"/>
        <v xml:space="preserve">Samsung </v>
      </c>
      <c r="M614" t="str">
        <f t="shared" si="29"/>
        <v>Single Item</v>
      </c>
      <c r="N614">
        <v>1</v>
      </c>
      <c r="O614" s="6">
        <v>0</v>
      </c>
      <c r="P614" s="3">
        <v>239.47</v>
      </c>
      <c r="Q614" s="3">
        <v>26.27</v>
      </c>
      <c r="R614" s="3">
        <v>31.37</v>
      </c>
    </row>
    <row r="615" spans="1:18" hidden="1" x14ac:dyDescent="0.25">
      <c r="A615" t="s">
        <v>1083</v>
      </c>
      <c r="B615" s="2">
        <v>44358</v>
      </c>
      <c r="C615" s="10" t="str">
        <f t="shared" si="27"/>
        <v>2021</v>
      </c>
      <c r="D615">
        <v>10061</v>
      </c>
      <c r="E615" t="s">
        <v>132</v>
      </c>
      <c r="F615" t="s">
        <v>32</v>
      </c>
      <c r="G615" t="s">
        <v>278</v>
      </c>
      <c r="H615" t="s">
        <v>279</v>
      </c>
      <c r="I615" t="s">
        <v>122</v>
      </c>
      <c r="J615" t="s">
        <v>443</v>
      </c>
      <c r="K615" t="s">
        <v>444</v>
      </c>
      <c r="L615" t="str">
        <f t="shared" si="28"/>
        <v xml:space="preserve">Cisco </v>
      </c>
      <c r="M615" t="str">
        <f t="shared" si="29"/>
        <v>Mid-Sized Order</v>
      </c>
      <c r="N615">
        <v>2</v>
      </c>
      <c r="O615" s="6">
        <v>0.05</v>
      </c>
      <c r="P615" s="3">
        <v>1108.3800000000001</v>
      </c>
      <c r="Q615" s="3">
        <v>29.94</v>
      </c>
      <c r="R615" s="3">
        <v>224.67</v>
      </c>
    </row>
    <row r="616" spans="1:18" hidden="1" x14ac:dyDescent="0.25">
      <c r="A616" t="s">
        <v>1084</v>
      </c>
      <c r="B616" s="2">
        <v>43318</v>
      </c>
      <c r="C616" s="10" t="str">
        <f t="shared" si="27"/>
        <v>2018</v>
      </c>
      <c r="D616">
        <v>10337</v>
      </c>
      <c r="E616" t="s">
        <v>1537</v>
      </c>
      <c r="F616" t="s">
        <v>17</v>
      </c>
      <c r="G616" t="s">
        <v>54</v>
      </c>
      <c r="H616" t="s">
        <v>55</v>
      </c>
      <c r="I616" t="s">
        <v>56</v>
      </c>
      <c r="J616" t="s">
        <v>283</v>
      </c>
      <c r="K616" t="s">
        <v>284</v>
      </c>
      <c r="L616" t="str">
        <f t="shared" si="28"/>
        <v xml:space="preserve">Sony </v>
      </c>
      <c r="M616" t="str">
        <f t="shared" si="29"/>
        <v>Single Item</v>
      </c>
      <c r="N616">
        <v>1</v>
      </c>
      <c r="O616" s="6">
        <v>0</v>
      </c>
      <c r="P616" s="3">
        <v>867.32</v>
      </c>
      <c r="Q616" s="3">
        <v>179.42</v>
      </c>
      <c r="R616" s="3">
        <v>208.75</v>
      </c>
    </row>
    <row r="617" spans="1:18" hidden="1" x14ac:dyDescent="0.25">
      <c r="A617" t="s">
        <v>1085</v>
      </c>
      <c r="B617" s="2">
        <v>44457</v>
      </c>
      <c r="C617" s="10" t="str">
        <f t="shared" si="27"/>
        <v>2021</v>
      </c>
      <c r="D617">
        <v>10377</v>
      </c>
      <c r="E617" t="s">
        <v>1086</v>
      </c>
      <c r="F617" t="s">
        <v>39</v>
      </c>
      <c r="G617" t="s">
        <v>47</v>
      </c>
      <c r="H617" t="s">
        <v>48</v>
      </c>
      <c r="I617" t="s">
        <v>122</v>
      </c>
      <c r="J617" t="s">
        <v>146</v>
      </c>
      <c r="K617" t="s">
        <v>147</v>
      </c>
      <c r="L617" t="str">
        <f t="shared" si="28"/>
        <v xml:space="preserve">Breville </v>
      </c>
      <c r="M617" t="str">
        <f t="shared" si="29"/>
        <v>Single Item</v>
      </c>
      <c r="N617">
        <v>1</v>
      </c>
      <c r="O617" s="6">
        <v>0.05</v>
      </c>
      <c r="P617" s="3">
        <v>161.18</v>
      </c>
      <c r="Q617" s="3">
        <v>14.53</v>
      </c>
      <c r="R617" s="3">
        <v>20.79</v>
      </c>
    </row>
    <row r="618" spans="1:18" hidden="1" x14ac:dyDescent="0.25">
      <c r="A618" t="s">
        <v>1087</v>
      </c>
      <c r="B618" s="2">
        <v>44198</v>
      </c>
      <c r="C618" s="10" t="str">
        <f t="shared" si="27"/>
        <v>2021</v>
      </c>
      <c r="D618">
        <v>10235</v>
      </c>
      <c r="E618" t="s">
        <v>1010</v>
      </c>
      <c r="F618" t="s">
        <v>39</v>
      </c>
      <c r="G618" t="s">
        <v>103</v>
      </c>
      <c r="H618" t="s">
        <v>104</v>
      </c>
      <c r="I618" t="s">
        <v>105</v>
      </c>
      <c r="J618" t="s">
        <v>50</v>
      </c>
      <c r="K618" t="s">
        <v>51</v>
      </c>
      <c r="L618" t="str">
        <f t="shared" si="28"/>
        <v xml:space="preserve">Nokia </v>
      </c>
      <c r="M618" t="str">
        <f t="shared" si="29"/>
        <v>Single Item</v>
      </c>
      <c r="N618">
        <v>1</v>
      </c>
      <c r="O618" s="6">
        <v>0.05</v>
      </c>
      <c r="P618" s="3">
        <v>925.49</v>
      </c>
      <c r="Q618" s="3">
        <v>51.84</v>
      </c>
      <c r="R618" s="3">
        <v>190.28</v>
      </c>
    </row>
    <row r="619" spans="1:18" hidden="1" x14ac:dyDescent="0.25">
      <c r="A619" t="s">
        <v>1088</v>
      </c>
      <c r="B619" s="2">
        <v>44335</v>
      </c>
      <c r="C619" s="10" t="str">
        <f t="shared" si="27"/>
        <v>2021</v>
      </c>
      <c r="D619">
        <v>10372</v>
      </c>
      <c r="E619" t="s">
        <v>1089</v>
      </c>
      <c r="F619" t="s">
        <v>32</v>
      </c>
      <c r="G619" t="s">
        <v>72</v>
      </c>
      <c r="H619" t="s">
        <v>73</v>
      </c>
      <c r="I619" t="s">
        <v>56</v>
      </c>
      <c r="J619" t="s">
        <v>175</v>
      </c>
      <c r="K619" t="s">
        <v>176</v>
      </c>
      <c r="L619" t="str">
        <f t="shared" si="28"/>
        <v xml:space="preserve">KitchenAid </v>
      </c>
      <c r="M619" t="str">
        <f t="shared" si="29"/>
        <v>Single Item</v>
      </c>
      <c r="N619">
        <v>1</v>
      </c>
      <c r="O619" s="6">
        <v>0</v>
      </c>
      <c r="P619" s="3">
        <v>1223.1600000000001</v>
      </c>
      <c r="Q619" s="3">
        <v>348.6</v>
      </c>
      <c r="R619" s="3">
        <v>340.65</v>
      </c>
    </row>
    <row r="620" spans="1:18" hidden="1" x14ac:dyDescent="0.25">
      <c r="A620" t="s">
        <v>1090</v>
      </c>
      <c r="B620" s="2">
        <v>43210</v>
      </c>
      <c r="C620" s="10" t="str">
        <f t="shared" si="27"/>
        <v>2018</v>
      </c>
      <c r="D620">
        <v>10009</v>
      </c>
      <c r="E620" t="s">
        <v>769</v>
      </c>
      <c r="F620" t="s">
        <v>32</v>
      </c>
      <c r="G620" t="s">
        <v>193</v>
      </c>
      <c r="H620" t="s">
        <v>193</v>
      </c>
      <c r="I620" t="s">
        <v>194</v>
      </c>
      <c r="J620" t="s">
        <v>64</v>
      </c>
      <c r="K620" t="s">
        <v>65</v>
      </c>
      <c r="L620" t="str">
        <f t="shared" si="28"/>
        <v xml:space="preserve">TCL </v>
      </c>
      <c r="M620" t="str">
        <f t="shared" si="29"/>
        <v>Single Item</v>
      </c>
      <c r="N620">
        <v>1</v>
      </c>
      <c r="O620" s="6">
        <v>0.05</v>
      </c>
      <c r="P620" s="3">
        <v>881.64</v>
      </c>
      <c r="Q620" s="3">
        <v>147.30000000000001</v>
      </c>
      <c r="R620" s="3">
        <v>208.69</v>
      </c>
    </row>
    <row r="621" spans="1:18" hidden="1" x14ac:dyDescent="0.25">
      <c r="A621" t="s">
        <v>1091</v>
      </c>
      <c r="B621" s="2">
        <v>43844</v>
      </c>
      <c r="C621" s="10" t="str">
        <f t="shared" si="27"/>
        <v>2020</v>
      </c>
      <c r="D621">
        <v>10346</v>
      </c>
      <c r="E621" t="s">
        <v>752</v>
      </c>
      <c r="F621" t="s">
        <v>32</v>
      </c>
      <c r="G621" t="s">
        <v>47</v>
      </c>
      <c r="H621" t="s">
        <v>48</v>
      </c>
      <c r="I621" t="s">
        <v>122</v>
      </c>
      <c r="J621" t="s">
        <v>99</v>
      </c>
      <c r="K621" t="s">
        <v>100</v>
      </c>
      <c r="L621" t="str">
        <f t="shared" si="28"/>
        <v xml:space="preserve">HiSense </v>
      </c>
      <c r="M621" t="str">
        <f t="shared" si="29"/>
        <v>Single Item</v>
      </c>
      <c r="N621">
        <v>1</v>
      </c>
      <c r="O621" s="6">
        <v>0.05</v>
      </c>
      <c r="P621" s="3">
        <v>1080.3800000000001</v>
      </c>
      <c r="Q621" s="3">
        <v>254.8</v>
      </c>
      <c r="R621" s="3">
        <v>295.58</v>
      </c>
    </row>
    <row r="622" spans="1:18" hidden="1" x14ac:dyDescent="0.25">
      <c r="A622" t="s">
        <v>1092</v>
      </c>
      <c r="B622" s="2">
        <v>44382</v>
      </c>
      <c r="C622" s="10" t="str">
        <f t="shared" si="27"/>
        <v>2021</v>
      </c>
      <c r="D622">
        <v>10010</v>
      </c>
      <c r="E622" t="s">
        <v>1057</v>
      </c>
      <c r="F622" t="s">
        <v>17</v>
      </c>
      <c r="G622" t="s">
        <v>193</v>
      </c>
      <c r="H622" t="s">
        <v>193</v>
      </c>
      <c r="I622" t="s">
        <v>194</v>
      </c>
      <c r="J622" t="s">
        <v>80</v>
      </c>
      <c r="K622" t="s">
        <v>81</v>
      </c>
      <c r="L622" t="str">
        <f t="shared" si="28"/>
        <v xml:space="preserve">HP </v>
      </c>
      <c r="M622" t="str">
        <f t="shared" si="29"/>
        <v>Single Item</v>
      </c>
      <c r="N622">
        <v>1</v>
      </c>
      <c r="O622" s="6">
        <v>0</v>
      </c>
      <c r="P622" s="3">
        <v>227.74</v>
      </c>
      <c r="Q622" s="3">
        <v>25.9</v>
      </c>
      <c r="R622" s="3">
        <v>36.75</v>
      </c>
    </row>
    <row r="623" spans="1:18" hidden="1" x14ac:dyDescent="0.25">
      <c r="A623" t="s">
        <v>1093</v>
      </c>
      <c r="B623" s="2">
        <v>43286</v>
      </c>
      <c r="C623" s="10" t="str">
        <f t="shared" si="27"/>
        <v>2018</v>
      </c>
      <c r="D623">
        <v>10306</v>
      </c>
      <c r="E623" t="s">
        <v>186</v>
      </c>
      <c r="F623" t="s">
        <v>39</v>
      </c>
      <c r="G623" t="s">
        <v>54</v>
      </c>
      <c r="H623" t="s">
        <v>55</v>
      </c>
      <c r="I623" t="s">
        <v>56</v>
      </c>
      <c r="J623" t="s">
        <v>157</v>
      </c>
      <c r="K623" t="s">
        <v>158</v>
      </c>
      <c r="L623" t="str">
        <f t="shared" si="28"/>
        <v xml:space="preserve">Epson </v>
      </c>
      <c r="M623" t="str">
        <f t="shared" si="29"/>
        <v>Single Item</v>
      </c>
      <c r="N623">
        <v>1</v>
      </c>
      <c r="O623" s="6">
        <v>0.05</v>
      </c>
      <c r="P623" s="3">
        <v>188.87</v>
      </c>
      <c r="Q623" s="3">
        <v>24.64</v>
      </c>
      <c r="R623" s="3">
        <v>30.79</v>
      </c>
    </row>
    <row r="624" spans="1:18" hidden="1" x14ac:dyDescent="0.25">
      <c r="A624" t="s">
        <v>1094</v>
      </c>
      <c r="B624" s="2">
        <v>43629</v>
      </c>
      <c r="C624" s="10" t="str">
        <f t="shared" si="27"/>
        <v>2019</v>
      </c>
      <c r="D624">
        <v>10237</v>
      </c>
      <c r="E624" t="s">
        <v>411</v>
      </c>
      <c r="F624" t="s">
        <v>39</v>
      </c>
      <c r="G624" t="s">
        <v>72</v>
      </c>
      <c r="H624" t="s">
        <v>73</v>
      </c>
      <c r="I624" t="s">
        <v>56</v>
      </c>
      <c r="J624" t="s">
        <v>76</v>
      </c>
      <c r="K624" t="s">
        <v>77</v>
      </c>
      <c r="L624" t="str">
        <f t="shared" si="28"/>
        <v xml:space="preserve">Samsung </v>
      </c>
      <c r="M624" t="str">
        <f t="shared" si="29"/>
        <v>Mid-Sized Order</v>
      </c>
      <c r="N624">
        <v>2</v>
      </c>
      <c r="O624" s="6">
        <v>0.15</v>
      </c>
      <c r="P624" s="3">
        <v>1943</v>
      </c>
      <c r="Q624" s="3">
        <v>60.91</v>
      </c>
      <c r="R624" s="3">
        <v>394.69</v>
      </c>
    </row>
    <row r="625" spans="1:18" hidden="1" x14ac:dyDescent="0.25">
      <c r="A625" t="s">
        <v>1095</v>
      </c>
      <c r="B625" s="2">
        <v>43429</v>
      </c>
      <c r="C625" s="10" t="str">
        <f t="shared" si="27"/>
        <v>2018</v>
      </c>
      <c r="D625">
        <v>10317</v>
      </c>
      <c r="E625" t="s">
        <v>1548</v>
      </c>
      <c r="F625" t="s">
        <v>17</v>
      </c>
      <c r="G625" t="s">
        <v>165</v>
      </c>
      <c r="H625" t="s">
        <v>41</v>
      </c>
      <c r="I625" t="s">
        <v>166</v>
      </c>
      <c r="J625" t="s">
        <v>129</v>
      </c>
      <c r="K625" t="s">
        <v>130</v>
      </c>
      <c r="L625" t="str">
        <f t="shared" si="28"/>
        <v xml:space="preserve">BlackBerry </v>
      </c>
      <c r="M625" t="str">
        <f t="shared" si="29"/>
        <v>Single Item</v>
      </c>
      <c r="N625">
        <v>1</v>
      </c>
      <c r="O625" s="6">
        <v>0.05</v>
      </c>
      <c r="P625" s="3">
        <v>916.69</v>
      </c>
      <c r="Q625" s="3">
        <v>59.16</v>
      </c>
      <c r="R625" s="3">
        <v>189.26</v>
      </c>
    </row>
    <row r="626" spans="1:18" hidden="1" x14ac:dyDescent="0.25">
      <c r="A626" t="s">
        <v>1096</v>
      </c>
      <c r="B626" s="2">
        <v>44082</v>
      </c>
      <c r="C626" s="10" t="str">
        <f t="shared" si="27"/>
        <v>2020</v>
      </c>
      <c r="D626">
        <v>10217</v>
      </c>
      <c r="E626" t="s">
        <v>461</v>
      </c>
      <c r="F626" t="s">
        <v>39</v>
      </c>
      <c r="G626" t="s">
        <v>88</v>
      </c>
      <c r="H626" t="s">
        <v>89</v>
      </c>
      <c r="I626" t="s">
        <v>90</v>
      </c>
      <c r="J626" t="s">
        <v>272</v>
      </c>
      <c r="K626" t="s">
        <v>273</v>
      </c>
      <c r="L626" t="str">
        <f t="shared" si="28"/>
        <v xml:space="preserve">Huawei </v>
      </c>
      <c r="M626" t="str">
        <f t="shared" si="29"/>
        <v>Mid-Sized Order</v>
      </c>
      <c r="N626">
        <v>2</v>
      </c>
      <c r="O626" s="6">
        <v>0</v>
      </c>
      <c r="P626" s="3">
        <v>1000.64</v>
      </c>
      <c r="Q626" s="3">
        <v>17</v>
      </c>
      <c r="R626" s="3">
        <v>201.82</v>
      </c>
    </row>
    <row r="627" spans="1:18" hidden="1" x14ac:dyDescent="0.25">
      <c r="A627" t="s">
        <v>1097</v>
      </c>
      <c r="B627" s="2">
        <v>44914</v>
      </c>
      <c r="C627" s="10" t="str">
        <f t="shared" si="27"/>
        <v>2022</v>
      </c>
      <c r="D627">
        <v>10239</v>
      </c>
      <c r="E627" t="s">
        <v>277</v>
      </c>
      <c r="F627" t="s">
        <v>32</v>
      </c>
      <c r="G627" t="s">
        <v>165</v>
      </c>
      <c r="H627" t="s">
        <v>41</v>
      </c>
      <c r="I627" t="s">
        <v>166</v>
      </c>
      <c r="J627" t="s">
        <v>379</v>
      </c>
      <c r="K627" t="s">
        <v>380</v>
      </c>
      <c r="L627" t="str">
        <f t="shared" si="28"/>
        <v xml:space="preserve">Toshiba </v>
      </c>
      <c r="M627" t="str">
        <f t="shared" si="29"/>
        <v>Mid-Sized Order</v>
      </c>
      <c r="N627">
        <v>4</v>
      </c>
      <c r="O627" s="6">
        <v>0.25</v>
      </c>
      <c r="P627" s="3">
        <v>4086.36</v>
      </c>
      <c r="Q627" s="3">
        <v>174.02</v>
      </c>
      <c r="R627" s="3">
        <v>916.4</v>
      </c>
    </row>
    <row r="628" spans="1:18" hidden="1" x14ac:dyDescent="0.25">
      <c r="A628" t="s">
        <v>1098</v>
      </c>
      <c r="B628" s="2">
        <v>43780</v>
      </c>
      <c r="C628" s="10" t="str">
        <f t="shared" si="27"/>
        <v>2019</v>
      </c>
      <c r="D628">
        <v>10282</v>
      </c>
      <c r="E628" t="s">
        <v>1554</v>
      </c>
      <c r="F628" t="s">
        <v>17</v>
      </c>
      <c r="G628" t="s">
        <v>261</v>
      </c>
      <c r="H628" t="s">
        <v>261</v>
      </c>
      <c r="I628" t="s">
        <v>1543</v>
      </c>
      <c r="J628" t="s">
        <v>123</v>
      </c>
      <c r="K628" t="s">
        <v>124</v>
      </c>
      <c r="L628" t="str">
        <f t="shared" si="28"/>
        <v xml:space="preserve">Sony </v>
      </c>
      <c r="M628" t="str">
        <f t="shared" si="29"/>
        <v>Single Item</v>
      </c>
      <c r="N628">
        <v>1</v>
      </c>
      <c r="O628" s="6">
        <v>0</v>
      </c>
      <c r="P628" s="3">
        <v>667.7</v>
      </c>
      <c r="Q628" s="3">
        <v>27.86</v>
      </c>
      <c r="R628" s="3">
        <v>136.33000000000001</v>
      </c>
    </row>
    <row r="629" spans="1:18" hidden="1" x14ac:dyDescent="0.25">
      <c r="A629" t="s">
        <v>1099</v>
      </c>
      <c r="B629" s="2">
        <v>43313</v>
      </c>
      <c r="C629" s="10" t="str">
        <f t="shared" si="27"/>
        <v>2018</v>
      </c>
      <c r="D629">
        <v>10010</v>
      </c>
      <c r="E629" t="s">
        <v>1057</v>
      </c>
      <c r="F629" t="s">
        <v>17</v>
      </c>
      <c r="G629" t="s">
        <v>165</v>
      </c>
      <c r="H629" t="s">
        <v>41</v>
      </c>
      <c r="I629" t="s">
        <v>166</v>
      </c>
      <c r="J629" t="s">
        <v>91</v>
      </c>
      <c r="K629" t="s">
        <v>92</v>
      </c>
      <c r="L629" t="str">
        <f t="shared" si="28"/>
        <v xml:space="preserve">Hamilton </v>
      </c>
      <c r="M629" t="str">
        <f t="shared" si="29"/>
        <v>Mid-Sized Order</v>
      </c>
      <c r="N629">
        <v>3</v>
      </c>
      <c r="O629" s="6">
        <v>0.05</v>
      </c>
      <c r="P629" s="3">
        <v>831.21</v>
      </c>
      <c r="Q629" s="3">
        <v>34.33</v>
      </c>
      <c r="R629" s="3">
        <v>103.18</v>
      </c>
    </row>
    <row r="630" spans="1:18" hidden="1" x14ac:dyDescent="0.25">
      <c r="A630" t="s">
        <v>1100</v>
      </c>
      <c r="B630" s="2">
        <v>44676</v>
      </c>
      <c r="C630" s="10" t="str">
        <f t="shared" si="27"/>
        <v>2022</v>
      </c>
      <c r="D630">
        <v>10337</v>
      </c>
      <c r="E630" t="s">
        <v>1537</v>
      </c>
      <c r="F630" t="s">
        <v>17</v>
      </c>
      <c r="G630" t="s">
        <v>54</v>
      </c>
      <c r="H630" t="s">
        <v>55</v>
      </c>
      <c r="I630" t="s">
        <v>56</v>
      </c>
      <c r="J630" t="s">
        <v>205</v>
      </c>
      <c r="K630" t="s">
        <v>206</v>
      </c>
      <c r="L630" t="str">
        <f t="shared" si="28"/>
        <v xml:space="preserve">LG </v>
      </c>
      <c r="M630" t="str">
        <f t="shared" si="29"/>
        <v>Single Item</v>
      </c>
      <c r="N630">
        <v>1</v>
      </c>
      <c r="O630" s="6">
        <v>0.05</v>
      </c>
      <c r="P630" s="3">
        <v>753.3</v>
      </c>
      <c r="Q630" s="3">
        <v>57.16</v>
      </c>
      <c r="R630" s="3">
        <v>156.38</v>
      </c>
    </row>
    <row r="631" spans="1:18" hidden="1" x14ac:dyDescent="0.25">
      <c r="A631" t="s">
        <v>1101</v>
      </c>
      <c r="B631" s="2">
        <v>44278</v>
      </c>
      <c r="C631" s="10" t="str">
        <f t="shared" si="27"/>
        <v>2021</v>
      </c>
      <c r="D631">
        <v>10181</v>
      </c>
      <c r="E631" t="s">
        <v>214</v>
      </c>
      <c r="F631" t="s">
        <v>17</v>
      </c>
      <c r="G631" t="s">
        <v>47</v>
      </c>
      <c r="H631" t="s">
        <v>48</v>
      </c>
      <c r="I631" t="s">
        <v>122</v>
      </c>
      <c r="J631" t="s">
        <v>384</v>
      </c>
      <c r="K631" t="s">
        <v>385</v>
      </c>
      <c r="L631" t="str">
        <f t="shared" si="28"/>
        <v xml:space="preserve">Hoover </v>
      </c>
      <c r="M631" t="str">
        <f t="shared" si="29"/>
        <v>Mid-Sized Order</v>
      </c>
      <c r="N631">
        <v>3</v>
      </c>
      <c r="O631" s="6">
        <v>0</v>
      </c>
      <c r="P631" s="3">
        <v>3765.48</v>
      </c>
      <c r="Q631" s="3">
        <v>363.53</v>
      </c>
      <c r="R631" s="3">
        <v>977.72</v>
      </c>
    </row>
    <row r="632" spans="1:18" hidden="1" x14ac:dyDescent="0.25">
      <c r="A632" t="s">
        <v>1102</v>
      </c>
      <c r="B632" s="2">
        <v>43947</v>
      </c>
      <c r="C632" s="10" t="str">
        <f t="shared" si="27"/>
        <v>2020</v>
      </c>
      <c r="D632">
        <v>10056</v>
      </c>
      <c r="E632" t="s">
        <v>1103</v>
      </c>
      <c r="F632" t="s">
        <v>39</v>
      </c>
      <c r="G632" t="s">
        <v>72</v>
      </c>
      <c r="H632" t="s">
        <v>73</v>
      </c>
      <c r="I632" t="s">
        <v>56</v>
      </c>
      <c r="J632" t="s">
        <v>80</v>
      </c>
      <c r="K632" t="s">
        <v>81</v>
      </c>
      <c r="L632" t="str">
        <f t="shared" si="28"/>
        <v xml:space="preserve">HP </v>
      </c>
      <c r="M632" t="str">
        <f t="shared" si="29"/>
        <v>Single Item</v>
      </c>
      <c r="N632">
        <v>1</v>
      </c>
      <c r="O632" s="6">
        <v>0.3</v>
      </c>
      <c r="P632" s="3">
        <v>227.74</v>
      </c>
      <c r="Q632" s="3">
        <v>28.26</v>
      </c>
      <c r="R632" s="3">
        <v>36.99</v>
      </c>
    </row>
    <row r="633" spans="1:18" hidden="1" x14ac:dyDescent="0.25">
      <c r="A633" t="s">
        <v>1104</v>
      </c>
      <c r="B633" s="2">
        <v>43859</v>
      </c>
      <c r="C633" s="10" t="str">
        <f t="shared" si="27"/>
        <v>2020</v>
      </c>
      <c r="D633">
        <v>10060</v>
      </c>
      <c r="E633" t="s">
        <v>648</v>
      </c>
      <c r="F633" t="s">
        <v>39</v>
      </c>
      <c r="G633" t="s">
        <v>116</v>
      </c>
      <c r="H633" t="s">
        <v>26</v>
      </c>
      <c r="I633" t="s">
        <v>27</v>
      </c>
      <c r="J633" t="s">
        <v>95</v>
      </c>
      <c r="K633" t="s">
        <v>96</v>
      </c>
      <c r="L633" t="str">
        <f t="shared" si="28"/>
        <v xml:space="preserve">Sharp </v>
      </c>
      <c r="M633" t="str">
        <f t="shared" si="29"/>
        <v>Single Item</v>
      </c>
      <c r="N633">
        <v>1</v>
      </c>
      <c r="O633" s="6">
        <v>0</v>
      </c>
      <c r="P633" s="3">
        <v>1024.3699999999999</v>
      </c>
      <c r="Q633" s="3">
        <v>188.04</v>
      </c>
      <c r="R633" s="3">
        <v>244.16</v>
      </c>
    </row>
    <row r="634" spans="1:18" hidden="1" x14ac:dyDescent="0.25">
      <c r="A634" t="s">
        <v>1105</v>
      </c>
      <c r="B634" s="2">
        <v>43350</v>
      </c>
      <c r="C634" s="10" t="str">
        <f t="shared" si="27"/>
        <v>2018</v>
      </c>
      <c r="D634">
        <v>10062</v>
      </c>
      <c r="E634" t="s">
        <v>1106</v>
      </c>
      <c r="F634" t="s">
        <v>39</v>
      </c>
      <c r="G634" t="s">
        <v>116</v>
      </c>
      <c r="H634" t="s">
        <v>26</v>
      </c>
      <c r="I634" t="s">
        <v>27</v>
      </c>
      <c r="J634" t="s">
        <v>167</v>
      </c>
      <c r="K634" t="s">
        <v>168</v>
      </c>
      <c r="L634" t="str">
        <f t="shared" si="28"/>
        <v xml:space="preserve">Philips </v>
      </c>
      <c r="M634" t="str">
        <f t="shared" si="29"/>
        <v>Mid-Sized Order</v>
      </c>
      <c r="N634">
        <v>2</v>
      </c>
      <c r="O634" s="6">
        <v>0</v>
      </c>
      <c r="P634" s="3">
        <v>2431.6</v>
      </c>
      <c r="Q634" s="3">
        <v>209.25</v>
      </c>
      <c r="R634" s="3">
        <v>555.88</v>
      </c>
    </row>
    <row r="635" spans="1:18" hidden="1" x14ac:dyDescent="0.25">
      <c r="A635" t="s">
        <v>1107</v>
      </c>
      <c r="B635" s="2">
        <v>44821</v>
      </c>
      <c r="C635" s="10" t="str">
        <f t="shared" si="27"/>
        <v>2022</v>
      </c>
      <c r="D635">
        <v>10192</v>
      </c>
      <c r="E635" t="s">
        <v>1032</v>
      </c>
      <c r="F635" t="s">
        <v>39</v>
      </c>
      <c r="G635" t="s">
        <v>112</v>
      </c>
      <c r="H635" t="s">
        <v>26</v>
      </c>
      <c r="I635" t="s">
        <v>27</v>
      </c>
      <c r="J635" t="s">
        <v>443</v>
      </c>
      <c r="K635" t="s">
        <v>444</v>
      </c>
      <c r="L635" t="str">
        <f t="shared" si="28"/>
        <v xml:space="preserve">Cisco </v>
      </c>
      <c r="M635" t="str">
        <f t="shared" si="29"/>
        <v>Single Item</v>
      </c>
      <c r="N635">
        <v>1</v>
      </c>
      <c r="O635" s="6">
        <v>0.05</v>
      </c>
      <c r="P635" s="3">
        <v>554.19000000000005</v>
      </c>
      <c r="Q635" s="3">
        <v>28.51</v>
      </c>
      <c r="R635" s="3">
        <v>113.69</v>
      </c>
    </row>
    <row r="636" spans="1:18" hidden="1" x14ac:dyDescent="0.25">
      <c r="A636" t="s">
        <v>1108</v>
      </c>
      <c r="B636" s="2">
        <v>43409</v>
      </c>
      <c r="C636" s="10" t="str">
        <f t="shared" si="27"/>
        <v>2018</v>
      </c>
      <c r="D636">
        <v>10252</v>
      </c>
      <c r="E636" t="s">
        <v>289</v>
      </c>
      <c r="F636" t="s">
        <v>39</v>
      </c>
      <c r="G636" t="s">
        <v>61</v>
      </c>
      <c r="H636" t="s">
        <v>62</v>
      </c>
      <c r="I636" t="s">
        <v>63</v>
      </c>
      <c r="J636" t="s">
        <v>142</v>
      </c>
      <c r="K636" t="s">
        <v>143</v>
      </c>
      <c r="L636" t="str">
        <f t="shared" si="28"/>
        <v xml:space="preserve">Whirlpook </v>
      </c>
      <c r="M636" t="str">
        <f t="shared" si="29"/>
        <v>Single Item</v>
      </c>
      <c r="N636">
        <v>1</v>
      </c>
      <c r="O636" s="6">
        <v>0</v>
      </c>
      <c r="P636" s="3">
        <v>193.67</v>
      </c>
      <c r="Q636" s="3">
        <v>15.4</v>
      </c>
      <c r="R636" s="3">
        <v>24.78</v>
      </c>
    </row>
    <row r="637" spans="1:18" hidden="1" x14ac:dyDescent="0.25">
      <c r="A637" t="s">
        <v>1109</v>
      </c>
      <c r="B637" s="2">
        <v>43154</v>
      </c>
      <c r="C637" s="10" t="str">
        <f t="shared" si="27"/>
        <v>2018</v>
      </c>
      <c r="D637">
        <v>10143</v>
      </c>
      <c r="E637" t="s">
        <v>962</v>
      </c>
      <c r="F637" t="s">
        <v>32</v>
      </c>
      <c r="G637" t="s">
        <v>40</v>
      </c>
      <c r="H637" t="s">
        <v>41</v>
      </c>
      <c r="I637" t="s">
        <v>166</v>
      </c>
      <c r="J637" t="s">
        <v>167</v>
      </c>
      <c r="K637" t="s">
        <v>168</v>
      </c>
      <c r="L637" t="str">
        <f t="shared" si="28"/>
        <v xml:space="preserve">Philips </v>
      </c>
      <c r="M637" t="str">
        <f t="shared" si="29"/>
        <v>Single Item</v>
      </c>
      <c r="N637">
        <v>1</v>
      </c>
      <c r="O637" s="6">
        <v>0</v>
      </c>
      <c r="P637" s="3">
        <v>1215.8</v>
      </c>
      <c r="Q637" s="3">
        <v>230.18</v>
      </c>
      <c r="R637" s="3">
        <v>290.5</v>
      </c>
    </row>
    <row r="638" spans="1:18" hidden="1" x14ac:dyDescent="0.25">
      <c r="A638" t="s">
        <v>1110</v>
      </c>
      <c r="B638" s="2">
        <v>43361</v>
      </c>
      <c r="C638" s="10" t="str">
        <f t="shared" si="27"/>
        <v>2018</v>
      </c>
      <c r="D638">
        <v>10248</v>
      </c>
      <c r="E638" t="s">
        <v>1111</v>
      </c>
      <c r="F638" t="s">
        <v>39</v>
      </c>
      <c r="G638" t="s">
        <v>261</v>
      </c>
      <c r="H638" t="s">
        <v>261</v>
      </c>
      <c r="I638" t="s">
        <v>1543</v>
      </c>
      <c r="J638" t="s">
        <v>68</v>
      </c>
      <c r="K638" t="s">
        <v>69</v>
      </c>
      <c r="L638" t="str">
        <f t="shared" si="28"/>
        <v xml:space="preserve">StarTech </v>
      </c>
      <c r="M638" t="str">
        <f t="shared" si="29"/>
        <v>Mid-Sized Order</v>
      </c>
      <c r="N638">
        <v>2</v>
      </c>
      <c r="O638" s="6">
        <v>0.05</v>
      </c>
      <c r="P638" s="3">
        <v>452.98</v>
      </c>
      <c r="Q638" s="3">
        <v>22.71</v>
      </c>
      <c r="R638" s="3">
        <v>70.209999999999994</v>
      </c>
    </row>
    <row r="639" spans="1:18" hidden="1" x14ac:dyDescent="0.25">
      <c r="A639" t="s">
        <v>1112</v>
      </c>
      <c r="B639" s="2">
        <v>44801</v>
      </c>
      <c r="C639" s="10" t="str">
        <f t="shared" si="27"/>
        <v>2022</v>
      </c>
      <c r="D639">
        <v>10258</v>
      </c>
      <c r="E639" t="s">
        <v>810</v>
      </c>
      <c r="F639" t="s">
        <v>39</v>
      </c>
      <c r="G639" t="s">
        <v>116</v>
      </c>
      <c r="H639" t="s">
        <v>26</v>
      </c>
      <c r="I639" t="s">
        <v>27</v>
      </c>
      <c r="J639" t="s">
        <v>215</v>
      </c>
      <c r="K639" t="s">
        <v>216</v>
      </c>
      <c r="L639" t="str">
        <f t="shared" si="28"/>
        <v xml:space="preserve">Apple </v>
      </c>
      <c r="M639" t="str">
        <f t="shared" si="29"/>
        <v>Mid-Sized Order</v>
      </c>
      <c r="N639">
        <v>3</v>
      </c>
      <c r="O639" s="6">
        <v>0</v>
      </c>
      <c r="P639" s="3">
        <v>2768.31</v>
      </c>
      <c r="Q639" s="3">
        <v>53.91</v>
      </c>
      <c r="R639" s="3">
        <v>559.04</v>
      </c>
    </row>
    <row r="640" spans="1:18" hidden="1" x14ac:dyDescent="0.25">
      <c r="A640" t="s">
        <v>1113</v>
      </c>
      <c r="B640" s="2">
        <v>44170</v>
      </c>
      <c r="C640" s="10" t="str">
        <f t="shared" si="27"/>
        <v>2020</v>
      </c>
      <c r="D640">
        <v>10336</v>
      </c>
      <c r="E640" t="s">
        <v>1114</v>
      </c>
      <c r="F640" t="s">
        <v>32</v>
      </c>
      <c r="G640" t="s">
        <v>154</v>
      </c>
      <c r="H640" t="s">
        <v>155</v>
      </c>
      <c r="I640" t="s">
        <v>156</v>
      </c>
      <c r="J640" t="s">
        <v>95</v>
      </c>
      <c r="K640" t="s">
        <v>96</v>
      </c>
      <c r="L640" t="str">
        <f t="shared" si="28"/>
        <v xml:space="preserve">Sharp </v>
      </c>
      <c r="M640" t="str">
        <f t="shared" si="29"/>
        <v>Mid-Sized Order</v>
      </c>
      <c r="N640">
        <v>4</v>
      </c>
      <c r="O640" s="6">
        <v>0</v>
      </c>
      <c r="P640" s="3">
        <v>4097.4799999999996</v>
      </c>
      <c r="Q640" s="3">
        <v>206.84</v>
      </c>
      <c r="R640" s="3">
        <v>922.12</v>
      </c>
    </row>
    <row r="641" spans="1:18" hidden="1" x14ac:dyDescent="0.25">
      <c r="A641" t="s">
        <v>1115</v>
      </c>
      <c r="B641" s="2">
        <v>43188</v>
      </c>
      <c r="C641" s="10" t="str">
        <f t="shared" si="27"/>
        <v>2018</v>
      </c>
      <c r="D641">
        <v>10132</v>
      </c>
      <c r="E641" t="s">
        <v>102</v>
      </c>
      <c r="F641" t="s">
        <v>39</v>
      </c>
      <c r="G641" t="s">
        <v>201</v>
      </c>
      <c r="H641" t="s">
        <v>202</v>
      </c>
      <c r="I641" t="s">
        <v>122</v>
      </c>
      <c r="J641" t="s">
        <v>246</v>
      </c>
      <c r="K641" t="s">
        <v>247</v>
      </c>
      <c r="L641" t="str">
        <f t="shared" si="28"/>
        <v xml:space="preserve">Samsung </v>
      </c>
      <c r="M641" t="str">
        <f t="shared" si="29"/>
        <v>Mid-Sized Order</v>
      </c>
      <c r="N641">
        <v>4</v>
      </c>
      <c r="O641" s="6">
        <v>0.3</v>
      </c>
      <c r="P641" s="3">
        <v>4093.84</v>
      </c>
      <c r="Q641" s="3">
        <v>164.28</v>
      </c>
      <c r="R641" s="3">
        <v>917.07</v>
      </c>
    </row>
    <row r="642" spans="1:18" hidden="1" x14ac:dyDescent="0.25">
      <c r="A642" t="s">
        <v>1116</v>
      </c>
      <c r="B642" s="2">
        <v>43681</v>
      </c>
      <c r="C642" s="10" t="str">
        <f t="shared" si="27"/>
        <v>2019</v>
      </c>
      <c r="D642">
        <v>10390</v>
      </c>
      <c r="E642" t="s">
        <v>53</v>
      </c>
      <c r="F642" t="s">
        <v>17</v>
      </c>
      <c r="G642" t="s">
        <v>33</v>
      </c>
      <c r="H642" t="s">
        <v>34</v>
      </c>
      <c r="I642" t="s">
        <v>27</v>
      </c>
      <c r="J642" t="s">
        <v>443</v>
      </c>
      <c r="K642" t="s">
        <v>444</v>
      </c>
      <c r="L642" t="str">
        <f t="shared" si="28"/>
        <v xml:space="preserve">Cisco </v>
      </c>
      <c r="M642" t="str">
        <f t="shared" si="29"/>
        <v>Single Item</v>
      </c>
      <c r="N642">
        <v>1</v>
      </c>
      <c r="O642" s="6">
        <v>0</v>
      </c>
      <c r="P642" s="3">
        <v>554.19000000000005</v>
      </c>
      <c r="Q642" s="3">
        <v>28.51</v>
      </c>
      <c r="R642" s="3">
        <v>113.69</v>
      </c>
    </row>
    <row r="643" spans="1:18" hidden="1" x14ac:dyDescent="0.25">
      <c r="A643" t="s">
        <v>1117</v>
      </c>
      <c r="B643" s="2">
        <v>44049</v>
      </c>
      <c r="C643" s="10" t="str">
        <f t="shared" si="27"/>
        <v>2020</v>
      </c>
      <c r="D643">
        <v>10128</v>
      </c>
      <c r="E643" t="s">
        <v>470</v>
      </c>
      <c r="F643" t="s">
        <v>32</v>
      </c>
      <c r="G643" t="s">
        <v>112</v>
      </c>
      <c r="H643" t="s">
        <v>26</v>
      </c>
      <c r="I643" t="s">
        <v>27</v>
      </c>
      <c r="J643" t="s">
        <v>43</v>
      </c>
      <c r="K643" t="s">
        <v>44</v>
      </c>
      <c r="L643" t="str">
        <f t="shared" si="28"/>
        <v xml:space="preserve">HP </v>
      </c>
      <c r="M643" t="str">
        <f t="shared" si="29"/>
        <v>Mid-Sized Order</v>
      </c>
      <c r="N643">
        <v>3</v>
      </c>
      <c r="O643" s="6">
        <v>0.05</v>
      </c>
      <c r="P643" s="3">
        <v>472.5</v>
      </c>
      <c r="Q643" s="3">
        <v>17.989999999999998</v>
      </c>
      <c r="R643" s="3">
        <v>72.66</v>
      </c>
    </row>
    <row r="644" spans="1:18" hidden="1" x14ac:dyDescent="0.25">
      <c r="A644" t="s">
        <v>1118</v>
      </c>
      <c r="B644" s="2">
        <v>43545</v>
      </c>
      <c r="C644" s="10" t="str">
        <f t="shared" si="27"/>
        <v>2019</v>
      </c>
      <c r="D644">
        <v>10299</v>
      </c>
      <c r="E644" t="s">
        <v>256</v>
      </c>
      <c r="F644" t="s">
        <v>39</v>
      </c>
      <c r="G644" t="s">
        <v>88</v>
      </c>
      <c r="H644" t="s">
        <v>89</v>
      </c>
      <c r="I644" t="s">
        <v>90</v>
      </c>
      <c r="J644" t="s">
        <v>57</v>
      </c>
      <c r="K644" t="s">
        <v>58</v>
      </c>
      <c r="L644" t="str">
        <f t="shared" si="28"/>
        <v xml:space="preserve">KitchenAid </v>
      </c>
      <c r="M644" t="str">
        <f t="shared" si="29"/>
        <v>Single Item</v>
      </c>
      <c r="N644">
        <v>1</v>
      </c>
      <c r="O644" s="6">
        <v>0.05</v>
      </c>
      <c r="P644" s="3">
        <v>150.81</v>
      </c>
      <c r="Q644" s="3">
        <v>12.71</v>
      </c>
      <c r="R644" s="3">
        <v>19.37</v>
      </c>
    </row>
    <row r="645" spans="1:18" hidden="1" x14ac:dyDescent="0.25">
      <c r="A645" t="s">
        <v>1119</v>
      </c>
      <c r="B645" s="2">
        <v>44859</v>
      </c>
      <c r="C645" s="10" t="str">
        <f t="shared" si="27"/>
        <v>2022</v>
      </c>
      <c r="D645">
        <v>10104</v>
      </c>
      <c r="E645" t="s">
        <v>923</v>
      </c>
      <c r="F645" t="s">
        <v>17</v>
      </c>
      <c r="G645" t="s">
        <v>116</v>
      </c>
      <c r="H645" t="s">
        <v>26</v>
      </c>
      <c r="I645" t="s">
        <v>27</v>
      </c>
      <c r="J645" t="s">
        <v>146</v>
      </c>
      <c r="K645" t="s">
        <v>147</v>
      </c>
      <c r="L645" t="str">
        <f t="shared" si="28"/>
        <v xml:space="preserve">Breville </v>
      </c>
      <c r="M645" t="str">
        <f t="shared" si="29"/>
        <v>Single Item</v>
      </c>
      <c r="N645">
        <v>1</v>
      </c>
      <c r="O645" s="6">
        <v>0.3</v>
      </c>
      <c r="P645" s="3">
        <v>161.18</v>
      </c>
      <c r="Q645" s="3">
        <v>13.84</v>
      </c>
      <c r="R645" s="3">
        <v>20.72</v>
      </c>
    </row>
    <row r="646" spans="1:18" hidden="1" x14ac:dyDescent="0.25">
      <c r="A646" t="s">
        <v>1120</v>
      </c>
      <c r="B646" s="2">
        <v>43410</v>
      </c>
      <c r="C646" s="10" t="str">
        <f t="shared" si="27"/>
        <v>2018</v>
      </c>
      <c r="D646">
        <v>10027</v>
      </c>
      <c r="E646" t="s">
        <v>307</v>
      </c>
      <c r="F646" t="s">
        <v>39</v>
      </c>
      <c r="G646" t="s">
        <v>33</v>
      </c>
      <c r="H646" t="s">
        <v>34</v>
      </c>
      <c r="I646" t="s">
        <v>27</v>
      </c>
      <c r="J646" t="s">
        <v>99</v>
      </c>
      <c r="K646" t="s">
        <v>100</v>
      </c>
      <c r="L646" t="str">
        <f t="shared" si="28"/>
        <v xml:space="preserve">HiSense </v>
      </c>
      <c r="M646" t="str">
        <f t="shared" si="29"/>
        <v>Large Order</v>
      </c>
      <c r="N646">
        <v>5</v>
      </c>
      <c r="O646" s="6">
        <v>0</v>
      </c>
      <c r="P646" s="3">
        <v>5401.9</v>
      </c>
      <c r="Q646" s="3">
        <v>242.67</v>
      </c>
      <c r="R646" s="3">
        <v>1374.77</v>
      </c>
    </row>
    <row r="647" spans="1:18" hidden="1" x14ac:dyDescent="0.25">
      <c r="A647" t="s">
        <v>1121</v>
      </c>
      <c r="B647" s="2">
        <v>43318</v>
      </c>
      <c r="C647" s="10" t="str">
        <f t="shared" si="27"/>
        <v>2018</v>
      </c>
      <c r="D647">
        <v>10093</v>
      </c>
      <c r="E647" t="s">
        <v>545</v>
      </c>
      <c r="F647" t="s">
        <v>39</v>
      </c>
      <c r="G647" t="s">
        <v>193</v>
      </c>
      <c r="H647" t="s">
        <v>193</v>
      </c>
      <c r="I647" t="s">
        <v>194</v>
      </c>
      <c r="J647" t="s">
        <v>384</v>
      </c>
      <c r="K647" t="s">
        <v>385</v>
      </c>
      <c r="L647" t="str">
        <f t="shared" si="28"/>
        <v xml:space="preserve">Hoover </v>
      </c>
      <c r="M647" t="str">
        <f t="shared" si="29"/>
        <v>Single Item</v>
      </c>
      <c r="N647">
        <v>1</v>
      </c>
      <c r="O647" s="6">
        <v>0.15</v>
      </c>
      <c r="P647" s="3">
        <v>1255.1600000000001</v>
      </c>
      <c r="Q647" s="3">
        <v>380.84</v>
      </c>
      <c r="R647" s="3">
        <v>351.87</v>
      </c>
    </row>
    <row r="648" spans="1:18" hidden="1" x14ac:dyDescent="0.25">
      <c r="A648" t="s">
        <v>1122</v>
      </c>
      <c r="B648" s="2">
        <v>43363</v>
      </c>
      <c r="C648" s="10" t="str">
        <f t="shared" ref="C648:C711" si="30">LEFT(TEXT(B648, "YYYY-MM-DD"), 4)</f>
        <v>2018</v>
      </c>
      <c r="D648">
        <v>10043</v>
      </c>
      <c r="E648" t="s">
        <v>282</v>
      </c>
      <c r="F648" t="s">
        <v>17</v>
      </c>
      <c r="G648" t="s">
        <v>103</v>
      </c>
      <c r="H648" t="s">
        <v>104</v>
      </c>
      <c r="I648" t="s">
        <v>105</v>
      </c>
      <c r="J648" t="s">
        <v>21</v>
      </c>
      <c r="K648" t="s">
        <v>22</v>
      </c>
      <c r="L648" t="str">
        <f t="shared" ref="L648:L711" si="31">LEFT(K648, FIND(" ", K648))</f>
        <v xml:space="preserve">OnePlus </v>
      </c>
      <c r="M648" t="str">
        <f t="shared" ref="M648:M711" si="32">IF(N648 = 1, "Single Item", IF(N648 &lt;= 4, "Mid-Sized Order", IF(N648 &gt; 4, "Large Order", "Invalid")))</f>
        <v>Mid-Sized Order</v>
      </c>
      <c r="N648">
        <v>3</v>
      </c>
      <c r="O648" s="6">
        <v>0</v>
      </c>
      <c r="P648" s="3">
        <v>1854.03</v>
      </c>
      <c r="Q648" s="3">
        <v>27.39</v>
      </c>
      <c r="R648" s="3">
        <v>373.54</v>
      </c>
    </row>
    <row r="649" spans="1:18" hidden="1" x14ac:dyDescent="0.25">
      <c r="A649" t="s">
        <v>1123</v>
      </c>
      <c r="B649" s="2">
        <v>43377</v>
      </c>
      <c r="C649" s="10" t="str">
        <f t="shared" si="30"/>
        <v>2018</v>
      </c>
      <c r="D649">
        <v>10123</v>
      </c>
      <c r="E649" t="s">
        <v>1124</v>
      </c>
      <c r="F649" t="s">
        <v>17</v>
      </c>
      <c r="G649" t="s">
        <v>47</v>
      </c>
      <c r="H649" t="s">
        <v>48</v>
      </c>
      <c r="I649" t="s">
        <v>122</v>
      </c>
      <c r="J649" t="s">
        <v>157</v>
      </c>
      <c r="K649" t="s">
        <v>158</v>
      </c>
      <c r="L649" t="str">
        <f t="shared" si="31"/>
        <v xml:space="preserve">Epson </v>
      </c>
      <c r="M649" t="str">
        <f t="shared" si="32"/>
        <v>Large Order</v>
      </c>
      <c r="N649">
        <v>6</v>
      </c>
      <c r="O649" s="6">
        <v>0</v>
      </c>
      <c r="P649" s="3">
        <v>1133.22</v>
      </c>
      <c r="Q649" s="3">
        <v>21.56</v>
      </c>
      <c r="R649" s="3">
        <v>172.14</v>
      </c>
    </row>
    <row r="650" spans="1:18" hidden="1" x14ac:dyDescent="0.25">
      <c r="A650" t="s">
        <v>1125</v>
      </c>
      <c r="B650" s="2">
        <v>44805</v>
      </c>
      <c r="C650" s="10" t="str">
        <f t="shared" si="30"/>
        <v>2022</v>
      </c>
      <c r="D650">
        <v>10370</v>
      </c>
      <c r="E650" t="s">
        <v>1559</v>
      </c>
      <c r="F650" t="s">
        <v>39</v>
      </c>
      <c r="G650" t="s">
        <v>165</v>
      </c>
      <c r="H650" t="s">
        <v>41</v>
      </c>
      <c r="I650" t="s">
        <v>166</v>
      </c>
      <c r="J650" t="s">
        <v>99</v>
      </c>
      <c r="K650" t="s">
        <v>100</v>
      </c>
      <c r="L650" t="str">
        <f t="shared" si="31"/>
        <v xml:space="preserve">HiSense </v>
      </c>
      <c r="M650" t="str">
        <f t="shared" si="32"/>
        <v>Large Order</v>
      </c>
      <c r="N650">
        <v>5</v>
      </c>
      <c r="O650" s="6">
        <v>0.05</v>
      </c>
      <c r="P650" s="3">
        <v>5401.9</v>
      </c>
      <c r="Q650" s="3">
        <v>266.94</v>
      </c>
      <c r="R650" s="3">
        <v>1377.19</v>
      </c>
    </row>
    <row r="651" spans="1:18" hidden="1" x14ac:dyDescent="0.25">
      <c r="A651" t="s">
        <v>1126</v>
      </c>
      <c r="B651" s="2">
        <v>44209</v>
      </c>
      <c r="C651" s="10" t="str">
        <f t="shared" si="30"/>
        <v>2021</v>
      </c>
      <c r="D651">
        <v>10102</v>
      </c>
      <c r="E651" t="s">
        <v>1127</v>
      </c>
      <c r="F651" t="s">
        <v>17</v>
      </c>
      <c r="G651" t="s">
        <v>112</v>
      </c>
      <c r="H651" t="s">
        <v>26</v>
      </c>
      <c r="I651" t="s">
        <v>27</v>
      </c>
      <c r="J651" t="s">
        <v>117</v>
      </c>
      <c r="K651" t="s">
        <v>118</v>
      </c>
      <c r="L651" t="str">
        <f t="shared" si="31"/>
        <v xml:space="preserve">Xerox </v>
      </c>
      <c r="M651" t="str">
        <f t="shared" si="32"/>
        <v>Large Order</v>
      </c>
      <c r="N651">
        <v>6</v>
      </c>
      <c r="O651" s="6">
        <v>0</v>
      </c>
      <c r="P651" s="3">
        <v>1083.3</v>
      </c>
      <c r="Q651" s="3">
        <v>16.260000000000002</v>
      </c>
      <c r="R651" s="3">
        <v>164.11</v>
      </c>
    </row>
    <row r="652" spans="1:18" hidden="1" x14ac:dyDescent="0.25">
      <c r="A652" t="s">
        <v>1128</v>
      </c>
      <c r="B652" s="2">
        <v>43172</v>
      </c>
      <c r="C652" s="10" t="str">
        <f t="shared" si="30"/>
        <v>2018</v>
      </c>
      <c r="D652">
        <v>10319</v>
      </c>
      <c r="E652" t="s">
        <v>621</v>
      </c>
      <c r="F652" t="s">
        <v>32</v>
      </c>
      <c r="G652" t="s">
        <v>61</v>
      </c>
      <c r="H652" t="s">
        <v>62</v>
      </c>
      <c r="I652" t="s">
        <v>63</v>
      </c>
      <c r="J652" t="s">
        <v>43</v>
      </c>
      <c r="K652" t="s">
        <v>44</v>
      </c>
      <c r="L652" t="str">
        <f t="shared" si="31"/>
        <v xml:space="preserve">HP </v>
      </c>
      <c r="M652" t="str">
        <f t="shared" si="32"/>
        <v>Mid-Sized Order</v>
      </c>
      <c r="N652">
        <v>3</v>
      </c>
      <c r="O652" s="6">
        <v>0.05</v>
      </c>
      <c r="P652" s="3">
        <v>472.5</v>
      </c>
      <c r="Q652" s="3">
        <v>19.79</v>
      </c>
      <c r="R652" s="3">
        <v>72.84</v>
      </c>
    </row>
    <row r="653" spans="1:18" hidden="1" x14ac:dyDescent="0.25">
      <c r="A653" t="s">
        <v>1129</v>
      </c>
      <c r="B653" s="2">
        <v>43257</v>
      </c>
      <c r="C653" s="10" t="str">
        <f t="shared" si="30"/>
        <v>2018</v>
      </c>
      <c r="D653">
        <v>10090</v>
      </c>
      <c r="E653" t="s">
        <v>325</v>
      </c>
      <c r="F653" t="s">
        <v>17</v>
      </c>
      <c r="G653" t="s">
        <v>116</v>
      </c>
      <c r="H653" t="s">
        <v>26</v>
      </c>
      <c r="I653" t="s">
        <v>27</v>
      </c>
      <c r="J653" t="s">
        <v>57</v>
      </c>
      <c r="K653" t="s">
        <v>58</v>
      </c>
      <c r="L653" t="str">
        <f t="shared" si="31"/>
        <v xml:space="preserve">KitchenAid </v>
      </c>
      <c r="M653" t="str">
        <f t="shared" si="32"/>
        <v>Mid-Sized Order</v>
      </c>
      <c r="N653">
        <v>2</v>
      </c>
      <c r="O653" s="6">
        <v>0.05</v>
      </c>
      <c r="P653" s="3">
        <v>301.62</v>
      </c>
      <c r="Q653" s="3">
        <v>11.55</v>
      </c>
      <c r="R653" s="3">
        <v>37.36</v>
      </c>
    </row>
    <row r="654" spans="1:18" hidden="1" x14ac:dyDescent="0.25">
      <c r="A654" t="s">
        <v>1130</v>
      </c>
      <c r="B654" s="2">
        <v>44326</v>
      </c>
      <c r="C654" s="10" t="str">
        <f t="shared" si="30"/>
        <v>2021</v>
      </c>
      <c r="D654">
        <v>10217</v>
      </c>
      <c r="E654" t="s">
        <v>461</v>
      </c>
      <c r="F654" t="s">
        <v>39</v>
      </c>
      <c r="G654" t="s">
        <v>40</v>
      </c>
      <c r="H654" t="s">
        <v>41</v>
      </c>
      <c r="I654" t="s">
        <v>166</v>
      </c>
      <c r="J654" t="s">
        <v>398</v>
      </c>
      <c r="K654" t="s">
        <v>1551</v>
      </c>
      <c r="L654" t="str">
        <f t="shared" si="31"/>
        <v xml:space="preserve">Samsung </v>
      </c>
      <c r="M654" t="str">
        <f t="shared" si="32"/>
        <v>Single Item</v>
      </c>
      <c r="N654">
        <v>1</v>
      </c>
      <c r="O654" s="6">
        <v>0.15</v>
      </c>
      <c r="P654" s="3">
        <v>239.47</v>
      </c>
      <c r="Q654" s="3">
        <v>25.12</v>
      </c>
      <c r="R654" s="3">
        <v>31.25</v>
      </c>
    </row>
    <row r="655" spans="1:18" hidden="1" x14ac:dyDescent="0.25">
      <c r="A655" t="s">
        <v>1131</v>
      </c>
      <c r="B655" s="2">
        <v>43258</v>
      </c>
      <c r="C655" s="10" t="str">
        <f t="shared" si="30"/>
        <v>2018</v>
      </c>
      <c r="D655">
        <v>10131</v>
      </c>
      <c r="E655" t="s">
        <v>341</v>
      </c>
      <c r="F655" t="s">
        <v>39</v>
      </c>
      <c r="G655" t="s">
        <v>112</v>
      </c>
      <c r="H655" t="s">
        <v>26</v>
      </c>
      <c r="I655" t="s">
        <v>27</v>
      </c>
      <c r="J655" t="s">
        <v>57</v>
      </c>
      <c r="K655" t="s">
        <v>58</v>
      </c>
      <c r="L655" t="str">
        <f t="shared" si="31"/>
        <v xml:space="preserve">KitchenAid </v>
      </c>
      <c r="M655" t="str">
        <f t="shared" si="32"/>
        <v>Single Item</v>
      </c>
      <c r="N655">
        <v>1</v>
      </c>
      <c r="O655" s="6">
        <v>0.05</v>
      </c>
      <c r="P655" s="3">
        <v>150.81</v>
      </c>
      <c r="Q655" s="3">
        <v>11.55</v>
      </c>
      <c r="R655" s="3">
        <v>19.260000000000002</v>
      </c>
    </row>
    <row r="656" spans="1:18" hidden="1" x14ac:dyDescent="0.25">
      <c r="A656" t="s">
        <v>1132</v>
      </c>
      <c r="B656" s="2">
        <v>44588</v>
      </c>
      <c r="C656" s="10" t="str">
        <f t="shared" si="30"/>
        <v>2022</v>
      </c>
      <c r="D656">
        <v>10202</v>
      </c>
      <c r="E656" t="s">
        <v>1133</v>
      </c>
      <c r="F656" t="s">
        <v>39</v>
      </c>
      <c r="G656" t="s">
        <v>133</v>
      </c>
      <c r="H656" t="s">
        <v>134</v>
      </c>
      <c r="I656" t="s">
        <v>135</v>
      </c>
      <c r="J656" t="s">
        <v>138</v>
      </c>
      <c r="K656" t="s">
        <v>139</v>
      </c>
      <c r="L656" t="str">
        <f t="shared" si="31"/>
        <v xml:space="preserve">Canon </v>
      </c>
      <c r="M656" t="str">
        <f t="shared" si="32"/>
        <v>Single Item</v>
      </c>
      <c r="N656">
        <v>1</v>
      </c>
      <c r="O656" s="6">
        <v>0.1</v>
      </c>
      <c r="P656" s="3">
        <v>180.9</v>
      </c>
      <c r="Q656" s="3">
        <v>21.36</v>
      </c>
      <c r="R656" s="3">
        <v>29.28</v>
      </c>
    </row>
    <row r="657" spans="1:18" hidden="1" x14ac:dyDescent="0.25">
      <c r="A657" t="s">
        <v>1134</v>
      </c>
      <c r="B657" s="2">
        <v>44386</v>
      </c>
      <c r="C657" s="10" t="str">
        <f t="shared" si="30"/>
        <v>2021</v>
      </c>
      <c r="D657">
        <v>10057</v>
      </c>
      <c r="E657" t="s">
        <v>1557</v>
      </c>
      <c r="F657" t="s">
        <v>39</v>
      </c>
      <c r="G657" t="s">
        <v>72</v>
      </c>
      <c r="H657" t="s">
        <v>73</v>
      </c>
      <c r="I657" t="s">
        <v>56</v>
      </c>
      <c r="J657" t="s">
        <v>150</v>
      </c>
      <c r="K657" t="s">
        <v>151</v>
      </c>
      <c r="L657" t="str">
        <f t="shared" si="31"/>
        <v xml:space="preserve">Maytag </v>
      </c>
      <c r="M657" t="str">
        <f t="shared" si="32"/>
        <v>Large Order</v>
      </c>
      <c r="N657">
        <v>5</v>
      </c>
      <c r="O657" s="6">
        <v>0</v>
      </c>
      <c r="P657" s="3">
        <v>4390.3999999999996</v>
      </c>
      <c r="Q657" s="3">
        <v>274.27999999999997</v>
      </c>
      <c r="R657" s="3">
        <v>1125.03</v>
      </c>
    </row>
    <row r="658" spans="1:18" hidden="1" x14ac:dyDescent="0.25">
      <c r="A658" t="s">
        <v>1135</v>
      </c>
      <c r="B658" s="2">
        <v>43511</v>
      </c>
      <c r="C658" s="10" t="str">
        <f t="shared" si="30"/>
        <v>2019</v>
      </c>
      <c r="D658">
        <v>10002</v>
      </c>
      <c r="E658" t="s">
        <v>822</v>
      </c>
      <c r="F658" t="s">
        <v>39</v>
      </c>
      <c r="G658" t="s">
        <v>18</v>
      </c>
      <c r="H658" t="s">
        <v>19</v>
      </c>
      <c r="I658" t="s">
        <v>20</v>
      </c>
      <c r="J658" t="s">
        <v>302</v>
      </c>
      <c r="K658" t="s">
        <v>303</v>
      </c>
      <c r="L658" t="str">
        <f t="shared" si="31"/>
        <v xml:space="preserve">Toshiba </v>
      </c>
      <c r="M658" t="str">
        <f t="shared" si="32"/>
        <v>Single Item</v>
      </c>
      <c r="N658">
        <v>1</v>
      </c>
      <c r="O658" s="6">
        <v>0</v>
      </c>
      <c r="P658" s="3">
        <v>272.87</v>
      </c>
      <c r="Q658" s="3">
        <v>32.58</v>
      </c>
      <c r="R658" s="3">
        <v>36</v>
      </c>
    </row>
    <row r="659" spans="1:18" hidden="1" x14ac:dyDescent="0.25">
      <c r="A659" t="s">
        <v>1136</v>
      </c>
      <c r="B659" s="2">
        <v>43147</v>
      </c>
      <c r="C659" s="10" t="str">
        <f t="shared" si="30"/>
        <v>2018</v>
      </c>
      <c r="D659">
        <v>10372</v>
      </c>
      <c r="E659" t="s">
        <v>1089</v>
      </c>
      <c r="F659" t="s">
        <v>32</v>
      </c>
      <c r="G659" t="s">
        <v>25</v>
      </c>
      <c r="H659" t="s">
        <v>26</v>
      </c>
      <c r="I659" t="s">
        <v>27</v>
      </c>
      <c r="J659" t="s">
        <v>480</v>
      </c>
      <c r="K659" t="s">
        <v>481</v>
      </c>
      <c r="L659" t="str">
        <f t="shared" si="31"/>
        <v xml:space="preserve">Panasonic </v>
      </c>
      <c r="M659" t="str">
        <f t="shared" si="32"/>
        <v>Single Item</v>
      </c>
      <c r="N659">
        <v>1</v>
      </c>
      <c r="O659" s="6">
        <v>0</v>
      </c>
      <c r="P659" s="3">
        <v>885.07</v>
      </c>
      <c r="Q659" s="3">
        <v>144.58000000000001</v>
      </c>
      <c r="R659" s="3">
        <v>209.18</v>
      </c>
    </row>
    <row r="660" spans="1:18" hidden="1" x14ac:dyDescent="0.25">
      <c r="A660" t="s">
        <v>1137</v>
      </c>
      <c r="B660" s="2">
        <v>44302</v>
      </c>
      <c r="C660" s="10" t="str">
        <f t="shared" si="30"/>
        <v>2021</v>
      </c>
      <c r="D660">
        <v>10106</v>
      </c>
      <c r="E660" t="s">
        <v>739</v>
      </c>
      <c r="F660" t="s">
        <v>39</v>
      </c>
      <c r="G660" t="s">
        <v>112</v>
      </c>
      <c r="H660" t="s">
        <v>26</v>
      </c>
      <c r="I660" t="s">
        <v>27</v>
      </c>
      <c r="J660" t="s">
        <v>28</v>
      </c>
      <c r="K660" t="s">
        <v>29</v>
      </c>
      <c r="L660" t="str">
        <f t="shared" si="31"/>
        <v xml:space="preserve">LG </v>
      </c>
      <c r="M660" t="str">
        <f t="shared" si="32"/>
        <v>Single Item</v>
      </c>
      <c r="N660">
        <v>1</v>
      </c>
      <c r="O660" s="6">
        <v>0</v>
      </c>
      <c r="P660" s="3">
        <v>1004.18</v>
      </c>
      <c r="Q660" s="3">
        <v>268.68</v>
      </c>
      <c r="R660" s="3">
        <v>277.91000000000003</v>
      </c>
    </row>
    <row r="661" spans="1:18" hidden="1" x14ac:dyDescent="0.25">
      <c r="A661" t="s">
        <v>1138</v>
      </c>
      <c r="B661" s="2">
        <v>43465</v>
      </c>
      <c r="C661" s="10" t="str">
        <f t="shared" si="30"/>
        <v>2018</v>
      </c>
      <c r="D661">
        <v>10304</v>
      </c>
      <c r="E661" t="s">
        <v>841</v>
      </c>
      <c r="F661" t="s">
        <v>17</v>
      </c>
      <c r="G661" t="s">
        <v>112</v>
      </c>
      <c r="H661" t="s">
        <v>26</v>
      </c>
      <c r="I661" t="s">
        <v>27</v>
      </c>
      <c r="J661" t="s">
        <v>123</v>
      </c>
      <c r="K661" t="s">
        <v>124</v>
      </c>
      <c r="L661" t="str">
        <f t="shared" si="31"/>
        <v xml:space="preserve">Sony </v>
      </c>
      <c r="M661" t="str">
        <f t="shared" si="32"/>
        <v>Mid-Sized Order</v>
      </c>
      <c r="N661">
        <v>3</v>
      </c>
      <c r="O661" s="6">
        <v>0.15</v>
      </c>
      <c r="P661" s="3">
        <v>2003.1</v>
      </c>
      <c r="Q661" s="3">
        <v>24.23</v>
      </c>
      <c r="R661" s="3">
        <v>403.04</v>
      </c>
    </row>
    <row r="662" spans="1:18" hidden="1" x14ac:dyDescent="0.25">
      <c r="A662" t="s">
        <v>1139</v>
      </c>
      <c r="B662" s="2">
        <v>43547</v>
      </c>
      <c r="C662" s="10" t="str">
        <f t="shared" si="30"/>
        <v>2019</v>
      </c>
      <c r="D662">
        <v>10103</v>
      </c>
      <c r="E662" t="s">
        <v>339</v>
      </c>
      <c r="F662" t="s">
        <v>17</v>
      </c>
      <c r="G662" t="s">
        <v>61</v>
      </c>
      <c r="H662" t="s">
        <v>62</v>
      </c>
      <c r="I662" t="s">
        <v>63</v>
      </c>
      <c r="J662" t="s">
        <v>205</v>
      </c>
      <c r="K662" t="s">
        <v>206</v>
      </c>
      <c r="L662" t="str">
        <f t="shared" si="31"/>
        <v xml:space="preserve">LG </v>
      </c>
      <c r="M662" t="str">
        <f t="shared" si="32"/>
        <v>Mid-Sized Order</v>
      </c>
      <c r="N662">
        <v>3</v>
      </c>
      <c r="O662" s="6">
        <v>0.05</v>
      </c>
      <c r="P662" s="3">
        <v>2259.9</v>
      </c>
      <c r="Q662" s="3">
        <v>52.39</v>
      </c>
      <c r="R662" s="3">
        <v>457.22</v>
      </c>
    </row>
    <row r="663" spans="1:18" hidden="1" x14ac:dyDescent="0.25">
      <c r="A663" t="s">
        <v>1140</v>
      </c>
      <c r="B663" s="2">
        <v>43394</v>
      </c>
      <c r="C663" s="10" t="str">
        <f t="shared" si="30"/>
        <v>2018</v>
      </c>
      <c r="D663">
        <v>10113</v>
      </c>
      <c r="E663" t="s">
        <v>174</v>
      </c>
      <c r="F663" t="s">
        <v>17</v>
      </c>
      <c r="G663" t="s">
        <v>88</v>
      </c>
      <c r="H663" t="s">
        <v>89</v>
      </c>
      <c r="I663" t="s">
        <v>90</v>
      </c>
      <c r="J663" t="s">
        <v>80</v>
      </c>
      <c r="K663" t="s">
        <v>81</v>
      </c>
      <c r="L663" t="str">
        <f t="shared" si="31"/>
        <v xml:space="preserve">HP </v>
      </c>
      <c r="M663" t="str">
        <f t="shared" si="32"/>
        <v>Single Item</v>
      </c>
      <c r="N663">
        <v>1</v>
      </c>
      <c r="O663" s="6">
        <v>0.05</v>
      </c>
      <c r="P663" s="3">
        <v>227.74</v>
      </c>
      <c r="Q663" s="3">
        <v>25.9</v>
      </c>
      <c r="R663" s="3">
        <v>36.75</v>
      </c>
    </row>
    <row r="664" spans="1:18" hidden="1" x14ac:dyDescent="0.25">
      <c r="A664" t="s">
        <v>1141</v>
      </c>
      <c r="B664" s="2">
        <v>43603</v>
      </c>
      <c r="C664" s="10" t="str">
        <f t="shared" si="30"/>
        <v>2019</v>
      </c>
      <c r="D664">
        <v>10173</v>
      </c>
      <c r="E664" t="s">
        <v>692</v>
      </c>
      <c r="F664" t="s">
        <v>17</v>
      </c>
      <c r="G664" t="s">
        <v>261</v>
      </c>
      <c r="H664" t="s">
        <v>261</v>
      </c>
      <c r="I664" t="s">
        <v>1543</v>
      </c>
      <c r="J664" t="s">
        <v>43</v>
      </c>
      <c r="K664" t="s">
        <v>44</v>
      </c>
      <c r="L664" t="str">
        <f t="shared" si="31"/>
        <v xml:space="preserve">HP </v>
      </c>
      <c r="M664" t="str">
        <f t="shared" si="32"/>
        <v>Single Item</v>
      </c>
      <c r="N664">
        <v>1</v>
      </c>
      <c r="O664" s="6">
        <v>0.1</v>
      </c>
      <c r="P664" s="3">
        <v>157.5</v>
      </c>
      <c r="Q664" s="3">
        <v>20.69</v>
      </c>
      <c r="R664" s="3">
        <v>25.69</v>
      </c>
    </row>
    <row r="665" spans="1:18" hidden="1" x14ac:dyDescent="0.25">
      <c r="A665" t="s">
        <v>1142</v>
      </c>
      <c r="B665" s="2">
        <v>43297</v>
      </c>
      <c r="C665" s="10" t="str">
        <f t="shared" si="30"/>
        <v>2018</v>
      </c>
      <c r="D665">
        <v>10033</v>
      </c>
      <c r="E665" t="s">
        <v>1143</v>
      </c>
      <c r="F665" t="s">
        <v>17</v>
      </c>
      <c r="G665" t="s">
        <v>133</v>
      </c>
      <c r="H665" t="s">
        <v>134</v>
      </c>
      <c r="I665" t="s">
        <v>135</v>
      </c>
      <c r="J665" t="s">
        <v>35</v>
      </c>
      <c r="K665" t="s">
        <v>36</v>
      </c>
      <c r="L665" t="str">
        <f t="shared" si="31"/>
        <v xml:space="preserve">Samsung </v>
      </c>
      <c r="M665" t="str">
        <f t="shared" si="32"/>
        <v>Mid-Sized Order</v>
      </c>
      <c r="N665">
        <v>4</v>
      </c>
      <c r="O665" s="6">
        <v>0.1</v>
      </c>
      <c r="P665" s="3">
        <v>3405</v>
      </c>
      <c r="Q665" s="3">
        <v>226.46</v>
      </c>
      <c r="R665" s="3">
        <v>873.89</v>
      </c>
    </row>
    <row r="666" spans="1:18" hidden="1" x14ac:dyDescent="0.25">
      <c r="A666" t="s">
        <v>1144</v>
      </c>
      <c r="B666" s="2">
        <v>44750</v>
      </c>
      <c r="C666" s="10" t="str">
        <f t="shared" si="30"/>
        <v>2022</v>
      </c>
      <c r="D666">
        <v>10286</v>
      </c>
      <c r="E666" t="s">
        <v>1145</v>
      </c>
      <c r="F666" t="s">
        <v>17</v>
      </c>
      <c r="G666" t="s">
        <v>165</v>
      </c>
      <c r="H666" t="s">
        <v>41</v>
      </c>
      <c r="I666" t="s">
        <v>166</v>
      </c>
      <c r="J666" t="s">
        <v>205</v>
      </c>
      <c r="K666" t="s">
        <v>206</v>
      </c>
      <c r="L666" t="str">
        <f t="shared" si="31"/>
        <v xml:space="preserve">LG </v>
      </c>
      <c r="M666" t="str">
        <f t="shared" si="32"/>
        <v>Single Item</v>
      </c>
      <c r="N666">
        <v>1</v>
      </c>
      <c r="O666" s="6">
        <v>0</v>
      </c>
      <c r="P666" s="3">
        <v>753.3</v>
      </c>
      <c r="Q666" s="3">
        <v>52.39</v>
      </c>
      <c r="R666" s="3">
        <v>155.9</v>
      </c>
    </row>
    <row r="667" spans="1:18" hidden="1" x14ac:dyDescent="0.25">
      <c r="A667" t="s">
        <v>1146</v>
      </c>
      <c r="B667" s="2">
        <v>44660</v>
      </c>
      <c r="C667" s="10" t="str">
        <f t="shared" si="30"/>
        <v>2022</v>
      </c>
      <c r="D667">
        <v>10292</v>
      </c>
      <c r="E667" t="s">
        <v>31</v>
      </c>
      <c r="F667" t="s">
        <v>32</v>
      </c>
      <c r="G667" t="s">
        <v>103</v>
      </c>
      <c r="H667" t="s">
        <v>104</v>
      </c>
      <c r="I667" t="s">
        <v>105</v>
      </c>
      <c r="J667" t="s">
        <v>241</v>
      </c>
      <c r="K667" t="s">
        <v>242</v>
      </c>
      <c r="L667" t="str">
        <f t="shared" si="31"/>
        <v xml:space="preserve">LG </v>
      </c>
      <c r="M667" t="str">
        <f t="shared" si="32"/>
        <v>Large Order</v>
      </c>
      <c r="N667">
        <v>7</v>
      </c>
      <c r="O667" s="6">
        <v>0.05</v>
      </c>
      <c r="P667" s="3">
        <v>1666.56</v>
      </c>
      <c r="Q667" s="3">
        <v>31.23</v>
      </c>
      <c r="R667" s="3">
        <v>203.11</v>
      </c>
    </row>
    <row r="668" spans="1:18" hidden="1" x14ac:dyDescent="0.25">
      <c r="A668" t="s">
        <v>1147</v>
      </c>
      <c r="B668" s="2">
        <v>44915</v>
      </c>
      <c r="C668" s="10" t="str">
        <f t="shared" si="30"/>
        <v>2022</v>
      </c>
      <c r="D668">
        <v>10224</v>
      </c>
      <c r="E668" t="s">
        <v>575</v>
      </c>
      <c r="F668" t="s">
        <v>39</v>
      </c>
      <c r="G668" t="s">
        <v>116</v>
      </c>
      <c r="H668" t="s">
        <v>26</v>
      </c>
      <c r="I668" t="s">
        <v>27</v>
      </c>
      <c r="J668" t="s">
        <v>117</v>
      </c>
      <c r="K668" t="s">
        <v>118</v>
      </c>
      <c r="L668" t="str">
        <f t="shared" si="31"/>
        <v xml:space="preserve">Xerox </v>
      </c>
      <c r="M668" t="str">
        <f t="shared" si="32"/>
        <v>Single Item</v>
      </c>
      <c r="N668">
        <v>1</v>
      </c>
      <c r="O668" s="6">
        <v>0.3</v>
      </c>
      <c r="P668" s="3">
        <v>180.55</v>
      </c>
      <c r="Q668" s="3">
        <v>16.260000000000002</v>
      </c>
      <c r="R668" s="3">
        <v>28.71</v>
      </c>
    </row>
    <row r="669" spans="1:18" hidden="1" x14ac:dyDescent="0.25">
      <c r="A669" t="s">
        <v>1148</v>
      </c>
      <c r="B669" s="2">
        <v>43610</v>
      </c>
      <c r="C669" s="10" t="str">
        <f t="shared" si="30"/>
        <v>2019</v>
      </c>
      <c r="D669">
        <v>10261</v>
      </c>
      <c r="E669" t="s">
        <v>317</v>
      </c>
      <c r="F669" t="s">
        <v>17</v>
      </c>
      <c r="G669" t="s">
        <v>25</v>
      </c>
      <c r="H669" t="s">
        <v>26</v>
      </c>
      <c r="I669" t="s">
        <v>27</v>
      </c>
      <c r="J669" t="s">
        <v>21</v>
      </c>
      <c r="K669" t="s">
        <v>22</v>
      </c>
      <c r="L669" t="str">
        <f t="shared" si="31"/>
        <v xml:space="preserve">OnePlus </v>
      </c>
      <c r="M669" t="str">
        <f t="shared" si="32"/>
        <v>Large Order</v>
      </c>
      <c r="N669">
        <v>7</v>
      </c>
      <c r="O669" s="6">
        <v>0.3</v>
      </c>
      <c r="P669" s="3">
        <v>4326.07</v>
      </c>
      <c r="Q669" s="3">
        <v>23.82</v>
      </c>
      <c r="R669" s="3">
        <v>867.58</v>
      </c>
    </row>
    <row r="670" spans="1:18" hidden="1" x14ac:dyDescent="0.25">
      <c r="A670" t="s">
        <v>1149</v>
      </c>
      <c r="B670" s="2">
        <v>44198</v>
      </c>
      <c r="C670" s="10" t="str">
        <f t="shared" si="30"/>
        <v>2021</v>
      </c>
      <c r="D670">
        <v>10128</v>
      </c>
      <c r="E670" t="s">
        <v>470</v>
      </c>
      <c r="F670" t="s">
        <v>32</v>
      </c>
      <c r="G670" t="s">
        <v>133</v>
      </c>
      <c r="H670" t="s">
        <v>134</v>
      </c>
      <c r="I670" t="s">
        <v>135</v>
      </c>
      <c r="J670" t="s">
        <v>302</v>
      </c>
      <c r="K670" t="s">
        <v>303</v>
      </c>
      <c r="L670" t="str">
        <f t="shared" si="31"/>
        <v xml:space="preserve">Toshiba </v>
      </c>
      <c r="M670" t="str">
        <f t="shared" si="32"/>
        <v>Mid-Sized Order</v>
      </c>
      <c r="N670">
        <v>2</v>
      </c>
      <c r="O670" s="6">
        <v>0.05</v>
      </c>
      <c r="P670" s="3">
        <v>545.74</v>
      </c>
      <c r="Q670" s="3">
        <v>35.68</v>
      </c>
      <c r="R670" s="3">
        <v>69.05</v>
      </c>
    </row>
    <row r="671" spans="1:18" hidden="1" x14ac:dyDescent="0.25">
      <c r="A671" t="s">
        <v>1150</v>
      </c>
      <c r="B671" s="2">
        <v>44393</v>
      </c>
      <c r="C671" s="10" t="str">
        <f t="shared" si="30"/>
        <v>2021</v>
      </c>
      <c r="D671">
        <v>10254</v>
      </c>
      <c r="E671" t="s">
        <v>1151</v>
      </c>
      <c r="F671" t="s">
        <v>32</v>
      </c>
      <c r="G671" t="s">
        <v>33</v>
      </c>
      <c r="H671" t="s">
        <v>34</v>
      </c>
      <c r="I671" t="s">
        <v>27</v>
      </c>
      <c r="J671" t="s">
        <v>443</v>
      </c>
      <c r="K671" t="s">
        <v>444</v>
      </c>
      <c r="L671" t="str">
        <f t="shared" si="31"/>
        <v xml:space="preserve">Cisco </v>
      </c>
      <c r="M671" t="str">
        <f t="shared" si="32"/>
        <v>Single Item</v>
      </c>
      <c r="N671">
        <v>1</v>
      </c>
      <c r="O671" s="6">
        <v>0.2</v>
      </c>
      <c r="P671" s="3">
        <v>554.19000000000005</v>
      </c>
      <c r="Q671" s="3">
        <v>28.51</v>
      </c>
      <c r="R671" s="3">
        <v>113.69</v>
      </c>
    </row>
    <row r="672" spans="1:18" hidden="1" x14ac:dyDescent="0.25">
      <c r="A672" t="s">
        <v>1152</v>
      </c>
      <c r="B672" s="2">
        <v>44920</v>
      </c>
      <c r="C672" s="10" t="str">
        <f t="shared" si="30"/>
        <v>2022</v>
      </c>
      <c r="D672">
        <v>10236</v>
      </c>
      <c r="E672" t="s">
        <v>1562</v>
      </c>
      <c r="F672" t="s">
        <v>32</v>
      </c>
      <c r="G672" t="s">
        <v>112</v>
      </c>
      <c r="H672" t="s">
        <v>26</v>
      </c>
      <c r="I672" t="s">
        <v>27</v>
      </c>
      <c r="J672" t="s">
        <v>150</v>
      </c>
      <c r="K672" t="s">
        <v>151</v>
      </c>
      <c r="L672" t="str">
        <f t="shared" si="31"/>
        <v xml:space="preserve">Maytag </v>
      </c>
      <c r="M672" t="str">
        <f t="shared" si="32"/>
        <v>Single Item</v>
      </c>
      <c r="N672">
        <v>1</v>
      </c>
      <c r="O672" s="6">
        <v>0</v>
      </c>
      <c r="P672" s="3">
        <v>878.08</v>
      </c>
      <c r="Q672" s="3">
        <v>228.57</v>
      </c>
      <c r="R672" s="3">
        <v>242.38</v>
      </c>
    </row>
    <row r="673" spans="1:18" hidden="1" x14ac:dyDescent="0.25">
      <c r="A673" t="s">
        <v>1153</v>
      </c>
      <c r="B673" s="2">
        <v>43147</v>
      </c>
      <c r="C673" s="10" t="str">
        <f t="shared" si="30"/>
        <v>2018</v>
      </c>
      <c r="D673">
        <v>10170</v>
      </c>
      <c r="E673" t="s">
        <v>1154</v>
      </c>
      <c r="F673" t="s">
        <v>39</v>
      </c>
      <c r="G673" t="s">
        <v>193</v>
      </c>
      <c r="H673" t="s">
        <v>193</v>
      </c>
      <c r="I673" t="s">
        <v>194</v>
      </c>
      <c r="J673" t="s">
        <v>398</v>
      </c>
      <c r="K673" t="s">
        <v>1551</v>
      </c>
      <c r="L673" t="str">
        <f t="shared" si="31"/>
        <v xml:space="preserve">Samsung </v>
      </c>
      <c r="M673" t="str">
        <f t="shared" si="32"/>
        <v>Mid-Sized Order</v>
      </c>
      <c r="N673">
        <v>4</v>
      </c>
      <c r="O673" s="6">
        <v>0</v>
      </c>
      <c r="P673" s="3">
        <v>957.88</v>
      </c>
      <c r="Q673" s="3">
        <v>25.12</v>
      </c>
      <c r="R673" s="3">
        <v>117.47</v>
      </c>
    </row>
    <row r="674" spans="1:18" hidden="1" x14ac:dyDescent="0.25">
      <c r="A674" t="s">
        <v>1155</v>
      </c>
      <c r="B674" s="2">
        <v>44444</v>
      </c>
      <c r="C674" s="10" t="str">
        <f t="shared" si="30"/>
        <v>2021</v>
      </c>
      <c r="D674">
        <v>10347</v>
      </c>
      <c r="E674" t="s">
        <v>465</v>
      </c>
      <c r="F674" t="s">
        <v>39</v>
      </c>
      <c r="G674" t="s">
        <v>25</v>
      </c>
      <c r="H674" t="s">
        <v>26</v>
      </c>
      <c r="I674" t="s">
        <v>27</v>
      </c>
      <c r="J674" t="s">
        <v>312</v>
      </c>
      <c r="K674" t="s">
        <v>313</v>
      </c>
      <c r="L674" t="str">
        <f t="shared" si="31"/>
        <v xml:space="preserve">Whirlpool </v>
      </c>
      <c r="M674" t="str">
        <f t="shared" si="32"/>
        <v>Single Item</v>
      </c>
      <c r="N674">
        <v>1</v>
      </c>
      <c r="O674" s="6">
        <v>0.2</v>
      </c>
      <c r="P674" s="3">
        <v>722.69</v>
      </c>
      <c r="Q674" s="3">
        <v>178.66</v>
      </c>
      <c r="R674" s="3">
        <v>198.54</v>
      </c>
    </row>
    <row r="675" spans="1:18" hidden="1" x14ac:dyDescent="0.25">
      <c r="A675" t="s">
        <v>1156</v>
      </c>
      <c r="B675" s="2">
        <v>44147</v>
      </c>
      <c r="C675" s="10" t="str">
        <f t="shared" si="30"/>
        <v>2020</v>
      </c>
      <c r="D675">
        <v>10247</v>
      </c>
      <c r="E675" t="s">
        <v>737</v>
      </c>
      <c r="F675" t="s">
        <v>17</v>
      </c>
      <c r="G675" t="s">
        <v>61</v>
      </c>
      <c r="H675" t="s">
        <v>62</v>
      </c>
      <c r="I675" t="s">
        <v>63</v>
      </c>
      <c r="J675" t="s">
        <v>209</v>
      </c>
      <c r="K675" t="s">
        <v>210</v>
      </c>
      <c r="L675" t="str">
        <f t="shared" si="31"/>
        <v xml:space="preserve">Brother </v>
      </c>
      <c r="M675" t="str">
        <f t="shared" si="32"/>
        <v>Mid-Sized Order</v>
      </c>
      <c r="N675">
        <v>4</v>
      </c>
      <c r="O675" s="6">
        <v>0.1</v>
      </c>
      <c r="P675" s="3">
        <v>546.84</v>
      </c>
      <c r="Q675" s="3">
        <v>12.33</v>
      </c>
      <c r="R675" s="3">
        <v>83.27</v>
      </c>
    </row>
    <row r="676" spans="1:18" hidden="1" x14ac:dyDescent="0.25">
      <c r="A676" t="s">
        <v>1157</v>
      </c>
      <c r="B676" s="2">
        <v>43391</v>
      </c>
      <c r="C676" s="10" t="str">
        <f t="shared" si="30"/>
        <v>2018</v>
      </c>
      <c r="D676">
        <v>10109</v>
      </c>
      <c r="E676" t="s">
        <v>348</v>
      </c>
      <c r="F676" t="s">
        <v>32</v>
      </c>
      <c r="G676" t="s">
        <v>116</v>
      </c>
      <c r="H676" t="s">
        <v>26</v>
      </c>
      <c r="I676" t="s">
        <v>27</v>
      </c>
      <c r="J676" t="s">
        <v>283</v>
      </c>
      <c r="K676" t="s">
        <v>284</v>
      </c>
      <c r="L676" t="str">
        <f t="shared" si="31"/>
        <v xml:space="preserve">Sony </v>
      </c>
      <c r="M676" t="str">
        <f t="shared" si="32"/>
        <v>Mid-Sized Order</v>
      </c>
      <c r="N676">
        <v>2</v>
      </c>
      <c r="O676" s="6">
        <v>0</v>
      </c>
      <c r="P676" s="3">
        <v>1734.64</v>
      </c>
      <c r="Q676" s="3">
        <v>149.52000000000001</v>
      </c>
      <c r="R676" s="3">
        <v>396.57</v>
      </c>
    </row>
    <row r="677" spans="1:18" hidden="1" x14ac:dyDescent="0.25">
      <c r="A677" t="s">
        <v>1158</v>
      </c>
      <c r="B677" s="2">
        <v>44338</v>
      </c>
      <c r="C677" s="10" t="str">
        <f t="shared" si="30"/>
        <v>2021</v>
      </c>
      <c r="D677">
        <v>10145</v>
      </c>
      <c r="E677" t="s">
        <v>1159</v>
      </c>
      <c r="F677" t="s">
        <v>39</v>
      </c>
      <c r="G677" t="s">
        <v>261</v>
      </c>
      <c r="H677" t="s">
        <v>261</v>
      </c>
      <c r="I677" t="s">
        <v>1543</v>
      </c>
      <c r="J677" t="s">
        <v>283</v>
      </c>
      <c r="K677" t="s">
        <v>284</v>
      </c>
      <c r="L677" t="str">
        <f t="shared" si="31"/>
        <v xml:space="preserve">Sony </v>
      </c>
      <c r="M677" t="str">
        <f t="shared" si="32"/>
        <v>Single Item</v>
      </c>
      <c r="N677">
        <v>1</v>
      </c>
      <c r="O677" s="6">
        <v>0</v>
      </c>
      <c r="P677" s="3">
        <v>867.32</v>
      </c>
      <c r="Q677" s="3">
        <v>171.95</v>
      </c>
      <c r="R677" s="3">
        <v>208</v>
      </c>
    </row>
    <row r="678" spans="1:18" hidden="1" x14ac:dyDescent="0.25">
      <c r="A678" t="s">
        <v>1160</v>
      </c>
      <c r="B678" s="2">
        <v>44866</v>
      </c>
      <c r="C678" s="10" t="str">
        <f t="shared" si="30"/>
        <v>2022</v>
      </c>
      <c r="D678">
        <v>10264</v>
      </c>
      <c r="E678" t="s">
        <v>232</v>
      </c>
      <c r="F678" t="s">
        <v>17</v>
      </c>
      <c r="G678" t="s">
        <v>103</v>
      </c>
      <c r="H678" t="s">
        <v>104</v>
      </c>
      <c r="I678" t="s">
        <v>105</v>
      </c>
      <c r="J678" t="s">
        <v>175</v>
      </c>
      <c r="K678" t="s">
        <v>176</v>
      </c>
      <c r="L678" t="str">
        <f t="shared" si="31"/>
        <v xml:space="preserve">KitchenAid </v>
      </c>
      <c r="M678" t="str">
        <f t="shared" si="32"/>
        <v>Mid-Sized Order</v>
      </c>
      <c r="N678">
        <v>2</v>
      </c>
      <c r="O678" s="6">
        <v>0.1</v>
      </c>
      <c r="P678" s="3">
        <v>2446.3200000000002</v>
      </c>
      <c r="Q678" s="3">
        <v>334.08</v>
      </c>
      <c r="R678" s="3">
        <v>644.99</v>
      </c>
    </row>
    <row r="679" spans="1:18" hidden="1" x14ac:dyDescent="0.25">
      <c r="A679" t="s">
        <v>1161</v>
      </c>
      <c r="B679" s="2">
        <v>44339</v>
      </c>
      <c r="C679" s="10" t="str">
        <f t="shared" si="30"/>
        <v>2021</v>
      </c>
      <c r="D679">
        <v>10226</v>
      </c>
      <c r="E679" t="s">
        <v>1540</v>
      </c>
      <c r="F679" t="s">
        <v>17</v>
      </c>
      <c r="G679" t="s">
        <v>165</v>
      </c>
      <c r="H679" t="s">
        <v>41</v>
      </c>
      <c r="I679" t="s">
        <v>166</v>
      </c>
      <c r="J679" t="s">
        <v>21</v>
      </c>
      <c r="K679" t="s">
        <v>22</v>
      </c>
      <c r="L679" t="str">
        <f t="shared" si="31"/>
        <v xml:space="preserve">OnePlus </v>
      </c>
      <c r="M679" t="str">
        <f t="shared" si="32"/>
        <v>Mid-Sized Order</v>
      </c>
      <c r="N679">
        <v>2</v>
      </c>
      <c r="O679" s="6">
        <v>0</v>
      </c>
      <c r="P679" s="3">
        <v>1236.02</v>
      </c>
      <c r="Q679" s="3">
        <v>26.2</v>
      </c>
      <c r="R679" s="3">
        <v>249.82</v>
      </c>
    </row>
    <row r="680" spans="1:18" hidden="1" x14ac:dyDescent="0.25">
      <c r="A680" t="s">
        <v>1162</v>
      </c>
      <c r="B680" s="2">
        <v>43212</v>
      </c>
      <c r="C680" s="10" t="str">
        <f t="shared" si="30"/>
        <v>2018</v>
      </c>
      <c r="D680">
        <v>10109</v>
      </c>
      <c r="E680" t="s">
        <v>348</v>
      </c>
      <c r="F680" t="s">
        <v>32</v>
      </c>
      <c r="G680" t="s">
        <v>18</v>
      </c>
      <c r="H680" t="s">
        <v>19</v>
      </c>
      <c r="I680" t="s">
        <v>20</v>
      </c>
      <c r="J680" t="s">
        <v>117</v>
      </c>
      <c r="K680" t="s">
        <v>118</v>
      </c>
      <c r="L680" t="str">
        <f t="shared" si="31"/>
        <v xml:space="preserve">Xerox </v>
      </c>
      <c r="M680" t="str">
        <f t="shared" si="32"/>
        <v>Single Item</v>
      </c>
      <c r="N680">
        <v>1</v>
      </c>
      <c r="O680" s="6">
        <v>0.3</v>
      </c>
      <c r="P680" s="3">
        <v>180.55</v>
      </c>
      <c r="Q680" s="3">
        <v>17.07</v>
      </c>
      <c r="R680" s="3">
        <v>28.79</v>
      </c>
    </row>
    <row r="681" spans="1:18" hidden="1" x14ac:dyDescent="0.25">
      <c r="A681" t="s">
        <v>1163</v>
      </c>
      <c r="B681" s="2">
        <v>44291</v>
      </c>
      <c r="C681" s="10" t="str">
        <f t="shared" si="30"/>
        <v>2021</v>
      </c>
      <c r="D681">
        <v>10221</v>
      </c>
      <c r="E681" t="s">
        <v>401</v>
      </c>
      <c r="F681" t="s">
        <v>32</v>
      </c>
      <c r="G681" t="s">
        <v>133</v>
      </c>
      <c r="H681" t="s">
        <v>134</v>
      </c>
      <c r="I681" t="s">
        <v>135</v>
      </c>
      <c r="J681" t="s">
        <v>91</v>
      </c>
      <c r="K681" t="s">
        <v>92</v>
      </c>
      <c r="L681" t="str">
        <f t="shared" si="31"/>
        <v xml:space="preserve">Hamilton </v>
      </c>
      <c r="M681" t="str">
        <f t="shared" si="32"/>
        <v>Mid-Sized Order</v>
      </c>
      <c r="N681">
        <v>3</v>
      </c>
      <c r="O681" s="6">
        <v>0</v>
      </c>
      <c r="P681" s="3">
        <v>831.21</v>
      </c>
      <c r="Q681" s="3">
        <v>35.89</v>
      </c>
      <c r="R681" s="3">
        <v>103.34</v>
      </c>
    </row>
    <row r="682" spans="1:18" hidden="1" x14ac:dyDescent="0.25">
      <c r="A682" t="s">
        <v>1164</v>
      </c>
      <c r="B682" s="2">
        <v>43172</v>
      </c>
      <c r="C682" s="10" t="str">
        <f t="shared" si="30"/>
        <v>2018</v>
      </c>
      <c r="D682">
        <v>10252</v>
      </c>
      <c r="E682" t="s">
        <v>289</v>
      </c>
      <c r="F682" t="s">
        <v>39</v>
      </c>
      <c r="G682" t="s">
        <v>25</v>
      </c>
      <c r="H682" t="s">
        <v>26</v>
      </c>
      <c r="I682" t="s">
        <v>27</v>
      </c>
      <c r="J682" t="s">
        <v>236</v>
      </c>
      <c r="K682" t="s">
        <v>237</v>
      </c>
      <c r="L682" t="str">
        <f t="shared" si="31"/>
        <v xml:space="preserve">Hamilton </v>
      </c>
      <c r="M682" t="str">
        <f t="shared" si="32"/>
        <v>Large Order</v>
      </c>
      <c r="N682">
        <v>7</v>
      </c>
      <c r="O682" s="6">
        <v>0</v>
      </c>
      <c r="P682" s="3">
        <v>5164.74</v>
      </c>
      <c r="Q682" s="3">
        <v>175.46</v>
      </c>
      <c r="R682" s="3">
        <v>1308.77</v>
      </c>
    </row>
    <row r="683" spans="1:18" hidden="1" x14ac:dyDescent="0.25">
      <c r="A683" t="s">
        <v>1165</v>
      </c>
      <c r="B683" s="2">
        <v>43296</v>
      </c>
      <c r="C683" s="10" t="str">
        <f t="shared" si="30"/>
        <v>2018</v>
      </c>
      <c r="D683">
        <v>10127</v>
      </c>
      <c r="E683" t="s">
        <v>534</v>
      </c>
      <c r="F683" t="s">
        <v>32</v>
      </c>
      <c r="G683" t="s">
        <v>72</v>
      </c>
      <c r="H683" t="s">
        <v>73</v>
      </c>
      <c r="I683" t="s">
        <v>56</v>
      </c>
      <c r="J683" t="s">
        <v>95</v>
      </c>
      <c r="K683" t="s">
        <v>96</v>
      </c>
      <c r="L683" t="str">
        <f t="shared" si="31"/>
        <v xml:space="preserve">Sharp </v>
      </c>
      <c r="M683" t="str">
        <f t="shared" si="32"/>
        <v>Mid-Sized Order</v>
      </c>
      <c r="N683">
        <v>3</v>
      </c>
      <c r="O683" s="6">
        <v>0.15</v>
      </c>
      <c r="P683" s="3">
        <v>3073.11</v>
      </c>
      <c r="Q683" s="3">
        <v>225.65</v>
      </c>
      <c r="R683" s="3">
        <v>698.65</v>
      </c>
    </row>
    <row r="684" spans="1:18" hidden="1" x14ac:dyDescent="0.25">
      <c r="A684" t="s">
        <v>1166</v>
      </c>
      <c r="B684" s="2">
        <v>43602</v>
      </c>
      <c r="C684" s="10" t="str">
        <f t="shared" si="30"/>
        <v>2019</v>
      </c>
      <c r="D684">
        <v>10057</v>
      </c>
      <c r="E684" t="s">
        <v>1557</v>
      </c>
      <c r="F684" t="s">
        <v>39</v>
      </c>
      <c r="G684" t="s">
        <v>261</v>
      </c>
      <c r="H684" t="s">
        <v>261</v>
      </c>
      <c r="I684" t="s">
        <v>1543</v>
      </c>
      <c r="J684" t="s">
        <v>181</v>
      </c>
      <c r="K684" t="s">
        <v>182</v>
      </c>
      <c r="L684" t="str">
        <f t="shared" si="31"/>
        <v xml:space="preserve">Hoover </v>
      </c>
      <c r="M684" t="str">
        <f t="shared" si="32"/>
        <v>Single Item</v>
      </c>
      <c r="N684">
        <v>1</v>
      </c>
      <c r="O684" s="6">
        <v>0.25</v>
      </c>
      <c r="P684" s="3">
        <v>230.19</v>
      </c>
      <c r="Q684" s="3">
        <v>30.15</v>
      </c>
      <c r="R684" s="3">
        <v>30.64</v>
      </c>
    </row>
    <row r="685" spans="1:18" hidden="1" x14ac:dyDescent="0.25">
      <c r="A685" t="s">
        <v>1167</v>
      </c>
      <c r="B685" s="2">
        <v>43782</v>
      </c>
      <c r="C685" s="10" t="str">
        <f t="shared" si="30"/>
        <v>2019</v>
      </c>
      <c r="D685">
        <v>10325</v>
      </c>
      <c r="E685" t="s">
        <v>1168</v>
      </c>
      <c r="F685" t="s">
        <v>32</v>
      </c>
      <c r="G685" t="s">
        <v>261</v>
      </c>
      <c r="H685" t="s">
        <v>261</v>
      </c>
      <c r="I685" t="s">
        <v>1543</v>
      </c>
      <c r="J685" t="s">
        <v>68</v>
      </c>
      <c r="K685" t="s">
        <v>69</v>
      </c>
      <c r="L685" t="str">
        <f t="shared" si="31"/>
        <v xml:space="preserve">StarTech </v>
      </c>
      <c r="M685" t="str">
        <f t="shared" si="32"/>
        <v>Mid-Sized Order</v>
      </c>
      <c r="N685">
        <v>4</v>
      </c>
      <c r="O685" s="6">
        <v>0.05</v>
      </c>
      <c r="P685" s="3">
        <v>905.96</v>
      </c>
      <c r="Q685" s="3">
        <v>22.71</v>
      </c>
      <c r="R685" s="3">
        <v>138.15</v>
      </c>
    </row>
    <row r="686" spans="1:18" hidden="1" x14ac:dyDescent="0.25">
      <c r="A686" t="s">
        <v>1169</v>
      </c>
      <c r="B686" s="2">
        <v>43473</v>
      </c>
      <c r="C686" s="10" t="str">
        <f t="shared" si="30"/>
        <v>2019</v>
      </c>
      <c r="D686">
        <v>10244</v>
      </c>
      <c r="E686" t="s">
        <v>244</v>
      </c>
      <c r="F686" t="s">
        <v>39</v>
      </c>
      <c r="G686" t="s">
        <v>193</v>
      </c>
      <c r="H686" t="s">
        <v>193</v>
      </c>
      <c r="I686" t="s">
        <v>194</v>
      </c>
      <c r="J686" t="s">
        <v>263</v>
      </c>
      <c r="K686" t="s">
        <v>1544</v>
      </c>
      <c r="L686" t="str">
        <f t="shared" si="31"/>
        <v xml:space="preserve">Cuisinart </v>
      </c>
      <c r="M686" t="str">
        <f t="shared" si="32"/>
        <v>Large Order</v>
      </c>
      <c r="N686">
        <v>5</v>
      </c>
      <c r="O686" s="6">
        <v>0.15</v>
      </c>
      <c r="P686" s="3">
        <v>3503.9</v>
      </c>
      <c r="Q686" s="3">
        <v>156.21</v>
      </c>
      <c r="R686" s="3">
        <v>891.57</v>
      </c>
    </row>
    <row r="687" spans="1:18" x14ac:dyDescent="0.25">
      <c r="A687" t="s">
        <v>1170</v>
      </c>
      <c r="B687" s="2">
        <v>44319</v>
      </c>
      <c r="C687" s="10" t="str">
        <f t="shared" si="30"/>
        <v>2021</v>
      </c>
      <c r="D687">
        <v>10088</v>
      </c>
      <c r="E687" t="s">
        <v>744</v>
      </c>
      <c r="F687" t="s">
        <v>39</v>
      </c>
      <c r="G687" t="s">
        <v>201</v>
      </c>
      <c r="H687" t="s">
        <v>202</v>
      </c>
      <c r="I687" t="s">
        <v>122</v>
      </c>
      <c r="J687" t="s">
        <v>64</v>
      </c>
      <c r="K687" t="s">
        <v>65</v>
      </c>
      <c r="L687" t="str">
        <f t="shared" si="31"/>
        <v xml:space="preserve">TCL </v>
      </c>
      <c r="M687" t="str">
        <f t="shared" si="32"/>
        <v>Mid-Sized Order</v>
      </c>
      <c r="N687">
        <v>4</v>
      </c>
      <c r="O687" s="6">
        <v>0.3</v>
      </c>
      <c r="P687" s="3">
        <v>3526.56</v>
      </c>
      <c r="Q687" s="3">
        <v>140.61000000000001</v>
      </c>
      <c r="R687" s="3">
        <v>789.9</v>
      </c>
    </row>
    <row r="688" spans="1:18" hidden="1" x14ac:dyDescent="0.25">
      <c r="A688" t="s">
        <v>1171</v>
      </c>
      <c r="B688" s="2">
        <v>43164</v>
      </c>
      <c r="C688" s="10" t="str">
        <f t="shared" si="30"/>
        <v>2018</v>
      </c>
      <c r="D688">
        <v>10052</v>
      </c>
      <c r="E688" t="s">
        <v>653</v>
      </c>
      <c r="F688" t="s">
        <v>39</v>
      </c>
      <c r="G688" t="s">
        <v>201</v>
      </c>
      <c r="H688" t="s">
        <v>202</v>
      </c>
      <c r="I688" t="s">
        <v>122</v>
      </c>
      <c r="J688" t="s">
        <v>443</v>
      </c>
      <c r="K688" t="s">
        <v>444</v>
      </c>
      <c r="L688" t="str">
        <f t="shared" si="31"/>
        <v xml:space="preserve">Cisco </v>
      </c>
      <c r="M688" t="str">
        <f t="shared" si="32"/>
        <v>Single Item</v>
      </c>
      <c r="N688">
        <v>1</v>
      </c>
      <c r="O688" s="6">
        <v>0.2</v>
      </c>
      <c r="P688" s="3">
        <v>554.19000000000005</v>
      </c>
      <c r="Q688" s="3">
        <v>29.94</v>
      </c>
      <c r="R688" s="3">
        <v>113.83</v>
      </c>
    </row>
    <row r="689" spans="1:18" hidden="1" x14ac:dyDescent="0.25">
      <c r="A689" t="s">
        <v>1172</v>
      </c>
      <c r="B689" s="2">
        <v>44500</v>
      </c>
      <c r="C689" s="10" t="str">
        <f t="shared" si="30"/>
        <v>2021</v>
      </c>
      <c r="D689">
        <v>10393</v>
      </c>
      <c r="E689" t="s">
        <v>421</v>
      </c>
      <c r="F689" t="s">
        <v>32</v>
      </c>
      <c r="G689" t="s">
        <v>201</v>
      </c>
      <c r="H689" t="s">
        <v>202</v>
      </c>
      <c r="I689" t="s">
        <v>122</v>
      </c>
      <c r="J689" t="s">
        <v>283</v>
      </c>
      <c r="K689" t="s">
        <v>284</v>
      </c>
      <c r="L689" t="str">
        <f t="shared" si="31"/>
        <v xml:space="preserve">Sony </v>
      </c>
      <c r="M689" t="str">
        <f t="shared" si="32"/>
        <v>Large Order</v>
      </c>
      <c r="N689">
        <v>6</v>
      </c>
      <c r="O689" s="6">
        <v>0</v>
      </c>
      <c r="P689" s="3">
        <v>5203.92</v>
      </c>
      <c r="Q689" s="3">
        <v>157</v>
      </c>
      <c r="R689" s="3">
        <v>1160.56</v>
      </c>
    </row>
    <row r="690" spans="1:18" hidden="1" x14ac:dyDescent="0.25">
      <c r="A690" t="s">
        <v>1173</v>
      </c>
      <c r="B690" s="2">
        <v>44291</v>
      </c>
      <c r="C690" s="10" t="str">
        <f t="shared" si="30"/>
        <v>2021</v>
      </c>
      <c r="D690">
        <v>10359</v>
      </c>
      <c r="E690" t="s">
        <v>1174</v>
      </c>
      <c r="F690" t="s">
        <v>17</v>
      </c>
      <c r="G690" t="s">
        <v>47</v>
      </c>
      <c r="H690" t="s">
        <v>48</v>
      </c>
      <c r="I690" t="s">
        <v>122</v>
      </c>
      <c r="J690" t="s">
        <v>91</v>
      </c>
      <c r="K690" t="s">
        <v>92</v>
      </c>
      <c r="L690" t="str">
        <f t="shared" si="31"/>
        <v xml:space="preserve">Hamilton </v>
      </c>
      <c r="M690" t="str">
        <f t="shared" si="32"/>
        <v>Single Item</v>
      </c>
      <c r="N690">
        <v>1</v>
      </c>
      <c r="O690" s="6">
        <v>0.05</v>
      </c>
      <c r="P690" s="3">
        <v>277.07</v>
      </c>
      <c r="Q690" s="3">
        <v>32.770000000000003</v>
      </c>
      <c r="R690" s="3">
        <v>36.53</v>
      </c>
    </row>
    <row r="691" spans="1:18" hidden="1" x14ac:dyDescent="0.25">
      <c r="A691" t="s">
        <v>1175</v>
      </c>
      <c r="B691" s="2">
        <v>44159</v>
      </c>
      <c r="C691" s="10" t="str">
        <f t="shared" si="30"/>
        <v>2020</v>
      </c>
      <c r="D691">
        <v>10242</v>
      </c>
      <c r="E691" t="s">
        <v>111</v>
      </c>
      <c r="F691" t="s">
        <v>39</v>
      </c>
      <c r="G691" t="s">
        <v>72</v>
      </c>
      <c r="H691" t="s">
        <v>73</v>
      </c>
      <c r="I691" t="s">
        <v>56</v>
      </c>
      <c r="J691" t="s">
        <v>138</v>
      </c>
      <c r="K691" t="s">
        <v>139</v>
      </c>
      <c r="L691" t="str">
        <f t="shared" si="31"/>
        <v xml:space="preserve">Canon </v>
      </c>
      <c r="M691" t="str">
        <f t="shared" si="32"/>
        <v>Mid-Sized Order</v>
      </c>
      <c r="N691">
        <v>2</v>
      </c>
      <c r="O691" s="6">
        <v>0</v>
      </c>
      <c r="P691" s="3">
        <v>361.8</v>
      </c>
      <c r="Q691" s="3">
        <v>22.28</v>
      </c>
      <c r="R691" s="3">
        <v>56.51</v>
      </c>
    </row>
    <row r="692" spans="1:18" hidden="1" x14ac:dyDescent="0.25">
      <c r="A692" t="s">
        <v>1176</v>
      </c>
      <c r="B692" s="2">
        <v>43135</v>
      </c>
      <c r="C692" s="10" t="str">
        <f t="shared" si="30"/>
        <v>2018</v>
      </c>
      <c r="D692">
        <v>10103</v>
      </c>
      <c r="E692" t="s">
        <v>339</v>
      </c>
      <c r="F692" t="s">
        <v>17</v>
      </c>
      <c r="G692" t="s">
        <v>278</v>
      </c>
      <c r="H692" t="s">
        <v>279</v>
      </c>
      <c r="I692" t="s">
        <v>122</v>
      </c>
      <c r="J692" t="s">
        <v>129</v>
      </c>
      <c r="K692" t="s">
        <v>130</v>
      </c>
      <c r="L692" t="str">
        <f t="shared" si="31"/>
        <v xml:space="preserve">BlackBerry </v>
      </c>
      <c r="M692" t="str">
        <f t="shared" si="32"/>
        <v>Single Item</v>
      </c>
      <c r="N692">
        <v>1</v>
      </c>
      <c r="O692" s="6">
        <v>0</v>
      </c>
      <c r="P692" s="3">
        <v>916.69</v>
      </c>
      <c r="Q692" s="3">
        <v>56.47</v>
      </c>
      <c r="R692" s="3">
        <v>188.99</v>
      </c>
    </row>
    <row r="693" spans="1:18" hidden="1" x14ac:dyDescent="0.25">
      <c r="A693" t="s">
        <v>1177</v>
      </c>
      <c r="B693" s="2">
        <v>44818</v>
      </c>
      <c r="C693" s="10" t="str">
        <f t="shared" si="30"/>
        <v>2022</v>
      </c>
      <c r="D693">
        <v>10216</v>
      </c>
      <c r="E693" t="s">
        <v>1008</v>
      </c>
      <c r="F693" t="s">
        <v>39</v>
      </c>
      <c r="G693" t="s">
        <v>25</v>
      </c>
      <c r="H693" t="s">
        <v>26</v>
      </c>
      <c r="I693" t="s">
        <v>27</v>
      </c>
      <c r="J693" t="s">
        <v>272</v>
      </c>
      <c r="K693" t="s">
        <v>273</v>
      </c>
      <c r="L693" t="str">
        <f t="shared" si="31"/>
        <v xml:space="preserve">Huawei </v>
      </c>
      <c r="M693" t="str">
        <f t="shared" si="32"/>
        <v>Mid-Sized Order</v>
      </c>
      <c r="N693">
        <v>4</v>
      </c>
      <c r="O693" s="6">
        <v>0</v>
      </c>
      <c r="P693" s="3">
        <v>2001.28</v>
      </c>
      <c r="Q693" s="3">
        <v>15.45</v>
      </c>
      <c r="R693" s="3">
        <v>401.78</v>
      </c>
    </row>
    <row r="694" spans="1:18" hidden="1" x14ac:dyDescent="0.25">
      <c r="A694" t="s">
        <v>1178</v>
      </c>
      <c r="B694" s="2">
        <v>44867</v>
      </c>
      <c r="C694" s="10" t="str">
        <f t="shared" si="30"/>
        <v>2022</v>
      </c>
      <c r="D694">
        <v>10226</v>
      </c>
      <c r="E694" t="s">
        <v>1540</v>
      </c>
      <c r="F694" t="s">
        <v>17</v>
      </c>
      <c r="G694" t="s">
        <v>18</v>
      </c>
      <c r="H694" t="s">
        <v>19</v>
      </c>
      <c r="I694" t="s">
        <v>20</v>
      </c>
      <c r="J694" t="s">
        <v>312</v>
      </c>
      <c r="K694" t="s">
        <v>313</v>
      </c>
      <c r="L694" t="str">
        <f t="shared" si="31"/>
        <v xml:space="preserve">Whirlpool </v>
      </c>
      <c r="M694" t="str">
        <f t="shared" si="32"/>
        <v>Single Item</v>
      </c>
      <c r="N694">
        <v>1</v>
      </c>
      <c r="O694" s="6">
        <v>0.1</v>
      </c>
      <c r="P694" s="3">
        <v>722.69</v>
      </c>
      <c r="Q694" s="3">
        <v>187.59</v>
      </c>
      <c r="R694" s="3">
        <v>199.43</v>
      </c>
    </row>
    <row r="695" spans="1:18" hidden="1" x14ac:dyDescent="0.25">
      <c r="A695" t="s">
        <v>1179</v>
      </c>
      <c r="B695" s="2">
        <v>44284</v>
      </c>
      <c r="C695" s="10" t="str">
        <f t="shared" si="30"/>
        <v>2021</v>
      </c>
      <c r="D695">
        <v>10364</v>
      </c>
      <c r="E695" t="s">
        <v>1029</v>
      </c>
      <c r="F695" t="s">
        <v>17</v>
      </c>
      <c r="G695" t="s">
        <v>154</v>
      </c>
      <c r="H695" t="s">
        <v>155</v>
      </c>
      <c r="I695" t="s">
        <v>156</v>
      </c>
      <c r="J695" t="s">
        <v>263</v>
      </c>
      <c r="K695" t="s">
        <v>1544</v>
      </c>
      <c r="L695" t="str">
        <f t="shared" si="31"/>
        <v xml:space="preserve">Cuisinart </v>
      </c>
      <c r="M695" t="str">
        <f t="shared" si="32"/>
        <v>Single Item</v>
      </c>
      <c r="N695">
        <v>1</v>
      </c>
      <c r="O695" s="6">
        <v>0</v>
      </c>
      <c r="P695" s="3">
        <v>700.78</v>
      </c>
      <c r="Q695" s="3">
        <v>156.21</v>
      </c>
      <c r="R695" s="3">
        <v>190.81</v>
      </c>
    </row>
    <row r="696" spans="1:18" hidden="1" x14ac:dyDescent="0.25">
      <c r="A696" t="s">
        <v>1180</v>
      </c>
      <c r="B696" s="2">
        <v>44619</v>
      </c>
      <c r="C696" s="10" t="str">
        <f t="shared" si="30"/>
        <v>2022</v>
      </c>
      <c r="D696">
        <v>10030</v>
      </c>
      <c r="E696" t="s">
        <v>1563</v>
      </c>
      <c r="F696" t="s">
        <v>17</v>
      </c>
      <c r="G696" t="s">
        <v>47</v>
      </c>
      <c r="H696" t="s">
        <v>48</v>
      </c>
      <c r="I696" t="s">
        <v>122</v>
      </c>
      <c r="J696" t="s">
        <v>117</v>
      </c>
      <c r="K696" t="s">
        <v>118</v>
      </c>
      <c r="L696" t="str">
        <f t="shared" si="31"/>
        <v xml:space="preserve">Xerox </v>
      </c>
      <c r="M696" t="str">
        <f t="shared" si="32"/>
        <v>Large Order</v>
      </c>
      <c r="N696">
        <v>7</v>
      </c>
      <c r="O696" s="6">
        <v>0</v>
      </c>
      <c r="P696" s="3">
        <v>1263.8499999999999</v>
      </c>
      <c r="Q696" s="3">
        <v>17.07</v>
      </c>
      <c r="R696" s="3">
        <v>191.27</v>
      </c>
    </row>
    <row r="697" spans="1:18" hidden="1" x14ac:dyDescent="0.25">
      <c r="A697" t="s">
        <v>1182</v>
      </c>
      <c r="B697" s="2">
        <v>43509</v>
      </c>
      <c r="C697" s="10" t="str">
        <f t="shared" si="30"/>
        <v>2019</v>
      </c>
      <c r="D697">
        <v>10141</v>
      </c>
      <c r="E697" t="s">
        <v>337</v>
      </c>
      <c r="F697" t="s">
        <v>17</v>
      </c>
      <c r="G697" t="s">
        <v>18</v>
      </c>
      <c r="H697" t="s">
        <v>19</v>
      </c>
      <c r="I697" t="s">
        <v>20</v>
      </c>
      <c r="J697" t="s">
        <v>95</v>
      </c>
      <c r="K697" t="s">
        <v>96</v>
      </c>
      <c r="L697" t="str">
        <f t="shared" si="31"/>
        <v xml:space="preserve">Sharp </v>
      </c>
      <c r="M697" t="str">
        <f t="shared" si="32"/>
        <v>Large Order</v>
      </c>
      <c r="N697">
        <v>6</v>
      </c>
      <c r="O697" s="6">
        <v>0.15</v>
      </c>
      <c r="P697" s="3">
        <v>6146.22</v>
      </c>
      <c r="Q697" s="3">
        <v>197.44</v>
      </c>
      <c r="R697" s="3">
        <v>1371.9</v>
      </c>
    </row>
    <row r="698" spans="1:18" hidden="1" x14ac:dyDescent="0.25">
      <c r="A698" t="s">
        <v>1183</v>
      </c>
      <c r="B698" s="2">
        <v>43159</v>
      </c>
      <c r="C698" s="10" t="str">
        <f t="shared" si="30"/>
        <v>2018</v>
      </c>
      <c r="D698">
        <v>10015</v>
      </c>
      <c r="E698" t="s">
        <v>874</v>
      </c>
      <c r="F698" t="s">
        <v>17</v>
      </c>
      <c r="G698" t="s">
        <v>116</v>
      </c>
      <c r="H698" t="s">
        <v>26</v>
      </c>
      <c r="I698" t="s">
        <v>27</v>
      </c>
      <c r="J698" t="s">
        <v>161</v>
      </c>
      <c r="K698" t="s">
        <v>162</v>
      </c>
      <c r="L698" t="str">
        <f t="shared" si="31"/>
        <v xml:space="preserve">Lexmark </v>
      </c>
      <c r="M698" t="str">
        <f t="shared" si="32"/>
        <v>Single Item</v>
      </c>
      <c r="N698">
        <v>1</v>
      </c>
      <c r="O698" s="6">
        <v>0</v>
      </c>
      <c r="P698" s="3">
        <v>107.75</v>
      </c>
      <c r="Q698" s="3">
        <v>12.44</v>
      </c>
      <c r="R698" s="3">
        <v>17.399999999999999</v>
      </c>
    </row>
    <row r="699" spans="1:18" hidden="1" x14ac:dyDescent="0.25">
      <c r="A699" t="s">
        <v>1184</v>
      </c>
      <c r="B699" s="2">
        <v>43908</v>
      </c>
      <c r="C699" s="10" t="str">
        <f t="shared" si="30"/>
        <v>2020</v>
      </c>
      <c r="D699">
        <v>10371</v>
      </c>
      <c r="E699" t="s">
        <v>1185</v>
      </c>
      <c r="F699" t="s">
        <v>17</v>
      </c>
      <c r="G699" t="s">
        <v>18</v>
      </c>
      <c r="H699" t="s">
        <v>19</v>
      </c>
      <c r="I699" t="s">
        <v>20</v>
      </c>
      <c r="J699" t="s">
        <v>28</v>
      </c>
      <c r="K699" t="s">
        <v>29</v>
      </c>
      <c r="L699" t="str">
        <f t="shared" si="31"/>
        <v xml:space="preserve">LG </v>
      </c>
      <c r="M699" t="str">
        <f t="shared" si="32"/>
        <v>Large Order</v>
      </c>
      <c r="N699">
        <v>6</v>
      </c>
      <c r="O699" s="6">
        <v>0</v>
      </c>
      <c r="P699" s="3">
        <v>6025.08</v>
      </c>
      <c r="Q699" s="3">
        <v>282.11</v>
      </c>
      <c r="R699" s="3">
        <v>1534.45</v>
      </c>
    </row>
    <row r="700" spans="1:18" hidden="1" x14ac:dyDescent="0.25">
      <c r="A700" t="s">
        <v>1186</v>
      </c>
      <c r="B700" s="2">
        <v>43472</v>
      </c>
      <c r="C700" s="10" t="str">
        <f t="shared" si="30"/>
        <v>2019</v>
      </c>
      <c r="D700">
        <v>10399</v>
      </c>
      <c r="E700" t="s">
        <v>479</v>
      </c>
      <c r="F700" t="s">
        <v>39</v>
      </c>
      <c r="G700" t="s">
        <v>201</v>
      </c>
      <c r="H700" t="s">
        <v>202</v>
      </c>
      <c r="I700" t="s">
        <v>122</v>
      </c>
      <c r="J700" t="s">
        <v>57</v>
      </c>
      <c r="K700" t="s">
        <v>58</v>
      </c>
      <c r="L700" t="str">
        <f t="shared" si="31"/>
        <v xml:space="preserve">KitchenAid </v>
      </c>
      <c r="M700" t="str">
        <f t="shared" si="32"/>
        <v>Mid-Sized Order</v>
      </c>
      <c r="N700">
        <v>2</v>
      </c>
      <c r="O700" s="6">
        <v>0.2</v>
      </c>
      <c r="P700" s="3">
        <v>301.62</v>
      </c>
      <c r="Q700" s="3">
        <v>12.13</v>
      </c>
      <c r="R700" s="3">
        <v>37.409999999999997</v>
      </c>
    </row>
    <row r="701" spans="1:18" hidden="1" x14ac:dyDescent="0.25">
      <c r="A701" t="s">
        <v>1187</v>
      </c>
      <c r="B701" s="2">
        <v>44063</v>
      </c>
      <c r="C701" s="10" t="str">
        <f t="shared" si="30"/>
        <v>2020</v>
      </c>
      <c r="D701">
        <v>10323</v>
      </c>
      <c r="E701" t="s">
        <v>1564</v>
      </c>
      <c r="F701" t="s">
        <v>17</v>
      </c>
      <c r="G701" t="s">
        <v>40</v>
      </c>
      <c r="H701" t="s">
        <v>41</v>
      </c>
      <c r="I701" t="s">
        <v>166</v>
      </c>
      <c r="J701" t="s">
        <v>138</v>
      </c>
      <c r="K701" t="s">
        <v>139</v>
      </c>
      <c r="L701" t="str">
        <f t="shared" si="31"/>
        <v xml:space="preserve">Canon </v>
      </c>
      <c r="M701" t="str">
        <f t="shared" si="32"/>
        <v>Mid-Sized Order</v>
      </c>
      <c r="N701">
        <v>4</v>
      </c>
      <c r="O701" s="6">
        <v>0.1</v>
      </c>
      <c r="P701" s="3">
        <v>723.6</v>
      </c>
      <c r="Q701" s="3">
        <v>20.43</v>
      </c>
      <c r="R701" s="3">
        <v>110.6</v>
      </c>
    </row>
    <row r="702" spans="1:18" hidden="1" x14ac:dyDescent="0.25">
      <c r="A702" t="s">
        <v>1189</v>
      </c>
      <c r="B702" s="2">
        <v>44013</v>
      </c>
      <c r="C702" s="10" t="str">
        <f t="shared" si="30"/>
        <v>2020</v>
      </c>
      <c r="D702">
        <v>10194</v>
      </c>
      <c r="E702" t="s">
        <v>1190</v>
      </c>
      <c r="F702" t="s">
        <v>32</v>
      </c>
      <c r="G702" t="s">
        <v>165</v>
      </c>
      <c r="H702" t="s">
        <v>41</v>
      </c>
      <c r="I702" t="s">
        <v>166</v>
      </c>
      <c r="J702" t="s">
        <v>384</v>
      </c>
      <c r="K702" t="s">
        <v>385</v>
      </c>
      <c r="L702" t="str">
        <f t="shared" si="31"/>
        <v xml:space="preserve">Hoover </v>
      </c>
      <c r="M702" t="str">
        <f t="shared" si="32"/>
        <v>Single Item</v>
      </c>
      <c r="N702">
        <v>1</v>
      </c>
      <c r="O702" s="6">
        <v>0.1</v>
      </c>
      <c r="P702" s="3">
        <v>1255.1600000000001</v>
      </c>
      <c r="Q702" s="3">
        <v>380.84</v>
      </c>
      <c r="R702" s="3">
        <v>351.87</v>
      </c>
    </row>
    <row r="703" spans="1:18" hidden="1" x14ac:dyDescent="0.25">
      <c r="A703" t="s">
        <v>1191</v>
      </c>
      <c r="B703" s="2">
        <v>44782</v>
      </c>
      <c r="C703" s="10" t="str">
        <f t="shared" si="30"/>
        <v>2022</v>
      </c>
      <c r="D703">
        <v>10260</v>
      </c>
      <c r="E703" t="s">
        <v>383</v>
      </c>
      <c r="F703" t="s">
        <v>17</v>
      </c>
      <c r="G703" t="s">
        <v>61</v>
      </c>
      <c r="H703" t="s">
        <v>62</v>
      </c>
      <c r="I703" t="s">
        <v>63</v>
      </c>
      <c r="J703" t="s">
        <v>374</v>
      </c>
      <c r="K703" t="s">
        <v>1550</v>
      </c>
      <c r="L703" t="str">
        <f t="shared" si="31"/>
        <v xml:space="preserve">Insignia </v>
      </c>
      <c r="M703" t="str">
        <f t="shared" si="32"/>
        <v>Single Item</v>
      </c>
      <c r="N703">
        <v>1</v>
      </c>
      <c r="O703" s="6">
        <v>0</v>
      </c>
      <c r="P703" s="3">
        <v>1191.01</v>
      </c>
      <c r="Q703" s="3">
        <v>247.81</v>
      </c>
      <c r="R703" s="3">
        <v>286.8</v>
      </c>
    </row>
    <row r="704" spans="1:18" hidden="1" x14ac:dyDescent="0.25">
      <c r="A704" t="s">
        <v>1192</v>
      </c>
      <c r="B704" s="2">
        <v>43557</v>
      </c>
      <c r="C704" s="10" t="str">
        <f t="shared" si="30"/>
        <v>2019</v>
      </c>
      <c r="D704">
        <v>10186</v>
      </c>
      <c r="E704" t="s">
        <v>1068</v>
      </c>
      <c r="F704" t="s">
        <v>39</v>
      </c>
      <c r="G704" t="s">
        <v>116</v>
      </c>
      <c r="H704" t="s">
        <v>26</v>
      </c>
      <c r="I704" t="s">
        <v>27</v>
      </c>
      <c r="J704" t="s">
        <v>263</v>
      </c>
      <c r="K704" t="s">
        <v>1544</v>
      </c>
      <c r="L704" t="str">
        <f t="shared" si="31"/>
        <v xml:space="preserve">Cuisinart </v>
      </c>
      <c r="M704" t="str">
        <f t="shared" si="32"/>
        <v>Mid-Sized Order</v>
      </c>
      <c r="N704">
        <v>2</v>
      </c>
      <c r="O704" s="6">
        <v>0</v>
      </c>
      <c r="P704" s="3">
        <v>1401.56</v>
      </c>
      <c r="Q704" s="3">
        <v>142.01</v>
      </c>
      <c r="R704" s="3">
        <v>364.58</v>
      </c>
    </row>
    <row r="705" spans="1:18" hidden="1" x14ac:dyDescent="0.25">
      <c r="A705" t="s">
        <v>1193</v>
      </c>
      <c r="B705" s="2">
        <v>44901</v>
      </c>
      <c r="C705" s="10" t="str">
        <f t="shared" si="30"/>
        <v>2022</v>
      </c>
      <c r="D705">
        <v>10144</v>
      </c>
      <c r="E705" t="s">
        <v>725</v>
      </c>
      <c r="F705" t="s">
        <v>17</v>
      </c>
      <c r="G705" t="s">
        <v>121</v>
      </c>
      <c r="H705" t="s">
        <v>121</v>
      </c>
      <c r="I705" t="s">
        <v>122</v>
      </c>
      <c r="J705" t="s">
        <v>95</v>
      </c>
      <c r="K705" t="s">
        <v>96</v>
      </c>
      <c r="L705" t="str">
        <f t="shared" si="31"/>
        <v xml:space="preserve">Sharp </v>
      </c>
      <c r="M705" t="str">
        <f t="shared" si="32"/>
        <v>Mid-Sized Order</v>
      </c>
      <c r="N705">
        <v>2</v>
      </c>
      <c r="O705" s="6">
        <v>0</v>
      </c>
      <c r="P705" s="3">
        <v>2048.7399999999998</v>
      </c>
      <c r="Q705" s="3">
        <v>197.44</v>
      </c>
      <c r="R705" s="3">
        <v>470.46</v>
      </c>
    </row>
    <row r="706" spans="1:18" x14ac:dyDescent="0.25">
      <c r="A706" t="s">
        <v>1194</v>
      </c>
      <c r="B706" s="2">
        <v>43981</v>
      </c>
      <c r="C706" s="10" t="str">
        <f t="shared" si="30"/>
        <v>2020</v>
      </c>
      <c r="D706">
        <v>10109</v>
      </c>
      <c r="E706" t="s">
        <v>348</v>
      </c>
      <c r="F706" t="s">
        <v>32</v>
      </c>
      <c r="G706" t="s">
        <v>201</v>
      </c>
      <c r="H706" t="s">
        <v>202</v>
      </c>
      <c r="I706" t="s">
        <v>122</v>
      </c>
      <c r="J706" t="s">
        <v>551</v>
      </c>
      <c r="K706" t="s">
        <v>552</v>
      </c>
      <c r="L706" t="str">
        <f t="shared" si="31"/>
        <v xml:space="preserve">Supersonic </v>
      </c>
      <c r="M706" t="str">
        <f t="shared" si="32"/>
        <v>Mid-Sized Order</v>
      </c>
      <c r="N706">
        <v>2</v>
      </c>
      <c r="O706" s="6">
        <v>0.2</v>
      </c>
      <c r="P706" s="3">
        <v>2675.38</v>
      </c>
      <c r="Q706" s="3">
        <v>244.49</v>
      </c>
      <c r="R706" s="3">
        <v>613.03</v>
      </c>
    </row>
    <row r="707" spans="1:18" hidden="1" x14ac:dyDescent="0.25">
      <c r="A707" t="s">
        <v>1195</v>
      </c>
      <c r="B707" s="2">
        <v>44425</v>
      </c>
      <c r="C707" s="10" t="str">
        <f t="shared" si="30"/>
        <v>2021</v>
      </c>
      <c r="D707">
        <v>10219</v>
      </c>
      <c r="E707" t="s">
        <v>500</v>
      </c>
      <c r="F707" t="s">
        <v>17</v>
      </c>
      <c r="G707" t="s">
        <v>25</v>
      </c>
      <c r="H707" t="s">
        <v>26</v>
      </c>
      <c r="I707" t="s">
        <v>27</v>
      </c>
      <c r="J707" t="s">
        <v>294</v>
      </c>
      <c r="K707" t="s">
        <v>295</v>
      </c>
      <c r="L707" t="str">
        <f t="shared" si="31"/>
        <v xml:space="preserve">Motorola </v>
      </c>
      <c r="M707" t="str">
        <f t="shared" si="32"/>
        <v>Mid-Sized Order</v>
      </c>
      <c r="N707">
        <v>4</v>
      </c>
      <c r="O707" s="6">
        <v>0</v>
      </c>
      <c r="P707" s="3">
        <v>3600.96</v>
      </c>
      <c r="Q707" s="3">
        <v>53.13</v>
      </c>
      <c r="R707" s="3">
        <v>725.51</v>
      </c>
    </row>
    <row r="708" spans="1:18" hidden="1" x14ac:dyDescent="0.25">
      <c r="A708" t="s">
        <v>1196</v>
      </c>
      <c r="B708" s="2">
        <v>44571</v>
      </c>
      <c r="C708" s="10" t="str">
        <f t="shared" si="30"/>
        <v>2022</v>
      </c>
      <c r="D708">
        <v>10169</v>
      </c>
      <c r="E708" t="s">
        <v>1197</v>
      </c>
      <c r="F708" t="s">
        <v>39</v>
      </c>
      <c r="G708" t="s">
        <v>116</v>
      </c>
      <c r="H708" t="s">
        <v>26</v>
      </c>
      <c r="I708" t="s">
        <v>27</v>
      </c>
      <c r="J708" t="s">
        <v>374</v>
      </c>
      <c r="K708" t="s">
        <v>1550</v>
      </c>
      <c r="L708" t="str">
        <f t="shared" si="31"/>
        <v xml:space="preserve">Insignia </v>
      </c>
      <c r="M708" t="str">
        <f t="shared" si="32"/>
        <v>Single Item</v>
      </c>
      <c r="N708">
        <v>1</v>
      </c>
      <c r="O708" s="6">
        <v>0</v>
      </c>
      <c r="P708" s="3">
        <v>1191.01</v>
      </c>
      <c r="Q708" s="3">
        <v>225.28</v>
      </c>
      <c r="R708" s="3">
        <v>284.55</v>
      </c>
    </row>
    <row r="709" spans="1:18" hidden="1" x14ac:dyDescent="0.25">
      <c r="A709" t="s">
        <v>1198</v>
      </c>
      <c r="B709" s="2">
        <v>44181</v>
      </c>
      <c r="C709" s="10" t="str">
        <f t="shared" si="30"/>
        <v>2020</v>
      </c>
      <c r="D709">
        <v>10120</v>
      </c>
      <c r="E709" t="s">
        <v>1552</v>
      </c>
      <c r="F709" t="s">
        <v>17</v>
      </c>
      <c r="G709" t="s">
        <v>61</v>
      </c>
      <c r="H709" t="s">
        <v>62</v>
      </c>
      <c r="I709" t="s">
        <v>63</v>
      </c>
      <c r="J709" t="s">
        <v>80</v>
      </c>
      <c r="K709" t="s">
        <v>81</v>
      </c>
      <c r="L709" t="str">
        <f t="shared" si="31"/>
        <v xml:space="preserve">HP </v>
      </c>
      <c r="M709" t="str">
        <f t="shared" si="32"/>
        <v>Single Item</v>
      </c>
      <c r="N709">
        <v>1</v>
      </c>
      <c r="O709" s="6">
        <v>0</v>
      </c>
      <c r="P709" s="3">
        <v>227.74</v>
      </c>
      <c r="Q709" s="3">
        <v>25.9</v>
      </c>
      <c r="R709" s="3">
        <v>36.75</v>
      </c>
    </row>
    <row r="710" spans="1:18" hidden="1" x14ac:dyDescent="0.25">
      <c r="A710" t="s">
        <v>1199</v>
      </c>
      <c r="B710" s="2">
        <v>43692</v>
      </c>
      <c r="C710" s="10" t="str">
        <f t="shared" si="30"/>
        <v>2019</v>
      </c>
      <c r="D710">
        <v>10174</v>
      </c>
      <c r="E710" t="s">
        <v>459</v>
      </c>
      <c r="F710" t="s">
        <v>32</v>
      </c>
      <c r="G710" t="s">
        <v>61</v>
      </c>
      <c r="H710" t="s">
        <v>62</v>
      </c>
      <c r="I710" t="s">
        <v>63</v>
      </c>
      <c r="J710" t="s">
        <v>195</v>
      </c>
      <c r="K710" t="s">
        <v>196</v>
      </c>
      <c r="L710" t="str">
        <f t="shared" si="31"/>
        <v xml:space="preserve">Cuisinart </v>
      </c>
      <c r="M710" t="str">
        <f t="shared" si="32"/>
        <v>Mid-Sized Order</v>
      </c>
      <c r="N710">
        <v>4</v>
      </c>
      <c r="O710" s="6">
        <v>0</v>
      </c>
      <c r="P710" s="3">
        <v>1117.1199999999999</v>
      </c>
      <c r="Q710" s="3">
        <v>25.44</v>
      </c>
      <c r="R710" s="3">
        <v>136.58000000000001</v>
      </c>
    </row>
    <row r="711" spans="1:18" hidden="1" x14ac:dyDescent="0.25">
      <c r="A711" t="s">
        <v>1200</v>
      </c>
      <c r="B711" s="2">
        <v>43307</v>
      </c>
      <c r="C711" s="10" t="str">
        <f t="shared" si="30"/>
        <v>2018</v>
      </c>
      <c r="D711">
        <v>10310</v>
      </c>
      <c r="E711" t="s">
        <v>1201</v>
      </c>
      <c r="F711" t="s">
        <v>17</v>
      </c>
      <c r="G711" t="s">
        <v>25</v>
      </c>
      <c r="H711" t="s">
        <v>26</v>
      </c>
      <c r="I711" t="s">
        <v>27</v>
      </c>
      <c r="J711" t="s">
        <v>195</v>
      </c>
      <c r="K711" t="s">
        <v>196</v>
      </c>
      <c r="L711" t="str">
        <f t="shared" si="31"/>
        <v xml:space="preserve">Cuisinart </v>
      </c>
      <c r="M711" t="str">
        <f t="shared" si="32"/>
        <v>Large Order</v>
      </c>
      <c r="N711">
        <v>6</v>
      </c>
      <c r="O711" s="6">
        <v>0.15</v>
      </c>
      <c r="P711" s="3">
        <v>1675.68</v>
      </c>
      <c r="Q711" s="3">
        <v>23.13</v>
      </c>
      <c r="R711" s="3">
        <v>203.37</v>
      </c>
    </row>
    <row r="712" spans="1:18" hidden="1" x14ac:dyDescent="0.25">
      <c r="A712" t="s">
        <v>1202</v>
      </c>
      <c r="B712" s="2">
        <v>44426</v>
      </c>
      <c r="C712" s="10" t="str">
        <f t="shared" ref="C712:C775" si="33">LEFT(TEXT(B712, "YYYY-MM-DD"), 4)</f>
        <v>2021</v>
      </c>
      <c r="D712">
        <v>10226</v>
      </c>
      <c r="E712" t="s">
        <v>1540</v>
      </c>
      <c r="F712" t="s">
        <v>17</v>
      </c>
      <c r="G712" t="s">
        <v>201</v>
      </c>
      <c r="H712" t="s">
        <v>202</v>
      </c>
      <c r="I712" t="s">
        <v>122</v>
      </c>
      <c r="J712" t="s">
        <v>272</v>
      </c>
      <c r="K712" t="s">
        <v>273</v>
      </c>
      <c r="L712" t="str">
        <f t="shared" ref="L712:L775" si="34">LEFT(K712, FIND(" ", K712))</f>
        <v xml:space="preserve">Huawei </v>
      </c>
      <c r="M712" t="str">
        <f t="shared" ref="M712:M775" si="35">IF(N712 = 1, "Single Item", IF(N712 &lt;= 4, "Mid-Sized Order", IF(N712 &gt; 4, "Large Order", "Invalid")))</f>
        <v>Mid-Sized Order</v>
      </c>
      <c r="N712">
        <v>2</v>
      </c>
      <c r="O712" s="6">
        <v>0</v>
      </c>
      <c r="P712" s="3">
        <v>1000.64</v>
      </c>
      <c r="Q712" s="3">
        <v>16.22</v>
      </c>
      <c r="R712" s="3">
        <v>201.74</v>
      </c>
    </row>
    <row r="713" spans="1:18" x14ac:dyDescent="0.25">
      <c r="A713" t="s">
        <v>1203</v>
      </c>
      <c r="B713" s="2">
        <v>43974</v>
      </c>
      <c r="C713" s="10" t="str">
        <f t="shared" si="33"/>
        <v>2020</v>
      </c>
      <c r="D713">
        <v>10381</v>
      </c>
      <c r="E713" t="s">
        <v>87</v>
      </c>
      <c r="F713" t="s">
        <v>39</v>
      </c>
      <c r="G713" t="s">
        <v>278</v>
      </c>
      <c r="H713" t="s">
        <v>279</v>
      </c>
      <c r="I713" t="s">
        <v>122</v>
      </c>
      <c r="J713" t="s">
        <v>106</v>
      </c>
      <c r="K713" t="s">
        <v>107</v>
      </c>
      <c r="L713" t="str">
        <f t="shared" si="34"/>
        <v xml:space="preserve">Breville </v>
      </c>
      <c r="M713" t="str">
        <f t="shared" si="35"/>
        <v>Mid-Sized Order</v>
      </c>
      <c r="N713">
        <v>4</v>
      </c>
      <c r="O713" s="6">
        <v>0.15</v>
      </c>
      <c r="P713" s="3">
        <v>4029.28</v>
      </c>
      <c r="Q713" s="3">
        <v>247.36</v>
      </c>
      <c r="R713" s="3">
        <v>1032.06</v>
      </c>
    </row>
    <row r="714" spans="1:18" hidden="1" x14ac:dyDescent="0.25">
      <c r="A714" t="s">
        <v>1204</v>
      </c>
      <c r="B714" s="2">
        <v>43566</v>
      </c>
      <c r="C714" s="10" t="str">
        <f t="shared" si="33"/>
        <v>2019</v>
      </c>
      <c r="D714">
        <v>10342</v>
      </c>
      <c r="E714" t="s">
        <v>1205</v>
      </c>
      <c r="F714" t="s">
        <v>39</v>
      </c>
      <c r="G714" t="s">
        <v>103</v>
      </c>
      <c r="H714" t="s">
        <v>104</v>
      </c>
      <c r="I714" t="s">
        <v>105</v>
      </c>
      <c r="J714" t="s">
        <v>138</v>
      </c>
      <c r="K714" t="s">
        <v>139</v>
      </c>
      <c r="L714" t="str">
        <f t="shared" si="34"/>
        <v xml:space="preserve">Canon </v>
      </c>
      <c r="M714" t="str">
        <f t="shared" si="35"/>
        <v>Single Item</v>
      </c>
      <c r="N714">
        <v>1</v>
      </c>
      <c r="O714" s="6">
        <v>0.05</v>
      </c>
      <c r="P714" s="3">
        <v>180.9</v>
      </c>
      <c r="Q714" s="3">
        <v>21.36</v>
      </c>
      <c r="R714" s="3">
        <v>29.28</v>
      </c>
    </row>
    <row r="715" spans="1:18" x14ac:dyDescent="0.25">
      <c r="A715" t="s">
        <v>1206</v>
      </c>
      <c r="B715" s="2">
        <v>44599</v>
      </c>
      <c r="C715" s="10" t="str">
        <f t="shared" si="33"/>
        <v>2022</v>
      </c>
      <c r="D715">
        <v>10169</v>
      </c>
      <c r="E715" t="s">
        <v>1197</v>
      </c>
      <c r="F715" t="s">
        <v>39</v>
      </c>
      <c r="G715" t="s">
        <v>201</v>
      </c>
      <c r="H715" t="s">
        <v>202</v>
      </c>
      <c r="I715" t="s">
        <v>122</v>
      </c>
      <c r="J715" t="s">
        <v>175</v>
      </c>
      <c r="K715" t="s">
        <v>176</v>
      </c>
      <c r="L715" t="str">
        <f t="shared" si="34"/>
        <v xml:space="preserve">KitchenAid </v>
      </c>
      <c r="M715" t="str">
        <f t="shared" si="35"/>
        <v>Mid-Sized Order</v>
      </c>
      <c r="N715">
        <v>2</v>
      </c>
      <c r="O715" s="6">
        <v>0.15</v>
      </c>
      <c r="P715" s="3">
        <v>2446.3200000000002</v>
      </c>
      <c r="Q715" s="3">
        <v>305.02999999999997</v>
      </c>
      <c r="R715" s="3">
        <v>642.08000000000004</v>
      </c>
    </row>
    <row r="716" spans="1:18" hidden="1" x14ac:dyDescent="0.25">
      <c r="A716" t="s">
        <v>1207</v>
      </c>
      <c r="B716" s="2">
        <v>44752</v>
      </c>
      <c r="C716" s="10" t="str">
        <f t="shared" si="33"/>
        <v>2022</v>
      </c>
      <c r="D716">
        <v>10172</v>
      </c>
      <c r="E716" t="s">
        <v>1549</v>
      </c>
      <c r="F716" t="s">
        <v>17</v>
      </c>
      <c r="G716" t="s">
        <v>18</v>
      </c>
      <c r="H716" t="s">
        <v>19</v>
      </c>
      <c r="I716" t="s">
        <v>20</v>
      </c>
      <c r="J716" t="s">
        <v>106</v>
      </c>
      <c r="K716" t="s">
        <v>107</v>
      </c>
      <c r="L716" t="str">
        <f t="shared" si="34"/>
        <v xml:space="preserve">Breville </v>
      </c>
      <c r="M716" t="str">
        <f t="shared" si="35"/>
        <v>Single Item</v>
      </c>
      <c r="N716">
        <v>1</v>
      </c>
      <c r="O716" s="6">
        <v>0</v>
      </c>
      <c r="P716" s="3">
        <v>1007.32</v>
      </c>
      <c r="Q716" s="3">
        <v>247.36</v>
      </c>
      <c r="R716" s="3">
        <v>276.57</v>
      </c>
    </row>
    <row r="717" spans="1:18" hidden="1" x14ac:dyDescent="0.25">
      <c r="A717" t="s">
        <v>1208</v>
      </c>
      <c r="B717" s="2">
        <v>44046</v>
      </c>
      <c r="C717" s="10" t="str">
        <f t="shared" si="33"/>
        <v>2020</v>
      </c>
      <c r="D717">
        <v>10039</v>
      </c>
      <c r="E717" t="s">
        <v>366</v>
      </c>
      <c r="F717" t="s">
        <v>39</v>
      </c>
      <c r="G717" t="s">
        <v>25</v>
      </c>
      <c r="H717" t="s">
        <v>26</v>
      </c>
      <c r="I717" t="s">
        <v>27</v>
      </c>
      <c r="J717" t="s">
        <v>427</v>
      </c>
      <c r="K717" t="s">
        <v>428</v>
      </c>
      <c r="L717" t="str">
        <f t="shared" si="34"/>
        <v xml:space="preserve">Sharp </v>
      </c>
      <c r="M717" t="str">
        <f t="shared" si="35"/>
        <v>Single Item</v>
      </c>
      <c r="N717">
        <v>1</v>
      </c>
      <c r="O717" s="6">
        <v>0.05</v>
      </c>
      <c r="P717" s="3">
        <v>129.19</v>
      </c>
      <c r="Q717" s="3">
        <v>12.07</v>
      </c>
      <c r="R717" s="3">
        <v>20.59</v>
      </c>
    </row>
    <row r="718" spans="1:18" hidden="1" x14ac:dyDescent="0.25">
      <c r="A718" t="s">
        <v>1209</v>
      </c>
      <c r="B718" s="2">
        <v>44003</v>
      </c>
      <c r="C718" s="10" t="str">
        <f t="shared" si="33"/>
        <v>2020</v>
      </c>
      <c r="D718">
        <v>10025</v>
      </c>
      <c r="E718" t="s">
        <v>1210</v>
      </c>
      <c r="F718" t="s">
        <v>32</v>
      </c>
      <c r="G718" t="s">
        <v>47</v>
      </c>
      <c r="H718" t="s">
        <v>48</v>
      </c>
      <c r="I718" t="s">
        <v>122</v>
      </c>
      <c r="J718" t="s">
        <v>427</v>
      </c>
      <c r="K718" t="s">
        <v>428</v>
      </c>
      <c r="L718" t="str">
        <f t="shared" si="34"/>
        <v xml:space="preserve">Sharp </v>
      </c>
      <c r="M718" t="str">
        <f t="shared" si="35"/>
        <v>Single Item</v>
      </c>
      <c r="N718">
        <v>1</v>
      </c>
      <c r="O718" s="6">
        <v>0</v>
      </c>
      <c r="P718" s="3">
        <v>129.19</v>
      </c>
      <c r="Q718" s="3">
        <v>12.67</v>
      </c>
      <c r="R718" s="3">
        <v>20.65</v>
      </c>
    </row>
    <row r="719" spans="1:18" hidden="1" x14ac:dyDescent="0.25">
      <c r="A719" t="s">
        <v>1211</v>
      </c>
      <c r="B719" s="2">
        <v>44865</v>
      </c>
      <c r="C719" s="10" t="str">
        <f t="shared" si="33"/>
        <v>2022</v>
      </c>
      <c r="D719">
        <v>10208</v>
      </c>
      <c r="E719" t="s">
        <v>627</v>
      </c>
      <c r="F719" t="s">
        <v>17</v>
      </c>
      <c r="G719" t="s">
        <v>61</v>
      </c>
      <c r="H719" t="s">
        <v>62</v>
      </c>
      <c r="I719" t="s">
        <v>63</v>
      </c>
      <c r="J719" t="s">
        <v>551</v>
      </c>
      <c r="K719" t="s">
        <v>552</v>
      </c>
      <c r="L719" t="str">
        <f t="shared" si="34"/>
        <v xml:space="preserve">Supersonic </v>
      </c>
      <c r="M719" t="str">
        <f t="shared" si="35"/>
        <v>Mid-Sized Order</v>
      </c>
      <c r="N719">
        <v>3</v>
      </c>
      <c r="O719" s="6">
        <v>0</v>
      </c>
      <c r="P719" s="3">
        <v>4013.07</v>
      </c>
      <c r="Q719" s="3">
        <v>256.14</v>
      </c>
      <c r="R719" s="3">
        <v>908.48</v>
      </c>
    </row>
    <row r="720" spans="1:18" hidden="1" x14ac:dyDescent="0.25">
      <c r="A720" t="s">
        <v>1212</v>
      </c>
      <c r="B720" s="2">
        <v>44536</v>
      </c>
      <c r="C720" s="10" t="str">
        <f t="shared" si="33"/>
        <v>2021</v>
      </c>
      <c r="D720">
        <v>10280</v>
      </c>
      <c r="E720" t="s">
        <v>1560</v>
      </c>
      <c r="F720" t="s">
        <v>17</v>
      </c>
      <c r="G720" t="s">
        <v>40</v>
      </c>
      <c r="H720" t="s">
        <v>41</v>
      </c>
      <c r="I720" t="s">
        <v>166</v>
      </c>
      <c r="J720" t="s">
        <v>150</v>
      </c>
      <c r="K720" t="s">
        <v>151</v>
      </c>
      <c r="L720" t="str">
        <f t="shared" si="34"/>
        <v xml:space="preserve">Maytag </v>
      </c>
      <c r="M720" t="str">
        <f t="shared" si="35"/>
        <v>Mid-Sized Order</v>
      </c>
      <c r="N720">
        <v>4</v>
      </c>
      <c r="O720" s="6">
        <v>0.1</v>
      </c>
      <c r="P720" s="3">
        <v>3512.32</v>
      </c>
      <c r="Q720" s="3">
        <v>251.43</v>
      </c>
      <c r="R720" s="3">
        <v>903.22</v>
      </c>
    </row>
    <row r="721" spans="1:18" hidden="1" x14ac:dyDescent="0.25">
      <c r="A721" t="s">
        <v>1213</v>
      </c>
      <c r="B721" s="2">
        <v>44332</v>
      </c>
      <c r="C721" s="10" t="str">
        <f t="shared" si="33"/>
        <v>2021</v>
      </c>
      <c r="D721">
        <v>10190</v>
      </c>
      <c r="E721" t="s">
        <v>1052</v>
      </c>
      <c r="F721" t="s">
        <v>17</v>
      </c>
      <c r="G721" t="s">
        <v>103</v>
      </c>
      <c r="H721" t="s">
        <v>104</v>
      </c>
      <c r="I721" t="s">
        <v>105</v>
      </c>
      <c r="J721" t="s">
        <v>241</v>
      </c>
      <c r="K721" t="s">
        <v>242</v>
      </c>
      <c r="L721" t="str">
        <f t="shared" si="34"/>
        <v xml:space="preserve">LG </v>
      </c>
      <c r="M721" t="str">
        <f t="shared" si="35"/>
        <v>Single Item</v>
      </c>
      <c r="N721">
        <v>1</v>
      </c>
      <c r="O721" s="6">
        <v>0.05</v>
      </c>
      <c r="P721" s="3">
        <v>238.08</v>
      </c>
      <c r="Q721" s="3">
        <v>31.23</v>
      </c>
      <c r="R721" s="3">
        <v>31.69</v>
      </c>
    </row>
    <row r="722" spans="1:18" hidden="1" x14ac:dyDescent="0.25">
      <c r="A722" t="s">
        <v>1214</v>
      </c>
      <c r="B722" s="2">
        <v>44336</v>
      </c>
      <c r="C722" s="10" t="str">
        <f t="shared" si="33"/>
        <v>2021</v>
      </c>
      <c r="D722">
        <v>10157</v>
      </c>
      <c r="E722" t="s">
        <v>742</v>
      </c>
      <c r="F722" t="s">
        <v>17</v>
      </c>
      <c r="G722" t="s">
        <v>47</v>
      </c>
      <c r="H722" t="s">
        <v>48</v>
      </c>
      <c r="I722" t="s">
        <v>122</v>
      </c>
      <c r="J722" t="s">
        <v>129</v>
      </c>
      <c r="K722" t="s">
        <v>130</v>
      </c>
      <c r="L722" t="str">
        <f t="shared" si="34"/>
        <v xml:space="preserve">BlackBerry </v>
      </c>
      <c r="M722" t="str">
        <f t="shared" si="35"/>
        <v>Single Item</v>
      </c>
      <c r="N722">
        <v>1</v>
      </c>
      <c r="O722" s="6">
        <v>0</v>
      </c>
      <c r="P722" s="3">
        <v>916.69</v>
      </c>
      <c r="Q722" s="3">
        <v>56.47</v>
      </c>
      <c r="R722" s="3">
        <v>188.99</v>
      </c>
    </row>
    <row r="723" spans="1:18" hidden="1" x14ac:dyDescent="0.25">
      <c r="A723" t="s">
        <v>1215</v>
      </c>
      <c r="B723" s="2">
        <v>43254</v>
      </c>
      <c r="C723" s="10" t="str">
        <f t="shared" si="33"/>
        <v>2018</v>
      </c>
      <c r="D723">
        <v>10241</v>
      </c>
      <c r="E723" t="s">
        <v>868</v>
      </c>
      <c r="F723" t="s">
        <v>32</v>
      </c>
      <c r="G723" t="s">
        <v>116</v>
      </c>
      <c r="H723" t="s">
        <v>26</v>
      </c>
      <c r="I723" t="s">
        <v>27</v>
      </c>
      <c r="J723" t="s">
        <v>302</v>
      </c>
      <c r="K723" t="s">
        <v>303</v>
      </c>
      <c r="L723" t="str">
        <f t="shared" si="34"/>
        <v xml:space="preserve">Toshiba </v>
      </c>
      <c r="M723" t="str">
        <f t="shared" si="35"/>
        <v>Large Order</v>
      </c>
      <c r="N723">
        <v>6</v>
      </c>
      <c r="O723" s="6">
        <v>0</v>
      </c>
      <c r="P723" s="3">
        <v>1637.22</v>
      </c>
      <c r="Q723" s="3">
        <v>31.03</v>
      </c>
      <c r="R723" s="3">
        <v>199.54</v>
      </c>
    </row>
    <row r="724" spans="1:18" hidden="1" x14ac:dyDescent="0.25">
      <c r="A724" t="s">
        <v>1216</v>
      </c>
      <c r="B724" s="2">
        <v>44588</v>
      </c>
      <c r="C724" s="10" t="str">
        <f t="shared" si="33"/>
        <v>2022</v>
      </c>
      <c r="D724">
        <v>10106</v>
      </c>
      <c r="E724" t="s">
        <v>739</v>
      </c>
      <c r="F724" t="s">
        <v>39</v>
      </c>
      <c r="G724" t="s">
        <v>133</v>
      </c>
      <c r="H724" t="s">
        <v>134</v>
      </c>
      <c r="I724" t="s">
        <v>135</v>
      </c>
      <c r="J724" t="s">
        <v>398</v>
      </c>
      <c r="K724" t="s">
        <v>1551</v>
      </c>
      <c r="L724" t="str">
        <f t="shared" si="34"/>
        <v xml:space="preserve">Samsung </v>
      </c>
      <c r="M724" t="str">
        <f t="shared" si="35"/>
        <v>Single Item</v>
      </c>
      <c r="N724">
        <v>1</v>
      </c>
      <c r="O724" s="6">
        <v>0</v>
      </c>
      <c r="P724" s="3">
        <v>239.47</v>
      </c>
      <c r="Q724" s="3">
        <v>26.27</v>
      </c>
      <c r="R724" s="3">
        <v>31.37</v>
      </c>
    </row>
    <row r="725" spans="1:18" hidden="1" x14ac:dyDescent="0.25">
      <c r="A725" t="s">
        <v>1217</v>
      </c>
      <c r="B725" s="2">
        <v>44511</v>
      </c>
      <c r="C725" s="10" t="str">
        <f t="shared" si="33"/>
        <v>2021</v>
      </c>
      <c r="D725">
        <v>10139</v>
      </c>
      <c r="E725" t="s">
        <v>975</v>
      </c>
      <c r="F725" t="s">
        <v>32</v>
      </c>
      <c r="G725" t="s">
        <v>33</v>
      </c>
      <c r="H725" t="s">
        <v>34</v>
      </c>
      <c r="I725" t="s">
        <v>27</v>
      </c>
      <c r="J725" t="s">
        <v>99</v>
      </c>
      <c r="K725" t="s">
        <v>100</v>
      </c>
      <c r="L725" t="str">
        <f t="shared" si="34"/>
        <v xml:space="preserve">HiSense </v>
      </c>
      <c r="M725" t="str">
        <f t="shared" si="35"/>
        <v>Single Item</v>
      </c>
      <c r="N725">
        <v>1</v>
      </c>
      <c r="O725" s="6">
        <v>0.05</v>
      </c>
      <c r="P725" s="3">
        <v>1080.3800000000001</v>
      </c>
      <c r="Q725" s="3">
        <v>242.67</v>
      </c>
      <c r="R725" s="3">
        <v>294.37</v>
      </c>
    </row>
    <row r="726" spans="1:18" hidden="1" x14ac:dyDescent="0.25">
      <c r="A726" t="s">
        <v>1218</v>
      </c>
      <c r="B726" s="2">
        <v>44730</v>
      </c>
      <c r="C726" s="10" t="str">
        <f t="shared" si="33"/>
        <v>2022</v>
      </c>
      <c r="D726">
        <v>10036</v>
      </c>
      <c r="E726" t="s">
        <v>371</v>
      </c>
      <c r="F726" t="s">
        <v>17</v>
      </c>
      <c r="G726" t="s">
        <v>88</v>
      </c>
      <c r="H726" t="s">
        <v>89</v>
      </c>
      <c r="I726" t="s">
        <v>90</v>
      </c>
      <c r="J726" t="s">
        <v>229</v>
      </c>
      <c r="K726" t="s">
        <v>230</v>
      </c>
      <c r="L726" t="str">
        <f t="shared" si="34"/>
        <v xml:space="preserve">LG </v>
      </c>
      <c r="M726" t="str">
        <f t="shared" si="35"/>
        <v>Mid-Sized Order</v>
      </c>
      <c r="N726">
        <v>4</v>
      </c>
      <c r="O726" s="6">
        <v>0</v>
      </c>
      <c r="P726" s="3">
        <v>4759.2</v>
      </c>
      <c r="Q726" s="3">
        <v>239.87</v>
      </c>
      <c r="R726" s="3">
        <v>1071.03</v>
      </c>
    </row>
    <row r="727" spans="1:18" hidden="1" x14ac:dyDescent="0.25">
      <c r="A727" t="s">
        <v>1219</v>
      </c>
      <c r="B727" s="2">
        <v>44580</v>
      </c>
      <c r="C727" s="10" t="str">
        <f t="shared" si="33"/>
        <v>2022</v>
      </c>
      <c r="D727">
        <v>10156</v>
      </c>
      <c r="E727" t="s">
        <v>1220</v>
      </c>
      <c r="F727" t="s">
        <v>17</v>
      </c>
      <c r="G727" t="s">
        <v>278</v>
      </c>
      <c r="H727" t="s">
        <v>279</v>
      </c>
      <c r="I727" t="s">
        <v>122</v>
      </c>
      <c r="J727" t="s">
        <v>57</v>
      </c>
      <c r="K727" t="s">
        <v>58</v>
      </c>
      <c r="L727" t="str">
        <f t="shared" si="34"/>
        <v xml:space="preserve">KitchenAid </v>
      </c>
      <c r="M727" t="str">
        <f t="shared" si="35"/>
        <v>Single Item</v>
      </c>
      <c r="N727">
        <v>1</v>
      </c>
      <c r="O727" s="6">
        <v>0.1</v>
      </c>
      <c r="P727" s="3">
        <v>150.81</v>
      </c>
      <c r="Q727" s="3">
        <v>12.13</v>
      </c>
      <c r="R727" s="3">
        <v>19.309999999999999</v>
      </c>
    </row>
    <row r="728" spans="1:18" hidden="1" x14ac:dyDescent="0.25">
      <c r="A728" t="s">
        <v>1221</v>
      </c>
      <c r="B728" s="2">
        <v>44194</v>
      </c>
      <c r="C728" s="10" t="str">
        <f t="shared" si="33"/>
        <v>2020</v>
      </c>
      <c r="D728">
        <v>10285</v>
      </c>
      <c r="E728" t="s">
        <v>1222</v>
      </c>
      <c r="F728" t="s">
        <v>32</v>
      </c>
      <c r="G728" t="s">
        <v>278</v>
      </c>
      <c r="H728" t="s">
        <v>279</v>
      </c>
      <c r="I728" t="s">
        <v>122</v>
      </c>
      <c r="J728" t="s">
        <v>427</v>
      </c>
      <c r="K728" t="s">
        <v>428</v>
      </c>
      <c r="L728" t="str">
        <f t="shared" si="34"/>
        <v xml:space="preserve">Sharp </v>
      </c>
      <c r="M728" t="str">
        <f t="shared" si="35"/>
        <v>Single Item</v>
      </c>
      <c r="N728">
        <v>1</v>
      </c>
      <c r="O728" s="6">
        <v>0.1</v>
      </c>
      <c r="P728" s="3">
        <v>129.19</v>
      </c>
      <c r="Q728" s="3">
        <v>12.67</v>
      </c>
      <c r="R728" s="3">
        <v>20.65</v>
      </c>
    </row>
    <row r="729" spans="1:18" hidden="1" x14ac:dyDescent="0.25">
      <c r="A729" t="s">
        <v>1223</v>
      </c>
      <c r="B729" s="2">
        <v>43226</v>
      </c>
      <c r="C729" s="10" t="str">
        <f t="shared" si="33"/>
        <v>2018</v>
      </c>
      <c r="D729">
        <v>10023</v>
      </c>
      <c r="E729" t="s">
        <v>908</v>
      </c>
      <c r="F729" t="s">
        <v>17</v>
      </c>
      <c r="G729" t="s">
        <v>278</v>
      </c>
      <c r="H729" t="s">
        <v>279</v>
      </c>
      <c r="I729" t="s">
        <v>122</v>
      </c>
      <c r="J729" t="s">
        <v>302</v>
      </c>
      <c r="K729" t="s">
        <v>303</v>
      </c>
      <c r="L729" t="str">
        <f t="shared" si="34"/>
        <v xml:space="preserve">Toshiba </v>
      </c>
      <c r="M729" t="str">
        <f t="shared" si="35"/>
        <v>Single Item</v>
      </c>
      <c r="N729">
        <v>1</v>
      </c>
      <c r="O729" s="6">
        <v>0</v>
      </c>
      <c r="P729" s="3">
        <v>272.87</v>
      </c>
      <c r="Q729" s="3">
        <v>32.58</v>
      </c>
      <c r="R729" s="3">
        <v>36</v>
      </c>
    </row>
    <row r="730" spans="1:18" hidden="1" x14ac:dyDescent="0.25">
      <c r="A730" t="s">
        <v>1224</v>
      </c>
      <c r="B730" s="2">
        <v>43946</v>
      </c>
      <c r="C730" s="10" t="str">
        <f t="shared" si="33"/>
        <v>2020</v>
      </c>
      <c r="D730">
        <v>10181</v>
      </c>
      <c r="E730" t="s">
        <v>214</v>
      </c>
      <c r="F730" t="s">
        <v>17</v>
      </c>
      <c r="G730" t="s">
        <v>165</v>
      </c>
      <c r="H730" t="s">
        <v>41</v>
      </c>
      <c r="I730" t="s">
        <v>166</v>
      </c>
      <c r="J730" t="s">
        <v>195</v>
      </c>
      <c r="K730" t="s">
        <v>196</v>
      </c>
      <c r="L730" t="str">
        <f t="shared" si="34"/>
        <v xml:space="preserve">Cuisinart </v>
      </c>
      <c r="M730" t="str">
        <f t="shared" si="35"/>
        <v>Single Item</v>
      </c>
      <c r="N730">
        <v>1</v>
      </c>
      <c r="O730" s="6">
        <v>0</v>
      </c>
      <c r="P730" s="3">
        <v>279.27999999999997</v>
      </c>
      <c r="Q730" s="3">
        <v>25.44</v>
      </c>
      <c r="R730" s="3">
        <v>36.049999999999997</v>
      </c>
    </row>
    <row r="731" spans="1:18" hidden="1" x14ac:dyDescent="0.25">
      <c r="A731" t="s">
        <v>1225</v>
      </c>
      <c r="B731" s="2">
        <v>43148</v>
      </c>
      <c r="C731" s="10" t="str">
        <f t="shared" si="33"/>
        <v>2018</v>
      </c>
      <c r="D731">
        <v>10071</v>
      </c>
      <c r="E731" t="s">
        <v>707</v>
      </c>
      <c r="F731" t="s">
        <v>17</v>
      </c>
      <c r="G731" t="s">
        <v>88</v>
      </c>
      <c r="H731" t="s">
        <v>89</v>
      </c>
      <c r="I731" t="s">
        <v>90</v>
      </c>
      <c r="J731" t="s">
        <v>146</v>
      </c>
      <c r="K731" t="s">
        <v>147</v>
      </c>
      <c r="L731" t="str">
        <f t="shared" si="34"/>
        <v xml:space="preserve">Breville </v>
      </c>
      <c r="M731" t="str">
        <f t="shared" si="35"/>
        <v>Large Order</v>
      </c>
      <c r="N731">
        <v>5</v>
      </c>
      <c r="O731" s="6">
        <v>0.25</v>
      </c>
      <c r="P731" s="3">
        <v>805.9</v>
      </c>
      <c r="Q731" s="3">
        <v>15.22</v>
      </c>
      <c r="R731" s="3">
        <v>98.22</v>
      </c>
    </row>
    <row r="732" spans="1:18" hidden="1" x14ac:dyDescent="0.25">
      <c r="A732" t="s">
        <v>1226</v>
      </c>
      <c r="B732" s="2">
        <v>43312</v>
      </c>
      <c r="C732" s="10" t="str">
        <f t="shared" si="33"/>
        <v>2018</v>
      </c>
      <c r="D732">
        <v>10041</v>
      </c>
      <c r="E732" t="s">
        <v>417</v>
      </c>
      <c r="F732" t="s">
        <v>32</v>
      </c>
      <c r="G732" t="s">
        <v>88</v>
      </c>
      <c r="H732" t="s">
        <v>89</v>
      </c>
      <c r="I732" t="s">
        <v>90</v>
      </c>
      <c r="J732" t="s">
        <v>205</v>
      </c>
      <c r="K732" t="s">
        <v>206</v>
      </c>
      <c r="L732" t="str">
        <f t="shared" si="34"/>
        <v xml:space="preserve">LG </v>
      </c>
      <c r="M732" t="str">
        <f t="shared" si="35"/>
        <v>Mid-Sized Order</v>
      </c>
      <c r="N732">
        <v>4</v>
      </c>
      <c r="O732" s="6">
        <v>0.05</v>
      </c>
      <c r="P732" s="3">
        <v>3013.2</v>
      </c>
      <c r="Q732" s="3">
        <v>52.39</v>
      </c>
      <c r="R732" s="3">
        <v>607.88</v>
      </c>
    </row>
    <row r="733" spans="1:18" hidden="1" x14ac:dyDescent="0.25">
      <c r="A733" t="s">
        <v>1227</v>
      </c>
      <c r="B733" s="2">
        <v>44175</v>
      </c>
      <c r="C733" s="10" t="str">
        <f t="shared" si="33"/>
        <v>2020</v>
      </c>
      <c r="D733">
        <v>10387</v>
      </c>
      <c r="E733" t="s">
        <v>1228</v>
      </c>
      <c r="F733" t="s">
        <v>32</v>
      </c>
      <c r="G733" t="s">
        <v>33</v>
      </c>
      <c r="H733" t="s">
        <v>34</v>
      </c>
      <c r="I733" t="s">
        <v>27</v>
      </c>
      <c r="J733" t="s">
        <v>427</v>
      </c>
      <c r="K733" t="s">
        <v>428</v>
      </c>
      <c r="L733" t="str">
        <f t="shared" si="34"/>
        <v xml:space="preserve">Sharp </v>
      </c>
      <c r="M733" t="str">
        <f t="shared" si="35"/>
        <v>Large Order</v>
      </c>
      <c r="N733">
        <v>6</v>
      </c>
      <c r="O733" s="6">
        <v>0.25</v>
      </c>
      <c r="P733" s="3">
        <v>775.14</v>
      </c>
      <c r="Q733" s="3">
        <v>12.07</v>
      </c>
      <c r="R733" s="3">
        <v>117.49</v>
      </c>
    </row>
    <row r="734" spans="1:18" hidden="1" x14ac:dyDescent="0.25">
      <c r="A734" t="s">
        <v>1229</v>
      </c>
      <c r="B734" s="2">
        <v>43838</v>
      </c>
      <c r="C734" s="10" t="str">
        <f t="shared" si="33"/>
        <v>2020</v>
      </c>
      <c r="D734">
        <v>10352</v>
      </c>
      <c r="E734" t="s">
        <v>1230</v>
      </c>
      <c r="F734" t="s">
        <v>39</v>
      </c>
      <c r="G734" t="s">
        <v>40</v>
      </c>
      <c r="H734" t="s">
        <v>41</v>
      </c>
      <c r="I734" t="s">
        <v>166</v>
      </c>
      <c r="J734" t="s">
        <v>80</v>
      </c>
      <c r="K734" t="s">
        <v>81</v>
      </c>
      <c r="L734" t="str">
        <f t="shared" si="34"/>
        <v xml:space="preserve">HP </v>
      </c>
      <c r="M734" t="str">
        <f t="shared" si="35"/>
        <v>Single Item</v>
      </c>
      <c r="N734">
        <v>1</v>
      </c>
      <c r="O734" s="6">
        <v>0.1</v>
      </c>
      <c r="P734" s="3">
        <v>227.74</v>
      </c>
      <c r="Q734" s="3">
        <v>25.9</v>
      </c>
      <c r="R734" s="3">
        <v>36.75</v>
      </c>
    </row>
    <row r="735" spans="1:18" hidden="1" x14ac:dyDescent="0.25">
      <c r="A735" t="s">
        <v>1231</v>
      </c>
      <c r="B735" s="2">
        <v>43365</v>
      </c>
      <c r="C735" s="10" t="str">
        <f t="shared" si="33"/>
        <v>2018</v>
      </c>
      <c r="D735">
        <v>10152</v>
      </c>
      <c r="E735" t="s">
        <v>616</v>
      </c>
      <c r="F735" t="s">
        <v>32</v>
      </c>
      <c r="G735" t="s">
        <v>121</v>
      </c>
      <c r="H735" t="s">
        <v>121</v>
      </c>
      <c r="I735" t="s">
        <v>122</v>
      </c>
      <c r="J735" t="s">
        <v>374</v>
      </c>
      <c r="K735" t="s">
        <v>1550</v>
      </c>
      <c r="L735" t="str">
        <f t="shared" si="34"/>
        <v xml:space="preserve">Insignia </v>
      </c>
      <c r="M735" t="str">
        <f t="shared" si="35"/>
        <v>Single Item</v>
      </c>
      <c r="N735">
        <v>1</v>
      </c>
      <c r="O735" s="6">
        <v>0</v>
      </c>
      <c r="P735" s="3">
        <v>1191.01</v>
      </c>
      <c r="Q735" s="3">
        <v>236.54</v>
      </c>
      <c r="R735" s="3">
        <v>285.67</v>
      </c>
    </row>
    <row r="736" spans="1:18" hidden="1" x14ac:dyDescent="0.25">
      <c r="A736" t="s">
        <v>1232</v>
      </c>
      <c r="B736" s="2">
        <v>44566</v>
      </c>
      <c r="C736" s="10" t="str">
        <f t="shared" si="33"/>
        <v>2022</v>
      </c>
      <c r="D736">
        <v>10217</v>
      </c>
      <c r="E736" t="s">
        <v>461</v>
      </c>
      <c r="F736" t="s">
        <v>39</v>
      </c>
      <c r="G736" t="s">
        <v>33</v>
      </c>
      <c r="H736" t="s">
        <v>34</v>
      </c>
      <c r="I736" t="s">
        <v>27</v>
      </c>
      <c r="J736" t="s">
        <v>427</v>
      </c>
      <c r="K736" t="s">
        <v>428</v>
      </c>
      <c r="L736" t="str">
        <f t="shared" si="34"/>
        <v xml:space="preserve">Sharp </v>
      </c>
      <c r="M736" t="str">
        <f t="shared" si="35"/>
        <v>Mid-Sized Order</v>
      </c>
      <c r="N736">
        <v>4</v>
      </c>
      <c r="O736" s="6">
        <v>0</v>
      </c>
      <c r="P736" s="3">
        <v>516.76</v>
      </c>
      <c r="Q736" s="3">
        <v>12.07</v>
      </c>
      <c r="R736" s="3">
        <v>78.73</v>
      </c>
    </row>
    <row r="737" spans="1:18" hidden="1" x14ac:dyDescent="0.25">
      <c r="A737" t="s">
        <v>1233</v>
      </c>
      <c r="B737" s="2">
        <v>43931</v>
      </c>
      <c r="C737" s="10" t="str">
        <f t="shared" si="33"/>
        <v>2020</v>
      </c>
      <c r="D737">
        <v>10370</v>
      </c>
      <c r="E737" t="s">
        <v>1559</v>
      </c>
      <c r="F737" t="s">
        <v>39</v>
      </c>
      <c r="G737" t="s">
        <v>88</v>
      </c>
      <c r="H737" t="s">
        <v>89</v>
      </c>
      <c r="I737" t="s">
        <v>90</v>
      </c>
      <c r="J737" t="s">
        <v>91</v>
      </c>
      <c r="K737" t="s">
        <v>92</v>
      </c>
      <c r="L737" t="str">
        <f t="shared" si="34"/>
        <v xml:space="preserve">Hamilton </v>
      </c>
      <c r="M737" t="str">
        <f t="shared" si="35"/>
        <v>Large Order</v>
      </c>
      <c r="N737">
        <v>6</v>
      </c>
      <c r="O737" s="6">
        <v>0</v>
      </c>
      <c r="P737" s="3">
        <v>1662.42</v>
      </c>
      <c r="Q737" s="3">
        <v>34.33</v>
      </c>
      <c r="R737" s="3">
        <v>202.93</v>
      </c>
    </row>
    <row r="738" spans="1:18" hidden="1" x14ac:dyDescent="0.25">
      <c r="A738" t="s">
        <v>1234</v>
      </c>
      <c r="B738" s="2">
        <v>43902</v>
      </c>
      <c r="C738" s="10" t="str">
        <f t="shared" si="33"/>
        <v>2020</v>
      </c>
      <c r="D738">
        <v>10397</v>
      </c>
      <c r="E738" t="s">
        <v>435</v>
      </c>
      <c r="F738" t="s">
        <v>17</v>
      </c>
      <c r="G738" t="s">
        <v>112</v>
      </c>
      <c r="H738" t="s">
        <v>26</v>
      </c>
      <c r="I738" t="s">
        <v>27</v>
      </c>
      <c r="J738" t="s">
        <v>384</v>
      </c>
      <c r="K738" t="s">
        <v>385</v>
      </c>
      <c r="L738" t="str">
        <f t="shared" si="34"/>
        <v xml:space="preserve">Hoover </v>
      </c>
      <c r="M738" t="str">
        <f t="shared" si="35"/>
        <v>Mid-Sized Order</v>
      </c>
      <c r="N738">
        <v>4</v>
      </c>
      <c r="O738" s="6">
        <v>0</v>
      </c>
      <c r="P738" s="3">
        <v>5020.6400000000003</v>
      </c>
      <c r="Q738" s="3">
        <v>346.22</v>
      </c>
      <c r="R738" s="3">
        <v>1289.78</v>
      </c>
    </row>
    <row r="739" spans="1:18" hidden="1" x14ac:dyDescent="0.25">
      <c r="A739" t="s">
        <v>1235</v>
      </c>
      <c r="B739" s="2">
        <v>43480</v>
      </c>
      <c r="C739" s="10" t="str">
        <f t="shared" si="33"/>
        <v>2019</v>
      </c>
      <c r="D739">
        <v>10091</v>
      </c>
      <c r="E739" t="s">
        <v>989</v>
      </c>
      <c r="F739" t="s">
        <v>32</v>
      </c>
      <c r="G739" t="s">
        <v>165</v>
      </c>
      <c r="H739" t="s">
        <v>41</v>
      </c>
      <c r="I739" t="s">
        <v>166</v>
      </c>
      <c r="J739" t="s">
        <v>302</v>
      </c>
      <c r="K739" t="s">
        <v>303</v>
      </c>
      <c r="L739" t="str">
        <f t="shared" si="34"/>
        <v xml:space="preserve">Toshiba </v>
      </c>
      <c r="M739" t="str">
        <f t="shared" si="35"/>
        <v>Single Item</v>
      </c>
      <c r="N739">
        <v>1</v>
      </c>
      <c r="O739" s="6">
        <v>0.05</v>
      </c>
      <c r="P739" s="3">
        <v>272.87</v>
      </c>
      <c r="Q739" s="3">
        <v>34.130000000000003</v>
      </c>
      <c r="R739" s="3">
        <v>36.15</v>
      </c>
    </row>
    <row r="740" spans="1:18" hidden="1" x14ac:dyDescent="0.25">
      <c r="A740" t="s">
        <v>1236</v>
      </c>
      <c r="B740" s="2">
        <v>43566</v>
      </c>
      <c r="C740" s="10" t="str">
        <f t="shared" si="33"/>
        <v>2019</v>
      </c>
      <c r="D740">
        <v>10228</v>
      </c>
      <c r="E740" t="s">
        <v>474</v>
      </c>
      <c r="F740" t="s">
        <v>39</v>
      </c>
      <c r="G740" t="s">
        <v>33</v>
      </c>
      <c r="H740" t="s">
        <v>34</v>
      </c>
      <c r="I740" t="s">
        <v>27</v>
      </c>
      <c r="J740" t="s">
        <v>480</v>
      </c>
      <c r="K740" t="s">
        <v>481</v>
      </c>
      <c r="L740" t="str">
        <f t="shared" si="34"/>
        <v xml:space="preserve">Panasonic </v>
      </c>
      <c r="M740" t="str">
        <f t="shared" si="35"/>
        <v>Single Item</v>
      </c>
      <c r="N740">
        <v>1</v>
      </c>
      <c r="O740" s="6">
        <v>0.15</v>
      </c>
      <c r="P740" s="3">
        <v>885.07</v>
      </c>
      <c r="Q740" s="3">
        <v>144.58000000000001</v>
      </c>
      <c r="R740" s="3">
        <v>209.18</v>
      </c>
    </row>
    <row r="741" spans="1:18" hidden="1" x14ac:dyDescent="0.25">
      <c r="A741" t="s">
        <v>1237</v>
      </c>
      <c r="B741" s="2">
        <v>44337</v>
      </c>
      <c r="C741" s="10" t="str">
        <f t="shared" si="33"/>
        <v>2021</v>
      </c>
      <c r="D741">
        <v>10325</v>
      </c>
      <c r="E741" t="s">
        <v>1168</v>
      </c>
      <c r="F741" t="s">
        <v>32</v>
      </c>
      <c r="G741" t="s">
        <v>193</v>
      </c>
      <c r="H741" t="s">
        <v>193</v>
      </c>
      <c r="I741" t="s">
        <v>194</v>
      </c>
      <c r="J741" t="s">
        <v>480</v>
      </c>
      <c r="K741" t="s">
        <v>481</v>
      </c>
      <c r="L741" t="str">
        <f t="shared" si="34"/>
        <v xml:space="preserve">Panasonic </v>
      </c>
      <c r="M741" t="str">
        <f t="shared" si="35"/>
        <v>Single Item</v>
      </c>
      <c r="N741">
        <v>1</v>
      </c>
      <c r="O741" s="6">
        <v>0</v>
      </c>
      <c r="P741" s="3">
        <v>885.07</v>
      </c>
      <c r="Q741" s="3">
        <v>159.04</v>
      </c>
      <c r="R741" s="3">
        <v>210.62</v>
      </c>
    </row>
    <row r="742" spans="1:18" hidden="1" x14ac:dyDescent="0.25">
      <c r="A742" t="s">
        <v>1238</v>
      </c>
      <c r="B742" s="2">
        <v>44609</v>
      </c>
      <c r="C742" s="10" t="str">
        <f t="shared" si="33"/>
        <v>2022</v>
      </c>
      <c r="D742">
        <v>10098</v>
      </c>
      <c r="E742" t="s">
        <v>1239</v>
      </c>
      <c r="F742" t="s">
        <v>39</v>
      </c>
      <c r="G742" t="s">
        <v>40</v>
      </c>
      <c r="H742" t="s">
        <v>41</v>
      </c>
      <c r="I742" t="s">
        <v>166</v>
      </c>
      <c r="J742" t="s">
        <v>35</v>
      </c>
      <c r="K742" t="s">
        <v>36</v>
      </c>
      <c r="L742" t="str">
        <f t="shared" si="34"/>
        <v xml:space="preserve">Samsung </v>
      </c>
      <c r="M742" t="str">
        <f t="shared" si="35"/>
        <v>Large Order</v>
      </c>
      <c r="N742">
        <v>7</v>
      </c>
      <c r="O742" s="6">
        <v>0</v>
      </c>
      <c r="P742" s="3">
        <v>5958.75</v>
      </c>
      <c r="Q742" s="3">
        <v>216.61</v>
      </c>
      <c r="R742" s="3">
        <v>1511.33</v>
      </c>
    </row>
    <row r="743" spans="1:18" hidden="1" x14ac:dyDescent="0.25">
      <c r="A743" t="s">
        <v>1240</v>
      </c>
      <c r="B743" s="2">
        <v>43718</v>
      </c>
      <c r="C743" s="10" t="str">
        <f t="shared" si="33"/>
        <v>2019</v>
      </c>
      <c r="D743">
        <v>10160</v>
      </c>
      <c r="E743" t="s">
        <v>641</v>
      </c>
      <c r="F743" t="s">
        <v>17</v>
      </c>
      <c r="G743" t="s">
        <v>33</v>
      </c>
      <c r="H743" t="s">
        <v>34</v>
      </c>
      <c r="I743" t="s">
        <v>27</v>
      </c>
      <c r="J743" t="s">
        <v>28</v>
      </c>
      <c r="K743" t="s">
        <v>29</v>
      </c>
      <c r="L743" t="str">
        <f t="shared" si="34"/>
        <v xml:space="preserve">LG </v>
      </c>
      <c r="M743" t="str">
        <f t="shared" si="35"/>
        <v>Single Item</v>
      </c>
      <c r="N743">
        <v>1</v>
      </c>
      <c r="O743" s="6">
        <v>0</v>
      </c>
      <c r="P743" s="3">
        <v>1004.18</v>
      </c>
      <c r="Q743" s="3">
        <v>268.68</v>
      </c>
      <c r="R743" s="3">
        <v>277.91000000000003</v>
      </c>
    </row>
    <row r="744" spans="1:18" hidden="1" x14ac:dyDescent="0.25">
      <c r="A744" t="s">
        <v>1241</v>
      </c>
      <c r="B744" s="2">
        <v>44551</v>
      </c>
      <c r="C744" s="10" t="str">
        <f t="shared" si="33"/>
        <v>2021</v>
      </c>
      <c r="D744">
        <v>10050</v>
      </c>
      <c r="E744" t="s">
        <v>1242</v>
      </c>
      <c r="F744" t="s">
        <v>17</v>
      </c>
      <c r="G744" t="s">
        <v>112</v>
      </c>
      <c r="H744" t="s">
        <v>26</v>
      </c>
      <c r="I744" t="s">
        <v>27</v>
      </c>
      <c r="J744" t="s">
        <v>84</v>
      </c>
      <c r="K744" t="s">
        <v>85</v>
      </c>
      <c r="L744" t="str">
        <f t="shared" si="34"/>
        <v xml:space="preserve">Panasonic </v>
      </c>
      <c r="M744" t="str">
        <f t="shared" si="35"/>
        <v>Mid-Sized Order</v>
      </c>
      <c r="N744">
        <v>4</v>
      </c>
      <c r="O744" s="6">
        <v>0</v>
      </c>
      <c r="P744" s="3">
        <v>1159.68</v>
      </c>
      <c r="Q744" s="3">
        <v>31.58</v>
      </c>
      <c r="R744" s="3">
        <v>142.32</v>
      </c>
    </row>
    <row r="745" spans="1:18" hidden="1" x14ac:dyDescent="0.25">
      <c r="A745" t="s">
        <v>1243</v>
      </c>
      <c r="B745" s="2">
        <v>43479</v>
      </c>
      <c r="C745" s="10" t="str">
        <f t="shared" si="33"/>
        <v>2019</v>
      </c>
      <c r="D745">
        <v>10208</v>
      </c>
      <c r="E745" t="s">
        <v>627</v>
      </c>
      <c r="F745" t="s">
        <v>17</v>
      </c>
      <c r="G745" t="s">
        <v>278</v>
      </c>
      <c r="H745" t="s">
        <v>279</v>
      </c>
      <c r="I745" t="s">
        <v>122</v>
      </c>
      <c r="J745" t="s">
        <v>551</v>
      </c>
      <c r="K745" t="s">
        <v>552</v>
      </c>
      <c r="L745" t="str">
        <f t="shared" si="34"/>
        <v xml:space="preserve">Supersonic </v>
      </c>
      <c r="M745" t="str">
        <f t="shared" si="35"/>
        <v>Mid-Sized Order</v>
      </c>
      <c r="N745">
        <v>2</v>
      </c>
      <c r="O745" s="6">
        <v>0</v>
      </c>
      <c r="P745" s="3">
        <v>2675.38</v>
      </c>
      <c r="Q745" s="3">
        <v>244.49</v>
      </c>
      <c r="R745" s="3">
        <v>613.03</v>
      </c>
    </row>
    <row r="746" spans="1:18" hidden="1" x14ac:dyDescent="0.25">
      <c r="A746" t="s">
        <v>1244</v>
      </c>
      <c r="B746" s="2">
        <v>43161</v>
      </c>
      <c r="C746" s="10" t="str">
        <f t="shared" si="33"/>
        <v>2018</v>
      </c>
      <c r="D746">
        <v>10376</v>
      </c>
      <c r="E746" t="s">
        <v>335</v>
      </c>
      <c r="F746" t="s">
        <v>17</v>
      </c>
      <c r="G746" t="s">
        <v>40</v>
      </c>
      <c r="H746" t="s">
        <v>41</v>
      </c>
      <c r="I746" t="s">
        <v>166</v>
      </c>
      <c r="J746" t="s">
        <v>294</v>
      </c>
      <c r="K746" t="s">
        <v>295</v>
      </c>
      <c r="L746" t="str">
        <f t="shared" si="34"/>
        <v xml:space="preserve">Motorola </v>
      </c>
      <c r="M746" t="str">
        <f t="shared" si="35"/>
        <v>Large Order</v>
      </c>
      <c r="N746">
        <v>5</v>
      </c>
      <c r="O746" s="6">
        <v>0</v>
      </c>
      <c r="P746" s="3">
        <v>4501.2</v>
      </c>
      <c r="Q746" s="3">
        <v>58.44</v>
      </c>
      <c r="R746" s="3">
        <v>906.09</v>
      </c>
    </row>
    <row r="747" spans="1:18" hidden="1" x14ac:dyDescent="0.25">
      <c r="A747" t="s">
        <v>1245</v>
      </c>
      <c r="B747" s="2">
        <v>43444</v>
      </c>
      <c r="C747" s="10" t="str">
        <f t="shared" si="33"/>
        <v>2018</v>
      </c>
      <c r="D747">
        <v>10068</v>
      </c>
      <c r="E747" t="s">
        <v>784</v>
      </c>
      <c r="F747" t="s">
        <v>32</v>
      </c>
      <c r="G747" t="s">
        <v>88</v>
      </c>
      <c r="H747" t="s">
        <v>89</v>
      </c>
      <c r="I747" t="s">
        <v>90</v>
      </c>
      <c r="J747" t="s">
        <v>374</v>
      </c>
      <c r="K747" t="s">
        <v>1550</v>
      </c>
      <c r="L747" t="str">
        <f t="shared" si="34"/>
        <v xml:space="preserve">Insignia </v>
      </c>
      <c r="M747" t="str">
        <f t="shared" si="35"/>
        <v>Mid-Sized Order</v>
      </c>
      <c r="N747">
        <v>4</v>
      </c>
      <c r="O747" s="6">
        <v>0</v>
      </c>
      <c r="P747" s="3">
        <v>4764.04</v>
      </c>
      <c r="Q747" s="3">
        <v>247.81</v>
      </c>
      <c r="R747" s="3">
        <v>1072.8599999999999</v>
      </c>
    </row>
    <row r="748" spans="1:18" hidden="1" x14ac:dyDescent="0.25">
      <c r="A748" t="s">
        <v>1246</v>
      </c>
      <c r="B748" s="2">
        <v>44298</v>
      </c>
      <c r="C748" s="10" t="str">
        <f t="shared" si="33"/>
        <v>2021</v>
      </c>
      <c r="D748">
        <v>10034</v>
      </c>
      <c r="E748" t="s">
        <v>1081</v>
      </c>
      <c r="F748" t="s">
        <v>32</v>
      </c>
      <c r="G748" t="s">
        <v>193</v>
      </c>
      <c r="H748" t="s">
        <v>193</v>
      </c>
      <c r="I748" t="s">
        <v>194</v>
      </c>
      <c r="J748" t="s">
        <v>480</v>
      </c>
      <c r="K748" t="s">
        <v>481</v>
      </c>
      <c r="L748" t="str">
        <f t="shared" si="34"/>
        <v xml:space="preserve">Panasonic </v>
      </c>
      <c r="M748" t="str">
        <f t="shared" si="35"/>
        <v>Single Item</v>
      </c>
      <c r="N748">
        <v>1</v>
      </c>
      <c r="O748" s="6">
        <v>0.05</v>
      </c>
      <c r="P748" s="3">
        <v>885.07</v>
      </c>
      <c r="Q748" s="3">
        <v>159.04</v>
      </c>
      <c r="R748" s="3">
        <v>210.62</v>
      </c>
    </row>
    <row r="749" spans="1:18" hidden="1" x14ac:dyDescent="0.25">
      <c r="A749" t="s">
        <v>1247</v>
      </c>
      <c r="B749" s="2">
        <v>44627</v>
      </c>
      <c r="C749" s="10" t="str">
        <f t="shared" si="33"/>
        <v>2022</v>
      </c>
      <c r="D749">
        <v>10347</v>
      </c>
      <c r="E749" t="s">
        <v>465</v>
      </c>
      <c r="F749" t="s">
        <v>39</v>
      </c>
      <c r="G749" t="s">
        <v>201</v>
      </c>
      <c r="H749" t="s">
        <v>202</v>
      </c>
      <c r="I749" t="s">
        <v>122</v>
      </c>
      <c r="J749" t="s">
        <v>21</v>
      </c>
      <c r="K749" t="s">
        <v>22</v>
      </c>
      <c r="L749" t="str">
        <f t="shared" si="34"/>
        <v xml:space="preserve">OnePlus </v>
      </c>
      <c r="M749" t="str">
        <f t="shared" si="35"/>
        <v>Single Item</v>
      </c>
      <c r="N749">
        <v>1</v>
      </c>
      <c r="O749" s="6">
        <v>0</v>
      </c>
      <c r="P749" s="3">
        <v>618.01</v>
      </c>
      <c r="Q749" s="3">
        <v>25.01</v>
      </c>
      <c r="R749" s="3">
        <v>126.1</v>
      </c>
    </row>
    <row r="750" spans="1:18" hidden="1" x14ac:dyDescent="0.25">
      <c r="A750" t="s">
        <v>1248</v>
      </c>
      <c r="B750" s="2">
        <v>44907</v>
      </c>
      <c r="C750" s="10" t="str">
        <f t="shared" si="33"/>
        <v>2022</v>
      </c>
      <c r="D750">
        <v>10153</v>
      </c>
      <c r="E750" t="s">
        <v>527</v>
      </c>
      <c r="F750" t="s">
        <v>17</v>
      </c>
      <c r="G750" t="s">
        <v>154</v>
      </c>
      <c r="H750" t="s">
        <v>155</v>
      </c>
      <c r="I750" t="s">
        <v>156</v>
      </c>
      <c r="J750" t="s">
        <v>496</v>
      </c>
      <c r="K750" t="s">
        <v>1553</v>
      </c>
      <c r="L750" t="str">
        <f t="shared" si="34"/>
        <v xml:space="preserve">Brother </v>
      </c>
      <c r="M750" t="str">
        <f t="shared" si="35"/>
        <v>Single Item</v>
      </c>
      <c r="N750">
        <v>1</v>
      </c>
      <c r="O750" s="6">
        <v>0.1</v>
      </c>
      <c r="P750" s="3">
        <v>279.3</v>
      </c>
      <c r="Q750" s="3">
        <v>29.66</v>
      </c>
      <c r="R750" s="3">
        <v>44.87</v>
      </c>
    </row>
    <row r="751" spans="1:18" hidden="1" x14ac:dyDescent="0.25">
      <c r="A751" t="s">
        <v>1249</v>
      </c>
      <c r="B751" s="2">
        <v>44902</v>
      </c>
      <c r="C751" s="10" t="str">
        <f t="shared" si="33"/>
        <v>2022</v>
      </c>
      <c r="D751">
        <v>10279</v>
      </c>
      <c r="E751" t="s">
        <v>560</v>
      </c>
      <c r="F751" t="s">
        <v>32</v>
      </c>
      <c r="G751" t="s">
        <v>18</v>
      </c>
      <c r="H751" t="s">
        <v>19</v>
      </c>
      <c r="I751" t="s">
        <v>20</v>
      </c>
      <c r="J751" t="s">
        <v>161</v>
      </c>
      <c r="K751" t="s">
        <v>162</v>
      </c>
      <c r="L751" t="str">
        <f t="shared" si="34"/>
        <v xml:space="preserve">Lexmark </v>
      </c>
      <c r="M751" t="str">
        <f t="shared" si="35"/>
        <v>Single Item</v>
      </c>
      <c r="N751">
        <v>1</v>
      </c>
      <c r="O751" s="6">
        <v>0</v>
      </c>
      <c r="P751" s="3">
        <v>107.75</v>
      </c>
      <c r="Q751" s="3">
        <v>13.06</v>
      </c>
      <c r="R751" s="3">
        <v>17.47</v>
      </c>
    </row>
    <row r="752" spans="1:18" hidden="1" x14ac:dyDescent="0.25">
      <c r="A752" t="s">
        <v>1250</v>
      </c>
      <c r="B752" s="2">
        <v>43415</v>
      </c>
      <c r="C752" s="10" t="str">
        <f t="shared" si="33"/>
        <v>2018</v>
      </c>
      <c r="D752">
        <v>10224</v>
      </c>
      <c r="E752" t="s">
        <v>575</v>
      </c>
      <c r="F752" t="s">
        <v>39</v>
      </c>
      <c r="G752" t="s">
        <v>25</v>
      </c>
      <c r="H752" t="s">
        <v>26</v>
      </c>
      <c r="I752" t="s">
        <v>27</v>
      </c>
      <c r="J752" t="s">
        <v>138</v>
      </c>
      <c r="K752" t="s">
        <v>139</v>
      </c>
      <c r="L752" t="str">
        <f t="shared" si="34"/>
        <v xml:space="preserve">Canon </v>
      </c>
      <c r="M752" t="str">
        <f t="shared" si="35"/>
        <v>Single Item</v>
      </c>
      <c r="N752">
        <v>1</v>
      </c>
      <c r="O752" s="6">
        <v>0.1</v>
      </c>
      <c r="P752" s="3">
        <v>180.9</v>
      </c>
      <c r="Q752" s="3">
        <v>18.57</v>
      </c>
      <c r="R752" s="3">
        <v>29</v>
      </c>
    </row>
    <row r="753" spans="1:18" hidden="1" x14ac:dyDescent="0.25">
      <c r="A753" t="s">
        <v>1251</v>
      </c>
      <c r="B753" s="2">
        <v>43370</v>
      </c>
      <c r="C753" s="10" t="str">
        <f t="shared" si="33"/>
        <v>2018</v>
      </c>
      <c r="D753">
        <v>10262</v>
      </c>
      <c r="E753" t="s">
        <v>1252</v>
      </c>
      <c r="F753" t="s">
        <v>32</v>
      </c>
      <c r="G753" t="s">
        <v>133</v>
      </c>
      <c r="H753" t="s">
        <v>134</v>
      </c>
      <c r="I753" t="s">
        <v>135</v>
      </c>
      <c r="J753" t="s">
        <v>99</v>
      </c>
      <c r="K753" t="s">
        <v>100</v>
      </c>
      <c r="L753" t="str">
        <f t="shared" si="34"/>
        <v xml:space="preserve">HiSense </v>
      </c>
      <c r="M753" t="str">
        <f t="shared" si="35"/>
        <v>Mid-Sized Order</v>
      </c>
      <c r="N753">
        <v>2</v>
      </c>
      <c r="O753" s="6">
        <v>0.1</v>
      </c>
      <c r="P753" s="3">
        <v>2160.7600000000002</v>
      </c>
      <c r="Q753" s="3">
        <v>279.07</v>
      </c>
      <c r="R753" s="3">
        <v>568.11</v>
      </c>
    </row>
    <row r="754" spans="1:18" hidden="1" x14ac:dyDescent="0.25">
      <c r="A754" t="s">
        <v>1253</v>
      </c>
      <c r="B754" s="2">
        <v>43867</v>
      </c>
      <c r="C754" s="10" t="str">
        <f t="shared" si="33"/>
        <v>2020</v>
      </c>
      <c r="D754">
        <v>10090</v>
      </c>
      <c r="E754" t="s">
        <v>325</v>
      </c>
      <c r="F754" t="s">
        <v>17</v>
      </c>
      <c r="G754" t="s">
        <v>133</v>
      </c>
      <c r="H754" t="s">
        <v>134</v>
      </c>
      <c r="I754" t="s">
        <v>135</v>
      </c>
      <c r="J754" t="s">
        <v>161</v>
      </c>
      <c r="K754" t="s">
        <v>162</v>
      </c>
      <c r="L754" t="str">
        <f t="shared" si="34"/>
        <v xml:space="preserve">Lexmark </v>
      </c>
      <c r="M754" t="str">
        <f t="shared" si="35"/>
        <v>Single Item</v>
      </c>
      <c r="N754">
        <v>1</v>
      </c>
      <c r="O754" s="6">
        <v>0.05</v>
      </c>
      <c r="P754" s="3">
        <v>107.75</v>
      </c>
      <c r="Q754" s="3">
        <v>14.31</v>
      </c>
      <c r="R754" s="3">
        <v>17.59</v>
      </c>
    </row>
    <row r="755" spans="1:18" hidden="1" x14ac:dyDescent="0.25">
      <c r="A755" t="s">
        <v>1254</v>
      </c>
      <c r="B755" s="2">
        <v>44696</v>
      </c>
      <c r="C755" s="10" t="str">
        <f t="shared" si="33"/>
        <v>2022</v>
      </c>
      <c r="D755">
        <v>10177</v>
      </c>
      <c r="E755" t="s">
        <v>1255</v>
      </c>
      <c r="F755" t="s">
        <v>39</v>
      </c>
      <c r="G755" t="s">
        <v>201</v>
      </c>
      <c r="H755" t="s">
        <v>202</v>
      </c>
      <c r="I755" t="s">
        <v>122</v>
      </c>
      <c r="J755" t="s">
        <v>146</v>
      </c>
      <c r="K755" t="s">
        <v>147</v>
      </c>
      <c r="L755" t="str">
        <f t="shared" si="34"/>
        <v xml:space="preserve">Breville </v>
      </c>
      <c r="M755" t="str">
        <f t="shared" si="35"/>
        <v>Large Order</v>
      </c>
      <c r="N755">
        <v>6</v>
      </c>
      <c r="O755" s="6">
        <v>0</v>
      </c>
      <c r="P755" s="3">
        <v>967.08</v>
      </c>
      <c r="Q755" s="3">
        <v>14.53</v>
      </c>
      <c r="R755" s="3">
        <v>117.49</v>
      </c>
    </row>
    <row r="756" spans="1:18" hidden="1" x14ac:dyDescent="0.25">
      <c r="A756" t="s">
        <v>1256</v>
      </c>
      <c r="B756" s="2">
        <v>44805</v>
      </c>
      <c r="C756" s="10" t="str">
        <f t="shared" si="33"/>
        <v>2022</v>
      </c>
      <c r="D756">
        <v>10388</v>
      </c>
      <c r="E756" t="s">
        <v>311</v>
      </c>
      <c r="F756" t="s">
        <v>39</v>
      </c>
      <c r="G756" t="s">
        <v>121</v>
      </c>
      <c r="H756" t="s">
        <v>121</v>
      </c>
      <c r="I756" t="s">
        <v>122</v>
      </c>
      <c r="J756" t="s">
        <v>302</v>
      </c>
      <c r="K756" t="s">
        <v>303</v>
      </c>
      <c r="L756" t="str">
        <f t="shared" si="34"/>
        <v xml:space="preserve">Toshiba </v>
      </c>
      <c r="M756" t="str">
        <f t="shared" si="35"/>
        <v>Mid-Sized Order</v>
      </c>
      <c r="N756">
        <v>4</v>
      </c>
      <c r="O756" s="6">
        <v>0</v>
      </c>
      <c r="P756" s="3">
        <v>1091.48</v>
      </c>
      <c r="Q756" s="3">
        <v>32.58</v>
      </c>
      <c r="R756" s="3">
        <v>134.22</v>
      </c>
    </row>
    <row r="757" spans="1:18" hidden="1" x14ac:dyDescent="0.25">
      <c r="A757" t="s">
        <v>1257</v>
      </c>
      <c r="B757" s="2">
        <v>43533</v>
      </c>
      <c r="C757" s="10" t="str">
        <f t="shared" si="33"/>
        <v>2019</v>
      </c>
      <c r="D757">
        <v>10082</v>
      </c>
      <c r="E757" t="s">
        <v>1258</v>
      </c>
      <c r="F757" t="s">
        <v>32</v>
      </c>
      <c r="G757" t="s">
        <v>278</v>
      </c>
      <c r="H757" t="s">
        <v>279</v>
      </c>
      <c r="I757" t="s">
        <v>122</v>
      </c>
      <c r="J757" t="s">
        <v>294</v>
      </c>
      <c r="K757" t="s">
        <v>295</v>
      </c>
      <c r="L757" t="str">
        <f t="shared" si="34"/>
        <v xml:space="preserve">Motorola </v>
      </c>
      <c r="M757" t="str">
        <f t="shared" si="35"/>
        <v>Mid-Sized Order</v>
      </c>
      <c r="N757">
        <v>4</v>
      </c>
      <c r="O757" s="6">
        <v>0.05</v>
      </c>
      <c r="P757" s="3">
        <v>3600.96</v>
      </c>
      <c r="Q757" s="3">
        <v>55.79</v>
      </c>
      <c r="R757" s="3">
        <v>725.78</v>
      </c>
    </row>
    <row r="758" spans="1:18" hidden="1" x14ac:dyDescent="0.25">
      <c r="A758" t="s">
        <v>1259</v>
      </c>
      <c r="B758" s="2">
        <v>44575</v>
      </c>
      <c r="C758" s="10" t="str">
        <f t="shared" si="33"/>
        <v>2022</v>
      </c>
      <c r="D758">
        <v>10045</v>
      </c>
      <c r="E758" t="s">
        <v>1260</v>
      </c>
      <c r="F758" t="s">
        <v>39</v>
      </c>
      <c r="G758" t="s">
        <v>154</v>
      </c>
      <c r="H758" t="s">
        <v>155</v>
      </c>
      <c r="I758" t="s">
        <v>156</v>
      </c>
      <c r="J758" t="s">
        <v>263</v>
      </c>
      <c r="K758" t="s">
        <v>1544</v>
      </c>
      <c r="L758" t="str">
        <f t="shared" si="34"/>
        <v xml:space="preserve">Cuisinart </v>
      </c>
      <c r="M758" t="str">
        <f t="shared" si="35"/>
        <v>Single Item</v>
      </c>
      <c r="N758">
        <v>1</v>
      </c>
      <c r="O758" s="6">
        <v>0.25</v>
      </c>
      <c r="P758" s="3">
        <v>700.78</v>
      </c>
      <c r="Q758" s="3">
        <v>156.21</v>
      </c>
      <c r="R758" s="3">
        <v>190.81</v>
      </c>
    </row>
    <row r="759" spans="1:18" hidden="1" x14ac:dyDescent="0.25">
      <c r="A759" t="s">
        <v>1261</v>
      </c>
      <c r="B759" s="2">
        <v>44886</v>
      </c>
      <c r="C759" s="10" t="str">
        <f t="shared" si="33"/>
        <v>2022</v>
      </c>
      <c r="D759">
        <v>10066</v>
      </c>
      <c r="E759" t="s">
        <v>228</v>
      </c>
      <c r="F759" t="s">
        <v>39</v>
      </c>
      <c r="G759" t="s">
        <v>61</v>
      </c>
      <c r="H759" t="s">
        <v>62</v>
      </c>
      <c r="I759" t="s">
        <v>63</v>
      </c>
      <c r="J759" t="s">
        <v>181</v>
      </c>
      <c r="K759" t="s">
        <v>182</v>
      </c>
      <c r="L759" t="str">
        <f t="shared" si="34"/>
        <v xml:space="preserve">Hoover </v>
      </c>
      <c r="M759" t="str">
        <f t="shared" si="35"/>
        <v>Large Order</v>
      </c>
      <c r="N759">
        <v>6</v>
      </c>
      <c r="O759" s="6">
        <v>0</v>
      </c>
      <c r="P759" s="3">
        <v>1381.14</v>
      </c>
      <c r="Q759" s="3">
        <v>28.84</v>
      </c>
      <c r="R759" s="3">
        <v>168.6</v>
      </c>
    </row>
    <row r="760" spans="1:18" hidden="1" x14ac:dyDescent="0.25">
      <c r="A760" t="s">
        <v>1262</v>
      </c>
      <c r="B760" s="2">
        <v>43584</v>
      </c>
      <c r="C760" s="10" t="str">
        <f t="shared" si="33"/>
        <v>2019</v>
      </c>
      <c r="D760">
        <v>10082</v>
      </c>
      <c r="E760" t="s">
        <v>1258</v>
      </c>
      <c r="F760" t="s">
        <v>32</v>
      </c>
      <c r="G760" t="s">
        <v>278</v>
      </c>
      <c r="H760" t="s">
        <v>279</v>
      </c>
      <c r="I760" t="s">
        <v>122</v>
      </c>
      <c r="J760" t="s">
        <v>302</v>
      </c>
      <c r="K760" t="s">
        <v>303</v>
      </c>
      <c r="L760" t="str">
        <f t="shared" si="34"/>
        <v xml:space="preserve">Toshiba </v>
      </c>
      <c r="M760" t="str">
        <f t="shared" si="35"/>
        <v>Single Item</v>
      </c>
      <c r="N760">
        <v>1</v>
      </c>
      <c r="O760" s="6">
        <v>0</v>
      </c>
      <c r="P760" s="3">
        <v>272.87</v>
      </c>
      <c r="Q760" s="3">
        <v>32.58</v>
      </c>
      <c r="R760" s="3">
        <v>36</v>
      </c>
    </row>
    <row r="761" spans="1:18" hidden="1" x14ac:dyDescent="0.25">
      <c r="A761" t="s">
        <v>1263</v>
      </c>
      <c r="B761" s="2">
        <v>43445</v>
      </c>
      <c r="C761" s="10" t="str">
        <f t="shared" si="33"/>
        <v>2018</v>
      </c>
      <c r="D761">
        <v>10290</v>
      </c>
      <c r="E761" t="s">
        <v>1264</v>
      </c>
      <c r="F761" t="s">
        <v>17</v>
      </c>
      <c r="G761" t="s">
        <v>278</v>
      </c>
      <c r="H761" t="s">
        <v>279</v>
      </c>
      <c r="I761" t="s">
        <v>122</v>
      </c>
      <c r="J761" t="s">
        <v>480</v>
      </c>
      <c r="K761" t="s">
        <v>481</v>
      </c>
      <c r="L761" t="str">
        <f t="shared" si="34"/>
        <v xml:space="preserve">Panasonic </v>
      </c>
      <c r="M761" t="str">
        <f t="shared" si="35"/>
        <v>Large Order</v>
      </c>
      <c r="N761">
        <v>7</v>
      </c>
      <c r="O761" s="6">
        <v>0.2</v>
      </c>
      <c r="P761" s="3">
        <v>6195.49</v>
      </c>
      <c r="Q761" s="3">
        <v>151.81</v>
      </c>
      <c r="R761" s="3">
        <v>1378.22</v>
      </c>
    </row>
    <row r="762" spans="1:18" hidden="1" x14ac:dyDescent="0.25">
      <c r="A762" t="s">
        <v>1265</v>
      </c>
      <c r="B762" s="2">
        <v>43918</v>
      </c>
      <c r="C762" s="10" t="str">
        <f t="shared" si="33"/>
        <v>2020</v>
      </c>
      <c r="D762">
        <v>10015</v>
      </c>
      <c r="E762" t="s">
        <v>874</v>
      </c>
      <c r="F762" t="s">
        <v>17</v>
      </c>
      <c r="G762" t="s">
        <v>72</v>
      </c>
      <c r="H762" t="s">
        <v>73</v>
      </c>
      <c r="I762" t="s">
        <v>56</v>
      </c>
      <c r="J762" t="s">
        <v>84</v>
      </c>
      <c r="K762" t="s">
        <v>85</v>
      </c>
      <c r="L762" t="str">
        <f t="shared" si="34"/>
        <v xml:space="preserve">Panasonic </v>
      </c>
      <c r="M762" t="str">
        <f t="shared" si="35"/>
        <v>Single Item</v>
      </c>
      <c r="N762">
        <v>1</v>
      </c>
      <c r="O762" s="6">
        <v>0</v>
      </c>
      <c r="P762" s="3">
        <v>289.92</v>
      </c>
      <c r="Q762" s="3">
        <v>37.9</v>
      </c>
      <c r="R762" s="3">
        <v>38.58</v>
      </c>
    </row>
    <row r="763" spans="1:18" hidden="1" x14ac:dyDescent="0.25">
      <c r="A763" t="s">
        <v>1266</v>
      </c>
      <c r="B763" s="2">
        <v>44440</v>
      </c>
      <c r="C763" s="10" t="str">
        <f t="shared" si="33"/>
        <v>2021</v>
      </c>
      <c r="D763">
        <v>10221</v>
      </c>
      <c r="E763" t="s">
        <v>401</v>
      </c>
      <c r="F763" t="s">
        <v>32</v>
      </c>
      <c r="G763" t="s">
        <v>116</v>
      </c>
      <c r="H763" t="s">
        <v>26</v>
      </c>
      <c r="I763" t="s">
        <v>27</v>
      </c>
      <c r="J763" t="s">
        <v>64</v>
      </c>
      <c r="K763" t="s">
        <v>65</v>
      </c>
      <c r="L763" t="str">
        <f t="shared" si="34"/>
        <v xml:space="preserve">TCL </v>
      </c>
      <c r="M763" t="str">
        <f t="shared" si="35"/>
        <v>Large Order</v>
      </c>
      <c r="N763">
        <v>7</v>
      </c>
      <c r="O763" s="6">
        <v>0.1</v>
      </c>
      <c r="P763" s="3">
        <v>6171.48</v>
      </c>
      <c r="Q763" s="3">
        <v>133.91</v>
      </c>
      <c r="R763" s="3">
        <v>1371.11</v>
      </c>
    </row>
    <row r="764" spans="1:18" hidden="1" x14ac:dyDescent="0.25">
      <c r="A764" t="s">
        <v>1267</v>
      </c>
      <c r="B764" s="2">
        <v>44484</v>
      </c>
      <c r="C764" s="10" t="str">
        <f t="shared" si="33"/>
        <v>2021</v>
      </c>
      <c r="D764">
        <v>10095</v>
      </c>
      <c r="E764" t="s">
        <v>224</v>
      </c>
      <c r="F764" t="s">
        <v>17</v>
      </c>
      <c r="G764" t="s">
        <v>121</v>
      </c>
      <c r="H764" t="s">
        <v>121</v>
      </c>
      <c r="I764" t="s">
        <v>122</v>
      </c>
      <c r="J764" t="s">
        <v>146</v>
      </c>
      <c r="K764" t="s">
        <v>147</v>
      </c>
      <c r="L764" t="str">
        <f t="shared" si="34"/>
        <v xml:space="preserve">Breville </v>
      </c>
      <c r="M764" t="str">
        <f t="shared" si="35"/>
        <v>Large Order</v>
      </c>
      <c r="N764">
        <v>7</v>
      </c>
      <c r="O764" s="6">
        <v>0</v>
      </c>
      <c r="P764" s="3">
        <v>1128.26</v>
      </c>
      <c r="Q764" s="3">
        <v>14.53</v>
      </c>
      <c r="R764" s="3">
        <v>136.83000000000001</v>
      </c>
    </row>
    <row r="765" spans="1:18" hidden="1" x14ac:dyDescent="0.25">
      <c r="A765" t="s">
        <v>1268</v>
      </c>
      <c r="B765" s="2">
        <v>44746</v>
      </c>
      <c r="C765" s="10" t="str">
        <f t="shared" si="33"/>
        <v>2022</v>
      </c>
      <c r="D765">
        <v>10238</v>
      </c>
      <c r="E765" t="s">
        <v>192</v>
      </c>
      <c r="F765" t="s">
        <v>39</v>
      </c>
      <c r="G765" t="s">
        <v>103</v>
      </c>
      <c r="H765" t="s">
        <v>104</v>
      </c>
      <c r="I765" t="s">
        <v>105</v>
      </c>
      <c r="J765" t="s">
        <v>28</v>
      </c>
      <c r="K765" t="s">
        <v>29</v>
      </c>
      <c r="L765" t="str">
        <f t="shared" si="34"/>
        <v xml:space="preserve">LG </v>
      </c>
      <c r="M765" t="str">
        <f t="shared" si="35"/>
        <v>Large Order</v>
      </c>
      <c r="N765">
        <v>7</v>
      </c>
      <c r="O765" s="6">
        <v>0.3</v>
      </c>
      <c r="P765" s="3">
        <v>7029.26</v>
      </c>
      <c r="Q765" s="3">
        <v>308.98</v>
      </c>
      <c r="R765" s="3">
        <v>1788.18</v>
      </c>
    </row>
    <row r="766" spans="1:18" hidden="1" x14ac:dyDescent="0.25">
      <c r="A766" t="s">
        <v>1269</v>
      </c>
      <c r="B766" s="2">
        <v>43695</v>
      </c>
      <c r="C766" s="10" t="str">
        <f t="shared" si="33"/>
        <v>2019</v>
      </c>
      <c r="D766">
        <v>10229</v>
      </c>
      <c r="E766" t="s">
        <v>305</v>
      </c>
      <c r="F766" t="s">
        <v>39</v>
      </c>
      <c r="G766" t="s">
        <v>72</v>
      </c>
      <c r="H766" t="s">
        <v>73</v>
      </c>
      <c r="I766" t="s">
        <v>56</v>
      </c>
      <c r="J766" t="s">
        <v>205</v>
      </c>
      <c r="K766" t="s">
        <v>206</v>
      </c>
      <c r="L766" t="str">
        <f t="shared" si="34"/>
        <v xml:space="preserve">LG </v>
      </c>
      <c r="M766" t="str">
        <f t="shared" si="35"/>
        <v>Large Order</v>
      </c>
      <c r="N766">
        <v>7</v>
      </c>
      <c r="O766" s="6">
        <v>0.05</v>
      </c>
      <c r="P766" s="3">
        <v>5273.1</v>
      </c>
      <c r="Q766" s="3">
        <v>57.16</v>
      </c>
      <c r="R766" s="3">
        <v>1060.3399999999999</v>
      </c>
    </row>
    <row r="767" spans="1:18" hidden="1" x14ac:dyDescent="0.25">
      <c r="A767" t="s">
        <v>1270</v>
      </c>
      <c r="B767" s="2">
        <v>43645</v>
      </c>
      <c r="C767" s="10" t="str">
        <f t="shared" si="33"/>
        <v>2019</v>
      </c>
      <c r="D767">
        <v>10046</v>
      </c>
      <c r="E767" t="s">
        <v>1545</v>
      </c>
      <c r="F767" t="s">
        <v>39</v>
      </c>
      <c r="G767" t="s">
        <v>33</v>
      </c>
      <c r="H767" t="s">
        <v>34</v>
      </c>
      <c r="I767" t="s">
        <v>27</v>
      </c>
      <c r="J767" t="s">
        <v>161</v>
      </c>
      <c r="K767" t="s">
        <v>162</v>
      </c>
      <c r="L767" t="str">
        <f t="shared" si="34"/>
        <v xml:space="preserve">Lexmark </v>
      </c>
      <c r="M767" t="str">
        <f t="shared" si="35"/>
        <v>Mid-Sized Order</v>
      </c>
      <c r="N767">
        <v>2</v>
      </c>
      <c r="O767" s="6">
        <v>0.05</v>
      </c>
      <c r="P767" s="3">
        <v>215.5</v>
      </c>
      <c r="Q767" s="3">
        <v>12.44</v>
      </c>
      <c r="R767" s="3">
        <v>33.56</v>
      </c>
    </row>
    <row r="768" spans="1:18" hidden="1" x14ac:dyDescent="0.25">
      <c r="A768" t="s">
        <v>1271</v>
      </c>
      <c r="B768" s="2">
        <v>44407</v>
      </c>
      <c r="C768" s="10" t="str">
        <f t="shared" si="33"/>
        <v>2021</v>
      </c>
      <c r="D768">
        <v>10373</v>
      </c>
      <c r="E768" t="s">
        <v>446</v>
      </c>
      <c r="F768" t="s">
        <v>32</v>
      </c>
      <c r="G768" t="s">
        <v>261</v>
      </c>
      <c r="H768" t="s">
        <v>261</v>
      </c>
      <c r="I768" t="s">
        <v>1543</v>
      </c>
      <c r="J768" t="s">
        <v>496</v>
      </c>
      <c r="K768" t="s">
        <v>1553</v>
      </c>
      <c r="L768" t="str">
        <f t="shared" si="34"/>
        <v xml:space="preserve">Brother </v>
      </c>
      <c r="M768" t="str">
        <f t="shared" si="35"/>
        <v>Single Item</v>
      </c>
      <c r="N768">
        <v>1</v>
      </c>
      <c r="O768" s="6">
        <v>0</v>
      </c>
      <c r="P768" s="3">
        <v>279.3</v>
      </c>
      <c r="Q768" s="3">
        <v>31</v>
      </c>
      <c r="R768" s="3">
        <v>45</v>
      </c>
    </row>
    <row r="769" spans="1:18" hidden="1" x14ac:dyDescent="0.25">
      <c r="A769" t="s">
        <v>1272</v>
      </c>
      <c r="B769" s="2">
        <v>43949</v>
      </c>
      <c r="C769" s="10" t="str">
        <f t="shared" si="33"/>
        <v>2020</v>
      </c>
      <c r="D769">
        <v>10367</v>
      </c>
      <c r="E769" t="s">
        <v>79</v>
      </c>
      <c r="F769" t="s">
        <v>39</v>
      </c>
      <c r="G769" t="s">
        <v>18</v>
      </c>
      <c r="H769" t="s">
        <v>19</v>
      </c>
      <c r="I769" t="s">
        <v>20</v>
      </c>
      <c r="J769" t="s">
        <v>161</v>
      </c>
      <c r="K769" t="s">
        <v>162</v>
      </c>
      <c r="L769" t="str">
        <f t="shared" si="34"/>
        <v xml:space="preserve">Lexmark </v>
      </c>
      <c r="M769" t="str">
        <f t="shared" si="35"/>
        <v>Single Item</v>
      </c>
      <c r="N769">
        <v>1</v>
      </c>
      <c r="O769" s="6">
        <v>0.05</v>
      </c>
      <c r="P769" s="3">
        <v>107.75</v>
      </c>
      <c r="Q769" s="3">
        <v>13.06</v>
      </c>
      <c r="R769" s="3">
        <v>17.47</v>
      </c>
    </row>
    <row r="770" spans="1:18" hidden="1" x14ac:dyDescent="0.25">
      <c r="A770" t="s">
        <v>1273</v>
      </c>
      <c r="B770" s="2">
        <v>44506</v>
      </c>
      <c r="C770" s="10" t="str">
        <f t="shared" si="33"/>
        <v>2021</v>
      </c>
      <c r="D770">
        <v>10252</v>
      </c>
      <c r="E770" t="s">
        <v>289</v>
      </c>
      <c r="F770" t="s">
        <v>39</v>
      </c>
      <c r="G770" t="s">
        <v>61</v>
      </c>
      <c r="H770" t="s">
        <v>62</v>
      </c>
      <c r="I770" t="s">
        <v>63</v>
      </c>
      <c r="J770" t="s">
        <v>150</v>
      </c>
      <c r="K770" t="s">
        <v>151</v>
      </c>
      <c r="L770" t="str">
        <f t="shared" si="34"/>
        <v xml:space="preserve">Maytag </v>
      </c>
      <c r="M770" t="str">
        <f t="shared" si="35"/>
        <v>Mid-Sized Order</v>
      </c>
      <c r="N770">
        <v>2</v>
      </c>
      <c r="O770" s="6">
        <v>0</v>
      </c>
      <c r="P770" s="3">
        <v>1756.16</v>
      </c>
      <c r="Q770" s="3">
        <v>251.43</v>
      </c>
      <c r="R770" s="3">
        <v>464.18</v>
      </c>
    </row>
    <row r="771" spans="1:18" hidden="1" x14ac:dyDescent="0.25">
      <c r="A771" t="s">
        <v>1274</v>
      </c>
      <c r="B771" s="2">
        <v>44358</v>
      </c>
      <c r="C771" s="10" t="str">
        <f t="shared" si="33"/>
        <v>2021</v>
      </c>
      <c r="D771">
        <v>10368</v>
      </c>
      <c r="E771" t="s">
        <v>734</v>
      </c>
      <c r="F771" t="s">
        <v>17</v>
      </c>
      <c r="G771" t="s">
        <v>40</v>
      </c>
      <c r="H771" t="s">
        <v>41</v>
      </c>
      <c r="I771" t="s">
        <v>166</v>
      </c>
      <c r="J771" t="s">
        <v>246</v>
      </c>
      <c r="K771" t="s">
        <v>247</v>
      </c>
      <c r="L771" t="str">
        <f t="shared" si="34"/>
        <v xml:space="preserve">Samsung </v>
      </c>
      <c r="M771" t="str">
        <f t="shared" si="35"/>
        <v>Single Item</v>
      </c>
      <c r="N771">
        <v>1</v>
      </c>
      <c r="O771" s="6">
        <v>0.05</v>
      </c>
      <c r="P771" s="3">
        <v>1023.46</v>
      </c>
      <c r="Q771" s="3">
        <v>172.11</v>
      </c>
      <c r="R771" s="3">
        <v>242.37</v>
      </c>
    </row>
    <row r="772" spans="1:18" hidden="1" x14ac:dyDescent="0.25">
      <c r="A772" t="s">
        <v>1275</v>
      </c>
      <c r="B772" s="2">
        <v>44534</v>
      </c>
      <c r="C772" s="10" t="str">
        <f t="shared" si="33"/>
        <v>2021</v>
      </c>
      <c r="D772">
        <v>10348</v>
      </c>
      <c r="E772" t="s">
        <v>1546</v>
      </c>
      <c r="F772" t="s">
        <v>17</v>
      </c>
      <c r="G772" t="s">
        <v>165</v>
      </c>
      <c r="H772" t="s">
        <v>41</v>
      </c>
      <c r="I772" t="s">
        <v>166</v>
      </c>
      <c r="J772" t="s">
        <v>263</v>
      </c>
      <c r="K772" t="s">
        <v>1544</v>
      </c>
      <c r="L772" t="str">
        <f t="shared" si="34"/>
        <v xml:space="preserve">Cuisinart </v>
      </c>
      <c r="M772" t="str">
        <f t="shared" si="35"/>
        <v>Mid-Sized Order</v>
      </c>
      <c r="N772">
        <v>4</v>
      </c>
      <c r="O772" s="6">
        <v>0</v>
      </c>
      <c r="P772" s="3">
        <v>2803.12</v>
      </c>
      <c r="Q772" s="3">
        <v>156.21</v>
      </c>
      <c r="R772" s="3">
        <v>716.38</v>
      </c>
    </row>
    <row r="773" spans="1:18" hidden="1" x14ac:dyDescent="0.25">
      <c r="A773" t="s">
        <v>1276</v>
      </c>
      <c r="B773" s="2">
        <v>44084</v>
      </c>
      <c r="C773" s="10" t="str">
        <f t="shared" si="33"/>
        <v>2020</v>
      </c>
      <c r="D773">
        <v>10224</v>
      </c>
      <c r="E773" t="s">
        <v>575</v>
      </c>
      <c r="F773" t="s">
        <v>39</v>
      </c>
      <c r="G773" t="s">
        <v>18</v>
      </c>
      <c r="H773" t="s">
        <v>19</v>
      </c>
      <c r="I773" t="s">
        <v>20</v>
      </c>
      <c r="J773" t="s">
        <v>76</v>
      </c>
      <c r="K773" t="s">
        <v>77</v>
      </c>
      <c r="L773" t="str">
        <f t="shared" si="34"/>
        <v xml:space="preserve">Samsung </v>
      </c>
      <c r="M773" t="str">
        <f t="shared" si="35"/>
        <v>Single Item</v>
      </c>
      <c r="N773">
        <v>1</v>
      </c>
      <c r="O773" s="6">
        <v>0.2</v>
      </c>
      <c r="P773" s="3">
        <v>971.5</v>
      </c>
      <c r="Q773" s="3">
        <v>53.3</v>
      </c>
      <c r="R773" s="3">
        <v>199.63</v>
      </c>
    </row>
    <row r="774" spans="1:18" hidden="1" x14ac:dyDescent="0.25">
      <c r="A774" t="s">
        <v>1277</v>
      </c>
      <c r="B774" s="2">
        <v>43771</v>
      </c>
      <c r="C774" s="10" t="str">
        <f t="shared" si="33"/>
        <v>2019</v>
      </c>
      <c r="D774">
        <v>10398</v>
      </c>
      <c r="E774" t="s">
        <v>291</v>
      </c>
      <c r="F774" t="s">
        <v>32</v>
      </c>
      <c r="G774" t="s">
        <v>18</v>
      </c>
      <c r="H774" t="s">
        <v>19</v>
      </c>
      <c r="I774" t="s">
        <v>20</v>
      </c>
      <c r="J774" t="s">
        <v>64</v>
      </c>
      <c r="K774" t="s">
        <v>65</v>
      </c>
      <c r="L774" t="str">
        <f t="shared" si="34"/>
        <v xml:space="preserve">TCL </v>
      </c>
      <c r="M774" t="str">
        <f t="shared" si="35"/>
        <v>Mid-Sized Order</v>
      </c>
      <c r="N774">
        <v>4</v>
      </c>
      <c r="O774" s="6">
        <v>0</v>
      </c>
      <c r="P774" s="3">
        <v>3526.56</v>
      </c>
      <c r="Q774" s="3">
        <v>140.61000000000001</v>
      </c>
      <c r="R774" s="3">
        <v>789.9</v>
      </c>
    </row>
    <row r="775" spans="1:18" hidden="1" x14ac:dyDescent="0.25">
      <c r="A775" t="s">
        <v>1278</v>
      </c>
      <c r="B775" s="2">
        <v>43151</v>
      </c>
      <c r="C775" s="10" t="str">
        <f t="shared" si="33"/>
        <v>2018</v>
      </c>
      <c r="D775">
        <v>10196</v>
      </c>
      <c r="E775" t="s">
        <v>1539</v>
      </c>
      <c r="F775" t="s">
        <v>39</v>
      </c>
      <c r="G775" t="s">
        <v>165</v>
      </c>
      <c r="H775" t="s">
        <v>41</v>
      </c>
      <c r="I775" t="s">
        <v>166</v>
      </c>
      <c r="J775" t="s">
        <v>21</v>
      </c>
      <c r="K775" t="s">
        <v>22</v>
      </c>
      <c r="L775" t="str">
        <f t="shared" si="34"/>
        <v xml:space="preserve">OnePlus </v>
      </c>
      <c r="M775" t="str">
        <f t="shared" si="35"/>
        <v>Single Item</v>
      </c>
      <c r="N775">
        <v>1</v>
      </c>
      <c r="O775" s="6">
        <v>0.25</v>
      </c>
      <c r="P775" s="3">
        <v>618.01</v>
      </c>
      <c r="Q775" s="3">
        <v>26.2</v>
      </c>
      <c r="R775" s="3">
        <v>126.22</v>
      </c>
    </row>
    <row r="776" spans="1:18" hidden="1" x14ac:dyDescent="0.25">
      <c r="A776" t="s">
        <v>1279</v>
      </c>
      <c r="B776" s="2">
        <v>43346</v>
      </c>
      <c r="C776" s="10" t="str">
        <f t="shared" ref="C776:C839" si="36">LEFT(TEXT(B776, "YYYY-MM-DD"), 4)</f>
        <v>2018</v>
      </c>
      <c r="D776">
        <v>10218</v>
      </c>
      <c r="E776" t="s">
        <v>293</v>
      </c>
      <c r="F776" t="s">
        <v>32</v>
      </c>
      <c r="G776" t="s">
        <v>121</v>
      </c>
      <c r="H776" t="s">
        <v>121</v>
      </c>
      <c r="I776" t="s">
        <v>122</v>
      </c>
      <c r="J776" t="s">
        <v>142</v>
      </c>
      <c r="K776" t="s">
        <v>143</v>
      </c>
      <c r="L776" t="str">
        <f t="shared" ref="L776:L839" si="37">LEFT(K776, FIND(" ", K776))</f>
        <v xml:space="preserve">Whirlpook </v>
      </c>
      <c r="M776" t="str">
        <f t="shared" ref="M776:M839" si="38">IF(N776 = 1, "Single Item", IF(N776 &lt;= 4, "Mid-Sized Order", IF(N776 &gt; 4, "Large Order", "Invalid")))</f>
        <v>Mid-Sized Order</v>
      </c>
      <c r="N776">
        <v>4</v>
      </c>
      <c r="O776" s="6">
        <v>0</v>
      </c>
      <c r="P776" s="3">
        <v>774.68</v>
      </c>
      <c r="Q776" s="3">
        <v>14.7</v>
      </c>
      <c r="R776" s="3">
        <v>94.43</v>
      </c>
    </row>
    <row r="777" spans="1:18" hidden="1" x14ac:dyDescent="0.25">
      <c r="A777" t="s">
        <v>1280</v>
      </c>
      <c r="B777" s="2">
        <v>43962</v>
      </c>
      <c r="C777" s="10" t="str">
        <f t="shared" si="36"/>
        <v>2020</v>
      </c>
      <c r="D777">
        <v>10336</v>
      </c>
      <c r="E777" t="s">
        <v>1114</v>
      </c>
      <c r="F777" t="s">
        <v>32</v>
      </c>
      <c r="G777" t="s">
        <v>40</v>
      </c>
      <c r="H777" t="s">
        <v>41</v>
      </c>
      <c r="I777" t="s">
        <v>166</v>
      </c>
      <c r="J777" t="s">
        <v>106</v>
      </c>
      <c r="K777" t="s">
        <v>107</v>
      </c>
      <c r="L777" t="str">
        <f t="shared" si="37"/>
        <v xml:space="preserve">Breville </v>
      </c>
      <c r="M777" t="str">
        <f t="shared" si="38"/>
        <v>Large Order</v>
      </c>
      <c r="N777">
        <v>6</v>
      </c>
      <c r="O777" s="6">
        <v>0.05</v>
      </c>
      <c r="P777" s="3">
        <v>6043.92</v>
      </c>
      <c r="Q777" s="3">
        <v>259.14</v>
      </c>
      <c r="R777" s="3">
        <v>1536.89</v>
      </c>
    </row>
    <row r="778" spans="1:18" hidden="1" x14ac:dyDescent="0.25">
      <c r="A778" t="s">
        <v>1281</v>
      </c>
      <c r="B778" s="2">
        <v>43564</v>
      </c>
      <c r="C778" s="10" t="str">
        <f t="shared" si="36"/>
        <v>2019</v>
      </c>
      <c r="D778">
        <v>10189</v>
      </c>
      <c r="E778" t="s">
        <v>567</v>
      </c>
      <c r="F778" t="s">
        <v>39</v>
      </c>
      <c r="G778" t="s">
        <v>154</v>
      </c>
      <c r="H778" t="s">
        <v>155</v>
      </c>
      <c r="I778" t="s">
        <v>156</v>
      </c>
      <c r="J778" t="s">
        <v>43</v>
      </c>
      <c r="K778" t="s">
        <v>44</v>
      </c>
      <c r="L778" t="str">
        <f t="shared" si="37"/>
        <v xml:space="preserve">HP </v>
      </c>
      <c r="M778" t="str">
        <f t="shared" si="38"/>
        <v>Single Item</v>
      </c>
      <c r="N778">
        <v>1</v>
      </c>
      <c r="O778" s="6">
        <v>0</v>
      </c>
      <c r="P778" s="3">
        <v>157.5</v>
      </c>
      <c r="Q778" s="3">
        <v>19.79</v>
      </c>
      <c r="R778" s="3">
        <v>25.6</v>
      </c>
    </row>
    <row r="779" spans="1:18" hidden="1" x14ac:dyDescent="0.25">
      <c r="A779" t="s">
        <v>1282</v>
      </c>
      <c r="B779" s="2">
        <v>44277</v>
      </c>
      <c r="C779" s="10" t="str">
        <f t="shared" si="36"/>
        <v>2021</v>
      </c>
      <c r="D779">
        <v>10309</v>
      </c>
      <c r="E779" t="s">
        <v>1547</v>
      </c>
      <c r="F779" t="s">
        <v>32</v>
      </c>
      <c r="G779" t="s">
        <v>88</v>
      </c>
      <c r="H779" t="s">
        <v>89</v>
      </c>
      <c r="I779" t="s">
        <v>90</v>
      </c>
      <c r="J779" t="s">
        <v>427</v>
      </c>
      <c r="K779" t="s">
        <v>428</v>
      </c>
      <c r="L779" t="str">
        <f t="shared" si="37"/>
        <v xml:space="preserve">Sharp </v>
      </c>
      <c r="M779" t="str">
        <f t="shared" si="38"/>
        <v>Single Item</v>
      </c>
      <c r="N779">
        <v>1</v>
      </c>
      <c r="O779" s="6">
        <v>0</v>
      </c>
      <c r="P779" s="3">
        <v>129.19</v>
      </c>
      <c r="Q779" s="3">
        <v>13.28</v>
      </c>
      <c r="R779" s="3">
        <v>20.71</v>
      </c>
    </row>
    <row r="780" spans="1:18" hidden="1" x14ac:dyDescent="0.25">
      <c r="A780" t="s">
        <v>1283</v>
      </c>
      <c r="B780" s="2">
        <v>44799</v>
      </c>
      <c r="C780" s="10" t="str">
        <f t="shared" si="36"/>
        <v>2022</v>
      </c>
      <c r="D780">
        <v>10107</v>
      </c>
      <c r="E780" t="s">
        <v>1565</v>
      </c>
      <c r="F780" t="s">
        <v>32</v>
      </c>
      <c r="G780" t="s">
        <v>33</v>
      </c>
      <c r="H780" t="s">
        <v>34</v>
      </c>
      <c r="I780" t="s">
        <v>27</v>
      </c>
      <c r="J780" t="s">
        <v>80</v>
      </c>
      <c r="K780" t="s">
        <v>81</v>
      </c>
      <c r="L780" t="str">
        <f t="shared" si="37"/>
        <v xml:space="preserve">HP </v>
      </c>
      <c r="M780" t="str">
        <f t="shared" si="38"/>
        <v>Mid-Sized Order</v>
      </c>
      <c r="N780">
        <v>4</v>
      </c>
      <c r="O780" s="6">
        <v>0</v>
      </c>
      <c r="P780" s="3">
        <v>910.96</v>
      </c>
      <c r="Q780" s="3">
        <v>23.55</v>
      </c>
      <c r="R780" s="3">
        <v>138.99</v>
      </c>
    </row>
    <row r="781" spans="1:18" hidden="1" x14ac:dyDescent="0.25">
      <c r="A781" t="s">
        <v>1285</v>
      </c>
      <c r="B781" s="2">
        <v>43770</v>
      </c>
      <c r="C781" s="10" t="str">
        <f t="shared" si="36"/>
        <v>2019</v>
      </c>
      <c r="D781">
        <v>10183</v>
      </c>
      <c r="E781" t="s">
        <v>1286</v>
      </c>
      <c r="F781" t="s">
        <v>39</v>
      </c>
      <c r="G781" t="s">
        <v>165</v>
      </c>
      <c r="H781" t="s">
        <v>41</v>
      </c>
      <c r="I781" t="s">
        <v>166</v>
      </c>
      <c r="J781" t="s">
        <v>229</v>
      </c>
      <c r="K781" t="s">
        <v>230</v>
      </c>
      <c r="L781" t="str">
        <f t="shared" si="37"/>
        <v xml:space="preserve">LG </v>
      </c>
      <c r="M781" t="str">
        <f t="shared" si="38"/>
        <v>Large Order</v>
      </c>
      <c r="N781">
        <v>5</v>
      </c>
      <c r="O781" s="6">
        <v>0</v>
      </c>
      <c r="P781" s="3">
        <v>5949</v>
      </c>
      <c r="Q781" s="3">
        <v>239.87</v>
      </c>
      <c r="R781" s="3">
        <v>1332.79</v>
      </c>
    </row>
    <row r="782" spans="1:18" hidden="1" x14ac:dyDescent="0.25">
      <c r="A782" t="s">
        <v>1287</v>
      </c>
      <c r="B782" s="2">
        <v>44821</v>
      </c>
      <c r="C782" s="10" t="str">
        <f t="shared" si="36"/>
        <v>2022</v>
      </c>
      <c r="D782">
        <v>10029</v>
      </c>
      <c r="E782" t="s">
        <v>529</v>
      </c>
      <c r="F782" t="s">
        <v>17</v>
      </c>
      <c r="G782" t="s">
        <v>116</v>
      </c>
      <c r="H782" t="s">
        <v>26</v>
      </c>
      <c r="I782" t="s">
        <v>27</v>
      </c>
      <c r="J782" t="s">
        <v>161</v>
      </c>
      <c r="K782" t="s">
        <v>162</v>
      </c>
      <c r="L782" t="str">
        <f t="shared" si="37"/>
        <v xml:space="preserve">Lexmark </v>
      </c>
      <c r="M782" t="str">
        <f t="shared" si="38"/>
        <v>Single Item</v>
      </c>
      <c r="N782">
        <v>1</v>
      </c>
      <c r="O782" s="6">
        <v>0</v>
      </c>
      <c r="P782" s="3">
        <v>107.75</v>
      </c>
      <c r="Q782" s="3">
        <v>12.44</v>
      </c>
      <c r="R782" s="3">
        <v>17.399999999999999</v>
      </c>
    </row>
    <row r="783" spans="1:18" hidden="1" x14ac:dyDescent="0.25">
      <c r="A783" t="s">
        <v>1288</v>
      </c>
      <c r="B783" s="2">
        <v>44466</v>
      </c>
      <c r="C783" s="10" t="str">
        <f t="shared" si="36"/>
        <v>2021</v>
      </c>
      <c r="D783">
        <v>10023</v>
      </c>
      <c r="E783" t="s">
        <v>908</v>
      </c>
      <c r="F783" t="s">
        <v>17</v>
      </c>
      <c r="G783" t="s">
        <v>88</v>
      </c>
      <c r="H783" t="s">
        <v>89</v>
      </c>
      <c r="I783" t="s">
        <v>90</v>
      </c>
      <c r="J783" t="s">
        <v>294</v>
      </c>
      <c r="K783" t="s">
        <v>295</v>
      </c>
      <c r="L783" t="str">
        <f t="shared" si="37"/>
        <v xml:space="preserve">Motorola </v>
      </c>
      <c r="M783" t="str">
        <f t="shared" si="38"/>
        <v>Single Item</v>
      </c>
      <c r="N783">
        <v>1</v>
      </c>
      <c r="O783" s="6">
        <v>0</v>
      </c>
      <c r="P783" s="3">
        <v>900.24</v>
      </c>
      <c r="Q783" s="3">
        <v>58.44</v>
      </c>
      <c r="R783" s="3">
        <v>185.89</v>
      </c>
    </row>
    <row r="784" spans="1:18" hidden="1" x14ac:dyDescent="0.25">
      <c r="A784" t="s">
        <v>1289</v>
      </c>
      <c r="B784" s="2">
        <v>44248</v>
      </c>
      <c r="C784" s="10" t="str">
        <f t="shared" si="36"/>
        <v>2021</v>
      </c>
      <c r="D784">
        <v>10201</v>
      </c>
      <c r="E784" t="s">
        <v>629</v>
      </c>
      <c r="F784" t="s">
        <v>32</v>
      </c>
      <c r="G784" t="s">
        <v>88</v>
      </c>
      <c r="H784" t="s">
        <v>89</v>
      </c>
      <c r="I784" t="s">
        <v>90</v>
      </c>
      <c r="J784" t="s">
        <v>150</v>
      </c>
      <c r="K784" t="s">
        <v>151</v>
      </c>
      <c r="L784" t="str">
        <f t="shared" si="37"/>
        <v xml:space="preserve">Maytag </v>
      </c>
      <c r="M784" t="str">
        <f t="shared" si="38"/>
        <v>Mid-Sized Order</v>
      </c>
      <c r="N784">
        <v>2</v>
      </c>
      <c r="O784" s="6">
        <v>0.15</v>
      </c>
      <c r="P784" s="3">
        <v>1756.16</v>
      </c>
      <c r="Q784" s="3">
        <v>251.43</v>
      </c>
      <c r="R784" s="3">
        <v>464.18</v>
      </c>
    </row>
    <row r="785" spans="1:18" hidden="1" x14ac:dyDescent="0.25">
      <c r="A785" t="s">
        <v>1290</v>
      </c>
      <c r="B785" s="2">
        <v>44206</v>
      </c>
      <c r="C785" s="10" t="str">
        <f t="shared" si="36"/>
        <v>2021</v>
      </c>
      <c r="D785">
        <v>10358</v>
      </c>
      <c r="E785" t="s">
        <v>494</v>
      </c>
      <c r="F785" t="s">
        <v>17</v>
      </c>
      <c r="G785" t="s">
        <v>61</v>
      </c>
      <c r="H785" t="s">
        <v>62</v>
      </c>
      <c r="I785" t="s">
        <v>63</v>
      </c>
      <c r="J785" t="s">
        <v>236</v>
      </c>
      <c r="K785" t="s">
        <v>237</v>
      </c>
      <c r="L785" t="str">
        <f t="shared" si="37"/>
        <v xml:space="preserve">Hamilton </v>
      </c>
      <c r="M785" t="str">
        <f t="shared" si="38"/>
        <v>Single Item</v>
      </c>
      <c r="N785">
        <v>1</v>
      </c>
      <c r="O785" s="6">
        <v>0</v>
      </c>
      <c r="P785" s="3">
        <v>737.82</v>
      </c>
      <c r="Q785" s="3">
        <v>193.01</v>
      </c>
      <c r="R785" s="3">
        <v>203.76</v>
      </c>
    </row>
    <row r="786" spans="1:18" hidden="1" x14ac:dyDescent="0.25">
      <c r="A786" t="s">
        <v>1291</v>
      </c>
      <c r="B786" s="2">
        <v>43609</v>
      </c>
      <c r="C786" s="10" t="str">
        <f t="shared" si="36"/>
        <v>2019</v>
      </c>
      <c r="D786">
        <v>10193</v>
      </c>
      <c r="E786" t="s">
        <v>271</v>
      </c>
      <c r="F786" t="s">
        <v>17</v>
      </c>
      <c r="G786" t="s">
        <v>193</v>
      </c>
      <c r="H786" t="s">
        <v>193</v>
      </c>
      <c r="I786" t="s">
        <v>194</v>
      </c>
      <c r="J786" t="s">
        <v>68</v>
      </c>
      <c r="K786" t="s">
        <v>69</v>
      </c>
      <c r="L786" t="str">
        <f t="shared" si="37"/>
        <v xml:space="preserve">StarTech </v>
      </c>
      <c r="M786" t="str">
        <f t="shared" si="38"/>
        <v>Mid-Sized Order</v>
      </c>
      <c r="N786">
        <v>4</v>
      </c>
      <c r="O786" s="6">
        <v>0</v>
      </c>
      <c r="P786" s="3">
        <v>905.96</v>
      </c>
      <c r="Q786" s="3">
        <v>21.72</v>
      </c>
      <c r="R786" s="3">
        <v>138.05000000000001</v>
      </c>
    </row>
    <row r="787" spans="1:18" hidden="1" x14ac:dyDescent="0.25">
      <c r="A787" t="s">
        <v>1292</v>
      </c>
      <c r="B787" s="2">
        <v>44839</v>
      </c>
      <c r="C787" s="10" t="str">
        <f t="shared" si="36"/>
        <v>2022</v>
      </c>
      <c r="D787">
        <v>10127</v>
      </c>
      <c r="E787" t="s">
        <v>534</v>
      </c>
      <c r="F787" t="s">
        <v>32</v>
      </c>
      <c r="G787" t="s">
        <v>193</v>
      </c>
      <c r="H787" t="s">
        <v>193</v>
      </c>
      <c r="I787" t="s">
        <v>194</v>
      </c>
      <c r="J787" t="s">
        <v>129</v>
      </c>
      <c r="K787" t="s">
        <v>130</v>
      </c>
      <c r="L787" t="str">
        <f t="shared" si="37"/>
        <v xml:space="preserve">BlackBerry </v>
      </c>
      <c r="M787" t="str">
        <f t="shared" si="38"/>
        <v>Single Item</v>
      </c>
      <c r="N787">
        <v>1</v>
      </c>
      <c r="O787" s="6">
        <v>0</v>
      </c>
      <c r="P787" s="3">
        <v>916.69</v>
      </c>
      <c r="Q787" s="3">
        <v>59.16</v>
      </c>
      <c r="R787" s="3">
        <v>189.26</v>
      </c>
    </row>
    <row r="788" spans="1:18" hidden="1" x14ac:dyDescent="0.25">
      <c r="A788" t="s">
        <v>1293</v>
      </c>
      <c r="B788" s="2">
        <v>43410</v>
      </c>
      <c r="C788" s="10" t="str">
        <f t="shared" si="36"/>
        <v>2018</v>
      </c>
      <c r="D788">
        <v>10225</v>
      </c>
      <c r="E788" t="s">
        <v>1556</v>
      </c>
      <c r="F788" t="s">
        <v>17</v>
      </c>
      <c r="G788" t="s">
        <v>261</v>
      </c>
      <c r="H788" t="s">
        <v>261</v>
      </c>
      <c r="I788" t="s">
        <v>1543</v>
      </c>
      <c r="J788" t="s">
        <v>374</v>
      </c>
      <c r="K788" t="s">
        <v>1550</v>
      </c>
      <c r="L788" t="str">
        <f t="shared" si="37"/>
        <v xml:space="preserve">Insignia </v>
      </c>
      <c r="M788" t="str">
        <f t="shared" si="38"/>
        <v>Single Item</v>
      </c>
      <c r="N788">
        <v>1</v>
      </c>
      <c r="O788" s="6">
        <v>0</v>
      </c>
      <c r="P788" s="3">
        <v>1191.01</v>
      </c>
      <c r="Q788" s="3">
        <v>259.07</v>
      </c>
      <c r="R788" s="3">
        <v>287.93</v>
      </c>
    </row>
    <row r="789" spans="1:18" hidden="1" x14ac:dyDescent="0.25">
      <c r="A789" t="s">
        <v>1294</v>
      </c>
      <c r="B789" s="2">
        <v>43208</v>
      </c>
      <c r="C789" s="10" t="str">
        <f t="shared" si="36"/>
        <v>2018</v>
      </c>
      <c r="D789">
        <v>10172</v>
      </c>
      <c r="E789" t="s">
        <v>1549</v>
      </c>
      <c r="F789" t="s">
        <v>17</v>
      </c>
      <c r="G789" t="s">
        <v>40</v>
      </c>
      <c r="H789" t="s">
        <v>41</v>
      </c>
      <c r="I789" t="s">
        <v>166</v>
      </c>
      <c r="J789" t="s">
        <v>205</v>
      </c>
      <c r="K789" t="s">
        <v>206</v>
      </c>
      <c r="L789" t="str">
        <f t="shared" si="37"/>
        <v xml:space="preserve">LG </v>
      </c>
      <c r="M789" t="str">
        <f t="shared" si="38"/>
        <v>Single Item</v>
      </c>
      <c r="N789">
        <v>1</v>
      </c>
      <c r="O789" s="6">
        <v>0</v>
      </c>
      <c r="P789" s="3">
        <v>753.3</v>
      </c>
      <c r="Q789" s="3">
        <v>52.39</v>
      </c>
      <c r="R789" s="3">
        <v>155.9</v>
      </c>
    </row>
    <row r="790" spans="1:18" hidden="1" x14ac:dyDescent="0.25">
      <c r="A790" t="s">
        <v>1295</v>
      </c>
      <c r="B790" s="2">
        <v>44186</v>
      </c>
      <c r="C790" s="10" t="str">
        <f t="shared" si="36"/>
        <v>2020</v>
      </c>
      <c r="D790">
        <v>10085</v>
      </c>
      <c r="E790" t="s">
        <v>610</v>
      </c>
      <c r="F790" t="s">
        <v>17</v>
      </c>
      <c r="G790" t="s">
        <v>154</v>
      </c>
      <c r="H790" t="s">
        <v>155</v>
      </c>
      <c r="I790" t="s">
        <v>156</v>
      </c>
      <c r="J790" t="s">
        <v>123</v>
      </c>
      <c r="K790" t="s">
        <v>124</v>
      </c>
      <c r="L790" t="str">
        <f t="shared" si="37"/>
        <v xml:space="preserve">Sony </v>
      </c>
      <c r="M790" t="str">
        <f t="shared" si="38"/>
        <v>Single Item</v>
      </c>
      <c r="N790">
        <v>1</v>
      </c>
      <c r="O790" s="6">
        <v>0.1</v>
      </c>
      <c r="P790" s="3">
        <v>667.7</v>
      </c>
      <c r="Q790" s="3">
        <v>26.65</v>
      </c>
      <c r="R790" s="3">
        <v>136.19999999999999</v>
      </c>
    </row>
    <row r="791" spans="1:18" hidden="1" x14ac:dyDescent="0.25">
      <c r="A791" t="s">
        <v>1296</v>
      </c>
      <c r="B791" s="2">
        <v>44488</v>
      </c>
      <c r="C791" s="10" t="str">
        <f t="shared" si="36"/>
        <v>2021</v>
      </c>
      <c r="D791">
        <v>10100</v>
      </c>
      <c r="E791" t="s">
        <v>1297</v>
      </c>
      <c r="F791" t="s">
        <v>17</v>
      </c>
      <c r="G791" t="s">
        <v>72</v>
      </c>
      <c r="H791" t="s">
        <v>73</v>
      </c>
      <c r="I791" t="s">
        <v>56</v>
      </c>
      <c r="J791" t="s">
        <v>443</v>
      </c>
      <c r="K791" t="s">
        <v>444</v>
      </c>
      <c r="L791" t="str">
        <f t="shared" si="37"/>
        <v xml:space="preserve">Cisco </v>
      </c>
      <c r="M791" t="str">
        <f t="shared" si="38"/>
        <v>Single Item</v>
      </c>
      <c r="N791">
        <v>1</v>
      </c>
      <c r="O791" s="6">
        <v>0</v>
      </c>
      <c r="P791" s="3">
        <v>554.19000000000005</v>
      </c>
      <c r="Q791" s="3">
        <v>34.21</v>
      </c>
      <c r="R791" s="3">
        <v>114.26</v>
      </c>
    </row>
    <row r="792" spans="1:18" hidden="1" x14ac:dyDescent="0.25">
      <c r="A792" t="s">
        <v>1298</v>
      </c>
      <c r="B792" s="2">
        <v>44542</v>
      </c>
      <c r="C792" s="10" t="str">
        <f t="shared" si="36"/>
        <v>2021</v>
      </c>
      <c r="D792">
        <v>10105</v>
      </c>
      <c r="E792" t="s">
        <v>141</v>
      </c>
      <c r="F792" t="s">
        <v>39</v>
      </c>
      <c r="G792" t="s">
        <v>103</v>
      </c>
      <c r="H792" t="s">
        <v>104</v>
      </c>
      <c r="I792" t="s">
        <v>105</v>
      </c>
      <c r="J792" t="s">
        <v>95</v>
      </c>
      <c r="K792" t="s">
        <v>96</v>
      </c>
      <c r="L792" t="str">
        <f t="shared" si="37"/>
        <v xml:space="preserve">Sharp </v>
      </c>
      <c r="M792" t="str">
        <f t="shared" si="38"/>
        <v>Mid-Sized Order</v>
      </c>
      <c r="N792">
        <v>2</v>
      </c>
      <c r="O792" s="6">
        <v>0.3</v>
      </c>
      <c r="P792" s="3">
        <v>2048.7399999999998</v>
      </c>
      <c r="Q792" s="3">
        <v>216.25</v>
      </c>
      <c r="R792" s="3">
        <v>472.34</v>
      </c>
    </row>
    <row r="793" spans="1:18" hidden="1" x14ac:dyDescent="0.25">
      <c r="A793" t="s">
        <v>1299</v>
      </c>
      <c r="B793" s="2">
        <v>43730</v>
      </c>
      <c r="C793" s="10" t="str">
        <f t="shared" si="36"/>
        <v>2019</v>
      </c>
      <c r="D793">
        <v>10223</v>
      </c>
      <c r="E793" t="s">
        <v>667</v>
      </c>
      <c r="F793" t="s">
        <v>39</v>
      </c>
      <c r="G793" t="s">
        <v>61</v>
      </c>
      <c r="H793" t="s">
        <v>62</v>
      </c>
      <c r="I793" t="s">
        <v>63</v>
      </c>
      <c r="J793" t="s">
        <v>302</v>
      </c>
      <c r="K793" t="s">
        <v>303</v>
      </c>
      <c r="L793" t="str">
        <f t="shared" si="37"/>
        <v xml:space="preserve">Toshiba </v>
      </c>
      <c r="M793" t="str">
        <f t="shared" si="38"/>
        <v>Single Item</v>
      </c>
      <c r="N793">
        <v>1</v>
      </c>
      <c r="O793" s="6">
        <v>0.05</v>
      </c>
      <c r="P793" s="3">
        <v>272.87</v>
      </c>
      <c r="Q793" s="3">
        <v>34.130000000000003</v>
      </c>
      <c r="R793" s="3">
        <v>36.15</v>
      </c>
    </row>
    <row r="794" spans="1:18" hidden="1" x14ac:dyDescent="0.25">
      <c r="A794" t="s">
        <v>1300</v>
      </c>
      <c r="B794" s="2">
        <v>44573</v>
      </c>
      <c r="C794" s="10" t="str">
        <f t="shared" si="36"/>
        <v>2022</v>
      </c>
      <c r="D794">
        <v>10053</v>
      </c>
      <c r="E794" t="s">
        <v>315</v>
      </c>
      <c r="F794" t="s">
        <v>17</v>
      </c>
      <c r="G794" t="s">
        <v>121</v>
      </c>
      <c r="H794" t="s">
        <v>121</v>
      </c>
      <c r="I794" t="s">
        <v>122</v>
      </c>
      <c r="J794" t="s">
        <v>302</v>
      </c>
      <c r="K794" t="s">
        <v>303</v>
      </c>
      <c r="L794" t="str">
        <f t="shared" si="37"/>
        <v xml:space="preserve">Toshiba </v>
      </c>
      <c r="M794" t="str">
        <f t="shared" si="38"/>
        <v>Mid-Sized Order</v>
      </c>
      <c r="N794">
        <v>3</v>
      </c>
      <c r="O794" s="6">
        <v>0</v>
      </c>
      <c r="P794" s="3">
        <v>818.61</v>
      </c>
      <c r="Q794" s="3">
        <v>32.58</v>
      </c>
      <c r="R794" s="3">
        <v>101.48</v>
      </c>
    </row>
    <row r="795" spans="1:18" hidden="1" x14ac:dyDescent="0.25">
      <c r="A795" t="s">
        <v>1301</v>
      </c>
      <c r="B795" s="2">
        <v>44656</v>
      </c>
      <c r="C795" s="10" t="str">
        <f t="shared" si="36"/>
        <v>2022</v>
      </c>
      <c r="D795">
        <v>10104</v>
      </c>
      <c r="E795" t="s">
        <v>923</v>
      </c>
      <c r="F795" t="s">
        <v>17</v>
      </c>
      <c r="G795" t="s">
        <v>61</v>
      </c>
      <c r="H795" t="s">
        <v>62</v>
      </c>
      <c r="I795" t="s">
        <v>63</v>
      </c>
      <c r="J795" t="s">
        <v>263</v>
      </c>
      <c r="K795" t="s">
        <v>1544</v>
      </c>
      <c r="L795" t="str">
        <f t="shared" si="37"/>
        <v xml:space="preserve">Cuisinart </v>
      </c>
      <c r="M795" t="str">
        <f t="shared" si="38"/>
        <v>Single Item</v>
      </c>
      <c r="N795">
        <v>1</v>
      </c>
      <c r="O795" s="6">
        <v>0.3</v>
      </c>
      <c r="P795" s="3">
        <v>700.78</v>
      </c>
      <c r="Q795" s="3">
        <v>156.21</v>
      </c>
      <c r="R795" s="3">
        <v>190.81</v>
      </c>
    </row>
    <row r="796" spans="1:18" hidden="1" x14ac:dyDescent="0.25">
      <c r="A796" t="s">
        <v>1302</v>
      </c>
      <c r="B796" s="2">
        <v>44735</v>
      </c>
      <c r="C796" s="10" t="str">
        <f t="shared" si="36"/>
        <v>2022</v>
      </c>
      <c r="D796">
        <v>10251</v>
      </c>
      <c r="E796" t="s">
        <v>301</v>
      </c>
      <c r="F796" t="s">
        <v>17</v>
      </c>
      <c r="G796" t="s">
        <v>33</v>
      </c>
      <c r="H796" t="s">
        <v>34</v>
      </c>
      <c r="I796" t="s">
        <v>27</v>
      </c>
      <c r="J796" t="s">
        <v>427</v>
      </c>
      <c r="K796" t="s">
        <v>428</v>
      </c>
      <c r="L796" t="str">
        <f t="shared" si="37"/>
        <v xml:space="preserve">Sharp </v>
      </c>
      <c r="M796" t="str">
        <f t="shared" si="38"/>
        <v>Single Item</v>
      </c>
      <c r="N796">
        <v>1</v>
      </c>
      <c r="O796" s="6">
        <v>0.1</v>
      </c>
      <c r="P796" s="3">
        <v>129.19</v>
      </c>
      <c r="Q796" s="3">
        <v>12.07</v>
      </c>
      <c r="R796" s="3">
        <v>20.59</v>
      </c>
    </row>
    <row r="797" spans="1:18" hidden="1" x14ac:dyDescent="0.25">
      <c r="A797" t="s">
        <v>1303</v>
      </c>
      <c r="B797" s="2">
        <v>44473</v>
      </c>
      <c r="C797" s="10" t="str">
        <f t="shared" si="36"/>
        <v>2021</v>
      </c>
      <c r="D797">
        <v>10084</v>
      </c>
      <c r="E797" t="s">
        <v>1304</v>
      </c>
      <c r="F797" t="s">
        <v>32</v>
      </c>
      <c r="G797" t="s">
        <v>116</v>
      </c>
      <c r="H797" t="s">
        <v>26</v>
      </c>
      <c r="I797" t="s">
        <v>27</v>
      </c>
      <c r="J797" t="s">
        <v>57</v>
      </c>
      <c r="K797" t="s">
        <v>58</v>
      </c>
      <c r="L797" t="str">
        <f t="shared" si="37"/>
        <v xml:space="preserve">KitchenAid </v>
      </c>
      <c r="M797" t="str">
        <f t="shared" si="38"/>
        <v>Single Item</v>
      </c>
      <c r="N797">
        <v>1</v>
      </c>
      <c r="O797" s="6">
        <v>0.3</v>
      </c>
      <c r="P797" s="3">
        <v>150.81</v>
      </c>
      <c r="Q797" s="3">
        <v>11.55</v>
      </c>
      <c r="R797" s="3">
        <v>19.260000000000002</v>
      </c>
    </row>
    <row r="798" spans="1:18" hidden="1" x14ac:dyDescent="0.25">
      <c r="A798" t="s">
        <v>1305</v>
      </c>
      <c r="B798" s="2">
        <v>43251</v>
      </c>
      <c r="C798" s="10" t="str">
        <f t="shared" si="36"/>
        <v>2018</v>
      </c>
      <c r="D798">
        <v>10204</v>
      </c>
      <c r="E798" t="s">
        <v>212</v>
      </c>
      <c r="F798" t="s">
        <v>17</v>
      </c>
      <c r="G798" t="s">
        <v>165</v>
      </c>
      <c r="H798" t="s">
        <v>41</v>
      </c>
      <c r="I798" t="s">
        <v>166</v>
      </c>
      <c r="J798" t="s">
        <v>209</v>
      </c>
      <c r="K798" t="s">
        <v>210</v>
      </c>
      <c r="L798" t="str">
        <f t="shared" si="37"/>
        <v xml:space="preserve">Brother </v>
      </c>
      <c r="M798" t="str">
        <f t="shared" si="38"/>
        <v>Mid-Sized Order</v>
      </c>
      <c r="N798">
        <v>2</v>
      </c>
      <c r="O798" s="6">
        <v>0</v>
      </c>
      <c r="P798" s="3">
        <v>273.42</v>
      </c>
      <c r="Q798" s="3">
        <v>12.33</v>
      </c>
      <c r="R798" s="3">
        <v>42.25</v>
      </c>
    </row>
    <row r="799" spans="1:18" hidden="1" x14ac:dyDescent="0.25">
      <c r="A799" t="s">
        <v>1306</v>
      </c>
      <c r="B799" s="2">
        <v>44136</v>
      </c>
      <c r="C799" s="10" t="str">
        <f t="shared" si="36"/>
        <v>2020</v>
      </c>
      <c r="D799">
        <v>10346</v>
      </c>
      <c r="E799" t="s">
        <v>752</v>
      </c>
      <c r="F799" t="s">
        <v>32</v>
      </c>
      <c r="G799" t="s">
        <v>165</v>
      </c>
      <c r="H799" t="s">
        <v>41</v>
      </c>
      <c r="I799" t="s">
        <v>166</v>
      </c>
      <c r="J799" t="s">
        <v>76</v>
      </c>
      <c r="K799" t="s">
        <v>77</v>
      </c>
      <c r="L799" t="str">
        <f t="shared" si="37"/>
        <v xml:space="preserve">Samsung </v>
      </c>
      <c r="M799" t="str">
        <f t="shared" si="38"/>
        <v>Single Item</v>
      </c>
      <c r="N799">
        <v>1</v>
      </c>
      <c r="O799" s="6">
        <v>0.15</v>
      </c>
      <c r="P799" s="3">
        <v>971.5</v>
      </c>
      <c r="Q799" s="3">
        <v>55.84</v>
      </c>
      <c r="R799" s="3">
        <v>199.88</v>
      </c>
    </row>
    <row r="800" spans="1:18" hidden="1" x14ac:dyDescent="0.25">
      <c r="A800" t="s">
        <v>1307</v>
      </c>
      <c r="B800" s="2">
        <v>44501</v>
      </c>
      <c r="C800" s="10" t="str">
        <f t="shared" si="36"/>
        <v>2021</v>
      </c>
      <c r="D800">
        <v>10220</v>
      </c>
      <c r="E800" t="s">
        <v>1023</v>
      </c>
      <c r="F800" t="s">
        <v>17</v>
      </c>
      <c r="G800" t="s">
        <v>103</v>
      </c>
      <c r="H800" t="s">
        <v>104</v>
      </c>
      <c r="I800" t="s">
        <v>105</v>
      </c>
      <c r="J800" t="s">
        <v>95</v>
      </c>
      <c r="K800" t="s">
        <v>96</v>
      </c>
      <c r="L800" t="str">
        <f t="shared" si="37"/>
        <v xml:space="preserve">Sharp </v>
      </c>
      <c r="M800" t="str">
        <f t="shared" si="38"/>
        <v>Large Order</v>
      </c>
      <c r="N800">
        <v>5</v>
      </c>
      <c r="O800" s="6">
        <v>0</v>
      </c>
      <c r="P800" s="3">
        <v>5121.8500000000004</v>
      </c>
      <c r="Q800" s="3">
        <v>216.25</v>
      </c>
      <c r="R800" s="3">
        <v>1148.43</v>
      </c>
    </row>
    <row r="801" spans="1:18" hidden="1" x14ac:dyDescent="0.25">
      <c r="A801" t="s">
        <v>1308</v>
      </c>
      <c r="B801" s="2">
        <v>44840</v>
      </c>
      <c r="C801" s="10" t="str">
        <f t="shared" si="36"/>
        <v>2022</v>
      </c>
      <c r="D801">
        <v>10339</v>
      </c>
      <c r="E801" t="s">
        <v>453</v>
      </c>
      <c r="F801" t="s">
        <v>32</v>
      </c>
      <c r="G801" t="s">
        <v>33</v>
      </c>
      <c r="H801" t="s">
        <v>34</v>
      </c>
      <c r="I801" t="s">
        <v>27</v>
      </c>
      <c r="J801" t="s">
        <v>68</v>
      </c>
      <c r="K801" t="s">
        <v>69</v>
      </c>
      <c r="L801" t="str">
        <f t="shared" si="37"/>
        <v xml:space="preserve">StarTech </v>
      </c>
      <c r="M801" t="str">
        <f t="shared" si="38"/>
        <v>Single Item</v>
      </c>
      <c r="N801">
        <v>1</v>
      </c>
      <c r="O801" s="6">
        <v>0</v>
      </c>
      <c r="P801" s="3">
        <v>226.49</v>
      </c>
      <c r="Q801" s="3">
        <v>19.75</v>
      </c>
      <c r="R801" s="3">
        <v>35.94</v>
      </c>
    </row>
    <row r="802" spans="1:18" hidden="1" x14ac:dyDescent="0.25">
      <c r="A802" t="s">
        <v>1309</v>
      </c>
      <c r="B802" s="2">
        <v>44769</v>
      </c>
      <c r="C802" s="10" t="str">
        <f t="shared" si="36"/>
        <v>2022</v>
      </c>
      <c r="D802">
        <v>10398</v>
      </c>
      <c r="E802" t="s">
        <v>291</v>
      </c>
      <c r="F802" t="s">
        <v>32</v>
      </c>
      <c r="G802" t="s">
        <v>40</v>
      </c>
      <c r="H802" t="s">
        <v>41</v>
      </c>
      <c r="I802" t="s">
        <v>166</v>
      </c>
      <c r="J802" t="s">
        <v>117</v>
      </c>
      <c r="K802" t="s">
        <v>118</v>
      </c>
      <c r="L802" t="str">
        <f t="shared" si="37"/>
        <v xml:space="preserve">Xerox </v>
      </c>
      <c r="M802" t="str">
        <f t="shared" si="38"/>
        <v>Mid-Sized Order</v>
      </c>
      <c r="N802">
        <v>4</v>
      </c>
      <c r="O802" s="6">
        <v>0</v>
      </c>
      <c r="P802" s="3">
        <v>722.2</v>
      </c>
      <c r="Q802" s="3">
        <v>17.89</v>
      </c>
      <c r="R802" s="3">
        <v>110.11</v>
      </c>
    </row>
    <row r="803" spans="1:18" hidden="1" x14ac:dyDescent="0.25">
      <c r="A803" t="s">
        <v>1310</v>
      </c>
      <c r="B803" s="2">
        <v>43403</v>
      </c>
      <c r="C803" s="10" t="str">
        <f t="shared" si="36"/>
        <v>2018</v>
      </c>
      <c r="D803">
        <v>10022</v>
      </c>
      <c r="E803" t="s">
        <v>624</v>
      </c>
      <c r="F803" t="s">
        <v>39</v>
      </c>
      <c r="G803" t="s">
        <v>72</v>
      </c>
      <c r="H803" t="s">
        <v>73</v>
      </c>
      <c r="I803" t="s">
        <v>56</v>
      </c>
      <c r="J803" t="s">
        <v>374</v>
      </c>
      <c r="K803" t="s">
        <v>1550</v>
      </c>
      <c r="L803" t="str">
        <f t="shared" si="37"/>
        <v xml:space="preserve">Insignia </v>
      </c>
      <c r="M803" t="str">
        <f t="shared" si="38"/>
        <v>Mid-Sized Order</v>
      </c>
      <c r="N803">
        <v>3</v>
      </c>
      <c r="O803" s="6">
        <v>0.05</v>
      </c>
      <c r="P803" s="3">
        <v>3573.03</v>
      </c>
      <c r="Q803" s="3">
        <v>270.33999999999997</v>
      </c>
      <c r="R803" s="3">
        <v>813.09</v>
      </c>
    </row>
    <row r="804" spans="1:18" hidden="1" x14ac:dyDescent="0.25">
      <c r="A804" t="s">
        <v>1311</v>
      </c>
      <c r="B804" s="2">
        <v>43296</v>
      </c>
      <c r="C804" s="10" t="str">
        <f t="shared" si="36"/>
        <v>2018</v>
      </c>
      <c r="D804">
        <v>10223</v>
      </c>
      <c r="E804" t="s">
        <v>667</v>
      </c>
      <c r="F804" t="s">
        <v>39</v>
      </c>
      <c r="G804" t="s">
        <v>201</v>
      </c>
      <c r="H804" t="s">
        <v>202</v>
      </c>
      <c r="I804" t="s">
        <v>122</v>
      </c>
      <c r="J804" t="s">
        <v>496</v>
      </c>
      <c r="K804" t="s">
        <v>1553</v>
      </c>
      <c r="L804" t="str">
        <f t="shared" si="37"/>
        <v xml:space="preserve">Brother </v>
      </c>
      <c r="M804" t="str">
        <f t="shared" si="38"/>
        <v>Single Item</v>
      </c>
      <c r="N804">
        <v>1</v>
      </c>
      <c r="O804" s="6">
        <v>0</v>
      </c>
      <c r="P804" s="3">
        <v>279.3</v>
      </c>
      <c r="Q804" s="3">
        <v>28.31</v>
      </c>
      <c r="R804" s="3">
        <v>44.73</v>
      </c>
    </row>
    <row r="805" spans="1:18" hidden="1" x14ac:dyDescent="0.25">
      <c r="A805" t="s">
        <v>1312</v>
      </c>
      <c r="B805" s="2">
        <v>43601</v>
      </c>
      <c r="C805" s="10" t="str">
        <f t="shared" si="36"/>
        <v>2019</v>
      </c>
      <c r="D805">
        <v>10261</v>
      </c>
      <c r="E805" t="s">
        <v>317</v>
      </c>
      <c r="F805" t="s">
        <v>17</v>
      </c>
      <c r="G805" t="s">
        <v>40</v>
      </c>
      <c r="H805" t="s">
        <v>41</v>
      </c>
      <c r="I805" t="s">
        <v>166</v>
      </c>
      <c r="J805" t="s">
        <v>106</v>
      </c>
      <c r="K805" t="s">
        <v>107</v>
      </c>
      <c r="L805" t="str">
        <f t="shared" si="37"/>
        <v xml:space="preserve">Breville </v>
      </c>
      <c r="M805" t="str">
        <f t="shared" si="38"/>
        <v>Mid-Sized Order</v>
      </c>
      <c r="N805">
        <v>4</v>
      </c>
      <c r="O805" s="6">
        <v>0</v>
      </c>
      <c r="P805" s="3">
        <v>4029.28</v>
      </c>
      <c r="Q805" s="3">
        <v>259.14</v>
      </c>
      <c r="R805" s="3">
        <v>1033.23</v>
      </c>
    </row>
    <row r="806" spans="1:18" hidden="1" x14ac:dyDescent="0.25">
      <c r="A806" t="s">
        <v>1313</v>
      </c>
      <c r="B806" s="2">
        <v>44153</v>
      </c>
      <c r="C806" s="10" t="str">
        <f t="shared" si="36"/>
        <v>2020</v>
      </c>
      <c r="D806">
        <v>10099</v>
      </c>
      <c r="E806" t="s">
        <v>442</v>
      </c>
      <c r="F806" t="s">
        <v>39</v>
      </c>
      <c r="G806" t="s">
        <v>116</v>
      </c>
      <c r="H806" t="s">
        <v>26</v>
      </c>
      <c r="I806" t="s">
        <v>27</v>
      </c>
      <c r="J806" t="s">
        <v>379</v>
      </c>
      <c r="K806" t="s">
        <v>380</v>
      </c>
      <c r="L806" t="str">
        <f t="shared" si="37"/>
        <v xml:space="preserve">Toshiba </v>
      </c>
      <c r="M806" t="str">
        <f t="shared" si="38"/>
        <v>Single Item</v>
      </c>
      <c r="N806">
        <v>1</v>
      </c>
      <c r="O806" s="6">
        <v>0.05</v>
      </c>
      <c r="P806" s="3">
        <v>1021.59</v>
      </c>
      <c r="Q806" s="3">
        <v>158.19999999999999</v>
      </c>
      <c r="R806" s="3">
        <v>240.57</v>
      </c>
    </row>
    <row r="807" spans="1:18" hidden="1" x14ac:dyDescent="0.25">
      <c r="A807" t="s">
        <v>1314</v>
      </c>
      <c r="B807" s="2">
        <v>44360</v>
      </c>
      <c r="C807" s="10" t="str">
        <f t="shared" si="36"/>
        <v>2021</v>
      </c>
      <c r="D807">
        <v>10075</v>
      </c>
      <c r="E807" t="s">
        <v>1315</v>
      </c>
      <c r="F807" t="s">
        <v>39</v>
      </c>
      <c r="G807" t="s">
        <v>72</v>
      </c>
      <c r="H807" t="s">
        <v>73</v>
      </c>
      <c r="I807" t="s">
        <v>56</v>
      </c>
      <c r="J807" t="s">
        <v>129</v>
      </c>
      <c r="K807" t="s">
        <v>130</v>
      </c>
      <c r="L807" t="str">
        <f t="shared" si="37"/>
        <v xml:space="preserve">BlackBerry </v>
      </c>
      <c r="M807" t="str">
        <f t="shared" si="38"/>
        <v>Single Item</v>
      </c>
      <c r="N807">
        <v>1</v>
      </c>
      <c r="O807" s="6">
        <v>0</v>
      </c>
      <c r="P807" s="3">
        <v>916.69</v>
      </c>
      <c r="Q807" s="3">
        <v>64.540000000000006</v>
      </c>
      <c r="R807" s="3">
        <v>189.79</v>
      </c>
    </row>
    <row r="808" spans="1:18" hidden="1" x14ac:dyDescent="0.25">
      <c r="A808" t="s">
        <v>1316</v>
      </c>
      <c r="B808" s="2">
        <v>43337</v>
      </c>
      <c r="C808" s="10" t="str">
        <f t="shared" si="36"/>
        <v>2018</v>
      </c>
      <c r="D808">
        <v>10230</v>
      </c>
      <c r="E808" t="s">
        <v>836</v>
      </c>
      <c r="F808" t="s">
        <v>32</v>
      </c>
      <c r="G808" t="s">
        <v>47</v>
      </c>
      <c r="H808" t="s">
        <v>48</v>
      </c>
      <c r="I808" t="s">
        <v>122</v>
      </c>
      <c r="J808" t="s">
        <v>241</v>
      </c>
      <c r="K808" t="s">
        <v>242</v>
      </c>
      <c r="L808" t="str">
        <f t="shared" si="37"/>
        <v xml:space="preserve">LG </v>
      </c>
      <c r="M808" t="str">
        <f t="shared" si="38"/>
        <v>Mid-Sized Order</v>
      </c>
      <c r="N808">
        <v>4</v>
      </c>
      <c r="O808" s="6">
        <v>0</v>
      </c>
      <c r="P808" s="3">
        <v>952.32</v>
      </c>
      <c r="Q808" s="3">
        <v>28.52</v>
      </c>
      <c r="R808" s="3">
        <v>117.13</v>
      </c>
    </row>
    <row r="809" spans="1:18" hidden="1" x14ac:dyDescent="0.25">
      <c r="A809" t="s">
        <v>1317</v>
      </c>
      <c r="B809" s="2">
        <v>43879</v>
      </c>
      <c r="C809" s="10" t="str">
        <f t="shared" si="36"/>
        <v>2020</v>
      </c>
      <c r="D809">
        <v>10113</v>
      </c>
      <c r="E809" t="s">
        <v>174</v>
      </c>
      <c r="F809" t="s">
        <v>17</v>
      </c>
      <c r="G809" t="s">
        <v>116</v>
      </c>
      <c r="H809" t="s">
        <v>26</v>
      </c>
      <c r="I809" t="s">
        <v>27</v>
      </c>
      <c r="J809" t="s">
        <v>99</v>
      </c>
      <c r="K809" t="s">
        <v>100</v>
      </c>
      <c r="L809" t="str">
        <f t="shared" si="37"/>
        <v xml:space="preserve">HiSense </v>
      </c>
      <c r="M809" t="str">
        <f t="shared" si="38"/>
        <v>Single Item</v>
      </c>
      <c r="N809">
        <v>1</v>
      </c>
      <c r="O809" s="6">
        <v>0.3</v>
      </c>
      <c r="P809" s="3">
        <v>1080.3800000000001</v>
      </c>
      <c r="Q809" s="3">
        <v>242.67</v>
      </c>
      <c r="R809" s="3">
        <v>294.37</v>
      </c>
    </row>
    <row r="810" spans="1:18" hidden="1" x14ac:dyDescent="0.25">
      <c r="A810" t="s">
        <v>1318</v>
      </c>
      <c r="B810" s="2">
        <v>44814</v>
      </c>
      <c r="C810" s="10" t="str">
        <f t="shared" si="36"/>
        <v>2022</v>
      </c>
      <c r="D810">
        <v>10250</v>
      </c>
      <c r="E810" t="s">
        <v>1566</v>
      </c>
      <c r="F810" t="s">
        <v>39</v>
      </c>
      <c r="G810" t="s">
        <v>116</v>
      </c>
      <c r="H810" t="s">
        <v>26</v>
      </c>
      <c r="I810" t="s">
        <v>27</v>
      </c>
      <c r="J810" t="s">
        <v>205</v>
      </c>
      <c r="K810" t="s">
        <v>206</v>
      </c>
      <c r="L810" t="str">
        <f t="shared" si="37"/>
        <v xml:space="preserve">LG </v>
      </c>
      <c r="M810" t="str">
        <f t="shared" si="38"/>
        <v>Single Item</v>
      </c>
      <c r="N810">
        <v>1</v>
      </c>
      <c r="O810" s="6">
        <v>0</v>
      </c>
      <c r="P810" s="3">
        <v>753.3</v>
      </c>
      <c r="Q810" s="3">
        <v>47.63</v>
      </c>
      <c r="R810" s="3">
        <v>155.41999999999999</v>
      </c>
    </row>
    <row r="811" spans="1:18" hidden="1" x14ac:dyDescent="0.25">
      <c r="A811" t="s">
        <v>1320</v>
      </c>
      <c r="B811" s="2">
        <v>43182</v>
      </c>
      <c r="C811" s="10" t="str">
        <f t="shared" si="36"/>
        <v>2018</v>
      </c>
      <c r="D811">
        <v>10137</v>
      </c>
      <c r="E811" t="s">
        <v>701</v>
      </c>
      <c r="F811" t="s">
        <v>32</v>
      </c>
      <c r="G811" t="s">
        <v>121</v>
      </c>
      <c r="H811" t="s">
        <v>121</v>
      </c>
      <c r="I811" t="s">
        <v>122</v>
      </c>
      <c r="J811" t="s">
        <v>384</v>
      </c>
      <c r="K811" t="s">
        <v>385</v>
      </c>
      <c r="L811" t="str">
        <f t="shared" si="37"/>
        <v xml:space="preserve">Hoover </v>
      </c>
      <c r="M811" t="str">
        <f t="shared" si="38"/>
        <v>Large Order</v>
      </c>
      <c r="N811">
        <v>7</v>
      </c>
      <c r="O811" s="6">
        <v>0</v>
      </c>
      <c r="P811" s="3">
        <v>8786.1200000000008</v>
      </c>
      <c r="Q811" s="3">
        <v>363.53</v>
      </c>
      <c r="R811" s="3">
        <v>2232.88</v>
      </c>
    </row>
    <row r="812" spans="1:18" hidden="1" x14ac:dyDescent="0.25">
      <c r="A812" t="s">
        <v>1321</v>
      </c>
      <c r="B812" s="2">
        <v>43234</v>
      </c>
      <c r="C812" s="10" t="str">
        <f t="shared" si="36"/>
        <v>2018</v>
      </c>
      <c r="D812">
        <v>10010</v>
      </c>
      <c r="E812" t="s">
        <v>1057</v>
      </c>
      <c r="F812" t="s">
        <v>17</v>
      </c>
      <c r="G812" t="s">
        <v>116</v>
      </c>
      <c r="H812" t="s">
        <v>26</v>
      </c>
      <c r="I812" t="s">
        <v>27</v>
      </c>
      <c r="J812" t="s">
        <v>181</v>
      </c>
      <c r="K812" t="s">
        <v>182</v>
      </c>
      <c r="L812" t="str">
        <f t="shared" si="37"/>
        <v xml:space="preserve">Hoover </v>
      </c>
      <c r="M812" t="str">
        <f t="shared" si="38"/>
        <v>Single Item</v>
      </c>
      <c r="N812">
        <v>1</v>
      </c>
      <c r="O812" s="6">
        <v>0.25</v>
      </c>
      <c r="P812" s="3">
        <v>230.19</v>
      </c>
      <c r="Q812" s="3">
        <v>26.22</v>
      </c>
      <c r="R812" s="3">
        <v>30.24</v>
      </c>
    </row>
    <row r="813" spans="1:18" hidden="1" x14ac:dyDescent="0.25">
      <c r="A813" t="s">
        <v>1322</v>
      </c>
      <c r="B813" s="2">
        <v>44629</v>
      </c>
      <c r="C813" s="10" t="str">
        <f t="shared" si="36"/>
        <v>2022</v>
      </c>
      <c r="D813">
        <v>10270</v>
      </c>
      <c r="E813" t="s">
        <v>287</v>
      </c>
      <c r="F813" t="s">
        <v>32</v>
      </c>
      <c r="G813" t="s">
        <v>88</v>
      </c>
      <c r="H813" t="s">
        <v>89</v>
      </c>
      <c r="I813" t="s">
        <v>90</v>
      </c>
      <c r="J813" t="s">
        <v>236</v>
      </c>
      <c r="K813" t="s">
        <v>237</v>
      </c>
      <c r="L813" t="str">
        <f t="shared" si="37"/>
        <v xml:space="preserve">Hamilton </v>
      </c>
      <c r="M813" t="str">
        <f t="shared" si="38"/>
        <v>Mid-Sized Order</v>
      </c>
      <c r="N813">
        <v>2</v>
      </c>
      <c r="O813" s="6">
        <v>0</v>
      </c>
      <c r="P813" s="3">
        <v>1475.64</v>
      </c>
      <c r="Q813" s="3">
        <v>193.01</v>
      </c>
      <c r="R813" s="3">
        <v>388.22</v>
      </c>
    </row>
    <row r="814" spans="1:18" hidden="1" x14ac:dyDescent="0.25">
      <c r="A814" t="s">
        <v>1323</v>
      </c>
      <c r="B814" s="2">
        <v>43929</v>
      </c>
      <c r="C814" s="10" t="str">
        <f t="shared" si="36"/>
        <v>2020</v>
      </c>
      <c r="D814">
        <v>10121</v>
      </c>
      <c r="E814" t="s">
        <v>16</v>
      </c>
      <c r="F814" t="s">
        <v>17</v>
      </c>
      <c r="G814" t="s">
        <v>47</v>
      </c>
      <c r="H814" t="s">
        <v>48</v>
      </c>
      <c r="I814" t="s">
        <v>122</v>
      </c>
      <c r="J814" t="s">
        <v>246</v>
      </c>
      <c r="K814" t="s">
        <v>247</v>
      </c>
      <c r="L814" t="str">
        <f t="shared" si="37"/>
        <v xml:space="preserve">Samsung </v>
      </c>
      <c r="M814" t="str">
        <f t="shared" si="38"/>
        <v>Single Item</v>
      </c>
      <c r="N814">
        <v>1</v>
      </c>
      <c r="O814" s="6">
        <v>0.05</v>
      </c>
      <c r="P814" s="3">
        <v>1023.46</v>
      </c>
      <c r="Q814" s="3">
        <v>164.28</v>
      </c>
      <c r="R814" s="3">
        <v>241.59</v>
      </c>
    </row>
    <row r="815" spans="1:18" hidden="1" x14ac:dyDescent="0.25">
      <c r="A815" t="s">
        <v>1324</v>
      </c>
      <c r="B815" s="2">
        <v>44417</v>
      </c>
      <c r="C815" s="10" t="str">
        <f t="shared" si="36"/>
        <v>2021</v>
      </c>
      <c r="D815">
        <v>10341</v>
      </c>
      <c r="E815" t="s">
        <v>200</v>
      </c>
      <c r="F815" t="s">
        <v>39</v>
      </c>
      <c r="G815" t="s">
        <v>201</v>
      </c>
      <c r="H815" t="s">
        <v>202</v>
      </c>
      <c r="I815" t="s">
        <v>122</v>
      </c>
      <c r="J815" t="s">
        <v>496</v>
      </c>
      <c r="K815" t="s">
        <v>1553</v>
      </c>
      <c r="L815" t="str">
        <f t="shared" si="37"/>
        <v xml:space="preserve">Brother </v>
      </c>
      <c r="M815" t="str">
        <f t="shared" si="38"/>
        <v>Single Item</v>
      </c>
      <c r="N815">
        <v>1</v>
      </c>
      <c r="O815" s="6">
        <v>0.05</v>
      </c>
      <c r="P815" s="3">
        <v>279.3</v>
      </c>
      <c r="Q815" s="3">
        <v>28.31</v>
      </c>
      <c r="R815" s="3">
        <v>44.73</v>
      </c>
    </row>
    <row r="816" spans="1:18" hidden="1" x14ac:dyDescent="0.25">
      <c r="A816" t="s">
        <v>1325</v>
      </c>
      <c r="B816" s="2">
        <v>44242</v>
      </c>
      <c r="C816" s="10" t="str">
        <f t="shared" si="36"/>
        <v>2021</v>
      </c>
      <c r="D816">
        <v>10341</v>
      </c>
      <c r="E816" t="s">
        <v>200</v>
      </c>
      <c r="F816" t="s">
        <v>39</v>
      </c>
      <c r="G816" t="s">
        <v>261</v>
      </c>
      <c r="H816" t="s">
        <v>261</v>
      </c>
      <c r="I816" t="s">
        <v>1543</v>
      </c>
      <c r="J816" t="s">
        <v>28</v>
      </c>
      <c r="K816" t="s">
        <v>29</v>
      </c>
      <c r="L816" t="str">
        <f t="shared" si="37"/>
        <v xml:space="preserve">LG </v>
      </c>
      <c r="M816" t="str">
        <f t="shared" si="38"/>
        <v>Mid-Sized Order</v>
      </c>
      <c r="N816">
        <v>4</v>
      </c>
      <c r="O816" s="6">
        <v>0</v>
      </c>
      <c r="P816" s="3">
        <v>4016.72</v>
      </c>
      <c r="Q816" s="3">
        <v>308.98</v>
      </c>
      <c r="R816" s="3">
        <v>1035.06</v>
      </c>
    </row>
    <row r="817" spans="1:18" hidden="1" x14ac:dyDescent="0.25">
      <c r="A817" t="s">
        <v>1326</v>
      </c>
      <c r="B817" s="2">
        <v>43422</v>
      </c>
      <c r="C817" s="10" t="str">
        <f t="shared" si="36"/>
        <v>2018</v>
      </c>
      <c r="D817">
        <v>10207</v>
      </c>
      <c r="E817" t="s">
        <v>249</v>
      </c>
      <c r="F817" t="s">
        <v>32</v>
      </c>
      <c r="G817" t="s">
        <v>165</v>
      </c>
      <c r="H817" t="s">
        <v>41</v>
      </c>
      <c r="I817" t="s">
        <v>166</v>
      </c>
      <c r="J817" t="s">
        <v>443</v>
      </c>
      <c r="K817" t="s">
        <v>444</v>
      </c>
      <c r="L817" t="str">
        <f t="shared" si="37"/>
        <v xml:space="preserve">Cisco </v>
      </c>
      <c r="M817" t="str">
        <f t="shared" si="38"/>
        <v>Large Order</v>
      </c>
      <c r="N817">
        <v>6</v>
      </c>
      <c r="O817" s="6">
        <v>0</v>
      </c>
      <c r="P817" s="3">
        <v>3325.14</v>
      </c>
      <c r="Q817" s="3">
        <v>31.36</v>
      </c>
      <c r="R817" s="3">
        <v>668.18</v>
      </c>
    </row>
    <row r="818" spans="1:18" hidden="1" x14ac:dyDescent="0.25">
      <c r="A818" t="s">
        <v>1327</v>
      </c>
      <c r="B818" s="2">
        <v>43123</v>
      </c>
      <c r="C818" s="10" t="str">
        <f t="shared" si="36"/>
        <v>2018</v>
      </c>
      <c r="D818">
        <v>10353</v>
      </c>
      <c r="E818" t="s">
        <v>352</v>
      </c>
      <c r="F818" t="s">
        <v>32</v>
      </c>
      <c r="G818" t="s">
        <v>193</v>
      </c>
      <c r="H818" t="s">
        <v>193</v>
      </c>
      <c r="I818" t="s">
        <v>194</v>
      </c>
      <c r="J818" t="s">
        <v>95</v>
      </c>
      <c r="K818" t="s">
        <v>96</v>
      </c>
      <c r="L818" t="str">
        <f t="shared" si="37"/>
        <v xml:space="preserve">Sharp </v>
      </c>
      <c r="M818" t="str">
        <f t="shared" si="38"/>
        <v>Single Item</v>
      </c>
      <c r="N818">
        <v>1</v>
      </c>
      <c r="O818" s="6">
        <v>0.15</v>
      </c>
      <c r="P818" s="3">
        <v>1024.3699999999999</v>
      </c>
      <c r="Q818" s="3">
        <v>206.84</v>
      </c>
      <c r="R818" s="3">
        <v>246.04</v>
      </c>
    </row>
    <row r="819" spans="1:18" hidden="1" x14ac:dyDescent="0.25">
      <c r="A819" t="s">
        <v>1328</v>
      </c>
      <c r="B819" s="2">
        <v>44057</v>
      </c>
      <c r="C819" s="10" t="str">
        <f t="shared" si="36"/>
        <v>2020</v>
      </c>
      <c r="D819">
        <v>10047</v>
      </c>
      <c r="E819" t="s">
        <v>798</v>
      </c>
      <c r="F819" t="s">
        <v>39</v>
      </c>
      <c r="G819" t="s">
        <v>112</v>
      </c>
      <c r="H819" t="s">
        <v>26</v>
      </c>
      <c r="I819" t="s">
        <v>27</v>
      </c>
      <c r="J819" t="s">
        <v>263</v>
      </c>
      <c r="K819" t="s">
        <v>1544</v>
      </c>
      <c r="L819" t="str">
        <f t="shared" si="37"/>
        <v xml:space="preserve">Cuisinart </v>
      </c>
      <c r="M819" t="str">
        <f t="shared" si="38"/>
        <v>Single Item</v>
      </c>
      <c r="N819">
        <v>1</v>
      </c>
      <c r="O819" s="6">
        <v>0</v>
      </c>
      <c r="P819" s="3">
        <v>700.78</v>
      </c>
      <c r="Q819" s="3">
        <v>142.01</v>
      </c>
      <c r="R819" s="3">
        <v>189.39</v>
      </c>
    </row>
    <row r="820" spans="1:18" hidden="1" x14ac:dyDescent="0.25">
      <c r="A820" t="s">
        <v>1329</v>
      </c>
      <c r="B820" s="2">
        <v>44255</v>
      </c>
      <c r="C820" s="10" t="str">
        <f t="shared" si="36"/>
        <v>2021</v>
      </c>
      <c r="D820">
        <v>10075</v>
      </c>
      <c r="E820" t="s">
        <v>1315</v>
      </c>
      <c r="F820" t="s">
        <v>39</v>
      </c>
      <c r="G820" t="s">
        <v>165</v>
      </c>
      <c r="H820" t="s">
        <v>41</v>
      </c>
      <c r="I820" t="s">
        <v>166</v>
      </c>
      <c r="J820" t="s">
        <v>272</v>
      </c>
      <c r="K820" t="s">
        <v>273</v>
      </c>
      <c r="L820" t="str">
        <f t="shared" si="37"/>
        <v xml:space="preserve">Huawei </v>
      </c>
      <c r="M820" t="str">
        <f t="shared" si="38"/>
        <v>Single Item</v>
      </c>
      <c r="N820">
        <v>1</v>
      </c>
      <c r="O820" s="6">
        <v>0.1</v>
      </c>
      <c r="P820" s="3">
        <v>500.32</v>
      </c>
      <c r="Q820" s="3">
        <v>17</v>
      </c>
      <c r="R820" s="3">
        <v>101.76</v>
      </c>
    </row>
    <row r="821" spans="1:18" hidden="1" x14ac:dyDescent="0.25">
      <c r="A821" t="s">
        <v>1330</v>
      </c>
      <c r="B821" s="2">
        <v>44672</v>
      </c>
      <c r="C821" s="10" t="str">
        <f t="shared" si="36"/>
        <v>2022</v>
      </c>
      <c r="D821">
        <v>10145</v>
      </c>
      <c r="E821" t="s">
        <v>1159</v>
      </c>
      <c r="F821" t="s">
        <v>39</v>
      </c>
      <c r="G821" t="s">
        <v>133</v>
      </c>
      <c r="H821" t="s">
        <v>134</v>
      </c>
      <c r="I821" t="s">
        <v>135</v>
      </c>
      <c r="J821" t="s">
        <v>35</v>
      </c>
      <c r="K821" t="s">
        <v>36</v>
      </c>
      <c r="L821" t="str">
        <f t="shared" si="37"/>
        <v xml:space="preserve">Samsung </v>
      </c>
      <c r="M821" t="str">
        <f t="shared" si="38"/>
        <v>Mid-Sized Order</v>
      </c>
      <c r="N821">
        <v>2</v>
      </c>
      <c r="O821" s="6">
        <v>0.3</v>
      </c>
      <c r="P821" s="3">
        <v>1702.5</v>
      </c>
      <c r="Q821" s="3">
        <v>226.46</v>
      </c>
      <c r="R821" s="3">
        <v>448.27</v>
      </c>
    </row>
    <row r="822" spans="1:18" hidden="1" x14ac:dyDescent="0.25">
      <c r="A822" t="s">
        <v>1331</v>
      </c>
      <c r="B822" s="2">
        <v>44506</v>
      </c>
      <c r="C822" s="10" t="str">
        <f t="shared" si="36"/>
        <v>2021</v>
      </c>
      <c r="D822">
        <v>10309</v>
      </c>
      <c r="E822" t="s">
        <v>1547</v>
      </c>
      <c r="F822" t="s">
        <v>32</v>
      </c>
      <c r="G822" t="s">
        <v>165</v>
      </c>
      <c r="H822" t="s">
        <v>41</v>
      </c>
      <c r="I822" t="s">
        <v>166</v>
      </c>
      <c r="J822" t="s">
        <v>480</v>
      </c>
      <c r="K822" t="s">
        <v>481</v>
      </c>
      <c r="L822" t="str">
        <f t="shared" si="37"/>
        <v xml:space="preserve">Panasonic </v>
      </c>
      <c r="M822" t="str">
        <f t="shared" si="38"/>
        <v>Single Item</v>
      </c>
      <c r="N822">
        <v>1</v>
      </c>
      <c r="O822" s="6">
        <v>0</v>
      </c>
      <c r="P822" s="3">
        <v>885.07</v>
      </c>
      <c r="Q822" s="3">
        <v>159.04</v>
      </c>
      <c r="R822" s="3">
        <v>210.62</v>
      </c>
    </row>
    <row r="823" spans="1:18" hidden="1" x14ac:dyDescent="0.25">
      <c r="A823" t="s">
        <v>1332</v>
      </c>
      <c r="B823" s="2">
        <v>44149</v>
      </c>
      <c r="C823" s="10" t="str">
        <f t="shared" si="36"/>
        <v>2020</v>
      </c>
      <c r="D823">
        <v>10235</v>
      </c>
      <c r="E823" t="s">
        <v>1010</v>
      </c>
      <c r="F823" t="s">
        <v>39</v>
      </c>
      <c r="G823" t="s">
        <v>25</v>
      </c>
      <c r="H823" t="s">
        <v>26</v>
      </c>
      <c r="I823" t="s">
        <v>27</v>
      </c>
      <c r="J823" t="s">
        <v>302</v>
      </c>
      <c r="K823" t="s">
        <v>303</v>
      </c>
      <c r="L823" t="str">
        <f t="shared" si="37"/>
        <v xml:space="preserve">Toshiba </v>
      </c>
      <c r="M823" t="str">
        <f t="shared" si="38"/>
        <v>Single Item</v>
      </c>
      <c r="N823">
        <v>1</v>
      </c>
      <c r="O823" s="6">
        <v>0.3</v>
      </c>
      <c r="P823" s="3">
        <v>272.87</v>
      </c>
      <c r="Q823" s="3">
        <v>31.03</v>
      </c>
      <c r="R823" s="3">
        <v>35.840000000000003</v>
      </c>
    </row>
    <row r="824" spans="1:18" hidden="1" x14ac:dyDescent="0.25">
      <c r="A824" t="s">
        <v>1333</v>
      </c>
      <c r="B824" s="2">
        <v>43628</v>
      </c>
      <c r="C824" s="10" t="str">
        <f t="shared" si="36"/>
        <v>2019</v>
      </c>
      <c r="D824">
        <v>10224</v>
      </c>
      <c r="E824" t="s">
        <v>575</v>
      </c>
      <c r="F824" t="s">
        <v>39</v>
      </c>
      <c r="G824" t="s">
        <v>154</v>
      </c>
      <c r="H824" t="s">
        <v>155</v>
      </c>
      <c r="I824" t="s">
        <v>156</v>
      </c>
      <c r="J824" t="s">
        <v>21</v>
      </c>
      <c r="K824" t="s">
        <v>22</v>
      </c>
      <c r="L824" t="str">
        <f t="shared" si="37"/>
        <v xml:space="preserve">OnePlus </v>
      </c>
      <c r="M824" t="str">
        <f t="shared" si="38"/>
        <v>Single Item</v>
      </c>
      <c r="N824">
        <v>1</v>
      </c>
      <c r="O824" s="6">
        <v>0.15</v>
      </c>
      <c r="P824" s="3">
        <v>618.01</v>
      </c>
      <c r="Q824" s="3">
        <v>26.2</v>
      </c>
      <c r="R824" s="3">
        <v>126.22</v>
      </c>
    </row>
    <row r="825" spans="1:18" hidden="1" x14ac:dyDescent="0.25">
      <c r="A825" t="s">
        <v>1334</v>
      </c>
      <c r="B825" s="2">
        <v>43730</v>
      </c>
      <c r="C825" s="10" t="str">
        <f t="shared" si="36"/>
        <v>2019</v>
      </c>
      <c r="D825">
        <v>10183</v>
      </c>
      <c r="E825" t="s">
        <v>1286</v>
      </c>
      <c r="F825" t="s">
        <v>39</v>
      </c>
      <c r="G825" t="s">
        <v>88</v>
      </c>
      <c r="H825" t="s">
        <v>89</v>
      </c>
      <c r="I825" t="s">
        <v>90</v>
      </c>
      <c r="J825" t="s">
        <v>167</v>
      </c>
      <c r="K825" t="s">
        <v>168</v>
      </c>
      <c r="L825" t="str">
        <f t="shared" si="37"/>
        <v xml:space="preserve">Philips </v>
      </c>
      <c r="M825" t="str">
        <f t="shared" si="38"/>
        <v>Large Order</v>
      </c>
      <c r="N825">
        <v>5</v>
      </c>
      <c r="O825" s="6">
        <v>0.2</v>
      </c>
      <c r="P825" s="3">
        <v>6079</v>
      </c>
      <c r="Q825" s="3">
        <v>230.18</v>
      </c>
      <c r="R825" s="3">
        <v>1360.42</v>
      </c>
    </row>
    <row r="826" spans="1:18" hidden="1" x14ac:dyDescent="0.25">
      <c r="A826" t="s">
        <v>1335</v>
      </c>
      <c r="B826" s="2">
        <v>43378</v>
      </c>
      <c r="C826" s="10" t="str">
        <f t="shared" si="36"/>
        <v>2018</v>
      </c>
      <c r="D826">
        <v>10077</v>
      </c>
      <c r="E826" t="s">
        <v>178</v>
      </c>
      <c r="F826" t="s">
        <v>17</v>
      </c>
      <c r="G826" t="s">
        <v>61</v>
      </c>
      <c r="H826" t="s">
        <v>62</v>
      </c>
      <c r="I826" t="s">
        <v>63</v>
      </c>
      <c r="J826" t="s">
        <v>312</v>
      </c>
      <c r="K826" t="s">
        <v>313</v>
      </c>
      <c r="L826" t="str">
        <f t="shared" si="37"/>
        <v xml:space="preserve">Whirlpool </v>
      </c>
      <c r="M826" t="str">
        <f t="shared" si="38"/>
        <v>Single Item</v>
      </c>
      <c r="N826">
        <v>1</v>
      </c>
      <c r="O826" s="6">
        <v>0.05</v>
      </c>
      <c r="P826" s="3">
        <v>722.69</v>
      </c>
      <c r="Q826" s="3">
        <v>196.53</v>
      </c>
      <c r="R826" s="3">
        <v>200.32</v>
      </c>
    </row>
    <row r="827" spans="1:18" hidden="1" x14ac:dyDescent="0.25">
      <c r="A827" t="s">
        <v>1336</v>
      </c>
      <c r="B827" s="2">
        <v>44380</v>
      </c>
      <c r="C827" s="10" t="str">
        <f t="shared" si="36"/>
        <v>2021</v>
      </c>
      <c r="D827">
        <v>10119</v>
      </c>
      <c r="E827" t="s">
        <v>267</v>
      </c>
      <c r="F827" t="s">
        <v>32</v>
      </c>
      <c r="G827" t="s">
        <v>47</v>
      </c>
      <c r="H827" t="s">
        <v>48</v>
      </c>
      <c r="I827" t="s">
        <v>122</v>
      </c>
      <c r="J827" t="s">
        <v>21</v>
      </c>
      <c r="K827" t="s">
        <v>22</v>
      </c>
      <c r="L827" t="str">
        <f t="shared" si="37"/>
        <v xml:space="preserve">OnePlus </v>
      </c>
      <c r="M827" t="str">
        <f t="shared" si="38"/>
        <v>Mid-Sized Order</v>
      </c>
      <c r="N827">
        <v>2</v>
      </c>
      <c r="O827" s="6">
        <v>0.15</v>
      </c>
      <c r="P827" s="3">
        <v>1236.02</v>
      </c>
      <c r="Q827" s="3">
        <v>25.01</v>
      </c>
      <c r="R827" s="3">
        <v>249.7</v>
      </c>
    </row>
    <row r="828" spans="1:18" hidden="1" x14ac:dyDescent="0.25">
      <c r="A828" t="s">
        <v>1337</v>
      </c>
      <c r="B828" s="2">
        <v>43971</v>
      </c>
      <c r="C828" s="10" t="str">
        <f t="shared" si="36"/>
        <v>2020</v>
      </c>
      <c r="D828">
        <v>10125</v>
      </c>
      <c r="E828" t="s">
        <v>928</v>
      </c>
      <c r="F828" t="s">
        <v>39</v>
      </c>
      <c r="G828" t="s">
        <v>193</v>
      </c>
      <c r="H828" t="s">
        <v>193</v>
      </c>
      <c r="I828" t="s">
        <v>194</v>
      </c>
      <c r="J828" t="s">
        <v>76</v>
      </c>
      <c r="K828" t="s">
        <v>77</v>
      </c>
      <c r="L828" t="str">
        <f t="shared" si="37"/>
        <v xml:space="preserve">Samsung </v>
      </c>
      <c r="M828" t="str">
        <f t="shared" si="38"/>
        <v>Single Item</v>
      </c>
      <c r="N828">
        <v>1</v>
      </c>
      <c r="O828" s="6">
        <v>0</v>
      </c>
      <c r="P828" s="3">
        <v>971.5</v>
      </c>
      <c r="Q828" s="3">
        <v>55.84</v>
      </c>
      <c r="R828" s="3">
        <v>199.88</v>
      </c>
    </row>
    <row r="829" spans="1:18" hidden="1" x14ac:dyDescent="0.25">
      <c r="A829" t="s">
        <v>1338</v>
      </c>
      <c r="B829" s="2">
        <v>44122</v>
      </c>
      <c r="C829" s="10" t="str">
        <f t="shared" si="36"/>
        <v>2020</v>
      </c>
      <c r="D829">
        <v>10165</v>
      </c>
      <c r="E829" t="s">
        <v>1339</v>
      </c>
      <c r="F829" t="s">
        <v>32</v>
      </c>
      <c r="G829" t="s">
        <v>193</v>
      </c>
      <c r="H829" t="s">
        <v>193</v>
      </c>
      <c r="I829" t="s">
        <v>194</v>
      </c>
      <c r="J829" t="s">
        <v>379</v>
      </c>
      <c r="K829" t="s">
        <v>380</v>
      </c>
      <c r="L829" t="str">
        <f t="shared" si="37"/>
        <v xml:space="preserve">Toshiba </v>
      </c>
      <c r="M829" t="str">
        <f t="shared" si="38"/>
        <v>Mid-Sized Order</v>
      </c>
      <c r="N829">
        <v>4</v>
      </c>
      <c r="O829" s="6">
        <v>0.1</v>
      </c>
      <c r="P829" s="3">
        <v>4086.36</v>
      </c>
      <c r="Q829" s="3">
        <v>174.02</v>
      </c>
      <c r="R829" s="3">
        <v>916.4</v>
      </c>
    </row>
    <row r="830" spans="1:18" hidden="1" x14ac:dyDescent="0.25">
      <c r="A830" t="s">
        <v>1340</v>
      </c>
      <c r="B830" s="2">
        <v>43307</v>
      </c>
      <c r="C830" s="10" t="str">
        <f t="shared" si="36"/>
        <v>2018</v>
      </c>
      <c r="D830">
        <v>10167</v>
      </c>
      <c r="E830" t="s">
        <v>115</v>
      </c>
      <c r="F830" t="s">
        <v>32</v>
      </c>
      <c r="G830" t="s">
        <v>133</v>
      </c>
      <c r="H830" t="s">
        <v>134</v>
      </c>
      <c r="I830" t="s">
        <v>135</v>
      </c>
      <c r="J830" t="s">
        <v>99</v>
      </c>
      <c r="K830" t="s">
        <v>100</v>
      </c>
      <c r="L830" t="str">
        <f t="shared" si="37"/>
        <v xml:space="preserve">HiSense </v>
      </c>
      <c r="M830" t="str">
        <f t="shared" si="38"/>
        <v>Mid-Sized Order</v>
      </c>
      <c r="N830">
        <v>2</v>
      </c>
      <c r="O830" s="6">
        <v>0</v>
      </c>
      <c r="P830" s="3">
        <v>2160.7600000000002</v>
      </c>
      <c r="Q830" s="3">
        <v>279.07</v>
      </c>
      <c r="R830" s="3">
        <v>568.11</v>
      </c>
    </row>
    <row r="831" spans="1:18" hidden="1" x14ac:dyDescent="0.25">
      <c r="A831" t="s">
        <v>1341</v>
      </c>
      <c r="B831" s="2">
        <v>44011</v>
      </c>
      <c r="C831" s="10" t="str">
        <f t="shared" si="36"/>
        <v>2020</v>
      </c>
      <c r="D831">
        <v>10340</v>
      </c>
      <c r="E831" t="s">
        <v>198</v>
      </c>
      <c r="F831" t="s">
        <v>32</v>
      </c>
      <c r="G831" t="s">
        <v>61</v>
      </c>
      <c r="H831" t="s">
        <v>62</v>
      </c>
      <c r="I831" t="s">
        <v>63</v>
      </c>
      <c r="J831" t="s">
        <v>57</v>
      </c>
      <c r="K831" t="s">
        <v>58</v>
      </c>
      <c r="L831" t="str">
        <f t="shared" si="37"/>
        <v xml:space="preserve">KitchenAid </v>
      </c>
      <c r="M831" t="str">
        <f t="shared" si="38"/>
        <v>Single Item</v>
      </c>
      <c r="N831">
        <v>1</v>
      </c>
      <c r="O831" s="6">
        <v>0</v>
      </c>
      <c r="P831" s="3">
        <v>150.81</v>
      </c>
      <c r="Q831" s="3">
        <v>12.71</v>
      </c>
      <c r="R831" s="3">
        <v>19.37</v>
      </c>
    </row>
    <row r="832" spans="1:18" hidden="1" x14ac:dyDescent="0.25">
      <c r="A832" t="s">
        <v>1342</v>
      </c>
      <c r="B832" s="2">
        <v>43795</v>
      </c>
      <c r="C832" s="10" t="str">
        <f t="shared" si="36"/>
        <v>2019</v>
      </c>
      <c r="D832">
        <v>10251</v>
      </c>
      <c r="E832" t="s">
        <v>301</v>
      </c>
      <c r="F832" t="s">
        <v>17</v>
      </c>
      <c r="G832" t="s">
        <v>88</v>
      </c>
      <c r="H832" t="s">
        <v>89</v>
      </c>
      <c r="I832" t="s">
        <v>90</v>
      </c>
      <c r="J832" t="s">
        <v>205</v>
      </c>
      <c r="K832" t="s">
        <v>206</v>
      </c>
      <c r="L832" t="str">
        <f t="shared" si="37"/>
        <v xml:space="preserve">LG </v>
      </c>
      <c r="M832" t="str">
        <f t="shared" si="38"/>
        <v>Single Item</v>
      </c>
      <c r="N832">
        <v>1</v>
      </c>
      <c r="O832" s="6">
        <v>0.1</v>
      </c>
      <c r="P832" s="3">
        <v>753.3</v>
      </c>
      <c r="Q832" s="3">
        <v>52.39</v>
      </c>
      <c r="R832" s="3">
        <v>155.9</v>
      </c>
    </row>
    <row r="833" spans="1:18" hidden="1" x14ac:dyDescent="0.25">
      <c r="A833" t="s">
        <v>1343</v>
      </c>
      <c r="B833" s="2">
        <v>44804</v>
      </c>
      <c r="C833" s="10" t="str">
        <f t="shared" si="36"/>
        <v>2022</v>
      </c>
      <c r="D833">
        <v>10288</v>
      </c>
      <c r="E833" t="s">
        <v>329</v>
      </c>
      <c r="F833" t="s">
        <v>39</v>
      </c>
      <c r="G833" t="s">
        <v>72</v>
      </c>
      <c r="H833" t="s">
        <v>73</v>
      </c>
      <c r="I833" t="s">
        <v>56</v>
      </c>
      <c r="J833" t="s">
        <v>76</v>
      </c>
      <c r="K833" t="s">
        <v>77</v>
      </c>
      <c r="L833" t="str">
        <f t="shared" si="37"/>
        <v xml:space="preserve">Samsung </v>
      </c>
      <c r="M833" t="str">
        <f t="shared" si="38"/>
        <v>Single Item</v>
      </c>
      <c r="N833">
        <v>1</v>
      </c>
      <c r="O833" s="6">
        <v>0.1</v>
      </c>
      <c r="P833" s="3">
        <v>971.5</v>
      </c>
      <c r="Q833" s="3">
        <v>60.91</v>
      </c>
      <c r="R833" s="3">
        <v>200.39</v>
      </c>
    </row>
    <row r="834" spans="1:18" hidden="1" x14ac:dyDescent="0.25">
      <c r="A834" t="s">
        <v>1344</v>
      </c>
      <c r="B834" s="2">
        <v>43501</v>
      </c>
      <c r="C834" s="10" t="str">
        <f t="shared" si="36"/>
        <v>2019</v>
      </c>
      <c r="D834">
        <v>10264</v>
      </c>
      <c r="E834" t="s">
        <v>232</v>
      </c>
      <c r="F834" t="s">
        <v>17</v>
      </c>
      <c r="G834" t="s">
        <v>121</v>
      </c>
      <c r="H834" t="s">
        <v>121</v>
      </c>
      <c r="I834" t="s">
        <v>122</v>
      </c>
      <c r="J834" t="s">
        <v>91</v>
      </c>
      <c r="K834" t="s">
        <v>92</v>
      </c>
      <c r="L834" t="str">
        <f t="shared" si="37"/>
        <v xml:space="preserve">Hamilton </v>
      </c>
      <c r="M834" t="str">
        <f t="shared" si="38"/>
        <v>Mid-Sized Order</v>
      </c>
      <c r="N834">
        <v>3</v>
      </c>
      <c r="O834" s="6">
        <v>0.05</v>
      </c>
      <c r="P834" s="3">
        <v>831.21</v>
      </c>
      <c r="Q834" s="3">
        <v>32.770000000000003</v>
      </c>
      <c r="R834" s="3">
        <v>103.03</v>
      </c>
    </row>
    <row r="835" spans="1:18" hidden="1" x14ac:dyDescent="0.25">
      <c r="A835" t="s">
        <v>1345</v>
      </c>
      <c r="B835" s="2">
        <v>44878</v>
      </c>
      <c r="C835" s="10" t="str">
        <f t="shared" si="36"/>
        <v>2022</v>
      </c>
      <c r="D835">
        <v>10124</v>
      </c>
      <c r="E835" t="s">
        <v>327</v>
      </c>
      <c r="F835" t="s">
        <v>32</v>
      </c>
      <c r="G835" t="s">
        <v>278</v>
      </c>
      <c r="H835" t="s">
        <v>279</v>
      </c>
      <c r="I835" t="s">
        <v>122</v>
      </c>
      <c r="J835" t="s">
        <v>443</v>
      </c>
      <c r="K835" t="s">
        <v>444</v>
      </c>
      <c r="L835" t="str">
        <f t="shared" si="37"/>
        <v xml:space="preserve">Cisco </v>
      </c>
      <c r="M835" t="str">
        <f t="shared" si="38"/>
        <v>Single Item</v>
      </c>
      <c r="N835">
        <v>1</v>
      </c>
      <c r="O835" s="6">
        <v>0.15</v>
      </c>
      <c r="P835" s="3">
        <v>554.19000000000005</v>
      </c>
      <c r="Q835" s="3">
        <v>29.94</v>
      </c>
      <c r="R835" s="3">
        <v>113.83</v>
      </c>
    </row>
    <row r="836" spans="1:18" hidden="1" x14ac:dyDescent="0.25">
      <c r="A836" t="s">
        <v>1346</v>
      </c>
      <c r="B836" s="2">
        <v>43871</v>
      </c>
      <c r="C836" s="10" t="str">
        <f t="shared" si="36"/>
        <v>2020</v>
      </c>
      <c r="D836">
        <v>10152</v>
      </c>
      <c r="E836" t="s">
        <v>616</v>
      </c>
      <c r="F836" t="s">
        <v>32</v>
      </c>
      <c r="G836" t="s">
        <v>201</v>
      </c>
      <c r="H836" t="s">
        <v>202</v>
      </c>
      <c r="I836" t="s">
        <v>122</v>
      </c>
      <c r="J836" t="s">
        <v>263</v>
      </c>
      <c r="K836" t="s">
        <v>1544</v>
      </c>
      <c r="L836" t="str">
        <f t="shared" si="37"/>
        <v xml:space="preserve">Cuisinart </v>
      </c>
      <c r="M836" t="str">
        <f t="shared" si="38"/>
        <v>Large Order</v>
      </c>
      <c r="N836">
        <v>7</v>
      </c>
      <c r="O836" s="6">
        <v>0.05</v>
      </c>
      <c r="P836" s="3">
        <v>4905.46</v>
      </c>
      <c r="Q836" s="3">
        <v>149.11000000000001</v>
      </c>
      <c r="R836" s="3">
        <v>1241.24</v>
      </c>
    </row>
    <row r="837" spans="1:18" hidden="1" x14ac:dyDescent="0.25">
      <c r="A837" t="s">
        <v>1347</v>
      </c>
      <c r="B837" s="2">
        <v>44553</v>
      </c>
      <c r="C837" s="10" t="str">
        <f t="shared" si="36"/>
        <v>2021</v>
      </c>
      <c r="D837">
        <v>10334</v>
      </c>
      <c r="E837" t="s">
        <v>109</v>
      </c>
      <c r="F837" t="s">
        <v>17</v>
      </c>
      <c r="G837" t="s">
        <v>54</v>
      </c>
      <c r="H837" t="s">
        <v>55</v>
      </c>
      <c r="I837" t="s">
        <v>56</v>
      </c>
      <c r="J837" t="s">
        <v>157</v>
      </c>
      <c r="K837" t="s">
        <v>158</v>
      </c>
      <c r="L837" t="str">
        <f t="shared" si="37"/>
        <v xml:space="preserve">Epson </v>
      </c>
      <c r="M837" t="str">
        <f t="shared" si="38"/>
        <v>Large Order</v>
      </c>
      <c r="N837">
        <v>7</v>
      </c>
      <c r="O837" s="6">
        <v>0</v>
      </c>
      <c r="P837" s="3">
        <v>1322.09</v>
      </c>
      <c r="Q837" s="3">
        <v>24.64</v>
      </c>
      <c r="R837" s="3">
        <v>200.77</v>
      </c>
    </row>
    <row r="838" spans="1:18" hidden="1" x14ac:dyDescent="0.25">
      <c r="A838" t="s">
        <v>1348</v>
      </c>
      <c r="B838" s="2">
        <v>43490</v>
      </c>
      <c r="C838" s="10" t="str">
        <f t="shared" si="36"/>
        <v>2019</v>
      </c>
      <c r="D838">
        <v>10208</v>
      </c>
      <c r="E838" t="s">
        <v>627</v>
      </c>
      <c r="F838" t="s">
        <v>17</v>
      </c>
      <c r="G838" t="s">
        <v>165</v>
      </c>
      <c r="H838" t="s">
        <v>41</v>
      </c>
      <c r="I838" t="s">
        <v>166</v>
      </c>
      <c r="J838" t="s">
        <v>28</v>
      </c>
      <c r="K838" t="s">
        <v>29</v>
      </c>
      <c r="L838" t="str">
        <f t="shared" si="37"/>
        <v xml:space="preserve">LG </v>
      </c>
      <c r="M838" t="str">
        <f t="shared" si="38"/>
        <v>Single Item</v>
      </c>
      <c r="N838">
        <v>1</v>
      </c>
      <c r="O838" s="6">
        <v>0</v>
      </c>
      <c r="P838" s="3">
        <v>1004.18</v>
      </c>
      <c r="Q838" s="3">
        <v>295.55</v>
      </c>
      <c r="R838" s="3">
        <v>280.58999999999997</v>
      </c>
    </row>
    <row r="839" spans="1:18" hidden="1" x14ac:dyDescent="0.25">
      <c r="A839" t="s">
        <v>1349</v>
      </c>
      <c r="B839" s="2">
        <v>44914</v>
      </c>
      <c r="C839" s="10" t="str">
        <f t="shared" si="36"/>
        <v>2022</v>
      </c>
      <c r="D839">
        <v>10090</v>
      </c>
      <c r="E839" t="s">
        <v>325</v>
      </c>
      <c r="F839" t="s">
        <v>17</v>
      </c>
      <c r="G839" t="s">
        <v>112</v>
      </c>
      <c r="H839" t="s">
        <v>26</v>
      </c>
      <c r="I839" t="s">
        <v>27</v>
      </c>
      <c r="J839" t="s">
        <v>129</v>
      </c>
      <c r="K839" t="s">
        <v>130</v>
      </c>
      <c r="L839" t="str">
        <f t="shared" si="37"/>
        <v xml:space="preserve">BlackBerry </v>
      </c>
      <c r="M839" t="str">
        <f t="shared" si="38"/>
        <v>Single Item</v>
      </c>
      <c r="N839">
        <v>1</v>
      </c>
      <c r="O839" s="6">
        <v>0</v>
      </c>
      <c r="P839" s="3">
        <v>916.69</v>
      </c>
      <c r="Q839" s="3">
        <v>53.78</v>
      </c>
      <c r="R839" s="3">
        <v>188.72</v>
      </c>
    </row>
    <row r="840" spans="1:18" hidden="1" x14ac:dyDescent="0.25">
      <c r="A840" t="s">
        <v>1350</v>
      </c>
      <c r="B840" s="2">
        <v>44887</v>
      </c>
      <c r="C840" s="10" t="str">
        <f t="shared" ref="C840:C903" si="39">LEFT(TEXT(B840, "YYYY-MM-DD"), 4)</f>
        <v>2022</v>
      </c>
      <c r="D840">
        <v>10361</v>
      </c>
      <c r="E840" t="s">
        <v>220</v>
      </c>
      <c r="F840" t="s">
        <v>17</v>
      </c>
      <c r="G840" t="s">
        <v>112</v>
      </c>
      <c r="H840" t="s">
        <v>26</v>
      </c>
      <c r="I840" t="s">
        <v>27</v>
      </c>
      <c r="J840" t="s">
        <v>106</v>
      </c>
      <c r="K840" t="s">
        <v>107</v>
      </c>
      <c r="L840" t="str">
        <f t="shared" ref="L840:L903" si="40">LEFT(K840, FIND(" ", K840))</f>
        <v xml:space="preserve">Breville </v>
      </c>
      <c r="M840" t="str">
        <f t="shared" ref="M840:M903" si="41">IF(N840 = 1, "Single Item", IF(N840 &lt;= 4, "Mid-Sized Order", IF(N840 &gt; 4, "Large Order", "Invalid")))</f>
        <v>Large Order</v>
      </c>
      <c r="N840">
        <v>6</v>
      </c>
      <c r="O840" s="6">
        <v>0.2</v>
      </c>
      <c r="P840" s="3">
        <v>6043.92</v>
      </c>
      <c r="Q840" s="3">
        <v>235.58</v>
      </c>
      <c r="R840" s="3">
        <v>1534.54</v>
      </c>
    </row>
    <row r="841" spans="1:18" hidden="1" x14ac:dyDescent="0.25">
      <c r="A841" t="s">
        <v>1351</v>
      </c>
      <c r="B841" s="2">
        <v>44926</v>
      </c>
      <c r="C841" s="10" t="str">
        <f t="shared" si="39"/>
        <v>2022</v>
      </c>
      <c r="D841">
        <v>10372</v>
      </c>
      <c r="E841" t="s">
        <v>1089</v>
      </c>
      <c r="F841" t="s">
        <v>32</v>
      </c>
      <c r="G841" t="s">
        <v>47</v>
      </c>
      <c r="H841" t="s">
        <v>48</v>
      </c>
      <c r="I841" t="s">
        <v>122</v>
      </c>
      <c r="J841" t="s">
        <v>384</v>
      </c>
      <c r="K841" t="s">
        <v>385</v>
      </c>
      <c r="L841" t="str">
        <f t="shared" si="40"/>
        <v xml:space="preserve">Hoover </v>
      </c>
      <c r="M841" t="str">
        <f t="shared" si="41"/>
        <v>Single Item</v>
      </c>
      <c r="N841">
        <v>1</v>
      </c>
      <c r="O841" s="6">
        <v>0.15</v>
      </c>
      <c r="P841" s="3">
        <v>1255.1600000000001</v>
      </c>
      <c r="Q841" s="3">
        <v>363.53</v>
      </c>
      <c r="R841" s="3">
        <v>350.14</v>
      </c>
    </row>
    <row r="842" spans="1:18" hidden="1" x14ac:dyDescent="0.25">
      <c r="A842" t="s">
        <v>1352</v>
      </c>
      <c r="B842" s="2">
        <v>43204</v>
      </c>
      <c r="C842" s="10" t="str">
        <f t="shared" si="39"/>
        <v>2018</v>
      </c>
      <c r="D842">
        <v>10177</v>
      </c>
      <c r="E842" t="s">
        <v>1255</v>
      </c>
      <c r="F842" t="s">
        <v>39</v>
      </c>
      <c r="G842" t="s">
        <v>165</v>
      </c>
      <c r="H842" t="s">
        <v>41</v>
      </c>
      <c r="I842" t="s">
        <v>166</v>
      </c>
      <c r="J842" t="s">
        <v>302</v>
      </c>
      <c r="K842" t="s">
        <v>303</v>
      </c>
      <c r="L842" t="str">
        <f t="shared" si="40"/>
        <v xml:space="preserve">Toshiba </v>
      </c>
      <c r="M842" t="str">
        <f t="shared" si="41"/>
        <v>Large Order</v>
      </c>
      <c r="N842">
        <v>5</v>
      </c>
      <c r="O842" s="6">
        <v>0</v>
      </c>
      <c r="P842" s="3">
        <v>1364.35</v>
      </c>
      <c r="Q842" s="3">
        <v>34.130000000000003</v>
      </c>
      <c r="R842" s="3">
        <v>167.11</v>
      </c>
    </row>
    <row r="843" spans="1:18" hidden="1" x14ac:dyDescent="0.25">
      <c r="A843" t="s">
        <v>1353</v>
      </c>
      <c r="B843" s="2">
        <v>43410</v>
      </c>
      <c r="C843" s="10" t="str">
        <f t="shared" si="39"/>
        <v>2018</v>
      </c>
      <c r="D843">
        <v>10264</v>
      </c>
      <c r="E843" t="s">
        <v>232</v>
      </c>
      <c r="F843" t="s">
        <v>17</v>
      </c>
      <c r="G843" t="s">
        <v>25</v>
      </c>
      <c r="H843" t="s">
        <v>26</v>
      </c>
      <c r="I843" t="s">
        <v>27</v>
      </c>
      <c r="J843" t="s">
        <v>379</v>
      </c>
      <c r="K843" t="s">
        <v>380</v>
      </c>
      <c r="L843" t="str">
        <f t="shared" si="40"/>
        <v xml:space="preserve">Toshiba </v>
      </c>
      <c r="M843" t="str">
        <f t="shared" si="41"/>
        <v>Mid-Sized Order</v>
      </c>
      <c r="N843">
        <v>4</v>
      </c>
      <c r="O843" s="6">
        <v>0.1</v>
      </c>
      <c r="P843" s="3">
        <v>4086.36</v>
      </c>
      <c r="Q843" s="3">
        <v>158.19999999999999</v>
      </c>
      <c r="R843" s="3">
        <v>914.82</v>
      </c>
    </row>
    <row r="844" spans="1:18" hidden="1" x14ac:dyDescent="0.25">
      <c r="A844" t="s">
        <v>1354</v>
      </c>
      <c r="B844" s="2">
        <v>44437</v>
      </c>
      <c r="C844" s="10" t="str">
        <f t="shared" si="39"/>
        <v>2021</v>
      </c>
      <c r="D844">
        <v>10392</v>
      </c>
      <c r="E844" t="s">
        <v>1016</v>
      </c>
      <c r="F844" t="s">
        <v>17</v>
      </c>
      <c r="G844" t="s">
        <v>47</v>
      </c>
      <c r="H844" t="s">
        <v>48</v>
      </c>
      <c r="I844" t="s">
        <v>122</v>
      </c>
      <c r="J844" t="s">
        <v>480</v>
      </c>
      <c r="K844" t="s">
        <v>481</v>
      </c>
      <c r="L844" t="str">
        <f t="shared" si="40"/>
        <v xml:space="preserve">Panasonic </v>
      </c>
      <c r="M844" t="str">
        <f t="shared" si="41"/>
        <v>Mid-Sized Order</v>
      </c>
      <c r="N844">
        <v>4</v>
      </c>
      <c r="O844" s="6">
        <v>0.05</v>
      </c>
      <c r="P844" s="3">
        <v>3540.28</v>
      </c>
      <c r="Q844" s="3">
        <v>151.81</v>
      </c>
      <c r="R844" s="3">
        <v>794.06</v>
      </c>
    </row>
    <row r="845" spans="1:18" hidden="1" x14ac:dyDescent="0.25">
      <c r="A845" t="s">
        <v>1355</v>
      </c>
      <c r="B845" s="2">
        <v>43142</v>
      </c>
      <c r="C845" s="10" t="str">
        <f t="shared" si="39"/>
        <v>2018</v>
      </c>
      <c r="D845">
        <v>10359</v>
      </c>
      <c r="E845" t="s">
        <v>1174</v>
      </c>
      <c r="F845" t="s">
        <v>17</v>
      </c>
      <c r="G845" t="s">
        <v>18</v>
      </c>
      <c r="H845" t="s">
        <v>19</v>
      </c>
      <c r="I845" t="s">
        <v>20</v>
      </c>
      <c r="J845" t="s">
        <v>283</v>
      </c>
      <c r="K845" t="s">
        <v>284</v>
      </c>
      <c r="L845" t="str">
        <f t="shared" si="40"/>
        <v xml:space="preserve">Sony </v>
      </c>
      <c r="M845" t="str">
        <f t="shared" si="41"/>
        <v>Mid-Sized Order</v>
      </c>
      <c r="N845">
        <v>4</v>
      </c>
      <c r="O845" s="6">
        <v>0.05</v>
      </c>
      <c r="P845" s="3">
        <v>3469.28</v>
      </c>
      <c r="Q845" s="3">
        <v>157</v>
      </c>
      <c r="R845" s="3">
        <v>778.94</v>
      </c>
    </row>
    <row r="846" spans="1:18" hidden="1" x14ac:dyDescent="0.25">
      <c r="A846" t="s">
        <v>1356</v>
      </c>
      <c r="B846" s="2">
        <v>44003</v>
      </c>
      <c r="C846" s="10" t="str">
        <f t="shared" si="39"/>
        <v>2020</v>
      </c>
      <c r="D846">
        <v>10373</v>
      </c>
      <c r="E846" t="s">
        <v>446</v>
      </c>
      <c r="F846" t="s">
        <v>32</v>
      </c>
      <c r="G846" t="s">
        <v>54</v>
      </c>
      <c r="H846" t="s">
        <v>55</v>
      </c>
      <c r="I846" t="s">
        <v>56</v>
      </c>
      <c r="J846" t="s">
        <v>379</v>
      </c>
      <c r="K846" t="s">
        <v>380</v>
      </c>
      <c r="L846" t="str">
        <f t="shared" si="40"/>
        <v xml:space="preserve">Toshiba </v>
      </c>
      <c r="M846" t="str">
        <f t="shared" si="41"/>
        <v>Single Item</v>
      </c>
      <c r="N846">
        <v>1</v>
      </c>
      <c r="O846" s="6">
        <v>0</v>
      </c>
      <c r="P846" s="3">
        <v>1021.59</v>
      </c>
      <c r="Q846" s="3">
        <v>189.84</v>
      </c>
      <c r="R846" s="3">
        <v>243.73</v>
      </c>
    </row>
    <row r="847" spans="1:18" hidden="1" x14ac:dyDescent="0.25">
      <c r="A847" t="s">
        <v>1357</v>
      </c>
      <c r="B847" s="2">
        <v>44062</v>
      </c>
      <c r="C847" s="10" t="str">
        <f t="shared" si="39"/>
        <v>2020</v>
      </c>
      <c r="D847">
        <v>10372</v>
      </c>
      <c r="E847" t="s">
        <v>1089</v>
      </c>
      <c r="F847" t="s">
        <v>32</v>
      </c>
      <c r="G847" t="s">
        <v>121</v>
      </c>
      <c r="H847" t="s">
        <v>121</v>
      </c>
      <c r="I847" t="s">
        <v>122</v>
      </c>
      <c r="J847" t="s">
        <v>195</v>
      </c>
      <c r="K847" t="s">
        <v>196</v>
      </c>
      <c r="L847" t="str">
        <f t="shared" si="40"/>
        <v xml:space="preserve">Cuisinart </v>
      </c>
      <c r="M847" t="str">
        <f t="shared" si="41"/>
        <v>Large Order</v>
      </c>
      <c r="N847">
        <v>5</v>
      </c>
      <c r="O847" s="6">
        <v>0.2</v>
      </c>
      <c r="P847" s="3">
        <v>1396.4</v>
      </c>
      <c r="Q847" s="3">
        <v>24.29</v>
      </c>
      <c r="R847" s="3">
        <v>169.98</v>
      </c>
    </row>
    <row r="848" spans="1:18" hidden="1" x14ac:dyDescent="0.25">
      <c r="A848" t="s">
        <v>1358</v>
      </c>
      <c r="B848" s="2">
        <v>44319</v>
      </c>
      <c r="C848" s="10" t="str">
        <f t="shared" si="39"/>
        <v>2021</v>
      </c>
      <c r="D848">
        <v>10009</v>
      </c>
      <c r="E848" t="s">
        <v>769</v>
      </c>
      <c r="F848" t="s">
        <v>32</v>
      </c>
      <c r="G848" t="s">
        <v>121</v>
      </c>
      <c r="H848" t="s">
        <v>121</v>
      </c>
      <c r="I848" t="s">
        <v>122</v>
      </c>
      <c r="J848" t="s">
        <v>157</v>
      </c>
      <c r="K848" t="s">
        <v>158</v>
      </c>
      <c r="L848" t="str">
        <f t="shared" si="40"/>
        <v xml:space="preserve">Epson </v>
      </c>
      <c r="M848" t="str">
        <f t="shared" si="41"/>
        <v>Single Item</v>
      </c>
      <c r="N848">
        <v>1</v>
      </c>
      <c r="O848" s="6">
        <v>0.05</v>
      </c>
      <c r="P848" s="3">
        <v>188.87</v>
      </c>
      <c r="Q848" s="3">
        <v>21.56</v>
      </c>
      <c r="R848" s="3">
        <v>30.49</v>
      </c>
    </row>
    <row r="849" spans="1:18" hidden="1" x14ac:dyDescent="0.25">
      <c r="A849" t="s">
        <v>1359</v>
      </c>
      <c r="B849" s="2">
        <v>43371</v>
      </c>
      <c r="C849" s="10" t="str">
        <f t="shared" si="39"/>
        <v>2018</v>
      </c>
      <c r="D849">
        <v>10154</v>
      </c>
      <c r="E849" t="s">
        <v>859</v>
      </c>
      <c r="F849" t="s">
        <v>39</v>
      </c>
      <c r="G849" t="s">
        <v>121</v>
      </c>
      <c r="H849" t="s">
        <v>121</v>
      </c>
      <c r="I849" t="s">
        <v>122</v>
      </c>
      <c r="J849" t="s">
        <v>195</v>
      </c>
      <c r="K849" t="s">
        <v>196</v>
      </c>
      <c r="L849" t="str">
        <f t="shared" si="40"/>
        <v xml:space="preserve">Cuisinart </v>
      </c>
      <c r="M849" t="str">
        <f t="shared" si="41"/>
        <v>Single Item</v>
      </c>
      <c r="N849">
        <v>1</v>
      </c>
      <c r="O849" s="6">
        <v>0</v>
      </c>
      <c r="P849" s="3">
        <v>279.27999999999997</v>
      </c>
      <c r="Q849" s="3">
        <v>24.29</v>
      </c>
      <c r="R849" s="3">
        <v>35.94</v>
      </c>
    </row>
    <row r="850" spans="1:18" hidden="1" x14ac:dyDescent="0.25">
      <c r="A850" t="s">
        <v>1360</v>
      </c>
      <c r="B850" s="2">
        <v>43245</v>
      </c>
      <c r="C850" s="10" t="str">
        <f t="shared" si="39"/>
        <v>2018</v>
      </c>
      <c r="D850">
        <v>10012</v>
      </c>
      <c r="E850" t="s">
        <v>1361</v>
      </c>
      <c r="F850" t="s">
        <v>32</v>
      </c>
      <c r="G850" t="s">
        <v>112</v>
      </c>
      <c r="H850" t="s">
        <v>26</v>
      </c>
      <c r="I850" t="s">
        <v>27</v>
      </c>
      <c r="J850" t="s">
        <v>157</v>
      </c>
      <c r="K850" t="s">
        <v>158</v>
      </c>
      <c r="L850" t="str">
        <f t="shared" si="40"/>
        <v xml:space="preserve">Epson </v>
      </c>
      <c r="M850" t="str">
        <f t="shared" si="41"/>
        <v>Mid-Sized Order</v>
      </c>
      <c r="N850">
        <v>2</v>
      </c>
      <c r="O850" s="6">
        <v>0.2</v>
      </c>
      <c r="P850" s="3">
        <v>377.74</v>
      </c>
      <c r="Q850" s="3">
        <v>20.53</v>
      </c>
      <c r="R850" s="3">
        <v>58.71</v>
      </c>
    </row>
    <row r="851" spans="1:18" hidden="1" x14ac:dyDescent="0.25">
      <c r="A851" t="s">
        <v>1362</v>
      </c>
      <c r="B851" s="2">
        <v>44143</v>
      </c>
      <c r="C851" s="10" t="str">
        <f t="shared" si="39"/>
        <v>2020</v>
      </c>
      <c r="D851">
        <v>10017</v>
      </c>
      <c r="E851" t="s">
        <v>486</v>
      </c>
      <c r="F851" t="s">
        <v>39</v>
      </c>
      <c r="G851" t="s">
        <v>165</v>
      </c>
      <c r="H851" t="s">
        <v>41</v>
      </c>
      <c r="I851" t="s">
        <v>166</v>
      </c>
      <c r="J851" t="s">
        <v>157</v>
      </c>
      <c r="K851" t="s">
        <v>158</v>
      </c>
      <c r="L851" t="str">
        <f t="shared" si="40"/>
        <v xml:space="preserve">Epson </v>
      </c>
      <c r="M851" t="str">
        <f t="shared" si="41"/>
        <v>Single Item</v>
      </c>
      <c r="N851">
        <v>1</v>
      </c>
      <c r="O851" s="6">
        <v>0.25</v>
      </c>
      <c r="P851" s="3">
        <v>188.87</v>
      </c>
      <c r="Q851" s="3">
        <v>22.58</v>
      </c>
      <c r="R851" s="3">
        <v>30.59</v>
      </c>
    </row>
    <row r="852" spans="1:18" hidden="1" x14ac:dyDescent="0.25">
      <c r="A852" t="s">
        <v>1363</v>
      </c>
      <c r="B852" s="2">
        <v>43723</v>
      </c>
      <c r="C852" s="10" t="str">
        <f t="shared" si="39"/>
        <v>2019</v>
      </c>
      <c r="D852">
        <v>10245</v>
      </c>
      <c r="E852" t="s">
        <v>1364</v>
      </c>
      <c r="F852" t="s">
        <v>39</v>
      </c>
      <c r="G852" t="s">
        <v>278</v>
      </c>
      <c r="H852" t="s">
        <v>279</v>
      </c>
      <c r="I852" t="s">
        <v>122</v>
      </c>
      <c r="J852" t="s">
        <v>95</v>
      </c>
      <c r="K852" t="s">
        <v>96</v>
      </c>
      <c r="L852" t="str">
        <f t="shared" si="40"/>
        <v xml:space="preserve">Sharp </v>
      </c>
      <c r="M852" t="str">
        <f t="shared" si="41"/>
        <v>Single Item</v>
      </c>
      <c r="N852">
        <v>1</v>
      </c>
      <c r="O852" s="6">
        <v>0</v>
      </c>
      <c r="P852" s="3">
        <v>1024.3699999999999</v>
      </c>
      <c r="Q852" s="3">
        <v>197.44</v>
      </c>
      <c r="R852" s="3">
        <v>245.1</v>
      </c>
    </row>
    <row r="853" spans="1:18" hidden="1" x14ac:dyDescent="0.25">
      <c r="A853" t="s">
        <v>1365</v>
      </c>
      <c r="B853" s="2">
        <v>44405</v>
      </c>
      <c r="C853" s="10" t="str">
        <f t="shared" si="39"/>
        <v>2021</v>
      </c>
      <c r="D853">
        <v>10239</v>
      </c>
      <c r="E853" t="s">
        <v>277</v>
      </c>
      <c r="F853" t="s">
        <v>32</v>
      </c>
      <c r="G853" t="s">
        <v>88</v>
      </c>
      <c r="H853" t="s">
        <v>89</v>
      </c>
      <c r="I853" t="s">
        <v>90</v>
      </c>
      <c r="J853" t="s">
        <v>496</v>
      </c>
      <c r="K853" t="s">
        <v>1553</v>
      </c>
      <c r="L853" t="str">
        <f t="shared" si="40"/>
        <v xml:space="preserve">Brother </v>
      </c>
      <c r="M853" t="str">
        <f t="shared" si="41"/>
        <v>Mid-Sized Order</v>
      </c>
      <c r="N853">
        <v>4</v>
      </c>
      <c r="O853" s="6">
        <v>0.3</v>
      </c>
      <c r="P853" s="3">
        <v>1117.2</v>
      </c>
      <c r="Q853" s="3">
        <v>29.66</v>
      </c>
      <c r="R853" s="3">
        <v>170.57</v>
      </c>
    </row>
    <row r="854" spans="1:18" hidden="1" x14ac:dyDescent="0.25">
      <c r="A854" t="s">
        <v>1366</v>
      </c>
      <c r="B854" s="2">
        <v>44169</v>
      </c>
      <c r="C854" s="10" t="str">
        <f t="shared" si="39"/>
        <v>2020</v>
      </c>
      <c r="D854">
        <v>10109</v>
      </c>
      <c r="E854" t="s">
        <v>348</v>
      </c>
      <c r="F854" t="s">
        <v>32</v>
      </c>
      <c r="G854" t="s">
        <v>54</v>
      </c>
      <c r="H854" t="s">
        <v>55</v>
      </c>
      <c r="I854" t="s">
        <v>56</v>
      </c>
      <c r="J854" t="s">
        <v>398</v>
      </c>
      <c r="K854" t="s">
        <v>1551</v>
      </c>
      <c r="L854" t="str">
        <f t="shared" si="40"/>
        <v xml:space="preserve">Samsung </v>
      </c>
      <c r="M854" t="str">
        <f t="shared" si="41"/>
        <v>Mid-Sized Order</v>
      </c>
      <c r="N854">
        <v>3</v>
      </c>
      <c r="O854" s="6">
        <v>0</v>
      </c>
      <c r="P854" s="3">
        <v>718.41</v>
      </c>
      <c r="Q854" s="3">
        <v>27.41</v>
      </c>
      <c r="R854" s="3">
        <v>88.96</v>
      </c>
    </row>
    <row r="855" spans="1:18" hidden="1" x14ac:dyDescent="0.25">
      <c r="A855" t="s">
        <v>1367</v>
      </c>
      <c r="B855" s="2">
        <v>44915</v>
      </c>
      <c r="C855" s="10" t="str">
        <f t="shared" si="39"/>
        <v>2022</v>
      </c>
      <c r="D855">
        <v>10197</v>
      </c>
      <c r="E855" t="s">
        <v>523</v>
      </c>
      <c r="F855" t="s">
        <v>32</v>
      </c>
      <c r="G855" t="s">
        <v>40</v>
      </c>
      <c r="H855" t="s">
        <v>41</v>
      </c>
      <c r="I855" t="s">
        <v>166</v>
      </c>
      <c r="J855" t="s">
        <v>294</v>
      </c>
      <c r="K855" t="s">
        <v>295</v>
      </c>
      <c r="L855" t="str">
        <f t="shared" si="40"/>
        <v xml:space="preserve">Motorola </v>
      </c>
      <c r="M855" t="str">
        <f t="shared" si="41"/>
        <v>Mid-Sized Order</v>
      </c>
      <c r="N855">
        <v>2</v>
      </c>
      <c r="O855" s="6">
        <v>0.05</v>
      </c>
      <c r="P855" s="3">
        <v>1800.48</v>
      </c>
      <c r="Q855" s="3">
        <v>58.44</v>
      </c>
      <c r="R855" s="3">
        <v>365.94</v>
      </c>
    </row>
    <row r="856" spans="1:18" hidden="1" x14ac:dyDescent="0.25">
      <c r="A856" t="s">
        <v>1368</v>
      </c>
      <c r="B856" s="2">
        <v>44149</v>
      </c>
      <c r="C856" s="10" t="str">
        <f t="shared" si="39"/>
        <v>2020</v>
      </c>
      <c r="D856">
        <v>10108</v>
      </c>
      <c r="E856" t="s">
        <v>765</v>
      </c>
      <c r="F856" t="s">
        <v>32</v>
      </c>
      <c r="G856" t="s">
        <v>154</v>
      </c>
      <c r="H856" t="s">
        <v>155</v>
      </c>
      <c r="I856" t="s">
        <v>156</v>
      </c>
      <c r="J856" t="s">
        <v>150</v>
      </c>
      <c r="K856" t="s">
        <v>151</v>
      </c>
      <c r="L856" t="str">
        <f t="shared" si="40"/>
        <v xml:space="preserve">Maytag </v>
      </c>
      <c r="M856" t="str">
        <f t="shared" si="41"/>
        <v>Single Item</v>
      </c>
      <c r="N856">
        <v>1</v>
      </c>
      <c r="O856" s="6">
        <v>0</v>
      </c>
      <c r="P856" s="3">
        <v>878.08</v>
      </c>
      <c r="Q856" s="3">
        <v>251.43</v>
      </c>
      <c r="R856" s="3">
        <v>244.66</v>
      </c>
    </row>
    <row r="857" spans="1:18" hidden="1" x14ac:dyDescent="0.25">
      <c r="A857" t="s">
        <v>1369</v>
      </c>
      <c r="B857" s="2">
        <v>44421</v>
      </c>
      <c r="C857" s="10" t="str">
        <f t="shared" si="39"/>
        <v>2021</v>
      </c>
      <c r="D857">
        <v>10202</v>
      </c>
      <c r="E857" t="s">
        <v>1133</v>
      </c>
      <c r="F857" t="s">
        <v>39</v>
      </c>
      <c r="G857" t="s">
        <v>133</v>
      </c>
      <c r="H857" t="s">
        <v>134</v>
      </c>
      <c r="I857" t="s">
        <v>135</v>
      </c>
      <c r="J857" t="s">
        <v>427</v>
      </c>
      <c r="K857" t="s">
        <v>428</v>
      </c>
      <c r="L857" t="str">
        <f t="shared" si="40"/>
        <v xml:space="preserve">Sharp </v>
      </c>
      <c r="M857" t="str">
        <f t="shared" si="41"/>
        <v>Mid-Sized Order</v>
      </c>
      <c r="N857">
        <v>2</v>
      </c>
      <c r="O857" s="6">
        <v>0</v>
      </c>
      <c r="P857" s="3">
        <v>258.38</v>
      </c>
      <c r="Q857" s="3">
        <v>13.88</v>
      </c>
      <c r="R857" s="3">
        <v>40.15</v>
      </c>
    </row>
    <row r="858" spans="1:18" hidden="1" x14ac:dyDescent="0.25">
      <c r="A858" t="s">
        <v>1370</v>
      </c>
      <c r="B858" s="2">
        <v>44276</v>
      </c>
      <c r="C858" s="10" t="str">
        <f t="shared" si="39"/>
        <v>2021</v>
      </c>
      <c r="D858">
        <v>10269</v>
      </c>
      <c r="E858" t="s">
        <v>463</v>
      </c>
      <c r="F858" t="s">
        <v>17</v>
      </c>
      <c r="G858" t="s">
        <v>88</v>
      </c>
      <c r="H858" t="s">
        <v>89</v>
      </c>
      <c r="I858" t="s">
        <v>90</v>
      </c>
      <c r="J858" t="s">
        <v>84</v>
      </c>
      <c r="K858" t="s">
        <v>85</v>
      </c>
      <c r="L858" t="str">
        <f t="shared" si="40"/>
        <v xml:space="preserve">Panasonic </v>
      </c>
      <c r="M858" t="str">
        <f t="shared" si="41"/>
        <v>Single Item</v>
      </c>
      <c r="N858">
        <v>1</v>
      </c>
      <c r="O858" s="6">
        <v>0.1</v>
      </c>
      <c r="P858" s="3">
        <v>289.92</v>
      </c>
      <c r="Q858" s="3">
        <v>34.74</v>
      </c>
      <c r="R858" s="3">
        <v>38.26</v>
      </c>
    </row>
    <row r="859" spans="1:18" hidden="1" x14ac:dyDescent="0.25">
      <c r="A859" t="s">
        <v>1371</v>
      </c>
      <c r="B859" s="2">
        <v>43874</v>
      </c>
      <c r="C859" s="10" t="str">
        <f t="shared" si="39"/>
        <v>2020</v>
      </c>
      <c r="D859">
        <v>10202</v>
      </c>
      <c r="E859" t="s">
        <v>1133</v>
      </c>
      <c r="F859" t="s">
        <v>39</v>
      </c>
      <c r="G859" t="s">
        <v>88</v>
      </c>
      <c r="H859" t="s">
        <v>89</v>
      </c>
      <c r="I859" t="s">
        <v>90</v>
      </c>
      <c r="J859" t="s">
        <v>157</v>
      </c>
      <c r="K859" t="s">
        <v>158</v>
      </c>
      <c r="L859" t="str">
        <f t="shared" si="40"/>
        <v xml:space="preserve">Epson </v>
      </c>
      <c r="M859" t="str">
        <f t="shared" si="41"/>
        <v>Single Item</v>
      </c>
      <c r="N859">
        <v>1</v>
      </c>
      <c r="O859" s="6">
        <v>0.15</v>
      </c>
      <c r="P859" s="3">
        <v>188.87</v>
      </c>
      <c r="Q859" s="3">
        <v>22.58</v>
      </c>
      <c r="R859" s="3">
        <v>30.59</v>
      </c>
    </row>
    <row r="860" spans="1:18" hidden="1" x14ac:dyDescent="0.25">
      <c r="A860" t="s">
        <v>1372</v>
      </c>
      <c r="B860" s="2">
        <v>43926</v>
      </c>
      <c r="C860" s="10" t="str">
        <f t="shared" si="39"/>
        <v>2020</v>
      </c>
      <c r="D860">
        <v>10018</v>
      </c>
      <c r="E860" t="s">
        <v>542</v>
      </c>
      <c r="F860" t="s">
        <v>39</v>
      </c>
      <c r="G860" t="s">
        <v>261</v>
      </c>
      <c r="H860" t="s">
        <v>261</v>
      </c>
      <c r="I860" t="s">
        <v>1543</v>
      </c>
      <c r="J860" t="s">
        <v>209</v>
      </c>
      <c r="K860" t="s">
        <v>210</v>
      </c>
      <c r="L860" t="str">
        <f t="shared" si="40"/>
        <v xml:space="preserve">Brother </v>
      </c>
      <c r="M860" t="str">
        <f t="shared" si="41"/>
        <v>Single Item</v>
      </c>
      <c r="N860">
        <v>1</v>
      </c>
      <c r="O860" s="6">
        <v>0.05</v>
      </c>
      <c r="P860" s="3">
        <v>136.71</v>
      </c>
      <c r="Q860" s="3">
        <v>12.89</v>
      </c>
      <c r="R860" s="3">
        <v>21.8</v>
      </c>
    </row>
    <row r="861" spans="1:18" hidden="1" x14ac:dyDescent="0.25">
      <c r="A861" t="s">
        <v>1373</v>
      </c>
      <c r="B861" s="2">
        <v>43353</v>
      </c>
      <c r="C861" s="10" t="str">
        <f t="shared" si="39"/>
        <v>2018</v>
      </c>
      <c r="D861">
        <v>10321</v>
      </c>
      <c r="E861" t="s">
        <v>794</v>
      </c>
      <c r="F861" t="s">
        <v>32</v>
      </c>
      <c r="G861" t="s">
        <v>112</v>
      </c>
      <c r="H861" t="s">
        <v>26</v>
      </c>
      <c r="I861" t="s">
        <v>27</v>
      </c>
      <c r="J861" t="s">
        <v>181</v>
      </c>
      <c r="K861" t="s">
        <v>182</v>
      </c>
      <c r="L861" t="str">
        <f t="shared" si="40"/>
        <v xml:space="preserve">Hoover </v>
      </c>
      <c r="M861" t="str">
        <f t="shared" si="41"/>
        <v>Single Item</v>
      </c>
      <c r="N861">
        <v>1</v>
      </c>
      <c r="O861" s="6">
        <v>0</v>
      </c>
      <c r="P861" s="3">
        <v>230.19</v>
      </c>
      <c r="Q861" s="3">
        <v>26.22</v>
      </c>
      <c r="R861" s="3">
        <v>30.24</v>
      </c>
    </row>
    <row r="862" spans="1:18" hidden="1" x14ac:dyDescent="0.25">
      <c r="A862" t="s">
        <v>1374</v>
      </c>
      <c r="B862" s="2">
        <v>44391</v>
      </c>
      <c r="C862" s="10" t="str">
        <f t="shared" si="39"/>
        <v>2021</v>
      </c>
      <c r="D862">
        <v>10074</v>
      </c>
      <c r="E862" t="s">
        <v>389</v>
      </c>
      <c r="F862" t="s">
        <v>32</v>
      </c>
      <c r="G862" t="s">
        <v>112</v>
      </c>
      <c r="H862" t="s">
        <v>26</v>
      </c>
      <c r="I862" t="s">
        <v>27</v>
      </c>
      <c r="J862" t="s">
        <v>28</v>
      </c>
      <c r="K862" t="s">
        <v>29</v>
      </c>
      <c r="L862" t="str">
        <f t="shared" si="40"/>
        <v xml:space="preserve">LG </v>
      </c>
      <c r="M862" t="str">
        <f t="shared" si="41"/>
        <v>Single Item</v>
      </c>
      <c r="N862">
        <v>1</v>
      </c>
      <c r="O862" s="6">
        <v>0</v>
      </c>
      <c r="P862" s="3">
        <v>1004.18</v>
      </c>
      <c r="Q862" s="3">
        <v>268.68</v>
      </c>
      <c r="R862" s="3">
        <v>277.91000000000003</v>
      </c>
    </row>
    <row r="863" spans="1:18" hidden="1" x14ac:dyDescent="0.25">
      <c r="A863" t="s">
        <v>1375</v>
      </c>
      <c r="B863" s="2">
        <v>43220</v>
      </c>
      <c r="C863" s="10" t="str">
        <f t="shared" si="39"/>
        <v>2018</v>
      </c>
      <c r="D863">
        <v>10324</v>
      </c>
      <c r="E863" t="s">
        <v>222</v>
      </c>
      <c r="F863" t="s">
        <v>32</v>
      </c>
      <c r="G863" t="s">
        <v>47</v>
      </c>
      <c r="H863" t="s">
        <v>48</v>
      </c>
      <c r="I863" t="s">
        <v>122</v>
      </c>
      <c r="J863" t="s">
        <v>95</v>
      </c>
      <c r="K863" t="s">
        <v>96</v>
      </c>
      <c r="L863" t="str">
        <f t="shared" si="40"/>
        <v xml:space="preserve">Sharp </v>
      </c>
      <c r="M863" t="str">
        <f t="shared" si="41"/>
        <v>Large Order</v>
      </c>
      <c r="N863">
        <v>5</v>
      </c>
      <c r="O863" s="6">
        <v>0</v>
      </c>
      <c r="P863" s="3">
        <v>5121.8500000000004</v>
      </c>
      <c r="Q863" s="3">
        <v>197.44</v>
      </c>
      <c r="R863" s="3">
        <v>1146.54</v>
      </c>
    </row>
    <row r="864" spans="1:18" hidden="1" x14ac:dyDescent="0.25">
      <c r="A864" t="s">
        <v>1376</v>
      </c>
      <c r="B864" s="2">
        <v>43131</v>
      </c>
      <c r="C864" s="10" t="str">
        <f t="shared" si="39"/>
        <v>2018</v>
      </c>
      <c r="D864">
        <v>10122</v>
      </c>
      <c r="E864" t="s">
        <v>1377</v>
      </c>
      <c r="F864" t="s">
        <v>32</v>
      </c>
      <c r="G864" t="s">
        <v>112</v>
      </c>
      <c r="H864" t="s">
        <v>26</v>
      </c>
      <c r="I864" t="s">
        <v>27</v>
      </c>
      <c r="J864" t="s">
        <v>195</v>
      </c>
      <c r="K864" t="s">
        <v>196</v>
      </c>
      <c r="L864" t="str">
        <f t="shared" si="40"/>
        <v xml:space="preserve">Cuisinart </v>
      </c>
      <c r="M864" t="str">
        <f t="shared" si="41"/>
        <v>Mid-Sized Order</v>
      </c>
      <c r="N864">
        <v>2</v>
      </c>
      <c r="O864" s="6">
        <v>0.05</v>
      </c>
      <c r="P864" s="3">
        <v>558.55999999999995</v>
      </c>
      <c r="Q864" s="3">
        <v>23.13</v>
      </c>
      <c r="R864" s="3">
        <v>69.33</v>
      </c>
    </row>
    <row r="865" spans="1:18" hidden="1" x14ac:dyDescent="0.25">
      <c r="A865" t="s">
        <v>1378</v>
      </c>
      <c r="B865" s="2">
        <v>44285</v>
      </c>
      <c r="C865" s="10" t="str">
        <f t="shared" si="39"/>
        <v>2021</v>
      </c>
      <c r="D865">
        <v>10259</v>
      </c>
      <c r="E865" t="s">
        <v>457</v>
      </c>
      <c r="F865" t="s">
        <v>17</v>
      </c>
      <c r="G865" t="s">
        <v>116</v>
      </c>
      <c r="H865" t="s">
        <v>26</v>
      </c>
      <c r="I865" t="s">
        <v>27</v>
      </c>
      <c r="J865" t="s">
        <v>236</v>
      </c>
      <c r="K865" t="s">
        <v>237</v>
      </c>
      <c r="L865" t="str">
        <f t="shared" si="40"/>
        <v xml:space="preserve">Hamilton </v>
      </c>
      <c r="M865" t="str">
        <f t="shared" si="41"/>
        <v>Single Item</v>
      </c>
      <c r="N865">
        <v>1</v>
      </c>
      <c r="O865" s="6">
        <v>0</v>
      </c>
      <c r="P865" s="3">
        <v>737.82</v>
      </c>
      <c r="Q865" s="3">
        <v>175.46</v>
      </c>
      <c r="R865" s="3">
        <v>202.01</v>
      </c>
    </row>
    <row r="866" spans="1:18" hidden="1" x14ac:dyDescent="0.25">
      <c r="A866" t="s">
        <v>1379</v>
      </c>
      <c r="B866" s="2">
        <v>43903</v>
      </c>
      <c r="C866" s="10" t="str">
        <f t="shared" si="39"/>
        <v>2020</v>
      </c>
      <c r="D866">
        <v>10060</v>
      </c>
      <c r="E866" t="s">
        <v>648</v>
      </c>
      <c r="F866" t="s">
        <v>39</v>
      </c>
      <c r="G866" t="s">
        <v>18</v>
      </c>
      <c r="H866" t="s">
        <v>19</v>
      </c>
      <c r="I866" t="s">
        <v>20</v>
      </c>
      <c r="J866" t="s">
        <v>68</v>
      </c>
      <c r="K866" t="s">
        <v>69</v>
      </c>
      <c r="L866" t="str">
        <f t="shared" si="40"/>
        <v xml:space="preserve">StarTech </v>
      </c>
      <c r="M866" t="str">
        <f t="shared" si="41"/>
        <v>Single Item</v>
      </c>
      <c r="N866">
        <v>1</v>
      </c>
      <c r="O866" s="6">
        <v>0.3</v>
      </c>
      <c r="P866" s="3">
        <v>226.49</v>
      </c>
      <c r="Q866" s="3">
        <v>20.74</v>
      </c>
      <c r="R866" s="3">
        <v>36.04</v>
      </c>
    </row>
    <row r="867" spans="1:18" hidden="1" x14ac:dyDescent="0.25">
      <c r="A867" t="s">
        <v>1380</v>
      </c>
      <c r="B867" s="2">
        <v>44096</v>
      </c>
      <c r="C867" s="10" t="str">
        <f t="shared" si="39"/>
        <v>2020</v>
      </c>
      <c r="D867">
        <v>10359</v>
      </c>
      <c r="E867" t="s">
        <v>1174</v>
      </c>
      <c r="F867" t="s">
        <v>17</v>
      </c>
      <c r="G867" t="s">
        <v>133</v>
      </c>
      <c r="H867" t="s">
        <v>134</v>
      </c>
      <c r="I867" t="s">
        <v>135</v>
      </c>
      <c r="J867" t="s">
        <v>84</v>
      </c>
      <c r="K867" t="s">
        <v>85</v>
      </c>
      <c r="L867" t="str">
        <f t="shared" si="40"/>
        <v xml:space="preserve">Panasonic </v>
      </c>
      <c r="M867" t="str">
        <f t="shared" si="41"/>
        <v>Mid-Sized Order</v>
      </c>
      <c r="N867">
        <v>4</v>
      </c>
      <c r="O867" s="6">
        <v>0.05</v>
      </c>
      <c r="P867" s="3">
        <v>1159.68</v>
      </c>
      <c r="Q867" s="3">
        <v>36.32</v>
      </c>
      <c r="R867" s="3">
        <v>142.79</v>
      </c>
    </row>
    <row r="868" spans="1:18" hidden="1" x14ac:dyDescent="0.25">
      <c r="A868" t="s">
        <v>1381</v>
      </c>
      <c r="B868" s="2">
        <v>44226</v>
      </c>
      <c r="C868" s="10" t="str">
        <f t="shared" si="39"/>
        <v>2021</v>
      </c>
      <c r="D868">
        <v>10395</v>
      </c>
      <c r="E868" t="s">
        <v>513</v>
      </c>
      <c r="F868" t="s">
        <v>39</v>
      </c>
      <c r="G868" t="s">
        <v>193</v>
      </c>
      <c r="H868" t="s">
        <v>193</v>
      </c>
      <c r="I868" t="s">
        <v>194</v>
      </c>
      <c r="J868" t="s">
        <v>480</v>
      </c>
      <c r="K868" t="s">
        <v>481</v>
      </c>
      <c r="L868" t="str">
        <f t="shared" si="40"/>
        <v xml:space="preserve">Panasonic </v>
      </c>
      <c r="M868" t="str">
        <f t="shared" si="41"/>
        <v>Single Item</v>
      </c>
      <c r="N868">
        <v>1</v>
      </c>
      <c r="O868" s="6">
        <v>0</v>
      </c>
      <c r="P868" s="3">
        <v>885.07</v>
      </c>
      <c r="Q868" s="3">
        <v>159.04</v>
      </c>
      <c r="R868" s="3">
        <v>210.62</v>
      </c>
    </row>
    <row r="869" spans="1:18" hidden="1" x14ac:dyDescent="0.25">
      <c r="A869" t="s">
        <v>1382</v>
      </c>
      <c r="B869" s="2">
        <v>43152</v>
      </c>
      <c r="C869" s="10" t="str">
        <f t="shared" si="39"/>
        <v>2018</v>
      </c>
      <c r="D869">
        <v>10005</v>
      </c>
      <c r="E869" t="s">
        <v>672</v>
      </c>
      <c r="F869" t="s">
        <v>39</v>
      </c>
      <c r="G869" t="s">
        <v>278</v>
      </c>
      <c r="H869" t="s">
        <v>279</v>
      </c>
      <c r="I869" t="s">
        <v>122</v>
      </c>
      <c r="J869" t="s">
        <v>241</v>
      </c>
      <c r="K869" t="s">
        <v>242</v>
      </c>
      <c r="L869" t="str">
        <f t="shared" si="40"/>
        <v xml:space="preserve">LG </v>
      </c>
      <c r="M869" t="str">
        <f t="shared" si="41"/>
        <v>Single Item</v>
      </c>
      <c r="N869">
        <v>1</v>
      </c>
      <c r="O869" s="6">
        <v>0.2</v>
      </c>
      <c r="P869" s="3">
        <v>238.08</v>
      </c>
      <c r="Q869" s="3">
        <v>28.52</v>
      </c>
      <c r="R869" s="3">
        <v>31.42</v>
      </c>
    </row>
    <row r="870" spans="1:18" hidden="1" x14ac:dyDescent="0.25">
      <c r="A870" t="s">
        <v>1383</v>
      </c>
      <c r="B870" s="2">
        <v>43660</v>
      </c>
      <c r="C870" s="10" t="str">
        <f t="shared" si="39"/>
        <v>2019</v>
      </c>
      <c r="D870">
        <v>10171</v>
      </c>
      <c r="E870" t="s">
        <v>682</v>
      </c>
      <c r="F870" t="s">
        <v>32</v>
      </c>
      <c r="G870" t="s">
        <v>25</v>
      </c>
      <c r="H870" t="s">
        <v>26</v>
      </c>
      <c r="I870" t="s">
        <v>27</v>
      </c>
      <c r="J870" t="s">
        <v>241</v>
      </c>
      <c r="K870" t="s">
        <v>242</v>
      </c>
      <c r="L870" t="str">
        <f t="shared" si="40"/>
        <v xml:space="preserve">LG </v>
      </c>
      <c r="M870" t="str">
        <f t="shared" si="41"/>
        <v>Large Order</v>
      </c>
      <c r="N870">
        <v>6</v>
      </c>
      <c r="O870" s="6">
        <v>0</v>
      </c>
      <c r="P870" s="3">
        <v>1428.48</v>
      </c>
      <c r="Q870" s="3">
        <v>27.16</v>
      </c>
      <c r="R870" s="3">
        <v>174.14</v>
      </c>
    </row>
    <row r="871" spans="1:18" hidden="1" x14ac:dyDescent="0.25">
      <c r="A871" t="s">
        <v>1384</v>
      </c>
      <c r="B871" s="2">
        <v>43275</v>
      </c>
      <c r="C871" s="10" t="str">
        <f t="shared" si="39"/>
        <v>2018</v>
      </c>
      <c r="D871">
        <v>10139</v>
      </c>
      <c r="E871" t="s">
        <v>975</v>
      </c>
      <c r="F871" t="s">
        <v>32</v>
      </c>
      <c r="G871" t="s">
        <v>116</v>
      </c>
      <c r="H871" t="s">
        <v>26</v>
      </c>
      <c r="I871" t="s">
        <v>27</v>
      </c>
      <c r="J871" t="s">
        <v>427</v>
      </c>
      <c r="K871" t="s">
        <v>428</v>
      </c>
      <c r="L871" t="str">
        <f t="shared" si="40"/>
        <v xml:space="preserve">Sharp </v>
      </c>
      <c r="M871" t="str">
        <f t="shared" si="41"/>
        <v>Single Item</v>
      </c>
      <c r="N871">
        <v>1</v>
      </c>
      <c r="O871" s="6">
        <v>0.05</v>
      </c>
      <c r="P871" s="3">
        <v>129.19</v>
      </c>
      <c r="Q871" s="3">
        <v>12.07</v>
      </c>
      <c r="R871" s="3">
        <v>20.59</v>
      </c>
    </row>
    <row r="872" spans="1:18" hidden="1" x14ac:dyDescent="0.25">
      <c r="A872" t="s">
        <v>1385</v>
      </c>
      <c r="B872" s="2">
        <v>43148</v>
      </c>
      <c r="C872" s="10" t="str">
        <f t="shared" si="39"/>
        <v>2018</v>
      </c>
      <c r="D872">
        <v>10239</v>
      </c>
      <c r="E872" t="s">
        <v>277</v>
      </c>
      <c r="F872" t="s">
        <v>32</v>
      </c>
      <c r="G872" t="s">
        <v>40</v>
      </c>
      <c r="H872" t="s">
        <v>41</v>
      </c>
      <c r="I872" t="s">
        <v>166</v>
      </c>
      <c r="J872" t="s">
        <v>205</v>
      </c>
      <c r="K872" t="s">
        <v>206</v>
      </c>
      <c r="L872" t="str">
        <f t="shared" si="40"/>
        <v xml:space="preserve">LG </v>
      </c>
      <c r="M872" t="str">
        <f t="shared" si="41"/>
        <v>Single Item</v>
      </c>
      <c r="N872">
        <v>1</v>
      </c>
      <c r="O872" s="6">
        <v>0.05</v>
      </c>
      <c r="P872" s="3">
        <v>753.3</v>
      </c>
      <c r="Q872" s="3">
        <v>52.39</v>
      </c>
      <c r="R872" s="3">
        <v>155.9</v>
      </c>
    </row>
    <row r="873" spans="1:18" hidden="1" x14ac:dyDescent="0.25">
      <c r="A873" t="s">
        <v>1386</v>
      </c>
      <c r="B873" s="2">
        <v>44393</v>
      </c>
      <c r="C873" s="10" t="str">
        <f t="shared" si="39"/>
        <v>2021</v>
      </c>
      <c r="D873">
        <v>10044</v>
      </c>
      <c r="E873" t="s">
        <v>1567</v>
      </c>
      <c r="F873" t="s">
        <v>17</v>
      </c>
      <c r="G873" t="s">
        <v>112</v>
      </c>
      <c r="H873" t="s">
        <v>26</v>
      </c>
      <c r="I873" t="s">
        <v>27</v>
      </c>
      <c r="J873" t="s">
        <v>35</v>
      </c>
      <c r="K873" t="s">
        <v>36</v>
      </c>
      <c r="L873" t="str">
        <f t="shared" si="40"/>
        <v xml:space="preserve">Samsung </v>
      </c>
      <c r="M873" t="str">
        <f t="shared" si="41"/>
        <v>Single Item</v>
      </c>
      <c r="N873">
        <v>1</v>
      </c>
      <c r="O873" s="6">
        <v>0.1</v>
      </c>
      <c r="P873" s="3">
        <v>851.25</v>
      </c>
      <c r="Q873" s="3">
        <v>196.92</v>
      </c>
      <c r="R873" s="3">
        <v>232.5</v>
      </c>
    </row>
    <row r="874" spans="1:18" hidden="1" x14ac:dyDescent="0.25">
      <c r="A874" t="s">
        <v>1388</v>
      </c>
      <c r="B874" s="2">
        <v>43945</v>
      </c>
      <c r="C874" s="10" t="str">
        <f t="shared" si="39"/>
        <v>2020</v>
      </c>
      <c r="D874">
        <v>10181</v>
      </c>
      <c r="E874" t="s">
        <v>214</v>
      </c>
      <c r="F874" t="s">
        <v>17</v>
      </c>
      <c r="G874" t="s">
        <v>165</v>
      </c>
      <c r="H874" t="s">
        <v>41</v>
      </c>
      <c r="I874" t="s">
        <v>166</v>
      </c>
      <c r="J874" t="s">
        <v>443</v>
      </c>
      <c r="K874" t="s">
        <v>444</v>
      </c>
      <c r="L874" t="str">
        <f t="shared" si="40"/>
        <v xml:space="preserve">Cisco </v>
      </c>
      <c r="M874" t="str">
        <f t="shared" si="41"/>
        <v>Large Order</v>
      </c>
      <c r="N874">
        <v>7</v>
      </c>
      <c r="O874" s="6">
        <v>0.15</v>
      </c>
      <c r="P874" s="3">
        <v>3879.33</v>
      </c>
      <c r="Q874" s="3">
        <v>31.36</v>
      </c>
      <c r="R874" s="3">
        <v>779.02</v>
      </c>
    </row>
    <row r="875" spans="1:18" hidden="1" x14ac:dyDescent="0.25">
      <c r="A875" t="s">
        <v>1389</v>
      </c>
      <c r="B875" s="2">
        <v>43810</v>
      </c>
      <c r="C875" s="10" t="str">
        <f t="shared" si="39"/>
        <v>2019</v>
      </c>
      <c r="D875">
        <v>10132</v>
      </c>
      <c r="E875" t="s">
        <v>102</v>
      </c>
      <c r="F875" t="s">
        <v>39</v>
      </c>
      <c r="G875" t="s">
        <v>261</v>
      </c>
      <c r="H875" t="s">
        <v>261</v>
      </c>
      <c r="I875" t="s">
        <v>1543</v>
      </c>
      <c r="J875" t="s">
        <v>283</v>
      </c>
      <c r="K875" t="s">
        <v>284</v>
      </c>
      <c r="L875" t="str">
        <f t="shared" si="40"/>
        <v xml:space="preserve">Sony </v>
      </c>
      <c r="M875" t="str">
        <f t="shared" si="41"/>
        <v>Single Item</v>
      </c>
      <c r="N875">
        <v>1</v>
      </c>
      <c r="O875" s="6">
        <v>0.05</v>
      </c>
      <c r="P875" s="3">
        <v>867.32</v>
      </c>
      <c r="Q875" s="3">
        <v>171.95</v>
      </c>
      <c r="R875" s="3">
        <v>208</v>
      </c>
    </row>
    <row r="876" spans="1:18" hidden="1" x14ac:dyDescent="0.25">
      <c r="A876" t="s">
        <v>1390</v>
      </c>
      <c r="B876" s="2">
        <v>44909</v>
      </c>
      <c r="C876" s="10" t="str">
        <f t="shared" si="39"/>
        <v>2022</v>
      </c>
      <c r="D876">
        <v>10214</v>
      </c>
      <c r="E876" t="s">
        <v>1558</v>
      </c>
      <c r="F876" t="s">
        <v>17</v>
      </c>
      <c r="G876" t="s">
        <v>133</v>
      </c>
      <c r="H876" t="s">
        <v>134</v>
      </c>
      <c r="I876" t="s">
        <v>135</v>
      </c>
      <c r="J876" t="s">
        <v>142</v>
      </c>
      <c r="K876" t="s">
        <v>143</v>
      </c>
      <c r="L876" t="str">
        <f t="shared" si="40"/>
        <v xml:space="preserve">Whirlpook </v>
      </c>
      <c r="M876" t="str">
        <f t="shared" si="41"/>
        <v>Large Order</v>
      </c>
      <c r="N876">
        <v>5</v>
      </c>
      <c r="O876" s="6">
        <v>0.1</v>
      </c>
      <c r="P876" s="3">
        <v>968.35</v>
      </c>
      <c r="Q876" s="3">
        <v>16.100000000000001</v>
      </c>
      <c r="R876" s="3">
        <v>117.81</v>
      </c>
    </row>
    <row r="877" spans="1:18" hidden="1" x14ac:dyDescent="0.25">
      <c r="A877" t="s">
        <v>1391</v>
      </c>
      <c r="B877" s="2">
        <v>43232</v>
      </c>
      <c r="C877" s="10" t="str">
        <f t="shared" si="39"/>
        <v>2018</v>
      </c>
      <c r="D877">
        <v>10326</v>
      </c>
      <c r="E877" t="s">
        <v>1392</v>
      </c>
      <c r="F877" t="s">
        <v>17</v>
      </c>
      <c r="G877" t="s">
        <v>116</v>
      </c>
      <c r="H877" t="s">
        <v>26</v>
      </c>
      <c r="I877" t="s">
        <v>27</v>
      </c>
      <c r="J877" t="s">
        <v>209</v>
      </c>
      <c r="K877" t="s">
        <v>210</v>
      </c>
      <c r="L877" t="str">
        <f t="shared" si="40"/>
        <v xml:space="preserve">Brother </v>
      </c>
      <c r="M877" t="str">
        <f t="shared" si="41"/>
        <v>Large Order</v>
      </c>
      <c r="N877">
        <v>6</v>
      </c>
      <c r="O877" s="6">
        <v>0.05</v>
      </c>
      <c r="P877" s="3">
        <v>820.26</v>
      </c>
      <c r="Q877" s="3">
        <v>11.21</v>
      </c>
      <c r="R877" s="3">
        <v>124.18</v>
      </c>
    </row>
    <row r="878" spans="1:18" hidden="1" x14ac:dyDescent="0.25">
      <c r="A878" t="s">
        <v>1393</v>
      </c>
      <c r="B878" s="2">
        <v>44573</v>
      </c>
      <c r="C878" s="10" t="str">
        <f t="shared" si="39"/>
        <v>2022</v>
      </c>
      <c r="D878">
        <v>10022</v>
      </c>
      <c r="E878" t="s">
        <v>624</v>
      </c>
      <c r="F878" t="s">
        <v>39</v>
      </c>
      <c r="G878" t="s">
        <v>54</v>
      </c>
      <c r="H878" t="s">
        <v>55</v>
      </c>
      <c r="I878" t="s">
        <v>56</v>
      </c>
      <c r="J878" t="s">
        <v>167</v>
      </c>
      <c r="K878" t="s">
        <v>168</v>
      </c>
      <c r="L878" t="str">
        <f t="shared" si="40"/>
        <v xml:space="preserve">Philips </v>
      </c>
      <c r="M878" t="str">
        <f t="shared" si="41"/>
        <v>Mid-Sized Order</v>
      </c>
      <c r="N878">
        <v>2</v>
      </c>
      <c r="O878" s="6">
        <v>0</v>
      </c>
      <c r="P878" s="3">
        <v>2431.6</v>
      </c>
      <c r="Q878" s="3">
        <v>251.1</v>
      </c>
      <c r="R878" s="3">
        <v>560.07000000000005</v>
      </c>
    </row>
    <row r="879" spans="1:18" hidden="1" x14ac:dyDescent="0.25">
      <c r="A879" t="s">
        <v>1394</v>
      </c>
      <c r="B879" s="2">
        <v>43467</v>
      </c>
      <c r="C879" s="10" t="str">
        <f t="shared" si="39"/>
        <v>2019</v>
      </c>
      <c r="D879">
        <v>10094</v>
      </c>
      <c r="E879" t="s">
        <v>392</v>
      </c>
      <c r="F879" t="s">
        <v>17</v>
      </c>
      <c r="G879" t="s">
        <v>112</v>
      </c>
      <c r="H879" t="s">
        <v>26</v>
      </c>
      <c r="I879" t="s">
        <v>27</v>
      </c>
      <c r="J879" t="s">
        <v>209</v>
      </c>
      <c r="K879" t="s">
        <v>210</v>
      </c>
      <c r="L879" t="str">
        <f t="shared" si="40"/>
        <v xml:space="preserve">Brother </v>
      </c>
      <c r="M879" t="str">
        <f t="shared" si="41"/>
        <v>Single Item</v>
      </c>
      <c r="N879">
        <v>1</v>
      </c>
      <c r="O879" s="6">
        <v>0.05</v>
      </c>
      <c r="P879" s="3">
        <v>136.71</v>
      </c>
      <c r="Q879" s="3">
        <v>11.21</v>
      </c>
      <c r="R879" s="3">
        <v>21.63</v>
      </c>
    </row>
    <row r="880" spans="1:18" hidden="1" x14ac:dyDescent="0.25">
      <c r="A880" t="s">
        <v>1395</v>
      </c>
      <c r="B880" s="2">
        <v>44440</v>
      </c>
      <c r="C880" s="10" t="str">
        <f t="shared" si="39"/>
        <v>2021</v>
      </c>
      <c r="D880">
        <v>10218</v>
      </c>
      <c r="E880" t="s">
        <v>293</v>
      </c>
      <c r="F880" t="s">
        <v>32</v>
      </c>
      <c r="G880" t="s">
        <v>201</v>
      </c>
      <c r="H880" t="s">
        <v>202</v>
      </c>
      <c r="I880" t="s">
        <v>122</v>
      </c>
      <c r="J880" t="s">
        <v>91</v>
      </c>
      <c r="K880" t="s">
        <v>92</v>
      </c>
      <c r="L880" t="str">
        <f t="shared" si="40"/>
        <v xml:space="preserve">Hamilton </v>
      </c>
      <c r="M880" t="str">
        <f t="shared" si="41"/>
        <v>Mid-Sized Order</v>
      </c>
      <c r="N880">
        <v>4</v>
      </c>
      <c r="O880" s="6">
        <v>0</v>
      </c>
      <c r="P880" s="3">
        <v>1108.28</v>
      </c>
      <c r="Q880" s="3">
        <v>32.770000000000003</v>
      </c>
      <c r="R880" s="3">
        <v>136.28</v>
      </c>
    </row>
    <row r="881" spans="1:18" hidden="1" x14ac:dyDescent="0.25">
      <c r="A881" t="s">
        <v>1396</v>
      </c>
      <c r="B881" s="2">
        <v>44796</v>
      </c>
      <c r="C881" s="10" t="str">
        <f t="shared" si="39"/>
        <v>2022</v>
      </c>
      <c r="D881">
        <v>10238</v>
      </c>
      <c r="E881" t="s">
        <v>192</v>
      </c>
      <c r="F881" t="s">
        <v>39</v>
      </c>
      <c r="G881" t="s">
        <v>165</v>
      </c>
      <c r="H881" t="s">
        <v>41</v>
      </c>
      <c r="I881" t="s">
        <v>166</v>
      </c>
      <c r="J881" t="s">
        <v>229</v>
      </c>
      <c r="K881" t="s">
        <v>230</v>
      </c>
      <c r="L881" t="str">
        <f t="shared" si="40"/>
        <v xml:space="preserve">LG </v>
      </c>
      <c r="M881" t="str">
        <f t="shared" si="41"/>
        <v>Single Item</v>
      </c>
      <c r="N881">
        <v>1</v>
      </c>
      <c r="O881" s="6">
        <v>0</v>
      </c>
      <c r="P881" s="3">
        <v>1189.8</v>
      </c>
      <c r="Q881" s="3">
        <v>239.87</v>
      </c>
      <c r="R881" s="3">
        <v>285.75</v>
      </c>
    </row>
    <row r="882" spans="1:18" hidden="1" x14ac:dyDescent="0.25">
      <c r="A882" t="s">
        <v>1397</v>
      </c>
      <c r="B882" s="2">
        <v>44030</v>
      </c>
      <c r="C882" s="10" t="str">
        <f t="shared" si="39"/>
        <v>2020</v>
      </c>
      <c r="D882">
        <v>10326</v>
      </c>
      <c r="E882" t="s">
        <v>1392</v>
      </c>
      <c r="F882" t="s">
        <v>17</v>
      </c>
      <c r="G882" t="s">
        <v>88</v>
      </c>
      <c r="H882" t="s">
        <v>89</v>
      </c>
      <c r="I882" t="s">
        <v>90</v>
      </c>
      <c r="J882" t="s">
        <v>379</v>
      </c>
      <c r="K882" t="s">
        <v>380</v>
      </c>
      <c r="L882" t="str">
        <f t="shared" si="40"/>
        <v xml:space="preserve">Toshiba </v>
      </c>
      <c r="M882" t="str">
        <f t="shared" si="41"/>
        <v>Mid-Sized Order</v>
      </c>
      <c r="N882">
        <v>4</v>
      </c>
      <c r="O882" s="6">
        <v>0</v>
      </c>
      <c r="P882" s="3">
        <v>4086.36</v>
      </c>
      <c r="Q882" s="3">
        <v>174.02</v>
      </c>
      <c r="R882" s="3">
        <v>916.4</v>
      </c>
    </row>
    <row r="883" spans="1:18" hidden="1" x14ac:dyDescent="0.25">
      <c r="A883" t="s">
        <v>1398</v>
      </c>
      <c r="B883" s="2">
        <v>44346</v>
      </c>
      <c r="C883" s="10" t="str">
        <f t="shared" si="39"/>
        <v>2021</v>
      </c>
      <c r="D883">
        <v>10043</v>
      </c>
      <c r="E883" t="s">
        <v>282</v>
      </c>
      <c r="F883" t="s">
        <v>17</v>
      </c>
      <c r="G883" t="s">
        <v>40</v>
      </c>
      <c r="H883" t="s">
        <v>41</v>
      </c>
      <c r="I883" t="s">
        <v>166</v>
      </c>
      <c r="J883" t="s">
        <v>35</v>
      </c>
      <c r="K883" t="s">
        <v>36</v>
      </c>
      <c r="L883" t="str">
        <f t="shared" si="40"/>
        <v xml:space="preserve">Samsung </v>
      </c>
      <c r="M883" t="str">
        <f t="shared" si="41"/>
        <v>Mid-Sized Order</v>
      </c>
      <c r="N883">
        <v>2</v>
      </c>
      <c r="O883" s="6">
        <v>0.1</v>
      </c>
      <c r="P883" s="3">
        <v>1702.5</v>
      </c>
      <c r="Q883" s="3">
        <v>216.61</v>
      </c>
      <c r="R883" s="3">
        <v>447.28</v>
      </c>
    </row>
    <row r="884" spans="1:18" hidden="1" x14ac:dyDescent="0.25">
      <c r="A884" t="s">
        <v>1399</v>
      </c>
      <c r="B884" s="2">
        <v>43794</v>
      </c>
      <c r="C884" s="10" t="str">
        <f t="shared" si="39"/>
        <v>2019</v>
      </c>
      <c r="D884">
        <v>10171</v>
      </c>
      <c r="E884" t="s">
        <v>682</v>
      </c>
      <c r="F884" t="s">
        <v>32</v>
      </c>
      <c r="G884" t="s">
        <v>165</v>
      </c>
      <c r="H884" t="s">
        <v>41</v>
      </c>
      <c r="I884" t="s">
        <v>166</v>
      </c>
      <c r="J884" t="s">
        <v>117</v>
      </c>
      <c r="K884" t="s">
        <v>118</v>
      </c>
      <c r="L884" t="str">
        <f t="shared" si="40"/>
        <v xml:space="preserve">Xerox </v>
      </c>
      <c r="M884" t="str">
        <f t="shared" si="41"/>
        <v>Mid-Sized Order</v>
      </c>
      <c r="N884">
        <v>2</v>
      </c>
      <c r="O884" s="6">
        <v>0</v>
      </c>
      <c r="P884" s="3">
        <v>361.1</v>
      </c>
      <c r="Q884" s="3">
        <v>17.89</v>
      </c>
      <c r="R884" s="3">
        <v>55.95</v>
      </c>
    </row>
    <row r="885" spans="1:18" hidden="1" x14ac:dyDescent="0.25">
      <c r="A885" t="s">
        <v>1400</v>
      </c>
      <c r="B885" s="2">
        <v>43128</v>
      </c>
      <c r="C885" s="10" t="str">
        <f t="shared" si="39"/>
        <v>2018</v>
      </c>
      <c r="D885">
        <v>10393</v>
      </c>
      <c r="E885" t="s">
        <v>421</v>
      </c>
      <c r="F885" t="s">
        <v>32</v>
      </c>
      <c r="G885" t="s">
        <v>121</v>
      </c>
      <c r="H885" t="s">
        <v>121</v>
      </c>
      <c r="I885" t="s">
        <v>122</v>
      </c>
      <c r="J885" t="s">
        <v>283</v>
      </c>
      <c r="K885" t="s">
        <v>284</v>
      </c>
      <c r="L885" t="str">
        <f t="shared" si="40"/>
        <v xml:space="preserve">Sony </v>
      </c>
      <c r="M885" t="str">
        <f t="shared" si="41"/>
        <v>Single Item</v>
      </c>
      <c r="N885">
        <v>1</v>
      </c>
      <c r="O885" s="6">
        <v>0.05</v>
      </c>
      <c r="P885" s="3">
        <v>867.32</v>
      </c>
      <c r="Q885" s="3">
        <v>157</v>
      </c>
      <c r="R885" s="3">
        <v>206.51</v>
      </c>
    </row>
    <row r="886" spans="1:18" hidden="1" x14ac:dyDescent="0.25">
      <c r="A886" t="s">
        <v>1401</v>
      </c>
      <c r="B886" s="2">
        <v>43505</v>
      </c>
      <c r="C886" s="10" t="str">
        <f t="shared" si="39"/>
        <v>2019</v>
      </c>
      <c r="D886">
        <v>10242</v>
      </c>
      <c r="E886" t="s">
        <v>111</v>
      </c>
      <c r="F886" t="s">
        <v>39</v>
      </c>
      <c r="G886" t="s">
        <v>193</v>
      </c>
      <c r="H886" t="s">
        <v>193</v>
      </c>
      <c r="I886" t="s">
        <v>194</v>
      </c>
      <c r="J886" t="s">
        <v>283</v>
      </c>
      <c r="K886" t="s">
        <v>284</v>
      </c>
      <c r="L886" t="str">
        <f t="shared" si="40"/>
        <v xml:space="preserve">Sony </v>
      </c>
      <c r="M886" t="str">
        <f t="shared" si="41"/>
        <v>Single Item</v>
      </c>
      <c r="N886">
        <v>1</v>
      </c>
      <c r="O886" s="6">
        <v>0</v>
      </c>
      <c r="P886" s="3">
        <v>867.32</v>
      </c>
      <c r="Q886" s="3">
        <v>164.47</v>
      </c>
      <c r="R886" s="3">
        <v>207.26</v>
      </c>
    </row>
    <row r="887" spans="1:18" hidden="1" x14ac:dyDescent="0.25">
      <c r="A887" t="s">
        <v>1402</v>
      </c>
      <c r="B887" s="2">
        <v>43868</v>
      </c>
      <c r="C887" s="10" t="str">
        <f t="shared" si="39"/>
        <v>2020</v>
      </c>
      <c r="D887">
        <v>10159</v>
      </c>
      <c r="E887" t="s">
        <v>970</v>
      </c>
      <c r="F887" t="s">
        <v>17</v>
      </c>
      <c r="G887" t="s">
        <v>72</v>
      </c>
      <c r="H887" t="s">
        <v>73</v>
      </c>
      <c r="I887" t="s">
        <v>56</v>
      </c>
      <c r="J887" t="s">
        <v>427</v>
      </c>
      <c r="K887" t="s">
        <v>428</v>
      </c>
      <c r="L887" t="str">
        <f t="shared" si="40"/>
        <v xml:space="preserve">Sharp </v>
      </c>
      <c r="M887" t="str">
        <f t="shared" si="41"/>
        <v>Large Order</v>
      </c>
      <c r="N887">
        <v>7</v>
      </c>
      <c r="O887" s="6">
        <v>0</v>
      </c>
      <c r="P887" s="3">
        <v>904.33</v>
      </c>
      <c r="Q887" s="3">
        <v>14.48</v>
      </c>
      <c r="R887" s="3">
        <v>137.11000000000001</v>
      </c>
    </row>
    <row r="888" spans="1:18" hidden="1" x14ac:dyDescent="0.25">
      <c r="A888" t="s">
        <v>1403</v>
      </c>
      <c r="B888" s="2">
        <v>44321</v>
      </c>
      <c r="C888" s="10" t="str">
        <f t="shared" si="39"/>
        <v>2021</v>
      </c>
      <c r="D888">
        <v>10273</v>
      </c>
      <c r="E888" t="s">
        <v>515</v>
      </c>
      <c r="F888" t="s">
        <v>17</v>
      </c>
      <c r="G888" t="s">
        <v>61</v>
      </c>
      <c r="H888" t="s">
        <v>62</v>
      </c>
      <c r="I888" t="s">
        <v>63</v>
      </c>
      <c r="J888" t="s">
        <v>35</v>
      </c>
      <c r="K888" t="s">
        <v>36</v>
      </c>
      <c r="L888" t="str">
        <f t="shared" si="40"/>
        <v xml:space="preserve">Samsung </v>
      </c>
      <c r="M888" t="str">
        <f t="shared" si="41"/>
        <v>Mid-Sized Order</v>
      </c>
      <c r="N888">
        <v>2</v>
      </c>
      <c r="O888" s="6">
        <v>0.05</v>
      </c>
      <c r="P888" s="3">
        <v>1702.5</v>
      </c>
      <c r="Q888" s="3">
        <v>216.61</v>
      </c>
      <c r="R888" s="3">
        <v>447.28</v>
      </c>
    </row>
    <row r="889" spans="1:18" hidden="1" x14ac:dyDescent="0.25">
      <c r="A889" t="s">
        <v>1404</v>
      </c>
      <c r="B889" s="2">
        <v>44536</v>
      </c>
      <c r="C889" s="10" t="str">
        <f t="shared" si="39"/>
        <v>2021</v>
      </c>
      <c r="D889">
        <v>10033</v>
      </c>
      <c r="E889" t="s">
        <v>1143</v>
      </c>
      <c r="F889" t="s">
        <v>17</v>
      </c>
      <c r="G889" t="s">
        <v>201</v>
      </c>
      <c r="H889" t="s">
        <v>202</v>
      </c>
      <c r="I889" t="s">
        <v>122</v>
      </c>
      <c r="J889" t="s">
        <v>123</v>
      </c>
      <c r="K889" t="s">
        <v>124</v>
      </c>
      <c r="L889" t="str">
        <f t="shared" si="40"/>
        <v xml:space="preserve">Sony </v>
      </c>
      <c r="M889" t="str">
        <f t="shared" si="41"/>
        <v>Single Item</v>
      </c>
      <c r="N889">
        <v>1</v>
      </c>
      <c r="O889" s="6">
        <v>0</v>
      </c>
      <c r="P889" s="3">
        <v>667.7</v>
      </c>
      <c r="Q889" s="3">
        <v>25.44</v>
      </c>
      <c r="R889" s="3">
        <v>136.08000000000001</v>
      </c>
    </row>
    <row r="890" spans="1:18" hidden="1" x14ac:dyDescent="0.25">
      <c r="A890" t="s">
        <v>1405</v>
      </c>
      <c r="B890" s="2">
        <v>44606</v>
      </c>
      <c r="C890" s="10" t="str">
        <f t="shared" si="39"/>
        <v>2022</v>
      </c>
      <c r="D890">
        <v>10191</v>
      </c>
      <c r="E890" t="s">
        <v>397</v>
      </c>
      <c r="F890" t="s">
        <v>39</v>
      </c>
      <c r="G890" t="s">
        <v>47</v>
      </c>
      <c r="H890" t="s">
        <v>48</v>
      </c>
      <c r="I890" t="s">
        <v>122</v>
      </c>
      <c r="J890" t="s">
        <v>35</v>
      </c>
      <c r="K890" t="s">
        <v>36</v>
      </c>
      <c r="L890" t="str">
        <f t="shared" si="40"/>
        <v xml:space="preserve">Samsung </v>
      </c>
      <c r="M890" t="str">
        <f t="shared" si="41"/>
        <v>Single Item</v>
      </c>
      <c r="N890">
        <v>1</v>
      </c>
      <c r="O890" s="6">
        <v>0.25</v>
      </c>
      <c r="P890" s="3">
        <v>851.25</v>
      </c>
      <c r="Q890" s="3">
        <v>206.77</v>
      </c>
      <c r="R890" s="3">
        <v>233.49</v>
      </c>
    </row>
    <row r="891" spans="1:18" hidden="1" x14ac:dyDescent="0.25">
      <c r="A891" t="s">
        <v>1406</v>
      </c>
      <c r="B891" s="2">
        <v>44466</v>
      </c>
      <c r="C891" s="10" t="str">
        <f t="shared" si="39"/>
        <v>2021</v>
      </c>
      <c r="D891">
        <v>10165</v>
      </c>
      <c r="E891" t="s">
        <v>1339</v>
      </c>
      <c r="F891" t="s">
        <v>32</v>
      </c>
      <c r="G891" t="s">
        <v>25</v>
      </c>
      <c r="H891" t="s">
        <v>26</v>
      </c>
      <c r="I891" t="s">
        <v>27</v>
      </c>
      <c r="J891" t="s">
        <v>241</v>
      </c>
      <c r="K891" t="s">
        <v>242</v>
      </c>
      <c r="L891" t="str">
        <f t="shared" si="40"/>
        <v xml:space="preserve">LG </v>
      </c>
      <c r="M891" t="str">
        <f t="shared" si="41"/>
        <v>Single Item</v>
      </c>
      <c r="N891">
        <v>1</v>
      </c>
      <c r="O891" s="6">
        <v>0.1</v>
      </c>
      <c r="P891" s="3">
        <v>238.08</v>
      </c>
      <c r="Q891" s="3">
        <v>27.16</v>
      </c>
      <c r="R891" s="3">
        <v>31.29</v>
      </c>
    </row>
    <row r="892" spans="1:18" hidden="1" x14ac:dyDescent="0.25">
      <c r="A892" t="s">
        <v>1407</v>
      </c>
      <c r="B892" s="2">
        <v>44016</v>
      </c>
      <c r="C892" s="10" t="str">
        <f t="shared" si="39"/>
        <v>2020</v>
      </c>
      <c r="D892">
        <v>10097</v>
      </c>
      <c r="E892" t="s">
        <v>350</v>
      </c>
      <c r="F892" t="s">
        <v>17</v>
      </c>
      <c r="G892" t="s">
        <v>121</v>
      </c>
      <c r="H892" t="s">
        <v>121</v>
      </c>
      <c r="I892" t="s">
        <v>122</v>
      </c>
      <c r="J892" t="s">
        <v>551</v>
      </c>
      <c r="K892" t="s">
        <v>552</v>
      </c>
      <c r="L892" t="str">
        <f t="shared" si="40"/>
        <v xml:space="preserve">Supersonic </v>
      </c>
      <c r="M892" t="str">
        <f t="shared" si="41"/>
        <v>Single Item</v>
      </c>
      <c r="N892">
        <v>1</v>
      </c>
      <c r="O892" s="6">
        <v>0</v>
      </c>
      <c r="P892" s="3">
        <v>1337.69</v>
      </c>
      <c r="Q892" s="3">
        <v>244.49</v>
      </c>
      <c r="R892" s="3">
        <v>318.74</v>
      </c>
    </row>
    <row r="893" spans="1:18" hidden="1" x14ac:dyDescent="0.25">
      <c r="A893" t="s">
        <v>1408</v>
      </c>
      <c r="B893" s="2">
        <v>43582</v>
      </c>
      <c r="C893" s="10" t="str">
        <f t="shared" si="39"/>
        <v>2019</v>
      </c>
      <c r="D893">
        <v>10346</v>
      </c>
      <c r="E893" t="s">
        <v>752</v>
      </c>
      <c r="F893" t="s">
        <v>32</v>
      </c>
      <c r="G893" t="s">
        <v>278</v>
      </c>
      <c r="H893" t="s">
        <v>279</v>
      </c>
      <c r="I893" t="s">
        <v>122</v>
      </c>
      <c r="J893" t="s">
        <v>68</v>
      </c>
      <c r="K893" t="s">
        <v>69</v>
      </c>
      <c r="L893" t="str">
        <f t="shared" si="40"/>
        <v xml:space="preserve">StarTech </v>
      </c>
      <c r="M893" t="str">
        <f t="shared" si="41"/>
        <v>Single Item</v>
      </c>
      <c r="N893">
        <v>1</v>
      </c>
      <c r="O893" s="6">
        <v>0.05</v>
      </c>
      <c r="P893" s="3">
        <v>226.49</v>
      </c>
      <c r="Q893" s="3">
        <v>20.74</v>
      </c>
      <c r="R893" s="3">
        <v>36.04</v>
      </c>
    </row>
    <row r="894" spans="1:18" hidden="1" x14ac:dyDescent="0.25">
      <c r="A894" t="s">
        <v>1409</v>
      </c>
      <c r="B894" s="2">
        <v>44441</v>
      </c>
      <c r="C894" s="10" t="str">
        <f t="shared" si="39"/>
        <v>2021</v>
      </c>
      <c r="D894">
        <v>10381</v>
      </c>
      <c r="E894" t="s">
        <v>87</v>
      </c>
      <c r="F894" t="s">
        <v>39</v>
      </c>
      <c r="G894" t="s">
        <v>154</v>
      </c>
      <c r="H894" t="s">
        <v>155</v>
      </c>
      <c r="I894" t="s">
        <v>156</v>
      </c>
      <c r="J894" t="s">
        <v>80</v>
      </c>
      <c r="K894" t="s">
        <v>81</v>
      </c>
      <c r="L894" t="str">
        <f t="shared" si="40"/>
        <v xml:space="preserve">HP </v>
      </c>
      <c r="M894" t="str">
        <f t="shared" si="41"/>
        <v>Single Item</v>
      </c>
      <c r="N894">
        <v>1</v>
      </c>
      <c r="O894" s="6">
        <v>0</v>
      </c>
      <c r="P894" s="3">
        <v>227.74</v>
      </c>
      <c r="Q894" s="3">
        <v>25.9</v>
      </c>
      <c r="R894" s="3">
        <v>36.75</v>
      </c>
    </row>
    <row r="895" spans="1:18" hidden="1" x14ac:dyDescent="0.25">
      <c r="A895" t="s">
        <v>1410</v>
      </c>
      <c r="B895" s="2">
        <v>43979</v>
      </c>
      <c r="C895" s="10" t="str">
        <f t="shared" si="39"/>
        <v>2020</v>
      </c>
      <c r="D895">
        <v>10250</v>
      </c>
      <c r="E895" t="s">
        <v>1566</v>
      </c>
      <c r="F895" t="s">
        <v>39</v>
      </c>
      <c r="G895" t="s">
        <v>72</v>
      </c>
      <c r="H895" t="s">
        <v>73</v>
      </c>
      <c r="I895" t="s">
        <v>56</v>
      </c>
      <c r="J895" t="s">
        <v>379</v>
      </c>
      <c r="K895" t="s">
        <v>380</v>
      </c>
      <c r="L895" t="str">
        <f t="shared" si="40"/>
        <v xml:space="preserve">Toshiba </v>
      </c>
      <c r="M895" t="str">
        <f t="shared" si="41"/>
        <v>Mid-Sized Order</v>
      </c>
      <c r="N895">
        <v>4</v>
      </c>
      <c r="O895" s="6">
        <v>0.05</v>
      </c>
      <c r="P895" s="3">
        <v>4086.36</v>
      </c>
      <c r="Q895" s="3">
        <v>189.84</v>
      </c>
      <c r="R895" s="3">
        <v>917.98</v>
      </c>
    </row>
    <row r="896" spans="1:18" hidden="1" x14ac:dyDescent="0.25">
      <c r="A896" t="s">
        <v>1411</v>
      </c>
      <c r="B896" s="2">
        <v>44783</v>
      </c>
      <c r="C896" s="10" t="str">
        <f t="shared" si="39"/>
        <v>2022</v>
      </c>
      <c r="D896">
        <v>10356</v>
      </c>
      <c r="E896" t="s">
        <v>153</v>
      </c>
      <c r="F896" t="s">
        <v>32</v>
      </c>
      <c r="G896" t="s">
        <v>88</v>
      </c>
      <c r="H896" t="s">
        <v>89</v>
      </c>
      <c r="I896" t="s">
        <v>90</v>
      </c>
      <c r="J896" t="s">
        <v>181</v>
      </c>
      <c r="K896" t="s">
        <v>182</v>
      </c>
      <c r="L896" t="str">
        <f t="shared" si="40"/>
        <v xml:space="preserve">Hoover </v>
      </c>
      <c r="M896" t="str">
        <f t="shared" si="41"/>
        <v>Mid-Sized Order</v>
      </c>
      <c r="N896">
        <v>3</v>
      </c>
      <c r="O896" s="6">
        <v>0</v>
      </c>
      <c r="P896" s="3">
        <v>690.57</v>
      </c>
      <c r="Q896" s="3">
        <v>28.84</v>
      </c>
      <c r="R896" s="3">
        <v>85.74</v>
      </c>
    </row>
    <row r="897" spans="1:18" hidden="1" x14ac:dyDescent="0.25">
      <c r="A897" t="s">
        <v>1412</v>
      </c>
      <c r="B897" s="2">
        <v>43198</v>
      </c>
      <c r="C897" s="10" t="str">
        <f t="shared" si="39"/>
        <v>2018</v>
      </c>
      <c r="D897">
        <v>10391</v>
      </c>
      <c r="E897" t="s">
        <v>984</v>
      </c>
      <c r="F897" t="s">
        <v>39</v>
      </c>
      <c r="G897" t="s">
        <v>61</v>
      </c>
      <c r="H897" t="s">
        <v>62</v>
      </c>
      <c r="I897" t="s">
        <v>63</v>
      </c>
      <c r="J897" t="s">
        <v>138</v>
      </c>
      <c r="K897" t="s">
        <v>139</v>
      </c>
      <c r="L897" t="str">
        <f t="shared" si="40"/>
        <v xml:space="preserve">Canon </v>
      </c>
      <c r="M897" t="str">
        <f t="shared" si="41"/>
        <v>Single Item</v>
      </c>
      <c r="N897">
        <v>1</v>
      </c>
      <c r="O897" s="6">
        <v>0</v>
      </c>
      <c r="P897" s="3">
        <v>180.9</v>
      </c>
      <c r="Q897" s="3">
        <v>20.43</v>
      </c>
      <c r="R897" s="3">
        <v>29.18</v>
      </c>
    </row>
    <row r="898" spans="1:18" hidden="1" x14ac:dyDescent="0.25">
      <c r="A898" t="s">
        <v>1413</v>
      </c>
      <c r="B898" s="2">
        <v>43366</v>
      </c>
      <c r="C898" s="10" t="str">
        <f t="shared" si="39"/>
        <v>2018</v>
      </c>
      <c r="D898">
        <v>10237</v>
      </c>
      <c r="E898" t="s">
        <v>411</v>
      </c>
      <c r="F898" t="s">
        <v>39</v>
      </c>
      <c r="G898" t="s">
        <v>72</v>
      </c>
      <c r="H898" t="s">
        <v>73</v>
      </c>
      <c r="I898" t="s">
        <v>56</v>
      </c>
      <c r="J898" t="s">
        <v>205</v>
      </c>
      <c r="K898" t="s">
        <v>206</v>
      </c>
      <c r="L898" t="str">
        <f t="shared" si="40"/>
        <v xml:space="preserve">LG </v>
      </c>
      <c r="M898" t="str">
        <f t="shared" si="41"/>
        <v>Single Item</v>
      </c>
      <c r="N898">
        <v>1</v>
      </c>
      <c r="O898" s="6">
        <v>0</v>
      </c>
      <c r="P898" s="3">
        <v>753.3</v>
      </c>
      <c r="Q898" s="3">
        <v>57.16</v>
      </c>
      <c r="R898" s="3">
        <v>156.38</v>
      </c>
    </row>
    <row r="899" spans="1:18" hidden="1" x14ac:dyDescent="0.25">
      <c r="A899" t="s">
        <v>1414</v>
      </c>
      <c r="B899" s="2">
        <v>43182</v>
      </c>
      <c r="C899" s="10" t="str">
        <f t="shared" si="39"/>
        <v>2018</v>
      </c>
      <c r="D899">
        <v>10328</v>
      </c>
      <c r="E899" t="s">
        <v>369</v>
      </c>
      <c r="F899" t="s">
        <v>32</v>
      </c>
      <c r="G899" t="s">
        <v>278</v>
      </c>
      <c r="H899" t="s">
        <v>279</v>
      </c>
      <c r="I899" t="s">
        <v>122</v>
      </c>
      <c r="J899" t="s">
        <v>294</v>
      </c>
      <c r="K899" t="s">
        <v>295</v>
      </c>
      <c r="L899" t="str">
        <f t="shared" si="40"/>
        <v xml:space="preserve">Motorola </v>
      </c>
      <c r="M899" t="str">
        <f t="shared" si="41"/>
        <v>Mid-Sized Order</v>
      </c>
      <c r="N899">
        <v>3</v>
      </c>
      <c r="O899" s="6">
        <v>0</v>
      </c>
      <c r="P899" s="3">
        <v>2700.72</v>
      </c>
      <c r="Q899" s="3">
        <v>55.79</v>
      </c>
      <c r="R899" s="3">
        <v>545.73</v>
      </c>
    </row>
    <row r="900" spans="1:18" hidden="1" x14ac:dyDescent="0.25">
      <c r="A900" t="s">
        <v>1415</v>
      </c>
      <c r="B900" s="2">
        <v>44187</v>
      </c>
      <c r="C900" s="10" t="str">
        <f t="shared" si="39"/>
        <v>2020</v>
      </c>
      <c r="D900">
        <v>10083</v>
      </c>
      <c r="E900" t="s">
        <v>387</v>
      </c>
      <c r="F900" t="s">
        <v>39</v>
      </c>
      <c r="G900" t="s">
        <v>121</v>
      </c>
      <c r="H900" t="s">
        <v>121</v>
      </c>
      <c r="I900" t="s">
        <v>122</v>
      </c>
      <c r="J900" t="s">
        <v>123</v>
      </c>
      <c r="K900" t="s">
        <v>124</v>
      </c>
      <c r="L900" t="str">
        <f t="shared" si="40"/>
        <v xml:space="preserve">Sony </v>
      </c>
      <c r="M900" t="str">
        <f t="shared" si="41"/>
        <v>Single Item</v>
      </c>
      <c r="N900">
        <v>1</v>
      </c>
      <c r="O900" s="6">
        <v>0</v>
      </c>
      <c r="P900" s="3">
        <v>667.7</v>
      </c>
      <c r="Q900" s="3">
        <v>25.44</v>
      </c>
      <c r="R900" s="3">
        <v>136.08000000000001</v>
      </c>
    </row>
    <row r="901" spans="1:18" hidden="1" x14ac:dyDescent="0.25">
      <c r="A901" t="s">
        <v>1416</v>
      </c>
      <c r="B901" s="2">
        <v>43689</v>
      </c>
      <c r="C901" s="10" t="str">
        <f t="shared" si="39"/>
        <v>2019</v>
      </c>
      <c r="D901">
        <v>10269</v>
      </c>
      <c r="E901" t="s">
        <v>463</v>
      </c>
      <c r="F901" t="s">
        <v>17</v>
      </c>
      <c r="G901" t="s">
        <v>18</v>
      </c>
      <c r="H901" t="s">
        <v>19</v>
      </c>
      <c r="I901" t="s">
        <v>20</v>
      </c>
      <c r="J901" t="s">
        <v>91</v>
      </c>
      <c r="K901" t="s">
        <v>92</v>
      </c>
      <c r="L901" t="str">
        <f t="shared" si="40"/>
        <v xml:space="preserve">Hamilton </v>
      </c>
      <c r="M901" t="str">
        <f t="shared" si="41"/>
        <v>Mid-Sized Order</v>
      </c>
      <c r="N901">
        <v>2</v>
      </c>
      <c r="O901" s="6">
        <v>0.1</v>
      </c>
      <c r="P901" s="3">
        <v>554.14</v>
      </c>
      <c r="Q901" s="3">
        <v>32.770000000000003</v>
      </c>
      <c r="R901" s="3">
        <v>69.78</v>
      </c>
    </row>
    <row r="902" spans="1:18" hidden="1" x14ac:dyDescent="0.25">
      <c r="A902" t="s">
        <v>1417</v>
      </c>
      <c r="B902" s="2">
        <v>43576</v>
      </c>
      <c r="C902" s="10" t="str">
        <f t="shared" si="39"/>
        <v>2019</v>
      </c>
      <c r="D902">
        <v>10398</v>
      </c>
      <c r="E902" t="s">
        <v>291</v>
      </c>
      <c r="F902" t="s">
        <v>32</v>
      </c>
      <c r="G902" t="s">
        <v>165</v>
      </c>
      <c r="H902" t="s">
        <v>41</v>
      </c>
      <c r="I902" t="s">
        <v>166</v>
      </c>
      <c r="J902" t="s">
        <v>95</v>
      </c>
      <c r="K902" t="s">
        <v>96</v>
      </c>
      <c r="L902" t="str">
        <f t="shared" si="40"/>
        <v xml:space="preserve">Sharp </v>
      </c>
      <c r="M902" t="str">
        <f t="shared" si="41"/>
        <v>Large Order</v>
      </c>
      <c r="N902">
        <v>6</v>
      </c>
      <c r="O902" s="6">
        <v>0.15</v>
      </c>
      <c r="P902" s="3">
        <v>6146.22</v>
      </c>
      <c r="Q902" s="3">
        <v>206.84</v>
      </c>
      <c r="R902" s="3">
        <v>1372.84</v>
      </c>
    </row>
    <row r="903" spans="1:18" hidden="1" x14ac:dyDescent="0.25">
      <c r="A903" t="s">
        <v>1418</v>
      </c>
      <c r="B903" s="2">
        <v>44076</v>
      </c>
      <c r="C903" s="10" t="str">
        <f t="shared" si="39"/>
        <v>2020</v>
      </c>
      <c r="D903">
        <v>10097</v>
      </c>
      <c r="E903" t="s">
        <v>350</v>
      </c>
      <c r="F903" t="s">
        <v>17</v>
      </c>
      <c r="G903" t="s">
        <v>112</v>
      </c>
      <c r="H903" t="s">
        <v>26</v>
      </c>
      <c r="I903" t="s">
        <v>27</v>
      </c>
      <c r="J903" t="s">
        <v>312</v>
      </c>
      <c r="K903" t="s">
        <v>313</v>
      </c>
      <c r="L903" t="str">
        <f t="shared" si="40"/>
        <v xml:space="preserve">Whirlpool </v>
      </c>
      <c r="M903" t="str">
        <f t="shared" si="41"/>
        <v>Mid-Sized Order</v>
      </c>
      <c r="N903">
        <v>2</v>
      </c>
      <c r="O903" s="6">
        <v>0.15</v>
      </c>
      <c r="P903" s="3">
        <v>1445.38</v>
      </c>
      <c r="Q903" s="3">
        <v>178.66</v>
      </c>
      <c r="R903" s="3">
        <v>379.21</v>
      </c>
    </row>
    <row r="904" spans="1:18" hidden="1" x14ac:dyDescent="0.25">
      <c r="A904" t="s">
        <v>1419</v>
      </c>
      <c r="B904" s="2">
        <v>43352</v>
      </c>
      <c r="C904" s="10" t="str">
        <f t="shared" ref="C904:C967" si="42">LEFT(TEXT(B904, "YYYY-MM-DD"), 4)</f>
        <v>2018</v>
      </c>
      <c r="D904">
        <v>10359</v>
      </c>
      <c r="E904" t="s">
        <v>1174</v>
      </c>
      <c r="F904" t="s">
        <v>17</v>
      </c>
      <c r="G904" t="s">
        <v>121</v>
      </c>
      <c r="H904" t="s">
        <v>121</v>
      </c>
      <c r="I904" t="s">
        <v>122</v>
      </c>
      <c r="J904" t="s">
        <v>91</v>
      </c>
      <c r="K904" t="s">
        <v>92</v>
      </c>
      <c r="L904" t="str">
        <f t="shared" ref="L904:L967" si="43">LEFT(K904, FIND(" ", K904))</f>
        <v xml:space="preserve">Hamilton </v>
      </c>
      <c r="M904" t="str">
        <f t="shared" ref="M904:M967" si="44">IF(N904 = 1, "Single Item", IF(N904 &lt;= 4, "Mid-Sized Order", IF(N904 &gt; 4, "Large Order", "Invalid")))</f>
        <v>Single Item</v>
      </c>
      <c r="N904">
        <v>1</v>
      </c>
      <c r="O904" s="6">
        <v>0.3</v>
      </c>
      <c r="P904" s="3">
        <v>277.07</v>
      </c>
      <c r="Q904" s="3">
        <v>32.770000000000003</v>
      </c>
      <c r="R904" s="3">
        <v>36.53</v>
      </c>
    </row>
    <row r="905" spans="1:18" hidden="1" x14ac:dyDescent="0.25">
      <c r="A905" t="s">
        <v>1420</v>
      </c>
      <c r="B905" s="2">
        <v>43326</v>
      </c>
      <c r="C905" s="10" t="str">
        <f t="shared" si="42"/>
        <v>2018</v>
      </c>
      <c r="D905">
        <v>10007</v>
      </c>
      <c r="E905" t="s">
        <v>405</v>
      </c>
      <c r="F905" t="s">
        <v>39</v>
      </c>
      <c r="G905" t="s">
        <v>193</v>
      </c>
      <c r="H905" t="s">
        <v>193</v>
      </c>
      <c r="I905" t="s">
        <v>194</v>
      </c>
      <c r="J905" t="s">
        <v>246</v>
      </c>
      <c r="K905" t="s">
        <v>247</v>
      </c>
      <c r="L905" t="str">
        <f t="shared" si="43"/>
        <v xml:space="preserve">Samsung </v>
      </c>
      <c r="M905" t="str">
        <f t="shared" si="44"/>
        <v>Single Item</v>
      </c>
      <c r="N905">
        <v>1</v>
      </c>
      <c r="O905" s="6">
        <v>0</v>
      </c>
      <c r="P905" s="3">
        <v>1023.46</v>
      </c>
      <c r="Q905" s="3">
        <v>172.11</v>
      </c>
      <c r="R905" s="3">
        <v>242.37</v>
      </c>
    </row>
    <row r="906" spans="1:18" hidden="1" x14ac:dyDescent="0.25">
      <c r="A906" t="s">
        <v>1421</v>
      </c>
      <c r="B906" s="2">
        <v>44219</v>
      </c>
      <c r="C906" s="10" t="str">
        <f t="shared" si="42"/>
        <v>2021</v>
      </c>
      <c r="D906">
        <v>10212</v>
      </c>
      <c r="E906" t="s">
        <v>557</v>
      </c>
      <c r="F906" t="s">
        <v>17</v>
      </c>
      <c r="G906" t="s">
        <v>193</v>
      </c>
      <c r="H906" t="s">
        <v>193</v>
      </c>
      <c r="I906" t="s">
        <v>194</v>
      </c>
      <c r="J906" t="s">
        <v>64</v>
      </c>
      <c r="K906" t="s">
        <v>65</v>
      </c>
      <c r="L906" t="str">
        <f t="shared" si="43"/>
        <v xml:space="preserve">TCL </v>
      </c>
      <c r="M906" t="str">
        <f t="shared" si="44"/>
        <v>Single Item</v>
      </c>
      <c r="N906">
        <v>1</v>
      </c>
      <c r="O906" s="6">
        <v>0</v>
      </c>
      <c r="P906" s="3">
        <v>881.64</v>
      </c>
      <c r="Q906" s="3">
        <v>147.30000000000001</v>
      </c>
      <c r="R906" s="3">
        <v>208.69</v>
      </c>
    </row>
    <row r="907" spans="1:18" hidden="1" x14ac:dyDescent="0.25">
      <c r="A907" t="s">
        <v>1422</v>
      </c>
      <c r="B907" s="2">
        <v>44070</v>
      </c>
      <c r="C907" s="10" t="str">
        <f t="shared" si="42"/>
        <v>2020</v>
      </c>
      <c r="D907">
        <v>10038</v>
      </c>
      <c r="E907" t="s">
        <v>805</v>
      </c>
      <c r="F907" t="s">
        <v>17</v>
      </c>
      <c r="G907" t="s">
        <v>261</v>
      </c>
      <c r="H907" t="s">
        <v>261</v>
      </c>
      <c r="I907" t="s">
        <v>1543</v>
      </c>
      <c r="J907" t="s">
        <v>379</v>
      </c>
      <c r="K907" t="s">
        <v>380</v>
      </c>
      <c r="L907" t="str">
        <f t="shared" si="43"/>
        <v xml:space="preserve">Toshiba </v>
      </c>
      <c r="M907" t="str">
        <f t="shared" si="44"/>
        <v>Single Item</v>
      </c>
      <c r="N907">
        <v>1</v>
      </c>
      <c r="O907" s="6">
        <v>0.05</v>
      </c>
      <c r="P907" s="3">
        <v>1021.59</v>
      </c>
      <c r="Q907" s="3">
        <v>181.93</v>
      </c>
      <c r="R907" s="3">
        <v>242.94</v>
      </c>
    </row>
    <row r="908" spans="1:18" hidden="1" x14ac:dyDescent="0.25">
      <c r="A908" t="s">
        <v>1423</v>
      </c>
      <c r="B908" s="2">
        <v>44349</v>
      </c>
      <c r="C908" s="10" t="str">
        <f t="shared" si="42"/>
        <v>2021</v>
      </c>
      <c r="D908">
        <v>10284</v>
      </c>
      <c r="E908" t="s">
        <v>94</v>
      </c>
      <c r="F908" t="s">
        <v>17</v>
      </c>
      <c r="G908" t="s">
        <v>133</v>
      </c>
      <c r="H908" t="s">
        <v>134</v>
      </c>
      <c r="I908" t="s">
        <v>135</v>
      </c>
      <c r="J908" t="s">
        <v>374</v>
      </c>
      <c r="K908" t="s">
        <v>1550</v>
      </c>
      <c r="L908" t="str">
        <f t="shared" si="43"/>
        <v xml:space="preserve">Insignia </v>
      </c>
      <c r="M908" t="str">
        <f t="shared" si="44"/>
        <v>Large Order</v>
      </c>
      <c r="N908">
        <v>6</v>
      </c>
      <c r="O908" s="6">
        <v>0</v>
      </c>
      <c r="P908" s="3">
        <v>7146.06</v>
      </c>
      <c r="Q908" s="3">
        <v>259.07</v>
      </c>
      <c r="R908" s="3">
        <v>1598.03</v>
      </c>
    </row>
    <row r="909" spans="1:18" hidden="1" x14ac:dyDescent="0.25">
      <c r="A909" t="s">
        <v>1424</v>
      </c>
      <c r="B909" s="2">
        <v>43729</v>
      </c>
      <c r="C909" s="10" t="str">
        <f t="shared" si="42"/>
        <v>2019</v>
      </c>
      <c r="D909">
        <v>10350</v>
      </c>
      <c r="E909" t="s">
        <v>331</v>
      </c>
      <c r="F909" t="s">
        <v>32</v>
      </c>
      <c r="G909" t="s">
        <v>72</v>
      </c>
      <c r="H909" t="s">
        <v>73</v>
      </c>
      <c r="I909" t="s">
        <v>56</v>
      </c>
      <c r="J909" t="s">
        <v>99</v>
      </c>
      <c r="K909" t="s">
        <v>100</v>
      </c>
      <c r="L909" t="str">
        <f t="shared" si="43"/>
        <v xml:space="preserve">HiSense </v>
      </c>
      <c r="M909" t="str">
        <f t="shared" si="44"/>
        <v>Mid-Sized Order</v>
      </c>
      <c r="N909">
        <v>3</v>
      </c>
      <c r="O909" s="6">
        <v>0.05</v>
      </c>
      <c r="P909" s="3">
        <v>3241.14</v>
      </c>
      <c r="Q909" s="3">
        <v>291.2</v>
      </c>
      <c r="R909" s="3">
        <v>839.42</v>
      </c>
    </row>
    <row r="910" spans="1:18" hidden="1" x14ac:dyDescent="0.25">
      <c r="A910" t="s">
        <v>1425</v>
      </c>
      <c r="B910" s="2">
        <v>44236</v>
      </c>
      <c r="C910" s="10" t="str">
        <f t="shared" si="42"/>
        <v>2021</v>
      </c>
      <c r="D910">
        <v>10354</v>
      </c>
      <c r="E910" t="s">
        <v>1426</v>
      </c>
      <c r="F910" t="s">
        <v>17</v>
      </c>
      <c r="G910" t="s">
        <v>61</v>
      </c>
      <c r="H910" t="s">
        <v>62</v>
      </c>
      <c r="I910" t="s">
        <v>63</v>
      </c>
      <c r="J910" t="s">
        <v>294</v>
      </c>
      <c r="K910" t="s">
        <v>295</v>
      </c>
      <c r="L910" t="str">
        <f t="shared" si="43"/>
        <v xml:space="preserve">Motorola </v>
      </c>
      <c r="M910" t="str">
        <f t="shared" si="44"/>
        <v>Large Order</v>
      </c>
      <c r="N910">
        <v>6</v>
      </c>
      <c r="O910" s="6">
        <v>0.15</v>
      </c>
      <c r="P910" s="3">
        <v>5401.44</v>
      </c>
      <c r="Q910" s="3">
        <v>58.44</v>
      </c>
      <c r="R910" s="3">
        <v>1086.1400000000001</v>
      </c>
    </row>
    <row r="911" spans="1:18" hidden="1" x14ac:dyDescent="0.25">
      <c r="A911" t="s">
        <v>1427</v>
      </c>
      <c r="B911" s="2">
        <v>44463</v>
      </c>
      <c r="C911" s="10" t="str">
        <f t="shared" si="42"/>
        <v>2021</v>
      </c>
      <c r="D911">
        <v>10154</v>
      </c>
      <c r="E911" t="s">
        <v>859</v>
      </c>
      <c r="F911" t="s">
        <v>39</v>
      </c>
      <c r="G911" t="s">
        <v>33</v>
      </c>
      <c r="H911" t="s">
        <v>34</v>
      </c>
      <c r="I911" t="s">
        <v>27</v>
      </c>
      <c r="J911" t="s">
        <v>138</v>
      </c>
      <c r="K911" t="s">
        <v>139</v>
      </c>
      <c r="L911" t="str">
        <f t="shared" si="43"/>
        <v xml:space="preserve">Canon </v>
      </c>
      <c r="M911" t="str">
        <f t="shared" si="44"/>
        <v>Single Item</v>
      </c>
      <c r="N911">
        <v>1</v>
      </c>
      <c r="O911" s="6">
        <v>0.2</v>
      </c>
      <c r="P911" s="3">
        <v>180.9</v>
      </c>
      <c r="Q911" s="3">
        <v>18.57</v>
      </c>
      <c r="R911" s="3">
        <v>29</v>
      </c>
    </row>
    <row r="912" spans="1:18" hidden="1" x14ac:dyDescent="0.25">
      <c r="A912" t="s">
        <v>1428</v>
      </c>
      <c r="B912" s="2">
        <v>44085</v>
      </c>
      <c r="C912" s="10" t="str">
        <f t="shared" si="42"/>
        <v>2020</v>
      </c>
      <c r="D912">
        <v>10364</v>
      </c>
      <c r="E912" t="s">
        <v>1029</v>
      </c>
      <c r="F912" t="s">
        <v>17</v>
      </c>
      <c r="G912" t="s">
        <v>33</v>
      </c>
      <c r="H912" t="s">
        <v>34</v>
      </c>
      <c r="I912" t="s">
        <v>27</v>
      </c>
      <c r="J912" t="s">
        <v>21</v>
      </c>
      <c r="K912" t="s">
        <v>22</v>
      </c>
      <c r="L912" t="str">
        <f t="shared" si="43"/>
        <v xml:space="preserve">OnePlus </v>
      </c>
      <c r="M912" t="str">
        <f t="shared" si="44"/>
        <v>Mid-Sized Order</v>
      </c>
      <c r="N912">
        <v>3</v>
      </c>
      <c r="O912" s="6">
        <v>0</v>
      </c>
      <c r="P912" s="3">
        <v>1854.03</v>
      </c>
      <c r="Q912" s="3">
        <v>23.82</v>
      </c>
      <c r="R912" s="3">
        <v>373.18</v>
      </c>
    </row>
    <row r="913" spans="1:18" hidden="1" x14ac:dyDescent="0.25">
      <c r="A913" t="s">
        <v>1429</v>
      </c>
      <c r="B913" s="2">
        <v>44577</v>
      </c>
      <c r="C913" s="10" t="str">
        <f t="shared" si="42"/>
        <v>2022</v>
      </c>
      <c r="D913">
        <v>10275</v>
      </c>
      <c r="E913" t="s">
        <v>1430</v>
      </c>
      <c r="F913" t="s">
        <v>17</v>
      </c>
      <c r="G913" t="s">
        <v>18</v>
      </c>
      <c r="H913" t="s">
        <v>19</v>
      </c>
      <c r="I913" t="s">
        <v>20</v>
      </c>
      <c r="J913" t="s">
        <v>129</v>
      </c>
      <c r="K913" t="s">
        <v>130</v>
      </c>
      <c r="L913" t="str">
        <f t="shared" si="43"/>
        <v xml:space="preserve">BlackBerry </v>
      </c>
      <c r="M913" t="str">
        <f t="shared" si="44"/>
        <v>Mid-Sized Order</v>
      </c>
      <c r="N913">
        <v>4</v>
      </c>
      <c r="O913" s="6">
        <v>0.1</v>
      </c>
      <c r="P913" s="3">
        <v>3666.76</v>
      </c>
      <c r="Q913" s="3">
        <v>56.47</v>
      </c>
      <c r="R913" s="3">
        <v>739.01</v>
      </c>
    </row>
    <row r="914" spans="1:18" hidden="1" x14ac:dyDescent="0.25">
      <c r="A914" t="s">
        <v>1431</v>
      </c>
      <c r="B914" s="2">
        <v>43572</v>
      </c>
      <c r="C914" s="10" t="str">
        <f t="shared" si="42"/>
        <v>2019</v>
      </c>
      <c r="D914">
        <v>10346</v>
      </c>
      <c r="E914" t="s">
        <v>752</v>
      </c>
      <c r="F914" t="s">
        <v>32</v>
      </c>
      <c r="G914" t="s">
        <v>165</v>
      </c>
      <c r="H914" t="s">
        <v>41</v>
      </c>
      <c r="I914" t="s">
        <v>166</v>
      </c>
      <c r="J914" t="s">
        <v>496</v>
      </c>
      <c r="K914" t="s">
        <v>1553</v>
      </c>
      <c r="L914" t="str">
        <f t="shared" si="43"/>
        <v xml:space="preserve">Brother </v>
      </c>
      <c r="M914" t="str">
        <f t="shared" si="44"/>
        <v>Single Item</v>
      </c>
      <c r="N914">
        <v>1</v>
      </c>
      <c r="O914" s="6">
        <v>0</v>
      </c>
      <c r="P914" s="3">
        <v>279.3</v>
      </c>
      <c r="Q914" s="3">
        <v>29.66</v>
      </c>
      <c r="R914" s="3">
        <v>44.87</v>
      </c>
    </row>
    <row r="915" spans="1:18" hidden="1" x14ac:dyDescent="0.25">
      <c r="A915" t="s">
        <v>1432</v>
      </c>
      <c r="B915" s="2">
        <v>43483</v>
      </c>
      <c r="C915" s="10" t="str">
        <f t="shared" si="42"/>
        <v>2019</v>
      </c>
      <c r="D915">
        <v>10220</v>
      </c>
      <c r="E915" t="s">
        <v>1023</v>
      </c>
      <c r="F915" t="s">
        <v>17</v>
      </c>
      <c r="G915" t="s">
        <v>201</v>
      </c>
      <c r="H915" t="s">
        <v>202</v>
      </c>
      <c r="I915" t="s">
        <v>122</v>
      </c>
      <c r="J915" t="s">
        <v>28</v>
      </c>
      <c r="K915" t="s">
        <v>29</v>
      </c>
      <c r="L915" t="str">
        <f t="shared" si="43"/>
        <v xml:space="preserve">LG </v>
      </c>
      <c r="M915" t="str">
        <f t="shared" si="44"/>
        <v>Mid-Sized Order</v>
      </c>
      <c r="N915">
        <v>4</v>
      </c>
      <c r="O915" s="6">
        <v>0</v>
      </c>
      <c r="P915" s="3">
        <v>4016.72</v>
      </c>
      <c r="Q915" s="3">
        <v>282.11</v>
      </c>
      <c r="R915" s="3">
        <v>1032.3699999999999</v>
      </c>
    </row>
    <row r="916" spans="1:18" hidden="1" x14ac:dyDescent="0.25">
      <c r="A916" t="s">
        <v>1433</v>
      </c>
      <c r="B916" s="2">
        <v>43170</v>
      </c>
      <c r="C916" s="10" t="str">
        <f t="shared" si="42"/>
        <v>2018</v>
      </c>
      <c r="D916">
        <v>10155</v>
      </c>
      <c r="E916" t="s">
        <v>1434</v>
      </c>
      <c r="F916" t="s">
        <v>17</v>
      </c>
      <c r="G916" t="s">
        <v>54</v>
      </c>
      <c r="H916" t="s">
        <v>55</v>
      </c>
      <c r="I916" t="s">
        <v>56</v>
      </c>
      <c r="J916" t="s">
        <v>80</v>
      </c>
      <c r="K916" t="s">
        <v>81</v>
      </c>
      <c r="L916" t="str">
        <f t="shared" si="43"/>
        <v xml:space="preserve">HP </v>
      </c>
      <c r="M916" t="str">
        <f t="shared" si="44"/>
        <v>Mid-Sized Order</v>
      </c>
      <c r="N916">
        <v>2</v>
      </c>
      <c r="O916" s="6">
        <v>0.05</v>
      </c>
      <c r="P916" s="3">
        <v>455.48</v>
      </c>
      <c r="Q916" s="3">
        <v>28.26</v>
      </c>
      <c r="R916" s="3">
        <v>71.150000000000006</v>
      </c>
    </row>
    <row r="917" spans="1:18" hidden="1" x14ac:dyDescent="0.25">
      <c r="A917" t="s">
        <v>1435</v>
      </c>
      <c r="B917" s="2">
        <v>43435</v>
      </c>
      <c r="C917" s="10" t="str">
        <f t="shared" si="42"/>
        <v>2018</v>
      </c>
      <c r="D917">
        <v>10337</v>
      </c>
      <c r="E917" t="s">
        <v>1537</v>
      </c>
      <c r="F917" t="s">
        <v>17</v>
      </c>
      <c r="G917" t="s">
        <v>133</v>
      </c>
      <c r="H917" t="s">
        <v>134</v>
      </c>
      <c r="I917" t="s">
        <v>135</v>
      </c>
      <c r="J917" t="s">
        <v>229</v>
      </c>
      <c r="K917" t="s">
        <v>230</v>
      </c>
      <c r="L917" t="str">
        <f t="shared" si="43"/>
        <v xml:space="preserve">LG </v>
      </c>
      <c r="M917" t="str">
        <f t="shared" si="44"/>
        <v>Single Item</v>
      </c>
      <c r="N917">
        <v>1</v>
      </c>
      <c r="O917" s="6">
        <v>0.15</v>
      </c>
      <c r="P917" s="3">
        <v>1189.8</v>
      </c>
      <c r="Q917" s="3">
        <v>250.77</v>
      </c>
      <c r="R917" s="3">
        <v>286.83999999999997</v>
      </c>
    </row>
    <row r="918" spans="1:18" hidden="1" x14ac:dyDescent="0.25">
      <c r="A918" t="s">
        <v>1436</v>
      </c>
      <c r="B918" s="2">
        <v>43979</v>
      </c>
      <c r="C918" s="10" t="str">
        <f t="shared" si="42"/>
        <v>2020</v>
      </c>
      <c r="D918">
        <v>10059</v>
      </c>
      <c r="E918" t="s">
        <v>450</v>
      </c>
      <c r="F918" t="s">
        <v>17</v>
      </c>
      <c r="G918" t="s">
        <v>72</v>
      </c>
      <c r="H918" t="s">
        <v>73</v>
      </c>
      <c r="I918" t="s">
        <v>56</v>
      </c>
      <c r="J918" t="s">
        <v>80</v>
      </c>
      <c r="K918" t="s">
        <v>81</v>
      </c>
      <c r="L918" t="str">
        <f t="shared" si="43"/>
        <v xml:space="preserve">HP </v>
      </c>
      <c r="M918" t="str">
        <f t="shared" si="44"/>
        <v>Large Order</v>
      </c>
      <c r="N918">
        <v>7</v>
      </c>
      <c r="O918" s="6">
        <v>0.15</v>
      </c>
      <c r="P918" s="3">
        <v>1594.18</v>
      </c>
      <c r="Q918" s="3">
        <v>28.26</v>
      </c>
      <c r="R918" s="3">
        <v>241.95</v>
      </c>
    </row>
    <row r="919" spans="1:18" hidden="1" x14ac:dyDescent="0.25">
      <c r="A919" t="s">
        <v>1437</v>
      </c>
      <c r="B919" s="2">
        <v>44506</v>
      </c>
      <c r="C919" s="10" t="str">
        <f t="shared" si="42"/>
        <v>2021</v>
      </c>
      <c r="D919">
        <v>10171</v>
      </c>
      <c r="E919" t="s">
        <v>682</v>
      </c>
      <c r="F919" t="s">
        <v>32</v>
      </c>
      <c r="G919" t="s">
        <v>72</v>
      </c>
      <c r="H919" t="s">
        <v>73</v>
      </c>
      <c r="I919" t="s">
        <v>56</v>
      </c>
      <c r="J919" t="s">
        <v>398</v>
      </c>
      <c r="K919" t="s">
        <v>1551</v>
      </c>
      <c r="L919" t="str">
        <f t="shared" si="43"/>
        <v xml:space="preserve">Samsung </v>
      </c>
      <c r="M919" t="str">
        <f t="shared" si="44"/>
        <v>Mid-Sized Order</v>
      </c>
      <c r="N919">
        <v>2</v>
      </c>
      <c r="O919" s="6">
        <v>0</v>
      </c>
      <c r="P919" s="3">
        <v>478.94</v>
      </c>
      <c r="Q919" s="3">
        <v>27.41</v>
      </c>
      <c r="R919" s="3">
        <v>60.22</v>
      </c>
    </row>
    <row r="920" spans="1:18" hidden="1" x14ac:dyDescent="0.25">
      <c r="A920" t="s">
        <v>1438</v>
      </c>
      <c r="B920" s="2">
        <v>44553</v>
      </c>
      <c r="C920" s="10" t="str">
        <f t="shared" si="42"/>
        <v>2021</v>
      </c>
      <c r="D920">
        <v>10197</v>
      </c>
      <c r="E920" t="s">
        <v>523</v>
      </c>
      <c r="F920" t="s">
        <v>32</v>
      </c>
      <c r="G920" t="s">
        <v>201</v>
      </c>
      <c r="H920" t="s">
        <v>202</v>
      </c>
      <c r="I920" t="s">
        <v>122</v>
      </c>
      <c r="J920" t="s">
        <v>263</v>
      </c>
      <c r="K920" t="s">
        <v>1544</v>
      </c>
      <c r="L920" t="str">
        <f t="shared" si="43"/>
        <v xml:space="preserve">Cuisinart </v>
      </c>
      <c r="M920" t="str">
        <f t="shared" si="44"/>
        <v>Single Item</v>
      </c>
      <c r="N920">
        <v>1</v>
      </c>
      <c r="O920" s="6">
        <v>0</v>
      </c>
      <c r="P920" s="3">
        <v>700.78</v>
      </c>
      <c r="Q920" s="3">
        <v>149.11000000000001</v>
      </c>
      <c r="R920" s="3">
        <v>190.1</v>
      </c>
    </row>
    <row r="921" spans="1:18" hidden="1" x14ac:dyDescent="0.25">
      <c r="A921" t="s">
        <v>1439</v>
      </c>
      <c r="B921" s="2">
        <v>43928</v>
      </c>
      <c r="C921" s="10" t="str">
        <f t="shared" si="42"/>
        <v>2020</v>
      </c>
      <c r="D921">
        <v>10057</v>
      </c>
      <c r="E921" t="s">
        <v>1557</v>
      </c>
      <c r="F921" t="s">
        <v>39</v>
      </c>
      <c r="G921" t="s">
        <v>25</v>
      </c>
      <c r="H921" t="s">
        <v>26</v>
      </c>
      <c r="I921" t="s">
        <v>27</v>
      </c>
      <c r="J921" t="s">
        <v>146</v>
      </c>
      <c r="K921" t="s">
        <v>147</v>
      </c>
      <c r="L921" t="str">
        <f t="shared" si="43"/>
        <v xml:space="preserve">Breville </v>
      </c>
      <c r="M921" t="str">
        <f t="shared" si="44"/>
        <v>Single Item</v>
      </c>
      <c r="N921">
        <v>1</v>
      </c>
      <c r="O921" s="6">
        <v>0.25</v>
      </c>
      <c r="P921" s="3">
        <v>161.18</v>
      </c>
      <c r="Q921" s="3">
        <v>13.84</v>
      </c>
      <c r="R921" s="3">
        <v>20.72</v>
      </c>
    </row>
    <row r="922" spans="1:18" hidden="1" x14ac:dyDescent="0.25">
      <c r="A922" t="s">
        <v>1440</v>
      </c>
      <c r="B922" s="2">
        <v>43469</v>
      </c>
      <c r="C922" s="10" t="str">
        <f t="shared" si="42"/>
        <v>2019</v>
      </c>
      <c r="D922">
        <v>10003</v>
      </c>
      <c r="E922" t="s">
        <v>1441</v>
      </c>
      <c r="F922" t="s">
        <v>39</v>
      </c>
      <c r="G922" t="s">
        <v>165</v>
      </c>
      <c r="H922" t="s">
        <v>41</v>
      </c>
      <c r="I922" t="s">
        <v>166</v>
      </c>
      <c r="J922" t="s">
        <v>76</v>
      </c>
      <c r="K922" t="s">
        <v>77</v>
      </c>
      <c r="L922" t="str">
        <f t="shared" si="43"/>
        <v xml:space="preserve">Samsung </v>
      </c>
      <c r="M922" t="str">
        <f t="shared" si="44"/>
        <v>Single Item</v>
      </c>
      <c r="N922">
        <v>1</v>
      </c>
      <c r="O922" s="6">
        <v>0</v>
      </c>
      <c r="P922" s="3">
        <v>971.5</v>
      </c>
      <c r="Q922" s="3">
        <v>55.84</v>
      </c>
      <c r="R922" s="3">
        <v>199.88</v>
      </c>
    </row>
    <row r="923" spans="1:18" hidden="1" x14ac:dyDescent="0.25">
      <c r="A923" t="s">
        <v>1442</v>
      </c>
      <c r="B923" s="2">
        <v>44164</v>
      </c>
      <c r="C923" s="10" t="str">
        <f t="shared" si="42"/>
        <v>2020</v>
      </c>
      <c r="D923">
        <v>10019</v>
      </c>
      <c r="E923" t="s">
        <v>1443</v>
      </c>
      <c r="F923" t="s">
        <v>39</v>
      </c>
      <c r="G923" t="s">
        <v>40</v>
      </c>
      <c r="H923" t="s">
        <v>41</v>
      </c>
      <c r="I923" t="s">
        <v>166</v>
      </c>
      <c r="J923" t="s">
        <v>138</v>
      </c>
      <c r="K923" t="s">
        <v>139</v>
      </c>
      <c r="L923" t="str">
        <f t="shared" si="43"/>
        <v xml:space="preserve">Canon </v>
      </c>
      <c r="M923" t="str">
        <f t="shared" si="44"/>
        <v>Single Item</v>
      </c>
      <c r="N923">
        <v>1</v>
      </c>
      <c r="O923" s="6">
        <v>0</v>
      </c>
      <c r="P923" s="3">
        <v>180.9</v>
      </c>
      <c r="Q923" s="3">
        <v>20.43</v>
      </c>
      <c r="R923" s="3">
        <v>29.18</v>
      </c>
    </row>
    <row r="924" spans="1:18" hidden="1" x14ac:dyDescent="0.25">
      <c r="A924" t="s">
        <v>1444</v>
      </c>
      <c r="B924" s="2">
        <v>44148</v>
      </c>
      <c r="C924" s="10" t="str">
        <f t="shared" si="42"/>
        <v>2020</v>
      </c>
      <c r="D924">
        <v>10379</v>
      </c>
      <c r="E924" t="s">
        <v>1445</v>
      </c>
      <c r="F924" t="s">
        <v>32</v>
      </c>
      <c r="G924" t="s">
        <v>25</v>
      </c>
      <c r="H924" t="s">
        <v>26</v>
      </c>
      <c r="I924" t="s">
        <v>27</v>
      </c>
      <c r="J924" t="s">
        <v>57</v>
      </c>
      <c r="K924" t="s">
        <v>58</v>
      </c>
      <c r="L924" t="str">
        <f t="shared" si="43"/>
        <v xml:space="preserve">KitchenAid </v>
      </c>
      <c r="M924" t="str">
        <f t="shared" si="44"/>
        <v>Mid-Sized Order</v>
      </c>
      <c r="N924">
        <v>2</v>
      </c>
      <c r="O924" s="6">
        <v>0</v>
      </c>
      <c r="P924" s="3">
        <v>301.62</v>
      </c>
      <c r="Q924" s="3">
        <v>11.55</v>
      </c>
      <c r="R924" s="3">
        <v>37.36</v>
      </c>
    </row>
    <row r="925" spans="1:18" hidden="1" x14ac:dyDescent="0.25">
      <c r="A925" t="s">
        <v>1446</v>
      </c>
      <c r="B925" s="2">
        <v>43220</v>
      </c>
      <c r="C925" s="10" t="str">
        <f t="shared" si="42"/>
        <v>2018</v>
      </c>
      <c r="D925">
        <v>10330</v>
      </c>
      <c r="E925" t="s">
        <v>1447</v>
      </c>
      <c r="F925" t="s">
        <v>39</v>
      </c>
      <c r="G925" t="s">
        <v>18</v>
      </c>
      <c r="H925" t="s">
        <v>19</v>
      </c>
      <c r="I925" t="s">
        <v>20</v>
      </c>
      <c r="J925" t="s">
        <v>167</v>
      </c>
      <c r="K925" t="s">
        <v>168</v>
      </c>
      <c r="L925" t="str">
        <f t="shared" si="43"/>
        <v xml:space="preserve">Philips </v>
      </c>
      <c r="M925" t="str">
        <f t="shared" si="44"/>
        <v>Mid-Sized Order</v>
      </c>
      <c r="N925">
        <v>4</v>
      </c>
      <c r="O925" s="6">
        <v>0.3</v>
      </c>
      <c r="P925" s="3">
        <v>4863.2</v>
      </c>
      <c r="Q925" s="3">
        <v>219.71</v>
      </c>
      <c r="R925" s="3">
        <v>1091.8900000000001</v>
      </c>
    </row>
    <row r="926" spans="1:18" hidden="1" x14ac:dyDescent="0.25">
      <c r="A926" t="s">
        <v>1448</v>
      </c>
      <c r="B926" s="2">
        <v>44566</v>
      </c>
      <c r="C926" s="10" t="str">
        <f t="shared" si="42"/>
        <v>2022</v>
      </c>
      <c r="D926">
        <v>10387</v>
      </c>
      <c r="E926" t="s">
        <v>1228</v>
      </c>
      <c r="F926" t="s">
        <v>32</v>
      </c>
      <c r="G926" t="s">
        <v>193</v>
      </c>
      <c r="H926" t="s">
        <v>193</v>
      </c>
      <c r="I926" t="s">
        <v>194</v>
      </c>
      <c r="J926" t="s">
        <v>302</v>
      </c>
      <c r="K926" t="s">
        <v>303</v>
      </c>
      <c r="L926" t="str">
        <f t="shared" si="43"/>
        <v xml:space="preserve">Toshiba </v>
      </c>
      <c r="M926" t="str">
        <f t="shared" si="44"/>
        <v>Single Item</v>
      </c>
      <c r="N926">
        <v>1</v>
      </c>
      <c r="O926" s="6">
        <v>0</v>
      </c>
      <c r="P926" s="3">
        <v>272.87</v>
      </c>
      <c r="Q926" s="3">
        <v>34.130000000000003</v>
      </c>
      <c r="R926" s="3">
        <v>36.15</v>
      </c>
    </row>
    <row r="927" spans="1:18" hidden="1" x14ac:dyDescent="0.25">
      <c r="A927" t="s">
        <v>1449</v>
      </c>
      <c r="B927" s="2">
        <v>43655</v>
      </c>
      <c r="C927" s="10" t="str">
        <f t="shared" si="42"/>
        <v>2019</v>
      </c>
      <c r="D927">
        <v>10316</v>
      </c>
      <c r="E927" t="s">
        <v>1450</v>
      </c>
      <c r="F927" t="s">
        <v>17</v>
      </c>
      <c r="G927" t="s">
        <v>72</v>
      </c>
      <c r="H927" t="s">
        <v>73</v>
      </c>
      <c r="I927" t="s">
        <v>56</v>
      </c>
      <c r="J927" t="s">
        <v>236</v>
      </c>
      <c r="K927" t="s">
        <v>237</v>
      </c>
      <c r="L927" t="str">
        <f t="shared" si="43"/>
        <v xml:space="preserve">Hamilton </v>
      </c>
      <c r="M927" t="str">
        <f t="shared" si="44"/>
        <v>Mid-Sized Order</v>
      </c>
      <c r="N927">
        <v>2</v>
      </c>
      <c r="O927" s="6">
        <v>0</v>
      </c>
      <c r="P927" s="3">
        <v>1475.64</v>
      </c>
      <c r="Q927" s="3">
        <v>210.55</v>
      </c>
      <c r="R927" s="3">
        <v>389.98</v>
      </c>
    </row>
    <row r="928" spans="1:18" hidden="1" x14ac:dyDescent="0.25">
      <c r="A928" t="s">
        <v>1451</v>
      </c>
      <c r="B928" s="2">
        <v>44826</v>
      </c>
      <c r="C928" s="10" t="str">
        <f t="shared" si="42"/>
        <v>2022</v>
      </c>
      <c r="D928">
        <v>10101</v>
      </c>
      <c r="E928" t="s">
        <v>960</v>
      </c>
      <c r="F928" t="s">
        <v>39</v>
      </c>
      <c r="G928" t="s">
        <v>133</v>
      </c>
      <c r="H928" t="s">
        <v>134</v>
      </c>
      <c r="I928" t="s">
        <v>135</v>
      </c>
      <c r="J928" t="s">
        <v>195</v>
      </c>
      <c r="K928" t="s">
        <v>196</v>
      </c>
      <c r="L928" t="str">
        <f t="shared" si="43"/>
        <v xml:space="preserve">Cuisinart </v>
      </c>
      <c r="M928" t="str">
        <f t="shared" si="44"/>
        <v>Single Item</v>
      </c>
      <c r="N928">
        <v>1</v>
      </c>
      <c r="O928" s="6">
        <v>0</v>
      </c>
      <c r="P928" s="3">
        <v>279.27999999999997</v>
      </c>
      <c r="Q928" s="3">
        <v>26.6</v>
      </c>
      <c r="R928" s="3">
        <v>36.17</v>
      </c>
    </row>
    <row r="929" spans="1:18" hidden="1" x14ac:dyDescent="0.25">
      <c r="A929" t="s">
        <v>1452</v>
      </c>
      <c r="B929" s="2">
        <v>44603</v>
      </c>
      <c r="C929" s="10" t="str">
        <f t="shared" si="42"/>
        <v>2022</v>
      </c>
      <c r="D929">
        <v>10399</v>
      </c>
      <c r="E929" t="s">
        <v>479</v>
      </c>
      <c r="F929" t="s">
        <v>39</v>
      </c>
      <c r="G929" t="s">
        <v>165</v>
      </c>
      <c r="H929" t="s">
        <v>41</v>
      </c>
      <c r="I929" t="s">
        <v>166</v>
      </c>
      <c r="J929" t="s">
        <v>99</v>
      </c>
      <c r="K929" t="s">
        <v>100</v>
      </c>
      <c r="L929" t="str">
        <f t="shared" si="43"/>
        <v xml:space="preserve">HiSense </v>
      </c>
      <c r="M929" t="str">
        <f t="shared" si="44"/>
        <v>Single Item</v>
      </c>
      <c r="N929">
        <v>1</v>
      </c>
      <c r="O929" s="6">
        <v>0</v>
      </c>
      <c r="P929" s="3">
        <v>1080.3800000000001</v>
      </c>
      <c r="Q929" s="3">
        <v>266.94</v>
      </c>
      <c r="R929" s="3">
        <v>296.79000000000002</v>
      </c>
    </row>
    <row r="930" spans="1:18" hidden="1" x14ac:dyDescent="0.25">
      <c r="A930" t="s">
        <v>1453</v>
      </c>
      <c r="B930" s="2">
        <v>44773</v>
      </c>
      <c r="C930" s="10" t="str">
        <f t="shared" si="42"/>
        <v>2022</v>
      </c>
      <c r="D930">
        <v>10005</v>
      </c>
      <c r="E930" t="s">
        <v>672</v>
      </c>
      <c r="F930" t="s">
        <v>39</v>
      </c>
      <c r="G930" t="s">
        <v>61</v>
      </c>
      <c r="H930" t="s">
        <v>62</v>
      </c>
      <c r="I930" t="s">
        <v>63</v>
      </c>
      <c r="J930" t="s">
        <v>35</v>
      </c>
      <c r="K930" t="s">
        <v>36</v>
      </c>
      <c r="L930" t="str">
        <f t="shared" si="43"/>
        <v xml:space="preserve">Samsung </v>
      </c>
      <c r="M930" t="str">
        <f t="shared" si="44"/>
        <v>Mid-Sized Order</v>
      </c>
      <c r="N930">
        <v>3</v>
      </c>
      <c r="O930" s="6">
        <v>0</v>
      </c>
      <c r="P930" s="3">
        <v>2553.75</v>
      </c>
      <c r="Q930" s="3">
        <v>216.61</v>
      </c>
      <c r="R930" s="3">
        <v>660.09</v>
      </c>
    </row>
    <row r="931" spans="1:18" hidden="1" x14ac:dyDescent="0.25">
      <c r="A931" t="s">
        <v>1454</v>
      </c>
      <c r="B931" s="2">
        <v>43258</v>
      </c>
      <c r="C931" s="10" t="str">
        <f t="shared" si="42"/>
        <v>2018</v>
      </c>
      <c r="D931">
        <v>10296</v>
      </c>
      <c r="E931" t="s">
        <v>297</v>
      </c>
      <c r="F931" t="s">
        <v>39</v>
      </c>
      <c r="G931" t="s">
        <v>18</v>
      </c>
      <c r="H931" t="s">
        <v>19</v>
      </c>
      <c r="I931" t="s">
        <v>20</v>
      </c>
      <c r="J931" t="s">
        <v>181</v>
      </c>
      <c r="K931" t="s">
        <v>182</v>
      </c>
      <c r="L931" t="str">
        <f t="shared" si="43"/>
        <v xml:space="preserve">Hoover </v>
      </c>
      <c r="M931" t="str">
        <f t="shared" si="44"/>
        <v>Large Order</v>
      </c>
      <c r="N931">
        <v>6</v>
      </c>
      <c r="O931" s="6">
        <v>0.05</v>
      </c>
      <c r="P931" s="3">
        <v>1381.14</v>
      </c>
      <c r="Q931" s="3">
        <v>27.53</v>
      </c>
      <c r="R931" s="3">
        <v>168.47</v>
      </c>
    </row>
    <row r="932" spans="1:18" hidden="1" x14ac:dyDescent="0.25">
      <c r="A932" t="s">
        <v>1455</v>
      </c>
      <c r="B932" s="2">
        <v>44314</v>
      </c>
      <c r="C932" s="10" t="str">
        <f t="shared" si="42"/>
        <v>2021</v>
      </c>
      <c r="D932">
        <v>10335</v>
      </c>
      <c r="E932" t="s">
        <v>570</v>
      </c>
      <c r="F932" t="s">
        <v>32</v>
      </c>
      <c r="G932" t="s">
        <v>72</v>
      </c>
      <c r="H932" t="s">
        <v>73</v>
      </c>
      <c r="I932" t="s">
        <v>56</v>
      </c>
      <c r="J932" t="s">
        <v>28</v>
      </c>
      <c r="K932" t="s">
        <v>29</v>
      </c>
      <c r="L932" t="str">
        <f t="shared" si="43"/>
        <v xml:space="preserve">LG </v>
      </c>
      <c r="M932" t="str">
        <f t="shared" si="44"/>
        <v>Single Item</v>
      </c>
      <c r="N932">
        <v>1</v>
      </c>
      <c r="O932" s="6">
        <v>0.15</v>
      </c>
      <c r="P932" s="3">
        <v>1004.18</v>
      </c>
      <c r="Q932" s="3">
        <v>322.42</v>
      </c>
      <c r="R932" s="3">
        <v>283.27999999999997</v>
      </c>
    </row>
    <row r="933" spans="1:18" hidden="1" x14ac:dyDescent="0.25">
      <c r="A933" t="s">
        <v>1456</v>
      </c>
      <c r="B933" s="2">
        <v>44311</v>
      </c>
      <c r="C933" s="10" t="str">
        <f t="shared" si="42"/>
        <v>2021</v>
      </c>
      <c r="D933">
        <v>10157</v>
      </c>
      <c r="E933" t="s">
        <v>742</v>
      </c>
      <c r="F933" t="s">
        <v>17</v>
      </c>
      <c r="G933" t="s">
        <v>25</v>
      </c>
      <c r="H933" t="s">
        <v>26</v>
      </c>
      <c r="I933" t="s">
        <v>27</v>
      </c>
      <c r="J933" t="s">
        <v>312</v>
      </c>
      <c r="K933" t="s">
        <v>313</v>
      </c>
      <c r="L933" t="str">
        <f t="shared" si="43"/>
        <v xml:space="preserve">Whirlpool </v>
      </c>
      <c r="M933" t="str">
        <f t="shared" si="44"/>
        <v>Large Order</v>
      </c>
      <c r="N933">
        <v>6</v>
      </c>
      <c r="O933" s="6">
        <v>0.05</v>
      </c>
      <c r="P933" s="3">
        <v>4336.1400000000003</v>
      </c>
      <c r="Q933" s="3">
        <v>178.66</v>
      </c>
      <c r="R933" s="3">
        <v>1101.8900000000001</v>
      </c>
    </row>
    <row r="934" spans="1:18" hidden="1" x14ac:dyDescent="0.25">
      <c r="A934" t="s">
        <v>1457</v>
      </c>
      <c r="B934" s="2">
        <v>43340</v>
      </c>
      <c r="C934" s="10" t="str">
        <f t="shared" si="42"/>
        <v>2018</v>
      </c>
      <c r="D934">
        <v>10356</v>
      </c>
      <c r="E934" t="s">
        <v>153</v>
      </c>
      <c r="F934" t="s">
        <v>32</v>
      </c>
      <c r="G934" t="s">
        <v>133</v>
      </c>
      <c r="H934" t="s">
        <v>134</v>
      </c>
      <c r="I934" t="s">
        <v>135</v>
      </c>
      <c r="J934" t="s">
        <v>181</v>
      </c>
      <c r="K934" t="s">
        <v>182</v>
      </c>
      <c r="L934" t="str">
        <f t="shared" si="43"/>
        <v xml:space="preserve">Hoover </v>
      </c>
      <c r="M934" t="str">
        <f t="shared" si="44"/>
        <v>Single Item</v>
      </c>
      <c r="N934">
        <v>1</v>
      </c>
      <c r="O934" s="6">
        <v>0</v>
      </c>
      <c r="P934" s="3">
        <v>230.19</v>
      </c>
      <c r="Q934" s="3">
        <v>30.15</v>
      </c>
      <c r="R934" s="3">
        <v>30.64</v>
      </c>
    </row>
    <row r="935" spans="1:18" hidden="1" x14ac:dyDescent="0.25">
      <c r="A935" t="s">
        <v>1458</v>
      </c>
      <c r="B935" s="2">
        <v>43179</v>
      </c>
      <c r="C935" s="10" t="str">
        <f t="shared" si="42"/>
        <v>2018</v>
      </c>
      <c r="D935">
        <v>10281</v>
      </c>
      <c r="E935" t="s">
        <v>786</v>
      </c>
      <c r="F935" t="s">
        <v>17</v>
      </c>
      <c r="G935" t="s">
        <v>193</v>
      </c>
      <c r="H935" t="s">
        <v>193</v>
      </c>
      <c r="I935" t="s">
        <v>194</v>
      </c>
      <c r="J935" t="s">
        <v>129</v>
      </c>
      <c r="K935" t="s">
        <v>130</v>
      </c>
      <c r="L935" t="str">
        <f t="shared" si="43"/>
        <v xml:space="preserve">BlackBerry </v>
      </c>
      <c r="M935" t="str">
        <f t="shared" si="44"/>
        <v>Large Order</v>
      </c>
      <c r="N935">
        <v>5</v>
      </c>
      <c r="O935" s="6">
        <v>0</v>
      </c>
      <c r="P935" s="3">
        <v>4583.45</v>
      </c>
      <c r="Q935" s="3">
        <v>59.16</v>
      </c>
      <c r="R935" s="3">
        <v>922.62</v>
      </c>
    </row>
    <row r="936" spans="1:18" x14ac:dyDescent="0.25">
      <c r="A936" t="s">
        <v>1459</v>
      </c>
      <c r="B936" s="2">
        <v>44181</v>
      </c>
      <c r="C936" s="10" t="str">
        <f t="shared" si="42"/>
        <v>2020</v>
      </c>
      <c r="D936">
        <v>10325</v>
      </c>
      <c r="E936" t="s">
        <v>1168</v>
      </c>
      <c r="F936" t="s">
        <v>32</v>
      </c>
      <c r="G936" t="s">
        <v>33</v>
      </c>
      <c r="H936" t="s">
        <v>34</v>
      </c>
      <c r="I936" t="s">
        <v>27</v>
      </c>
      <c r="J936" t="s">
        <v>246</v>
      </c>
      <c r="K936" t="s">
        <v>247</v>
      </c>
      <c r="L936" t="str">
        <f t="shared" si="43"/>
        <v xml:space="preserve">Samsung </v>
      </c>
      <c r="M936" t="str">
        <f t="shared" si="44"/>
        <v>Mid-Sized Order</v>
      </c>
      <c r="N936">
        <v>3</v>
      </c>
      <c r="O936" s="6">
        <v>0.15</v>
      </c>
      <c r="P936" s="3">
        <v>3070.38</v>
      </c>
      <c r="Q936" s="3">
        <v>156.46</v>
      </c>
      <c r="R936" s="3">
        <v>691.13</v>
      </c>
    </row>
    <row r="937" spans="1:18" hidden="1" x14ac:dyDescent="0.25">
      <c r="A937" t="s">
        <v>1460</v>
      </c>
      <c r="B937" s="2">
        <v>44877</v>
      </c>
      <c r="C937" s="10" t="str">
        <f t="shared" si="42"/>
        <v>2022</v>
      </c>
      <c r="D937">
        <v>10089</v>
      </c>
      <c r="E937" t="s">
        <v>323</v>
      </c>
      <c r="F937" t="s">
        <v>17</v>
      </c>
      <c r="G937" t="s">
        <v>278</v>
      </c>
      <c r="H937" t="s">
        <v>279</v>
      </c>
      <c r="I937" t="s">
        <v>122</v>
      </c>
      <c r="J937" t="s">
        <v>150</v>
      </c>
      <c r="K937" t="s">
        <v>151</v>
      </c>
      <c r="L937" t="str">
        <f t="shared" si="43"/>
        <v xml:space="preserve">Maytag </v>
      </c>
      <c r="M937" t="str">
        <f t="shared" si="44"/>
        <v>Single Item</v>
      </c>
      <c r="N937">
        <v>1</v>
      </c>
      <c r="O937" s="6">
        <v>0</v>
      </c>
      <c r="P937" s="3">
        <v>878.08</v>
      </c>
      <c r="Q937" s="3">
        <v>240</v>
      </c>
      <c r="R937" s="3">
        <v>243.52</v>
      </c>
    </row>
    <row r="938" spans="1:18" hidden="1" x14ac:dyDescent="0.25">
      <c r="A938" t="s">
        <v>1461</v>
      </c>
      <c r="B938" s="2">
        <v>44758</v>
      </c>
      <c r="C938" s="10" t="str">
        <f t="shared" si="42"/>
        <v>2022</v>
      </c>
      <c r="D938">
        <v>10253</v>
      </c>
      <c r="E938" t="s">
        <v>149</v>
      </c>
      <c r="F938" t="s">
        <v>17</v>
      </c>
      <c r="G938" t="s">
        <v>165</v>
      </c>
      <c r="H938" t="s">
        <v>41</v>
      </c>
      <c r="I938" t="s">
        <v>166</v>
      </c>
      <c r="J938" t="s">
        <v>312</v>
      </c>
      <c r="K938" t="s">
        <v>313</v>
      </c>
      <c r="L938" t="str">
        <f t="shared" si="43"/>
        <v xml:space="preserve">Whirlpool </v>
      </c>
      <c r="M938" t="str">
        <f t="shared" si="44"/>
        <v>Single Item</v>
      </c>
      <c r="N938">
        <v>1</v>
      </c>
      <c r="O938" s="6">
        <v>0.05</v>
      </c>
      <c r="P938" s="3">
        <v>722.69</v>
      </c>
      <c r="Q938" s="3">
        <v>196.53</v>
      </c>
      <c r="R938" s="3">
        <v>200.32</v>
      </c>
    </row>
    <row r="939" spans="1:18" hidden="1" x14ac:dyDescent="0.25">
      <c r="A939" t="s">
        <v>1462</v>
      </c>
      <c r="B939" s="2">
        <v>44240</v>
      </c>
      <c r="C939" s="10" t="str">
        <f t="shared" si="42"/>
        <v>2021</v>
      </c>
      <c r="D939">
        <v>10110</v>
      </c>
      <c r="E939" t="s">
        <v>1463</v>
      </c>
      <c r="F939" t="s">
        <v>17</v>
      </c>
      <c r="G939" t="s">
        <v>165</v>
      </c>
      <c r="H939" t="s">
        <v>41</v>
      </c>
      <c r="I939" t="s">
        <v>166</v>
      </c>
      <c r="J939" t="s">
        <v>68</v>
      </c>
      <c r="K939" t="s">
        <v>69</v>
      </c>
      <c r="L939" t="str">
        <f t="shared" si="43"/>
        <v xml:space="preserve">StarTech </v>
      </c>
      <c r="M939" t="str">
        <f t="shared" si="44"/>
        <v>Mid-Sized Order</v>
      </c>
      <c r="N939">
        <v>3</v>
      </c>
      <c r="O939" s="6">
        <v>0.05</v>
      </c>
      <c r="P939" s="3">
        <v>679.47</v>
      </c>
      <c r="Q939" s="3">
        <v>21.72</v>
      </c>
      <c r="R939" s="3">
        <v>104.08</v>
      </c>
    </row>
    <row r="940" spans="1:18" hidden="1" x14ac:dyDescent="0.25">
      <c r="A940" t="s">
        <v>1464</v>
      </c>
      <c r="B940" s="2">
        <v>43528</v>
      </c>
      <c r="C940" s="10" t="str">
        <f t="shared" si="42"/>
        <v>2019</v>
      </c>
      <c r="D940">
        <v>10348</v>
      </c>
      <c r="E940" t="s">
        <v>1546</v>
      </c>
      <c r="F940" t="s">
        <v>17</v>
      </c>
      <c r="G940" t="s">
        <v>193</v>
      </c>
      <c r="H940" t="s">
        <v>193</v>
      </c>
      <c r="I940" t="s">
        <v>194</v>
      </c>
      <c r="J940" t="s">
        <v>76</v>
      </c>
      <c r="K940" t="s">
        <v>77</v>
      </c>
      <c r="L940" t="str">
        <f t="shared" si="43"/>
        <v xml:space="preserve">Samsung </v>
      </c>
      <c r="M940" t="str">
        <f t="shared" si="44"/>
        <v>Single Item</v>
      </c>
      <c r="N940">
        <v>1</v>
      </c>
      <c r="O940" s="6">
        <v>0.1</v>
      </c>
      <c r="P940" s="3">
        <v>971.5</v>
      </c>
      <c r="Q940" s="3">
        <v>55.84</v>
      </c>
      <c r="R940" s="3">
        <v>199.88</v>
      </c>
    </row>
    <row r="941" spans="1:18" hidden="1" x14ac:dyDescent="0.25">
      <c r="A941" t="s">
        <v>1465</v>
      </c>
      <c r="B941" s="2">
        <v>43287</v>
      </c>
      <c r="C941" s="10" t="str">
        <f t="shared" si="42"/>
        <v>2018</v>
      </c>
      <c r="D941">
        <v>10231</v>
      </c>
      <c r="E941" t="s">
        <v>333</v>
      </c>
      <c r="F941" t="s">
        <v>17</v>
      </c>
      <c r="G941" t="s">
        <v>133</v>
      </c>
      <c r="H941" t="s">
        <v>134</v>
      </c>
      <c r="I941" t="s">
        <v>135</v>
      </c>
      <c r="J941" t="s">
        <v>241</v>
      </c>
      <c r="K941" t="s">
        <v>242</v>
      </c>
      <c r="L941" t="str">
        <f t="shared" si="43"/>
        <v xml:space="preserve">LG </v>
      </c>
      <c r="M941" t="str">
        <f t="shared" si="44"/>
        <v>Large Order</v>
      </c>
      <c r="N941">
        <v>7</v>
      </c>
      <c r="O941" s="6">
        <v>0.1</v>
      </c>
      <c r="P941" s="3">
        <v>1666.56</v>
      </c>
      <c r="Q941" s="3">
        <v>31.23</v>
      </c>
      <c r="R941" s="3">
        <v>203.11</v>
      </c>
    </row>
    <row r="942" spans="1:18" hidden="1" x14ac:dyDescent="0.25">
      <c r="A942" t="s">
        <v>1466</v>
      </c>
      <c r="B942" s="2">
        <v>44019</v>
      </c>
      <c r="C942" s="10" t="str">
        <f t="shared" si="42"/>
        <v>2020</v>
      </c>
      <c r="D942">
        <v>10226</v>
      </c>
      <c r="E942" t="s">
        <v>1540</v>
      </c>
      <c r="F942" t="s">
        <v>17</v>
      </c>
      <c r="G942" t="s">
        <v>193</v>
      </c>
      <c r="H942" t="s">
        <v>193</v>
      </c>
      <c r="I942" t="s">
        <v>194</v>
      </c>
      <c r="J942" t="s">
        <v>312</v>
      </c>
      <c r="K942" t="s">
        <v>313</v>
      </c>
      <c r="L942" t="str">
        <f t="shared" si="43"/>
        <v xml:space="preserve">Whirlpool </v>
      </c>
      <c r="M942" t="str">
        <f t="shared" si="44"/>
        <v>Single Item</v>
      </c>
      <c r="N942">
        <v>1</v>
      </c>
      <c r="O942" s="6">
        <v>0</v>
      </c>
      <c r="P942" s="3">
        <v>722.69</v>
      </c>
      <c r="Q942" s="3">
        <v>196.53</v>
      </c>
      <c r="R942" s="3">
        <v>200.32</v>
      </c>
    </row>
    <row r="943" spans="1:18" hidden="1" x14ac:dyDescent="0.25">
      <c r="A943" t="s">
        <v>1467</v>
      </c>
      <c r="B943" s="2">
        <v>43920</v>
      </c>
      <c r="C943" s="10" t="str">
        <f t="shared" si="42"/>
        <v>2020</v>
      </c>
      <c r="D943">
        <v>10319</v>
      </c>
      <c r="E943" t="s">
        <v>621</v>
      </c>
      <c r="F943" t="s">
        <v>32</v>
      </c>
      <c r="G943" t="s">
        <v>18</v>
      </c>
      <c r="H943" t="s">
        <v>19</v>
      </c>
      <c r="I943" t="s">
        <v>20</v>
      </c>
      <c r="J943" t="s">
        <v>146</v>
      </c>
      <c r="K943" t="s">
        <v>147</v>
      </c>
      <c r="L943" t="str">
        <f t="shared" si="43"/>
        <v xml:space="preserve">Breville </v>
      </c>
      <c r="M943" t="str">
        <f t="shared" si="44"/>
        <v>Mid-Sized Order</v>
      </c>
      <c r="N943">
        <v>4</v>
      </c>
      <c r="O943" s="6">
        <v>0.1</v>
      </c>
      <c r="P943" s="3">
        <v>644.72</v>
      </c>
      <c r="Q943" s="3">
        <v>14.53</v>
      </c>
      <c r="R943" s="3">
        <v>78.81</v>
      </c>
    </row>
    <row r="944" spans="1:18" hidden="1" x14ac:dyDescent="0.25">
      <c r="A944" t="s">
        <v>1468</v>
      </c>
      <c r="B944" s="2">
        <v>43409</v>
      </c>
      <c r="C944" s="10" t="str">
        <f t="shared" si="42"/>
        <v>2018</v>
      </c>
      <c r="D944">
        <v>10258</v>
      </c>
      <c r="E944" t="s">
        <v>810</v>
      </c>
      <c r="F944" t="s">
        <v>39</v>
      </c>
      <c r="G944" t="s">
        <v>47</v>
      </c>
      <c r="H944" t="s">
        <v>48</v>
      </c>
      <c r="I944" t="s">
        <v>122</v>
      </c>
      <c r="J944" t="s">
        <v>272</v>
      </c>
      <c r="K944" t="s">
        <v>273</v>
      </c>
      <c r="L944" t="str">
        <f t="shared" si="43"/>
        <v xml:space="preserve">Huawei </v>
      </c>
      <c r="M944" t="str">
        <f t="shared" si="44"/>
        <v>Single Item</v>
      </c>
      <c r="N944">
        <v>1</v>
      </c>
      <c r="O944" s="6">
        <v>0</v>
      </c>
      <c r="P944" s="3">
        <v>500.32</v>
      </c>
      <c r="Q944" s="3">
        <v>16.22</v>
      </c>
      <c r="R944" s="3">
        <v>101.68</v>
      </c>
    </row>
    <row r="945" spans="1:18" hidden="1" x14ac:dyDescent="0.25">
      <c r="A945" t="s">
        <v>1469</v>
      </c>
      <c r="B945" s="2">
        <v>43285</v>
      </c>
      <c r="C945" s="10" t="str">
        <f t="shared" si="42"/>
        <v>2018</v>
      </c>
      <c r="D945">
        <v>10378</v>
      </c>
      <c r="E945" t="s">
        <v>403</v>
      </c>
      <c r="F945" t="s">
        <v>39</v>
      </c>
      <c r="G945" t="s">
        <v>61</v>
      </c>
      <c r="H945" t="s">
        <v>62</v>
      </c>
      <c r="I945" t="s">
        <v>63</v>
      </c>
      <c r="J945" t="s">
        <v>181</v>
      </c>
      <c r="K945" t="s">
        <v>182</v>
      </c>
      <c r="L945" t="str">
        <f t="shared" si="43"/>
        <v xml:space="preserve">Hoover </v>
      </c>
      <c r="M945" t="str">
        <f t="shared" si="44"/>
        <v>Single Item</v>
      </c>
      <c r="N945">
        <v>1</v>
      </c>
      <c r="O945" s="6">
        <v>0.05</v>
      </c>
      <c r="P945" s="3">
        <v>230.19</v>
      </c>
      <c r="Q945" s="3">
        <v>28.84</v>
      </c>
      <c r="R945" s="3">
        <v>30.5</v>
      </c>
    </row>
    <row r="946" spans="1:18" x14ac:dyDescent="0.25">
      <c r="A946" t="s">
        <v>1470</v>
      </c>
      <c r="B946" s="2">
        <v>44895</v>
      </c>
      <c r="C946" s="10" t="str">
        <f t="shared" si="42"/>
        <v>2022</v>
      </c>
      <c r="D946">
        <v>10366</v>
      </c>
      <c r="E946" t="s">
        <v>763</v>
      </c>
      <c r="F946" t="s">
        <v>32</v>
      </c>
      <c r="G946" t="s">
        <v>112</v>
      </c>
      <c r="H946" t="s">
        <v>26</v>
      </c>
      <c r="I946" t="s">
        <v>27</v>
      </c>
      <c r="J946" t="s">
        <v>95</v>
      </c>
      <c r="K946" t="s">
        <v>96</v>
      </c>
      <c r="L946" t="str">
        <f t="shared" si="43"/>
        <v xml:space="preserve">Sharp </v>
      </c>
      <c r="M946" t="str">
        <f t="shared" si="44"/>
        <v>Mid-Sized Order</v>
      </c>
      <c r="N946">
        <v>2</v>
      </c>
      <c r="O946" s="6">
        <v>0.3</v>
      </c>
      <c r="P946" s="3">
        <v>2048.7399999999998</v>
      </c>
      <c r="Q946" s="3">
        <v>188.04</v>
      </c>
      <c r="R946" s="3">
        <v>469.52</v>
      </c>
    </row>
    <row r="947" spans="1:18" hidden="1" x14ac:dyDescent="0.25">
      <c r="A947" t="s">
        <v>1471</v>
      </c>
      <c r="B947" s="2">
        <v>44195</v>
      </c>
      <c r="C947" s="10" t="str">
        <f t="shared" si="42"/>
        <v>2020</v>
      </c>
      <c r="D947">
        <v>10345</v>
      </c>
      <c r="E947" t="s">
        <v>729</v>
      </c>
      <c r="F947" t="s">
        <v>32</v>
      </c>
      <c r="G947" t="s">
        <v>72</v>
      </c>
      <c r="H947" t="s">
        <v>73</v>
      </c>
      <c r="I947" t="s">
        <v>56</v>
      </c>
      <c r="J947" t="s">
        <v>129</v>
      </c>
      <c r="K947" t="s">
        <v>130</v>
      </c>
      <c r="L947" t="str">
        <f t="shared" si="43"/>
        <v xml:space="preserve">BlackBerry </v>
      </c>
      <c r="M947" t="str">
        <f t="shared" si="44"/>
        <v>Large Order</v>
      </c>
      <c r="N947">
        <v>6</v>
      </c>
      <c r="O947" s="6">
        <v>0.15</v>
      </c>
      <c r="P947" s="3">
        <v>5500.14</v>
      </c>
      <c r="Q947" s="3">
        <v>64.540000000000006</v>
      </c>
      <c r="R947" s="3">
        <v>1106.49</v>
      </c>
    </row>
    <row r="948" spans="1:18" hidden="1" x14ac:dyDescent="0.25">
      <c r="A948" t="s">
        <v>1472</v>
      </c>
      <c r="B948" s="2">
        <v>44486</v>
      </c>
      <c r="C948" s="10" t="str">
        <f t="shared" si="42"/>
        <v>2021</v>
      </c>
      <c r="D948">
        <v>10281</v>
      </c>
      <c r="E948" t="s">
        <v>786</v>
      </c>
      <c r="F948" t="s">
        <v>17</v>
      </c>
      <c r="G948" t="s">
        <v>278</v>
      </c>
      <c r="H948" t="s">
        <v>279</v>
      </c>
      <c r="I948" t="s">
        <v>122</v>
      </c>
      <c r="J948" t="s">
        <v>146</v>
      </c>
      <c r="K948" t="s">
        <v>147</v>
      </c>
      <c r="L948" t="str">
        <f t="shared" si="43"/>
        <v xml:space="preserve">Breville </v>
      </c>
      <c r="M948" t="str">
        <f t="shared" si="44"/>
        <v>Mid-Sized Order</v>
      </c>
      <c r="N948">
        <v>3</v>
      </c>
      <c r="O948" s="6">
        <v>0.15</v>
      </c>
      <c r="P948" s="3">
        <v>483.54</v>
      </c>
      <c r="Q948" s="3">
        <v>14.53</v>
      </c>
      <c r="R948" s="3">
        <v>59.47</v>
      </c>
    </row>
    <row r="949" spans="1:18" hidden="1" x14ac:dyDescent="0.25">
      <c r="A949" t="s">
        <v>1473</v>
      </c>
      <c r="B949" s="2">
        <v>44485</v>
      </c>
      <c r="C949" s="10" t="str">
        <f t="shared" si="42"/>
        <v>2021</v>
      </c>
      <c r="D949">
        <v>10060</v>
      </c>
      <c r="E949" t="s">
        <v>648</v>
      </c>
      <c r="F949" t="s">
        <v>39</v>
      </c>
      <c r="G949" t="s">
        <v>261</v>
      </c>
      <c r="H949" t="s">
        <v>261</v>
      </c>
      <c r="I949" t="s">
        <v>1543</v>
      </c>
      <c r="J949" t="s">
        <v>21</v>
      </c>
      <c r="K949" t="s">
        <v>22</v>
      </c>
      <c r="L949" t="str">
        <f t="shared" si="43"/>
        <v xml:space="preserve">OnePlus </v>
      </c>
      <c r="M949" t="str">
        <f t="shared" si="44"/>
        <v>Single Item</v>
      </c>
      <c r="N949">
        <v>1</v>
      </c>
      <c r="O949" s="6">
        <v>0.05</v>
      </c>
      <c r="P949" s="3">
        <v>618.01</v>
      </c>
      <c r="Q949" s="3">
        <v>27.39</v>
      </c>
      <c r="R949" s="3">
        <v>126.34</v>
      </c>
    </row>
    <row r="950" spans="1:18" hidden="1" x14ac:dyDescent="0.25">
      <c r="A950" t="s">
        <v>1474</v>
      </c>
      <c r="B950" s="2">
        <v>43852</v>
      </c>
      <c r="C950" s="10" t="str">
        <f t="shared" si="42"/>
        <v>2020</v>
      </c>
      <c r="D950">
        <v>10293</v>
      </c>
      <c r="E950" t="s">
        <v>1475</v>
      </c>
      <c r="F950" t="s">
        <v>17</v>
      </c>
      <c r="G950" t="s">
        <v>201</v>
      </c>
      <c r="H950" t="s">
        <v>202</v>
      </c>
      <c r="I950" t="s">
        <v>122</v>
      </c>
      <c r="J950" t="s">
        <v>167</v>
      </c>
      <c r="K950" t="s">
        <v>168</v>
      </c>
      <c r="L950" t="str">
        <f t="shared" si="43"/>
        <v xml:space="preserve">Philips </v>
      </c>
      <c r="M950" t="str">
        <f t="shared" si="44"/>
        <v>Single Item</v>
      </c>
      <c r="N950">
        <v>1</v>
      </c>
      <c r="O950" s="6">
        <v>0.05</v>
      </c>
      <c r="P950" s="3">
        <v>1215.8</v>
      </c>
      <c r="Q950" s="3">
        <v>219.71</v>
      </c>
      <c r="R950" s="3">
        <v>289.45</v>
      </c>
    </row>
    <row r="951" spans="1:18" hidden="1" x14ac:dyDescent="0.25">
      <c r="A951" t="s">
        <v>1476</v>
      </c>
      <c r="B951" s="2">
        <v>44802</v>
      </c>
      <c r="C951" s="10" t="str">
        <f t="shared" si="42"/>
        <v>2022</v>
      </c>
      <c r="D951">
        <v>10233</v>
      </c>
      <c r="E951" t="s">
        <v>477</v>
      </c>
      <c r="F951" t="s">
        <v>39</v>
      </c>
      <c r="G951" t="s">
        <v>103</v>
      </c>
      <c r="H951" t="s">
        <v>104</v>
      </c>
      <c r="I951" t="s">
        <v>105</v>
      </c>
      <c r="J951" t="s">
        <v>50</v>
      </c>
      <c r="K951" t="s">
        <v>51</v>
      </c>
      <c r="L951" t="str">
        <f t="shared" si="43"/>
        <v xml:space="preserve">Nokia </v>
      </c>
      <c r="M951" t="str">
        <f t="shared" si="44"/>
        <v>Mid-Sized Order</v>
      </c>
      <c r="N951">
        <v>2</v>
      </c>
      <c r="O951" s="6">
        <v>0</v>
      </c>
      <c r="P951" s="3">
        <v>1850.98</v>
      </c>
      <c r="Q951" s="3">
        <v>51.84</v>
      </c>
      <c r="R951" s="3">
        <v>375.38</v>
      </c>
    </row>
    <row r="952" spans="1:18" hidden="1" x14ac:dyDescent="0.25">
      <c r="A952" t="s">
        <v>1477</v>
      </c>
      <c r="B952" s="2">
        <v>44545</v>
      </c>
      <c r="C952" s="10" t="str">
        <f t="shared" si="42"/>
        <v>2021</v>
      </c>
      <c r="D952">
        <v>10317</v>
      </c>
      <c r="E952" t="s">
        <v>1548</v>
      </c>
      <c r="F952" t="s">
        <v>17</v>
      </c>
      <c r="G952" t="s">
        <v>116</v>
      </c>
      <c r="H952" t="s">
        <v>26</v>
      </c>
      <c r="I952" t="s">
        <v>27</v>
      </c>
      <c r="J952" t="s">
        <v>241</v>
      </c>
      <c r="K952" t="s">
        <v>242</v>
      </c>
      <c r="L952" t="str">
        <f t="shared" si="43"/>
        <v xml:space="preserve">LG </v>
      </c>
      <c r="M952" t="str">
        <f t="shared" si="44"/>
        <v>Single Item</v>
      </c>
      <c r="N952">
        <v>1</v>
      </c>
      <c r="O952" s="6">
        <v>0</v>
      </c>
      <c r="P952" s="3">
        <v>238.08</v>
      </c>
      <c r="Q952" s="3">
        <v>27.16</v>
      </c>
      <c r="R952" s="3">
        <v>31.29</v>
      </c>
    </row>
    <row r="953" spans="1:18" hidden="1" x14ac:dyDescent="0.25">
      <c r="A953" t="s">
        <v>1478</v>
      </c>
      <c r="B953" s="2">
        <v>43464</v>
      </c>
      <c r="C953" s="10" t="str">
        <f t="shared" si="42"/>
        <v>2018</v>
      </c>
      <c r="D953">
        <v>10368</v>
      </c>
      <c r="E953" t="s">
        <v>734</v>
      </c>
      <c r="F953" t="s">
        <v>17</v>
      </c>
      <c r="G953" t="s">
        <v>72</v>
      </c>
      <c r="H953" t="s">
        <v>73</v>
      </c>
      <c r="I953" t="s">
        <v>56</v>
      </c>
      <c r="J953" t="s">
        <v>551</v>
      </c>
      <c r="K953" t="s">
        <v>552</v>
      </c>
      <c r="L953" t="str">
        <f t="shared" si="43"/>
        <v xml:space="preserve">Supersonic </v>
      </c>
      <c r="M953" t="str">
        <f t="shared" si="44"/>
        <v>Single Item</v>
      </c>
      <c r="N953">
        <v>1</v>
      </c>
      <c r="O953" s="6">
        <v>0</v>
      </c>
      <c r="P953" s="3">
        <v>1337.69</v>
      </c>
      <c r="Q953" s="3">
        <v>279.42</v>
      </c>
      <c r="R953" s="3">
        <v>322.23</v>
      </c>
    </row>
    <row r="954" spans="1:18" hidden="1" x14ac:dyDescent="0.25">
      <c r="A954" t="s">
        <v>1479</v>
      </c>
      <c r="B954" s="2">
        <v>43369</v>
      </c>
      <c r="C954" s="10" t="str">
        <f t="shared" si="42"/>
        <v>2018</v>
      </c>
      <c r="D954">
        <v>10184</v>
      </c>
      <c r="E954" t="s">
        <v>771</v>
      </c>
      <c r="F954" t="s">
        <v>39</v>
      </c>
      <c r="G954" t="s">
        <v>261</v>
      </c>
      <c r="H954" t="s">
        <v>261</v>
      </c>
      <c r="I954" t="s">
        <v>1543</v>
      </c>
      <c r="J954" t="s">
        <v>80</v>
      </c>
      <c r="K954" t="s">
        <v>81</v>
      </c>
      <c r="L954" t="str">
        <f t="shared" si="43"/>
        <v xml:space="preserve">HP </v>
      </c>
      <c r="M954" t="str">
        <f t="shared" si="44"/>
        <v>Single Item</v>
      </c>
      <c r="N954">
        <v>1</v>
      </c>
      <c r="O954" s="6">
        <v>0</v>
      </c>
      <c r="P954" s="3">
        <v>227.74</v>
      </c>
      <c r="Q954" s="3">
        <v>27.08</v>
      </c>
      <c r="R954" s="3">
        <v>36.869999999999997</v>
      </c>
    </row>
    <row r="955" spans="1:18" hidden="1" x14ac:dyDescent="0.25">
      <c r="A955" t="s">
        <v>1480</v>
      </c>
      <c r="B955" s="2">
        <v>44032</v>
      </c>
      <c r="C955" s="10" t="str">
        <f t="shared" si="42"/>
        <v>2020</v>
      </c>
      <c r="D955">
        <v>10355</v>
      </c>
      <c r="E955" t="s">
        <v>502</v>
      </c>
      <c r="F955" t="s">
        <v>17</v>
      </c>
      <c r="G955" t="s">
        <v>103</v>
      </c>
      <c r="H955" t="s">
        <v>104</v>
      </c>
      <c r="I955" t="s">
        <v>105</v>
      </c>
      <c r="J955" t="s">
        <v>181</v>
      </c>
      <c r="K955" t="s">
        <v>182</v>
      </c>
      <c r="L955" t="str">
        <f t="shared" si="43"/>
        <v xml:space="preserve">Hoover </v>
      </c>
      <c r="M955" t="str">
        <f t="shared" si="44"/>
        <v>Mid-Sized Order</v>
      </c>
      <c r="N955">
        <v>3</v>
      </c>
      <c r="O955" s="6">
        <v>0</v>
      </c>
      <c r="P955" s="3">
        <v>690.57</v>
      </c>
      <c r="Q955" s="3">
        <v>30.15</v>
      </c>
      <c r="R955" s="3">
        <v>85.88</v>
      </c>
    </row>
    <row r="956" spans="1:18" hidden="1" x14ac:dyDescent="0.25">
      <c r="A956" t="s">
        <v>1481</v>
      </c>
      <c r="B956" s="2">
        <v>44866</v>
      </c>
      <c r="C956" s="10" t="str">
        <f t="shared" si="42"/>
        <v>2022</v>
      </c>
      <c r="D956">
        <v>10309</v>
      </c>
      <c r="E956" t="s">
        <v>1547</v>
      </c>
      <c r="F956" t="s">
        <v>32</v>
      </c>
      <c r="G956" t="s">
        <v>193</v>
      </c>
      <c r="H956" t="s">
        <v>193</v>
      </c>
      <c r="I956" t="s">
        <v>194</v>
      </c>
      <c r="J956" t="s">
        <v>294</v>
      </c>
      <c r="K956" t="s">
        <v>295</v>
      </c>
      <c r="L956" t="str">
        <f t="shared" si="43"/>
        <v xml:space="preserve">Motorola </v>
      </c>
      <c r="M956" t="str">
        <f t="shared" si="44"/>
        <v>Single Item</v>
      </c>
      <c r="N956">
        <v>1</v>
      </c>
      <c r="O956" s="6">
        <v>0.05</v>
      </c>
      <c r="P956" s="3">
        <v>900.24</v>
      </c>
      <c r="Q956" s="3">
        <v>58.44</v>
      </c>
      <c r="R956" s="3">
        <v>185.89</v>
      </c>
    </row>
    <row r="957" spans="1:18" hidden="1" x14ac:dyDescent="0.25">
      <c r="A957" t="s">
        <v>1482</v>
      </c>
      <c r="B957" s="2">
        <v>44572</v>
      </c>
      <c r="C957" s="10" t="str">
        <f t="shared" si="42"/>
        <v>2022</v>
      </c>
      <c r="D957">
        <v>10058</v>
      </c>
      <c r="E957" t="s">
        <v>532</v>
      </c>
      <c r="F957" t="s">
        <v>32</v>
      </c>
      <c r="G957" t="s">
        <v>61</v>
      </c>
      <c r="H957" t="s">
        <v>62</v>
      </c>
      <c r="I957" t="s">
        <v>63</v>
      </c>
      <c r="J957" t="s">
        <v>21</v>
      </c>
      <c r="K957" t="s">
        <v>22</v>
      </c>
      <c r="L957" t="str">
        <f t="shared" si="43"/>
        <v xml:space="preserve">OnePlus </v>
      </c>
      <c r="M957" t="str">
        <f t="shared" si="44"/>
        <v>Single Item</v>
      </c>
      <c r="N957">
        <v>1</v>
      </c>
      <c r="O957" s="6">
        <v>0.05</v>
      </c>
      <c r="P957" s="3">
        <v>618.01</v>
      </c>
      <c r="Q957" s="3">
        <v>26.2</v>
      </c>
      <c r="R957" s="3">
        <v>126.22</v>
      </c>
    </row>
    <row r="958" spans="1:18" hidden="1" x14ac:dyDescent="0.25">
      <c r="A958" t="s">
        <v>1483</v>
      </c>
      <c r="B958" s="2">
        <v>43460</v>
      </c>
      <c r="C958" s="10" t="str">
        <f t="shared" si="42"/>
        <v>2018</v>
      </c>
      <c r="D958">
        <v>10023</v>
      </c>
      <c r="E958" t="s">
        <v>908</v>
      </c>
      <c r="F958" t="s">
        <v>17</v>
      </c>
      <c r="G958" t="s">
        <v>25</v>
      </c>
      <c r="H958" t="s">
        <v>26</v>
      </c>
      <c r="I958" t="s">
        <v>27</v>
      </c>
      <c r="J958" t="s">
        <v>80</v>
      </c>
      <c r="K958" t="s">
        <v>81</v>
      </c>
      <c r="L958" t="str">
        <f t="shared" si="43"/>
        <v xml:space="preserve">HP </v>
      </c>
      <c r="M958" t="str">
        <f t="shared" si="44"/>
        <v>Mid-Sized Order</v>
      </c>
      <c r="N958">
        <v>2</v>
      </c>
      <c r="O958" s="6">
        <v>0</v>
      </c>
      <c r="P958" s="3">
        <v>455.48</v>
      </c>
      <c r="Q958" s="3">
        <v>23.55</v>
      </c>
      <c r="R958" s="3">
        <v>70.680000000000007</v>
      </c>
    </row>
    <row r="959" spans="1:18" hidden="1" x14ac:dyDescent="0.25">
      <c r="A959" t="s">
        <v>1484</v>
      </c>
      <c r="B959" s="2">
        <v>43954</v>
      </c>
      <c r="C959" s="10" t="str">
        <f t="shared" si="42"/>
        <v>2020</v>
      </c>
      <c r="D959">
        <v>10291</v>
      </c>
      <c r="E959" t="s">
        <v>778</v>
      </c>
      <c r="F959" t="s">
        <v>39</v>
      </c>
      <c r="G959" t="s">
        <v>112</v>
      </c>
      <c r="H959" t="s">
        <v>26</v>
      </c>
      <c r="I959" t="s">
        <v>27</v>
      </c>
      <c r="J959" t="s">
        <v>142</v>
      </c>
      <c r="K959" t="s">
        <v>143</v>
      </c>
      <c r="L959" t="str">
        <f t="shared" si="43"/>
        <v xml:space="preserve">Whirlpook </v>
      </c>
      <c r="M959" t="str">
        <f t="shared" si="44"/>
        <v>Single Item</v>
      </c>
      <c r="N959">
        <v>1</v>
      </c>
      <c r="O959" s="6">
        <v>0</v>
      </c>
      <c r="P959" s="3">
        <v>193.67</v>
      </c>
      <c r="Q959" s="3">
        <v>14</v>
      </c>
      <c r="R959" s="3">
        <v>24.64</v>
      </c>
    </row>
    <row r="960" spans="1:18" hidden="1" x14ac:dyDescent="0.25">
      <c r="A960" t="s">
        <v>1485</v>
      </c>
      <c r="B960" s="2">
        <v>43551</v>
      </c>
      <c r="C960" s="10" t="str">
        <f t="shared" si="42"/>
        <v>2019</v>
      </c>
      <c r="D960">
        <v>10163</v>
      </c>
      <c r="E960" t="s">
        <v>46</v>
      </c>
      <c r="F960" t="s">
        <v>32</v>
      </c>
      <c r="G960" t="s">
        <v>72</v>
      </c>
      <c r="H960" t="s">
        <v>73</v>
      </c>
      <c r="I960" t="s">
        <v>56</v>
      </c>
      <c r="J960" t="s">
        <v>246</v>
      </c>
      <c r="K960" t="s">
        <v>247</v>
      </c>
      <c r="L960" t="str">
        <f t="shared" si="43"/>
        <v xml:space="preserve">Samsung </v>
      </c>
      <c r="M960" t="str">
        <f t="shared" si="44"/>
        <v>Mid-Sized Order</v>
      </c>
      <c r="N960">
        <v>2</v>
      </c>
      <c r="O960" s="6">
        <v>0</v>
      </c>
      <c r="P960" s="3">
        <v>2046.92</v>
      </c>
      <c r="Q960" s="3">
        <v>187.75</v>
      </c>
      <c r="R960" s="3">
        <v>469.1</v>
      </c>
    </row>
    <row r="961" spans="1:18" hidden="1" x14ac:dyDescent="0.25">
      <c r="A961" t="s">
        <v>1486</v>
      </c>
      <c r="B961" s="2">
        <v>44336</v>
      </c>
      <c r="C961" s="10" t="str">
        <f t="shared" si="42"/>
        <v>2021</v>
      </c>
      <c r="D961">
        <v>10208</v>
      </c>
      <c r="E961" t="s">
        <v>627</v>
      </c>
      <c r="F961" t="s">
        <v>17</v>
      </c>
      <c r="G961" t="s">
        <v>278</v>
      </c>
      <c r="H961" t="s">
        <v>279</v>
      </c>
      <c r="I961" t="s">
        <v>122</v>
      </c>
      <c r="J961" t="s">
        <v>106</v>
      </c>
      <c r="K961" t="s">
        <v>107</v>
      </c>
      <c r="L961" t="str">
        <f t="shared" si="43"/>
        <v xml:space="preserve">Breville </v>
      </c>
      <c r="M961" t="str">
        <f t="shared" si="44"/>
        <v>Single Item</v>
      </c>
      <c r="N961">
        <v>1</v>
      </c>
      <c r="O961" s="6">
        <v>0.1</v>
      </c>
      <c r="P961" s="3">
        <v>1007.32</v>
      </c>
      <c r="Q961" s="3">
        <v>247.36</v>
      </c>
      <c r="R961" s="3">
        <v>276.57</v>
      </c>
    </row>
    <row r="962" spans="1:18" hidden="1" x14ac:dyDescent="0.25">
      <c r="A962" t="s">
        <v>1487</v>
      </c>
      <c r="B962" s="2">
        <v>43155</v>
      </c>
      <c r="C962" s="10" t="str">
        <f t="shared" si="42"/>
        <v>2018</v>
      </c>
      <c r="D962">
        <v>10360</v>
      </c>
      <c r="E962" t="s">
        <v>75</v>
      </c>
      <c r="F962" t="s">
        <v>17</v>
      </c>
      <c r="G962" t="s">
        <v>261</v>
      </c>
      <c r="H962" t="s">
        <v>261</v>
      </c>
      <c r="I962" t="s">
        <v>1543</v>
      </c>
      <c r="J962" t="s">
        <v>50</v>
      </c>
      <c r="K962" t="s">
        <v>51</v>
      </c>
      <c r="L962" t="str">
        <f t="shared" si="43"/>
        <v xml:space="preserve">Nokia </v>
      </c>
      <c r="M962" t="str">
        <f t="shared" si="44"/>
        <v>Single Item</v>
      </c>
      <c r="N962">
        <v>1</v>
      </c>
      <c r="O962" s="6">
        <v>0.05</v>
      </c>
      <c r="P962" s="3">
        <v>925.49</v>
      </c>
      <c r="Q962" s="3">
        <v>51.84</v>
      </c>
      <c r="R962" s="3">
        <v>190.28</v>
      </c>
    </row>
    <row r="963" spans="1:18" hidden="1" x14ac:dyDescent="0.25">
      <c r="A963" t="s">
        <v>1488</v>
      </c>
      <c r="B963" s="2">
        <v>44318</v>
      </c>
      <c r="C963" s="10" t="str">
        <f t="shared" si="42"/>
        <v>2021</v>
      </c>
      <c r="D963">
        <v>10071</v>
      </c>
      <c r="E963" t="s">
        <v>707</v>
      </c>
      <c r="F963" t="s">
        <v>17</v>
      </c>
      <c r="G963" t="s">
        <v>61</v>
      </c>
      <c r="H963" t="s">
        <v>62</v>
      </c>
      <c r="I963" t="s">
        <v>63</v>
      </c>
      <c r="J963" t="s">
        <v>142</v>
      </c>
      <c r="K963" t="s">
        <v>143</v>
      </c>
      <c r="L963" t="str">
        <f t="shared" si="43"/>
        <v xml:space="preserve">Whirlpook </v>
      </c>
      <c r="M963" t="str">
        <f t="shared" si="44"/>
        <v>Single Item</v>
      </c>
      <c r="N963">
        <v>1</v>
      </c>
      <c r="O963" s="6">
        <v>0.1</v>
      </c>
      <c r="P963" s="3">
        <v>193.67</v>
      </c>
      <c r="Q963" s="3">
        <v>15.4</v>
      </c>
      <c r="R963" s="3">
        <v>24.78</v>
      </c>
    </row>
    <row r="964" spans="1:18" hidden="1" x14ac:dyDescent="0.25">
      <c r="A964" t="s">
        <v>1489</v>
      </c>
      <c r="B964" s="2">
        <v>43723</v>
      </c>
      <c r="C964" s="10" t="str">
        <f t="shared" si="42"/>
        <v>2019</v>
      </c>
      <c r="D964">
        <v>10132</v>
      </c>
      <c r="E964" t="s">
        <v>102</v>
      </c>
      <c r="F964" t="s">
        <v>39</v>
      </c>
      <c r="G964" t="s">
        <v>133</v>
      </c>
      <c r="H964" t="s">
        <v>134</v>
      </c>
      <c r="I964" t="s">
        <v>135</v>
      </c>
      <c r="J964" t="s">
        <v>398</v>
      </c>
      <c r="K964" t="s">
        <v>1551</v>
      </c>
      <c r="L964" t="str">
        <f t="shared" si="43"/>
        <v xml:space="preserve">Samsung </v>
      </c>
      <c r="M964" t="str">
        <f t="shared" si="44"/>
        <v>Mid-Sized Order</v>
      </c>
      <c r="N964">
        <v>4</v>
      </c>
      <c r="O964" s="6">
        <v>0.1</v>
      </c>
      <c r="P964" s="3">
        <v>957.88</v>
      </c>
      <c r="Q964" s="3">
        <v>26.27</v>
      </c>
      <c r="R964" s="3">
        <v>117.59</v>
      </c>
    </row>
    <row r="965" spans="1:18" hidden="1" x14ac:dyDescent="0.25">
      <c r="A965" t="s">
        <v>1490</v>
      </c>
      <c r="B965" s="2">
        <v>43585</v>
      </c>
      <c r="C965" s="10" t="str">
        <f t="shared" si="42"/>
        <v>2019</v>
      </c>
      <c r="D965">
        <v>10366</v>
      </c>
      <c r="E965" t="s">
        <v>763</v>
      </c>
      <c r="F965" t="s">
        <v>32</v>
      </c>
      <c r="G965" t="s">
        <v>33</v>
      </c>
      <c r="H965" t="s">
        <v>34</v>
      </c>
      <c r="I965" t="s">
        <v>27</v>
      </c>
      <c r="J965" t="s">
        <v>205</v>
      </c>
      <c r="K965" t="s">
        <v>206</v>
      </c>
      <c r="L965" t="str">
        <f t="shared" si="43"/>
        <v xml:space="preserve">LG </v>
      </c>
      <c r="M965" t="str">
        <f t="shared" si="44"/>
        <v>Single Item</v>
      </c>
      <c r="N965">
        <v>1</v>
      </c>
      <c r="O965" s="6">
        <v>0.1</v>
      </c>
      <c r="P965" s="3">
        <v>753.3</v>
      </c>
      <c r="Q965" s="3">
        <v>47.63</v>
      </c>
      <c r="R965" s="3">
        <v>155.41999999999999</v>
      </c>
    </row>
    <row r="966" spans="1:18" hidden="1" x14ac:dyDescent="0.25">
      <c r="A966" t="s">
        <v>1491</v>
      </c>
      <c r="B966" s="2">
        <v>44424</v>
      </c>
      <c r="C966" s="10" t="str">
        <f t="shared" si="42"/>
        <v>2021</v>
      </c>
      <c r="D966">
        <v>10144</v>
      </c>
      <c r="E966" t="s">
        <v>725</v>
      </c>
      <c r="F966" t="s">
        <v>17</v>
      </c>
      <c r="G966" t="s">
        <v>88</v>
      </c>
      <c r="H966" t="s">
        <v>89</v>
      </c>
      <c r="I966" t="s">
        <v>90</v>
      </c>
      <c r="J966" t="s">
        <v>157</v>
      </c>
      <c r="K966" t="s">
        <v>158</v>
      </c>
      <c r="L966" t="str">
        <f t="shared" si="43"/>
        <v xml:space="preserve">Epson </v>
      </c>
      <c r="M966" t="str">
        <f t="shared" si="44"/>
        <v>Large Order</v>
      </c>
      <c r="N966">
        <v>6</v>
      </c>
      <c r="O966" s="6">
        <v>0.05</v>
      </c>
      <c r="P966" s="3">
        <v>1133.22</v>
      </c>
      <c r="Q966" s="3">
        <v>22.58</v>
      </c>
      <c r="R966" s="3">
        <v>172.24</v>
      </c>
    </row>
    <row r="967" spans="1:18" hidden="1" x14ac:dyDescent="0.25">
      <c r="A967" t="s">
        <v>1492</v>
      </c>
      <c r="B967" s="2">
        <v>44281</v>
      </c>
      <c r="C967" s="10" t="str">
        <f t="shared" si="42"/>
        <v>2021</v>
      </c>
      <c r="D967">
        <v>10193</v>
      </c>
      <c r="E967" t="s">
        <v>271</v>
      </c>
      <c r="F967" t="s">
        <v>17</v>
      </c>
      <c r="G967" t="s">
        <v>133</v>
      </c>
      <c r="H967" t="s">
        <v>134</v>
      </c>
      <c r="I967" t="s">
        <v>135</v>
      </c>
      <c r="J967" t="s">
        <v>272</v>
      </c>
      <c r="K967" t="s">
        <v>273</v>
      </c>
      <c r="L967" t="str">
        <f t="shared" si="43"/>
        <v xml:space="preserve">Huawei </v>
      </c>
      <c r="M967" t="str">
        <f t="shared" si="44"/>
        <v>Mid-Sized Order</v>
      </c>
      <c r="N967">
        <v>3</v>
      </c>
      <c r="O967" s="6">
        <v>0</v>
      </c>
      <c r="P967" s="3">
        <v>1500.96</v>
      </c>
      <c r="Q967" s="3">
        <v>17.77</v>
      </c>
      <c r="R967" s="3">
        <v>301.95999999999998</v>
      </c>
    </row>
    <row r="968" spans="1:18" hidden="1" x14ac:dyDescent="0.25">
      <c r="A968" t="s">
        <v>1493</v>
      </c>
      <c r="B968" s="2">
        <v>43869</v>
      </c>
      <c r="C968" s="10" t="str">
        <f t="shared" ref="C968:C1006" si="45">LEFT(TEXT(B968, "YYYY-MM-DD"), 4)</f>
        <v>2020</v>
      </c>
      <c r="D968">
        <v>10175</v>
      </c>
      <c r="E968" t="s">
        <v>634</v>
      </c>
      <c r="F968" t="s">
        <v>17</v>
      </c>
      <c r="G968" t="s">
        <v>40</v>
      </c>
      <c r="H968" t="s">
        <v>41</v>
      </c>
      <c r="I968" t="s">
        <v>166</v>
      </c>
      <c r="J968" t="s">
        <v>161</v>
      </c>
      <c r="K968" t="s">
        <v>162</v>
      </c>
      <c r="L968" t="str">
        <f t="shared" ref="L968:L1006" si="46">LEFT(K968, FIND(" ", K968))</f>
        <v xml:space="preserve">Lexmark </v>
      </c>
      <c r="M968" t="str">
        <f t="shared" ref="M968:M1006" si="47">IF(N968 = 1, "Single Item", IF(N968 &lt;= 4, "Mid-Sized Order", IF(N968 &gt; 4, "Large Order", "Invalid")))</f>
        <v>Single Item</v>
      </c>
      <c r="N968">
        <v>1</v>
      </c>
      <c r="O968" s="6">
        <v>0.15</v>
      </c>
      <c r="P968" s="3">
        <v>107.75</v>
      </c>
      <c r="Q968" s="3">
        <v>13.68</v>
      </c>
      <c r="R968" s="3">
        <v>17.53</v>
      </c>
    </row>
    <row r="969" spans="1:18" hidden="1" x14ac:dyDescent="0.25">
      <c r="A969" t="s">
        <v>1494</v>
      </c>
      <c r="B969" s="2">
        <v>44206</v>
      </c>
      <c r="C969" s="10" t="str">
        <f t="shared" si="45"/>
        <v>2021</v>
      </c>
      <c r="D969">
        <v>10024</v>
      </c>
      <c r="E969" t="s">
        <v>160</v>
      </c>
      <c r="F969" t="s">
        <v>39</v>
      </c>
      <c r="G969" t="s">
        <v>88</v>
      </c>
      <c r="H969" t="s">
        <v>89</v>
      </c>
      <c r="I969" t="s">
        <v>90</v>
      </c>
      <c r="J969" t="s">
        <v>294</v>
      </c>
      <c r="K969" t="s">
        <v>295</v>
      </c>
      <c r="L969" t="str">
        <f t="shared" si="46"/>
        <v xml:space="preserve">Motorola </v>
      </c>
      <c r="M969" t="str">
        <f t="shared" si="47"/>
        <v>Single Item</v>
      </c>
      <c r="N969">
        <v>1</v>
      </c>
      <c r="O969" s="6">
        <v>0.15</v>
      </c>
      <c r="P969" s="3">
        <v>900.24</v>
      </c>
      <c r="Q969" s="3">
        <v>58.44</v>
      </c>
      <c r="R969" s="3">
        <v>185.89</v>
      </c>
    </row>
    <row r="970" spans="1:18" hidden="1" x14ac:dyDescent="0.25">
      <c r="A970" t="s">
        <v>1495</v>
      </c>
      <c r="B970" s="2">
        <v>44535</v>
      </c>
      <c r="C970" s="10" t="str">
        <f t="shared" si="45"/>
        <v>2021</v>
      </c>
      <c r="D970">
        <v>10167</v>
      </c>
      <c r="E970" t="s">
        <v>115</v>
      </c>
      <c r="F970" t="s">
        <v>32</v>
      </c>
      <c r="G970" t="s">
        <v>61</v>
      </c>
      <c r="H970" t="s">
        <v>62</v>
      </c>
      <c r="I970" t="s">
        <v>63</v>
      </c>
      <c r="J970" t="s">
        <v>480</v>
      </c>
      <c r="K970" t="s">
        <v>481</v>
      </c>
      <c r="L970" t="str">
        <f t="shared" si="46"/>
        <v xml:space="preserve">Panasonic </v>
      </c>
      <c r="M970" t="str">
        <f t="shared" si="47"/>
        <v>Large Order</v>
      </c>
      <c r="N970">
        <v>5</v>
      </c>
      <c r="O970" s="6">
        <v>0</v>
      </c>
      <c r="P970" s="3">
        <v>4425.3500000000004</v>
      </c>
      <c r="Q970" s="3">
        <v>159.04</v>
      </c>
      <c r="R970" s="3">
        <v>989.5</v>
      </c>
    </row>
    <row r="971" spans="1:18" hidden="1" x14ac:dyDescent="0.25">
      <c r="A971" t="s">
        <v>1496</v>
      </c>
      <c r="B971" s="2">
        <v>44903</v>
      </c>
      <c r="C971" s="10" t="str">
        <f t="shared" si="45"/>
        <v>2022</v>
      </c>
      <c r="D971">
        <v>10079</v>
      </c>
      <c r="E971" t="s">
        <v>714</v>
      </c>
      <c r="F971" t="s">
        <v>39</v>
      </c>
      <c r="G971" t="s">
        <v>103</v>
      </c>
      <c r="H971" t="s">
        <v>104</v>
      </c>
      <c r="I971" t="s">
        <v>105</v>
      </c>
      <c r="J971" t="s">
        <v>64</v>
      </c>
      <c r="K971" t="s">
        <v>65</v>
      </c>
      <c r="L971" t="str">
        <f t="shared" si="46"/>
        <v xml:space="preserve">TCL </v>
      </c>
      <c r="M971" t="str">
        <f t="shared" si="47"/>
        <v>Mid-Sized Order</v>
      </c>
      <c r="N971">
        <v>3</v>
      </c>
      <c r="O971" s="6">
        <v>0</v>
      </c>
      <c r="P971" s="3">
        <v>2644.92</v>
      </c>
      <c r="Q971" s="3">
        <v>154</v>
      </c>
      <c r="R971" s="3">
        <v>597.28</v>
      </c>
    </row>
    <row r="972" spans="1:18" hidden="1" x14ac:dyDescent="0.25">
      <c r="A972" t="s">
        <v>1497</v>
      </c>
      <c r="B972" s="2">
        <v>43853</v>
      </c>
      <c r="C972" s="10" t="str">
        <f t="shared" si="45"/>
        <v>2020</v>
      </c>
      <c r="D972">
        <v>10007</v>
      </c>
      <c r="E972" t="s">
        <v>405</v>
      </c>
      <c r="F972" t="s">
        <v>39</v>
      </c>
      <c r="G972" t="s">
        <v>193</v>
      </c>
      <c r="H972" t="s">
        <v>193</v>
      </c>
      <c r="I972" t="s">
        <v>194</v>
      </c>
      <c r="J972" t="s">
        <v>229</v>
      </c>
      <c r="K972" t="s">
        <v>230</v>
      </c>
      <c r="L972" t="str">
        <f t="shared" si="46"/>
        <v xml:space="preserve">LG </v>
      </c>
      <c r="M972" t="str">
        <f t="shared" si="47"/>
        <v>Single Item</v>
      </c>
      <c r="N972">
        <v>1</v>
      </c>
      <c r="O972" s="6">
        <v>0</v>
      </c>
      <c r="P972" s="3">
        <v>1189.8</v>
      </c>
      <c r="Q972" s="3">
        <v>239.87</v>
      </c>
      <c r="R972" s="3">
        <v>285.75</v>
      </c>
    </row>
    <row r="973" spans="1:18" x14ac:dyDescent="0.25">
      <c r="A973" t="s">
        <v>1498</v>
      </c>
      <c r="B973" s="2">
        <v>44034</v>
      </c>
      <c r="C973" s="10" t="str">
        <f t="shared" si="45"/>
        <v>2020</v>
      </c>
      <c r="D973">
        <v>10066</v>
      </c>
      <c r="E973" t="s">
        <v>228</v>
      </c>
      <c r="F973" t="s">
        <v>39</v>
      </c>
      <c r="G973" t="s">
        <v>201</v>
      </c>
      <c r="H973" t="s">
        <v>202</v>
      </c>
      <c r="I973" t="s">
        <v>122</v>
      </c>
      <c r="J973" t="s">
        <v>95</v>
      </c>
      <c r="K973" t="s">
        <v>96</v>
      </c>
      <c r="L973" t="str">
        <f t="shared" si="46"/>
        <v xml:space="preserve">Sharp </v>
      </c>
      <c r="M973" t="str">
        <f t="shared" si="47"/>
        <v>Mid-Sized Order</v>
      </c>
      <c r="N973">
        <v>4</v>
      </c>
      <c r="O973" s="6">
        <v>0.05</v>
      </c>
      <c r="P973" s="3">
        <v>4097.4799999999996</v>
      </c>
      <c r="Q973" s="3">
        <v>197.44</v>
      </c>
      <c r="R973" s="3">
        <v>921.18</v>
      </c>
    </row>
    <row r="974" spans="1:18" hidden="1" x14ac:dyDescent="0.25">
      <c r="A974" t="s">
        <v>1499</v>
      </c>
      <c r="B974" s="2">
        <v>44330</v>
      </c>
      <c r="C974" s="10" t="str">
        <f t="shared" si="45"/>
        <v>2021</v>
      </c>
      <c r="D974">
        <v>10040</v>
      </c>
      <c r="E974" t="s">
        <v>126</v>
      </c>
      <c r="F974" t="s">
        <v>39</v>
      </c>
      <c r="G974" t="s">
        <v>25</v>
      </c>
      <c r="H974" t="s">
        <v>26</v>
      </c>
      <c r="I974" t="s">
        <v>27</v>
      </c>
      <c r="J974" t="s">
        <v>175</v>
      </c>
      <c r="K974" t="s">
        <v>176</v>
      </c>
      <c r="L974" t="str">
        <f t="shared" si="46"/>
        <v xml:space="preserve">KitchenAid </v>
      </c>
      <c r="M974" t="str">
        <f t="shared" si="47"/>
        <v>Single Item</v>
      </c>
      <c r="N974">
        <v>1</v>
      </c>
      <c r="O974" s="6">
        <v>0.3</v>
      </c>
      <c r="P974" s="3">
        <v>1223.1600000000001</v>
      </c>
      <c r="Q974" s="3">
        <v>290.5</v>
      </c>
      <c r="R974" s="3">
        <v>334.84</v>
      </c>
    </row>
    <row r="975" spans="1:18" hidden="1" x14ac:dyDescent="0.25">
      <c r="A975" t="s">
        <v>1500</v>
      </c>
      <c r="B975" s="2">
        <v>43541</v>
      </c>
      <c r="C975" s="10" t="str">
        <f t="shared" si="45"/>
        <v>2019</v>
      </c>
      <c r="D975">
        <v>10118</v>
      </c>
      <c r="E975" t="s">
        <v>697</v>
      </c>
      <c r="F975" t="s">
        <v>39</v>
      </c>
      <c r="G975" t="s">
        <v>193</v>
      </c>
      <c r="H975" t="s">
        <v>193</v>
      </c>
      <c r="I975" t="s">
        <v>194</v>
      </c>
      <c r="J975" t="s">
        <v>43</v>
      </c>
      <c r="K975" t="s">
        <v>44</v>
      </c>
      <c r="L975" t="str">
        <f t="shared" si="46"/>
        <v xml:space="preserve">HP </v>
      </c>
      <c r="M975" t="str">
        <f t="shared" si="47"/>
        <v>Mid-Sized Order</v>
      </c>
      <c r="N975">
        <v>4</v>
      </c>
      <c r="O975" s="6">
        <v>0.1</v>
      </c>
      <c r="P975" s="3">
        <v>630</v>
      </c>
      <c r="Q975" s="3">
        <v>19.79</v>
      </c>
      <c r="R975" s="3">
        <v>96.46</v>
      </c>
    </row>
    <row r="976" spans="1:18" hidden="1" x14ac:dyDescent="0.25">
      <c r="A976" t="s">
        <v>1501</v>
      </c>
      <c r="B976" s="2">
        <v>44523</v>
      </c>
      <c r="C976" s="10" t="str">
        <f t="shared" si="45"/>
        <v>2021</v>
      </c>
      <c r="D976">
        <v>10353</v>
      </c>
      <c r="E976" t="s">
        <v>352</v>
      </c>
      <c r="F976" t="s">
        <v>32</v>
      </c>
      <c r="G976" t="s">
        <v>201</v>
      </c>
      <c r="H976" t="s">
        <v>202</v>
      </c>
      <c r="I976" t="s">
        <v>122</v>
      </c>
      <c r="J976" t="s">
        <v>215</v>
      </c>
      <c r="K976" t="s">
        <v>216</v>
      </c>
      <c r="L976" t="str">
        <f t="shared" si="46"/>
        <v xml:space="preserve">Apple </v>
      </c>
      <c r="M976" t="str">
        <f t="shared" si="47"/>
        <v>Single Item</v>
      </c>
      <c r="N976">
        <v>1</v>
      </c>
      <c r="O976" s="6">
        <v>0.05</v>
      </c>
      <c r="P976" s="3">
        <v>922.77</v>
      </c>
      <c r="Q976" s="3">
        <v>56.61</v>
      </c>
      <c r="R976" s="3">
        <v>190.21</v>
      </c>
    </row>
    <row r="977" spans="1:18" hidden="1" x14ac:dyDescent="0.25">
      <c r="A977" t="s">
        <v>1502</v>
      </c>
      <c r="B977" s="2">
        <v>44614</v>
      </c>
      <c r="C977" s="10" t="str">
        <f t="shared" si="45"/>
        <v>2022</v>
      </c>
      <c r="D977">
        <v>10077</v>
      </c>
      <c r="E977" t="s">
        <v>178</v>
      </c>
      <c r="F977" t="s">
        <v>17</v>
      </c>
      <c r="G977" t="s">
        <v>112</v>
      </c>
      <c r="H977" t="s">
        <v>26</v>
      </c>
      <c r="I977" t="s">
        <v>27</v>
      </c>
      <c r="J977" t="s">
        <v>236</v>
      </c>
      <c r="K977" t="s">
        <v>237</v>
      </c>
      <c r="L977" t="str">
        <f t="shared" si="46"/>
        <v xml:space="preserve">Hamilton </v>
      </c>
      <c r="M977" t="str">
        <f t="shared" si="47"/>
        <v>Single Item</v>
      </c>
      <c r="N977">
        <v>1</v>
      </c>
      <c r="O977" s="6">
        <v>0.05</v>
      </c>
      <c r="P977" s="3">
        <v>737.82</v>
      </c>
      <c r="Q977" s="3">
        <v>175.46</v>
      </c>
      <c r="R977" s="3">
        <v>202.01</v>
      </c>
    </row>
    <row r="978" spans="1:18" hidden="1" x14ac:dyDescent="0.25">
      <c r="A978" t="s">
        <v>1503</v>
      </c>
      <c r="B978" s="2">
        <v>44497</v>
      </c>
      <c r="C978" s="10" t="str">
        <f t="shared" si="45"/>
        <v>2021</v>
      </c>
      <c r="D978">
        <v>10138</v>
      </c>
      <c r="E978" t="s">
        <v>1504</v>
      </c>
      <c r="F978" t="s">
        <v>39</v>
      </c>
      <c r="G978" t="s">
        <v>165</v>
      </c>
      <c r="H978" t="s">
        <v>41</v>
      </c>
      <c r="I978" t="s">
        <v>166</v>
      </c>
      <c r="J978" t="s">
        <v>117</v>
      </c>
      <c r="K978" t="s">
        <v>118</v>
      </c>
      <c r="L978" t="str">
        <f t="shared" si="46"/>
        <v xml:space="preserve">Xerox </v>
      </c>
      <c r="M978" t="str">
        <f t="shared" si="47"/>
        <v>Single Item</v>
      </c>
      <c r="N978">
        <v>1</v>
      </c>
      <c r="O978" s="6">
        <v>0</v>
      </c>
      <c r="P978" s="3">
        <v>180.55</v>
      </c>
      <c r="Q978" s="3">
        <v>17.89</v>
      </c>
      <c r="R978" s="3">
        <v>28.87</v>
      </c>
    </row>
    <row r="979" spans="1:18" hidden="1" x14ac:dyDescent="0.25">
      <c r="A979" t="s">
        <v>1505</v>
      </c>
      <c r="B979" s="2">
        <v>43192</v>
      </c>
      <c r="C979" s="10" t="str">
        <f t="shared" si="45"/>
        <v>2018</v>
      </c>
      <c r="D979">
        <v>10308</v>
      </c>
      <c r="E979" t="s">
        <v>1536</v>
      </c>
      <c r="F979" t="s">
        <v>39</v>
      </c>
      <c r="G979" t="s">
        <v>121</v>
      </c>
      <c r="H979" t="s">
        <v>121</v>
      </c>
      <c r="I979" t="s">
        <v>122</v>
      </c>
      <c r="J979" t="s">
        <v>76</v>
      </c>
      <c r="K979" t="s">
        <v>77</v>
      </c>
      <c r="L979" t="str">
        <f t="shared" si="46"/>
        <v xml:space="preserve">Samsung </v>
      </c>
      <c r="M979" t="str">
        <f t="shared" si="47"/>
        <v>Mid-Sized Order</v>
      </c>
      <c r="N979">
        <v>2</v>
      </c>
      <c r="O979" s="6">
        <v>0.15</v>
      </c>
      <c r="P979" s="3">
        <v>1943</v>
      </c>
      <c r="Q979" s="3">
        <v>53.3</v>
      </c>
      <c r="R979" s="3">
        <v>393.93</v>
      </c>
    </row>
    <row r="980" spans="1:18" hidden="1" x14ac:dyDescent="0.25">
      <c r="A980" t="s">
        <v>1506</v>
      </c>
      <c r="B980" s="2">
        <v>43194</v>
      </c>
      <c r="C980" s="10" t="str">
        <f t="shared" si="45"/>
        <v>2018</v>
      </c>
      <c r="D980">
        <v>10303</v>
      </c>
      <c r="E980" t="s">
        <v>345</v>
      </c>
      <c r="F980" t="s">
        <v>17</v>
      </c>
      <c r="G980" t="s">
        <v>278</v>
      </c>
      <c r="H980" t="s">
        <v>279</v>
      </c>
      <c r="I980" t="s">
        <v>122</v>
      </c>
      <c r="J980" t="s">
        <v>142</v>
      </c>
      <c r="K980" t="s">
        <v>143</v>
      </c>
      <c r="L980" t="str">
        <f t="shared" si="46"/>
        <v xml:space="preserve">Whirlpook </v>
      </c>
      <c r="M980" t="str">
        <f t="shared" si="47"/>
        <v>Mid-Sized Order</v>
      </c>
      <c r="N980">
        <v>4</v>
      </c>
      <c r="O980" s="6">
        <v>0</v>
      </c>
      <c r="P980" s="3">
        <v>774.68</v>
      </c>
      <c r="Q980" s="3">
        <v>14.7</v>
      </c>
      <c r="R980" s="3">
        <v>94.43</v>
      </c>
    </row>
    <row r="981" spans="1:18" hidden="1" x14ac:dyDescent="0.25">
      <c r="A981" t="s">
        <v>1507</v>
      </c>
      <c r="B981" s="2">
        <v>44134</v>
      </c>
      <c r="C981" s="10" t="str">
        <f t="shared" si="45"/>
        <v>2020</v>
      </c>
      <c r="D981">
        <v>10389</v>
      </c>
      <c r="E981" t="s">
        <v>592</v>
      </c>
      <c r="F981" t="s">
        <v>39</v>
      </c>
      <c r="G981" t="s">
        <v>261</v>
      </c>
      <c r="H981" t="s">
        <v>261</v>
      </c>
      <c r="I981" t="s">
        <v>1543</v>
      </c>
      <c r="J981" t="s">
        <v>205</v>
      </c>
      <c r="K981" t="s">
        <v>206</v>
      </c>
      <c r="L981" t="str">
        <f t="shared" si="46"/>
        <v xml:space="preserve">LG </v>
      </c>
      <c r="M981" t="str">
        <f t="shared" si="47"/>
        <v>Large Order</v>
      </c>
      <c r="N981">
        <v>6</v>
      </c>
      <c r="O981" s="6">
        <v>0.1</v>
      </c>
      <c r="P981" s="3">
        <v>4519.8</v>
      </c>
      <c r="Q981" s="3">
        <v>54.77</v>
      </c>
      <c r="R981" s="3">
        <v>909.44</v>
      </c>
    </row>
    <row r="982" spans="1:18" hidden="1" x14ac:dyDescent="0.25">
      <c r="A982" t="s">
        <v>1508</v>
      </c>
      <c r="B982" s="2">
        <v>44531</v>
      </c>
      <c r="C982" s="10" t="str">
        <f t="shared" si="45"/>
        <v>2021</v>
      </c>
      <c r="D982">
        <v>10142</v>
      </c>
      <c r="E982" t="s">
        <v>67</v>
      </c>
      <c r="F982" t="s">
        <v>32</v>
      </c>
      <c r="G982" t="s">
        <v>54</v>
      </c>
      <c r="H982" t="s">
        <v>55</v>
      </c>
      <c r="I982" t="s">
        <v>56</v>
      </c>
      <c r="J982" t="s">
        <v>175</v>
      </c>
      <c r="K982" t="s">
        <v>176</v>
      </c>
      <c r="L982" t="str">
        <f t="shared" si="46"/>
        <v xml:space="preserve">KitchenAid </v>
      </c>
      <c r="M982" t="str">
        <f t="shared" si="47"/>
        <v>Single Item</v>
      </c>
      <c r="N982">
        <v>1</v>
      </c>
      <c r="O982" s="6">
        <v>0.1</v>
      </c>
      <c r="P982" s="3">
        <v>1223.1600000000001</v>
      </c>
      <c r="Q982" s="3">
        <v>348.6</v>
      </c>
      <c r="R982" s="3">
        <v>340.65</v>
      </c>
    </row>
    <row r="983" spans="1:18" hidden="1" x14ac:dyDescent="0.25">
      <c r="A983" t="s">
        <v>1509</v>
      </c>
      <c r="B983" s="2">
        <v>43761</v>
      </c>
      <c r="C983" s="10" t="str">
        <f t="shared" si="45"/>
        <v>2019</v>
      </c>
      <c r="D983">
        <v>10302</v>
      </c>
      <c r="E983" t="s">
        <v>419</v>
      </c>
      <c r="F983" t="s">
        <v>17</v>
      </c>
      <c r="G983" t="s">
        <v>33</v>
      </c>
      <c r="H983" t="s">
        <v>34</v>
      </c>
      <c r="I983" t="s">
        <v>27</v>
      </c>
      <c r="J983" t="s">
        <v>35</v>
      </c>
      <c r="K983" t="s">
        <v>36</v>
      </c>
      <c r="L983" t="str">
        <f t="shared" si="46"/>
        <v xml:space="preserve">Samsung </v>
      </c>
      <c r="M983" t="str">
        <f t="shared" si="47"/>
        <v>Single Item</v>
      </c>
      <c r="N983">
        <v>1</v>
      </c>
      <c r="O983" s="6">
        <v>0.1</v>
      </c>
      <c r="P983" s="3">
        <v>851.25</v>
      </c>
      <c r="Q983" s="3">
        <v>196.92</v>
      </c>
      <c r="R983" s="3">
        <v>232.5</v>
      </c>
    </row>
    <row r="984" spans="1:18" hidden="1" x14ac:dyDescent="0.25">
      <c r="A984" t="s">
        <v>1510</v>
      </c>
      <c r="B984" s="2">
        <v>44069</v>
      </c>
      <c r="C984" s="10" t="str">
        <f t="shared" si="45"/>
        <v>2020</v>
      </c>
      <c r="D984">
        <v>10322</v>
      </c>
      <c r="E984" t="s">
        <v>612</v>
      </c>
      <c r="F984" t="s">
        <v>39</v>
      </c>
      <c r="G984" t="s">
        <v>261</v>
      </c>
      <c r="H984" t="s">
        <v>261</v>
      </c>
      <c r="I984" t="s">
        <v>1543</v>
      </c>
      <c r="J984" t="s">
        <v>241</v>
      </c>
      <c r="K984" t="s">
        <v>242</v>
      </c>
      <c r="L984" t="str">
        <f t="shared" si="46"/>
        <v xml:space="preserve">LG </v>
      </c>
      <c r="M984" t="str">
        <f t="shared" si="47"/>
        <v>Single Item</v>
      </c>
      <c r="N984">
        <v>1</v>
      </c>
      <c r="O984" s="6">
        <v>0.05</v>
      </c>
      <c r="P984" s="3">
        <v>238.08</v>
      </c>
      <c r="Q984" s="3">
        <v>31.23</v>
      </c>
      <c r="R984" s="3">
        <v>31.69</v>
      </c>
    </row>
    <row r="985" spans="1:18" hidden="1" x14ac:dyDescent="0.25">
      <c r="A985" t="s">
        <v>1511</v>
      </c>
      <c r="B985" s="2">
        <v>44094</v>
      </c>
      <c r="C985" s="10" t="str">
        <f t="shared" si="45"/>
        <v>2020</v>
      </c>
      <c r="D985">
        <v>10247</v>
      </c>
      <c r="E985" t="s">
        <v>737</v>
      </c>
      <c r="F985" t="s">
        <v>17</v>
      </c>
      <c r="G985" t="s">
        <v>193</v>
      </c>
      <c r="H985" t="s">
        <v>193</v>
      </c>
      <c r="I985" t="s">
        <v>194</v>
      </c>
      <c r="J985" t="s">
        <v>195</v>
      </c>
      <c r="K985" t="s">
        <v>196</v>
      </c>
      <c r="L985" t="str">
        <f t="shared" si="46"/>
        <v xml:space="preserve">Cuisinart </v>
      </c>
      <c r="M985" t="str">
        <f t="shared" si="47"/>
        <v>Single Item</v>
      </c>
      <c r="N985">
        <v>1</v>
      </c>
      <c r="O985" s="6">
        <v>0</v>
      </c>
      <c r="P985" s="3">
        <v>279.27999999999997</v>
      </c>
      <c r="Q985" s="3">
        <v>25.44</v>
      </c>
      <c r="R985" s="3">
        <v>36.049999999999997</v>
      </c>
    </row>
    <row r="986" spans="1:18" hidden="1" x14ac:dyDescent="0.25">
      <c r="A986" t="s">
        <v>1512</v>
      </c>
      <c r="B986" s="2">
        <v>44328</v>
      </c>
      <c r="C986" s="10" t="str">
        <f t="shared" si="45"/>
        <v>2021</v>
      </c>
      <c r="D986">
        <v>10252</v>
      </c>
      <c r="E986" t="s">
        <v>289</v>
      </c>
      <c r="F986" t="s">
        <v>39</v>
      </c>
      <c r="G986" t="s">
        <v>116</v>
      </c>
      <c r="H986" t="s">
        <v>26</v>
      </c>
      <c r="I986" t="s">
        <v>27</v>
      </c>
      <c r="J986" t="s">
        <v>129</v>
      </c>
      <c r="K986" t="s">
        <v>130</v>
      </c>
      <c r="L986" t="str">
        <f t="shared" si="46"/>
        <v xml:space="preserve">BlackBerry </v>
      </c>
      <c r="M986" t="str">
        <f t="shared" si="47"/>
        <v>Single Item</v>
      </c>
      <c r="N986">
        <v>1</v>
      </c>
      <c r="O986" s="6">
        <v>0</v>
      </c>
      <c r="P986" s="3">
        <v>916.69</v>
      </c>
      <c r="Q986" s="3">
        <v>53.78</v>
      </c>
      <c r="R986" s="3">
        <v>188.72</v>
      </c>
    </row>
    <row r="987" spans="1:18" hidden="1" x14ac:dyDescent="0.25">
      <c r="A987" t="s">
        <v>1513</v>
      </c>
      <c r="B987" s="2">
        <v>43861</v>
      </c>
      <c r="C987" s="10" t="str">
        <f t="shared" si="45"/>
        <v>2020</v>
      </c>
      <c r="D987">
        <v>10170</v>
      </c>
      <c r="E987" t="s">
        <v>1154</v>
      </c>
      <c r="F987" t="s">
        <v>39</v>
      </c>
      <c r="G987" t="s">
        <v>88</v>
      </c>
      <c r="H987" t="s">
        <v>89</v>
      </c>
      <c r="I987" t="s">
        <v>90</v>
      </c>
      <c r="J987" t="s">
        <v>157</v>
      </c>
      <c r="K987" t="s">
        <v>158</v>
      </c>
      <c r="L987" t="str">
        <f t="shared" si="46"/>
        <v xml:space="preserve">Epson </v>
      </c>
      <c r="M987" t="str">
        <f t="shared" si="47"/>
        <v>Mid-Sized Order</v>
      </c>
      <c r="N987">
        <v>2</v>
      </c>
      <c r="O987" s="6">
        <v>0.15</v>
      </c>
      <c r="P987" s="3">
        <v>377.74</v>
      </c>
      <c r="Q987" s="3">
        <v>22.58</v>
      </c>
      <c r="R987" s="3">
        <v>58.92</v>
      </c>
    </row>
    <row r="988" spans="1:18" hidden="1" x14ac:dyDescent="0.25">
      <c r="A988" t="s">
        <v>1514</v>
      </c>
      <c r="B988" s="2">
        <v>44408</v>
      </c>
      <c r="C988" s="10" t="str">
        <f t="shared" si="45"/>
        <v>2021</v>
      </c>
      <c r="D988">
        <v>10062</v>
      </c>
      <c r="E988" t="s">
        <v>1106</v>
      </c>
      <c r="F988" t="s">
        <v>39</v>
      </c>
      <c r="G988" t="s">
        <v>54</v>
      </c>
      <c r="H988" t="s">
        <v>55</v>
      </c>
      <c r="I988" t="s">
        <v>56</v>
      </c>
      <c r="J988" t="s">
        <v>50</v>
      </c>
      <c r="K988" t="s">
        <v>51</v>
      </c>
      <c r="L988" t="str">
        <f t="shared" si="46"/>
        <v xml:space="preserve">Nokia </v>
      </c>
      <c r="M988" t="str">
        <f t="shared" si="47"/>
        <v>Mid-Sized Order</v>
      </c>
      <c r="N988">
        <v>2</v>
      </c>
      <c r="O988" s="6">
        <v>0.1</v>
      </c>
      <c r="P988" s="3">
        <v>1850.98</v>
      </c>
      <c r="Q988" s="3">
        <v>54.1</v>
      </c>
      <c r="R988" s="3">
        <v>375.61</v>
      </c>
    </row>
    <row r="989" spans="1:18" hidden="1" x14ac:dyDescent="0.25">
      <c r="A989" t="s">
        <v>1515</v>
      </c>
      <c r="B989" s="2">
        <v>44550</v>
      </c>
      <c r="C989" s="10" t="str">
        <f t="shared" si="45"/>
        <v>2021</v>
      </c>
      <c r="D989">
        <v>10099</v>
      </c>
      <c r="E989" t="s">
        <v>442</v>
      </c>
      <c r="F989" t="s">
        <v>39</v>
      </c>
      <c r="G989" t="s">
        <v>61</v>
      </c>
      <c r="H989" t="s">
        <v>62</v>
      </c>
      <c r="I989" t="s">
        <v>63</v>
      </c>
      <c r="J989" t="s">
        <v>263</v>
      </c>
      <c r="K989" t="s">
        <v>1544</v>
      </c>
      <c r="L989" t="str">
        <f t="shared" si="46"/>
        <v xml:space="preserve">Cuisinart </v>
      </c>
      <c r="M989" t="str">
        <f t="shared" si="47"/>
        <v>Single Item</v>
      </c>
      <c r="N989">
        <v>1</v>
      </c>
      <c r="O989" s="6">
        <v>0</v>
      </c>
      <c r="P989" s="3">
        <v>700.78</v>
      </c>
      <c r="Q989" s="3">
        <v>156.21</v>
      </c>
      <c r="R989" s="3">
        <v>190.81</v>
      </c>
    </row>
    <row r="990" spans="1:18" hidden="1" x14ac:dyDescent="0.25">
      <c r="A990" t="s">
        <v>1516</v>
      </c>
      <c r="B990" s="2">
        <v>43197</v>
      </c>
      <c r="C990" s="10" t="str">
        <f t="shared" si="45"/>
        <v>2018</v>
      </c>
      <c r="D990">
        <v>10226</v>
      </c>
      <c r="E990" t="s">
        <v>1540</v>
      </c>
      <c r="F990" t="s">
        <v>17</v>
      </c>
      <c r="G990" t="s">
        <v>133</v>
      </c>
      <c r="H990" t="s">
        <v>134</v>
      </c>
      <c r="I990" t="s">
        <v>135</v>
      </c>
      <c r="J990" t="s">
        <v>64</v>
      </c>
      <c r="K990" t="s">
        <v>65</v>
      </c>
      <c r="L990" t="str">
        <f t="shared" si="46"/>
        <v xml:space="preserve">TCL </v>
      </c>
      <c r="M990" t="str">
        <f t="shared" si="47"/>
        <v>Large Order</v>
      </c>
      <c r="N990">
        <v>7</v>
      </c>
      <c r="O990" s="6">
        <v>0</v>
      </c>
      <c r="P990" s="3">
        <v>6171.48</v>
      </c>
      <c r="Q990" s="3">
        <v>154</v>
      </c>
      <c r="R990" s="3">
        <v>1373.12</v>
      </c>
    </row>
    <row r="991" spans="1:18" hidden="1" x14ac:dyDescent="0.25">
      <c r="A991" t="s">
        <v>1517</v>
      </c>
      <c r="B991" s="2">
        <v>44281</v>
      </c>
      <c r="C991" s="10" t="str">
        <f t="shared" si="45"/>
        <v>2021</v>
      </c>
      <c r="D991">
        <v>10287</v>
      </c>
      <c r="E991" t="s">
        <v>1518</v>
      </c>
      <c r="F991" t="s">
        <v>32</v>
      </c>
      <c r="G991" t="s">
        <v>116</v>
      </c>
      <c r="H991" t="s">
        <v>26</v>
      </c>
      <c r="I991" t="s">
        <v>27</v>
      </c>
      <c r="J991" t="s">
        <v>205</v>
      </c>
      <c r="K991" t="s">
        <v>206</v>
      </c>
      <c r="L991" t="str">
        <f t="shared" si="46"/>
        <v xml:space="preserve">LG </v>
      </c>
      <c r="M991" t="str">
        <f t="shared" si="47"/>
        <v>Single Item</v>
      </c>
      <c r="N991">
        <v>1</v>
      </c>
      <c r="O991" s="6">
        <v>0</v>
      </c>
      <c r="P991" s="3">
        <v>753.3</v>
      </c>
      <c r="Q991" s="3">
        <v>47.63</v>
      </c>
      <c r="R991" s="3">
        <v>155.41999999999999</v>
      </c>
    </row>
    <row r="992" spans="1:18" hidden="1" x14ac:dyDescent="0.25">
      <c r="A992" t="s">
        <v>1519</v>
      </c>
      <c r="B992" s="2">
        <v>44040</v>
      </c>
      <c r="C992" s="10" t="str">
        <f t="shared" si="45"/>
        <v>2020</v>
      </c>
      <c r="D992">
        <v>10102</v>
      </c>
      <c r="E992" t="s">
        <v>1127</v>
      </c>
      <c r="F992" t="s">
        <v>17</v>
      </c>
      <c r="G992" t="s">
        <v>112</v>
      </c>
      <c r="H992" t="s">
        <v>26</v>
      </c>
      <c r="I992" t="s">
        <v>27</v>
      </c>
      <c r="J992" t="s">
        <v>68</v>
      </c>
      <c r="K992" t="s">
        <v>69</v>
      </c>
      <c r="L992" t="str">
        <f t="shared" si="46"/>
        <v xml:space="preserve">StarTech </v>
      </c>
      <c r="M992" t="str">
        <f t="shared" si="47"/>
        <v>Single Item</v>
      </c>
      <c r="N992">
        <v>1</v>
      </c>
      <c r="O992" s="6">
        <v>0.05</v>
      </c>
      <c r="P992" s="3">
        <v>226.49</v>
      </c>
      <c r="Q992" s="3">
        <v>19.75</v>
      </c>
      <c r="R992" s="3">
        <v>35.94</v>
      </c>
    </row>
    <row r="993" spans="1:18" hidden="1" x14ac:dyDescent="0.25">
      <c r="A993" t="s">
        <v>1520</v>
      </c>
      <c r="B993" s="2">
        <v>43803</v>
      </c>
      <c r="C993" s="10" t="str">
        <f t="shared" si="45"/>
        <v>2019</v>
      </c>
      <c r="D993">
        <v>10240</v>
      </c>
      <c r="E993" t="s">
        <v>1070</v>
      </c>
      <c r="F993" t="s">
        <v>39</v>
      </c>
      <c r="G993" t="s">
        <v>25</v>
      </c>
      <c r="H993" t="s">
        <v>26</v>
      </c>
      <c r="I993" t="s">
        <v>27</v>
      </c>
      <c r="J993" t="s">
        <v>106</v>
      </c>
      <c r="K993" t="s">
        <v>107</v>
      </c>
      <c r="L993" t="str">
        <f t="shared" si="46"/>
        <v xml:space="preserve">Breville </v>
      </c>
      <c r="M993" t="str">
        <f t="shared" si="47"/>
        <v>Large Order</v>
      </c>
      <c r="N993">
        <v>7</v>
      </c>
      <c r="O993" s="6">
        <v>0.05</v>
      </c>
      <c r="P993" s="3">
        <v>7051.24</v>
      </c>
      <c r="Q993" s="3">
        <v>235.58</v>
      </c>
      <c r="R993" s="3">
        <v>1786.37</v>
      </c>
    </row>
    <row r="994" spans="1:18" hidden="1" x14ac:dyDescent="0.25">
      <c r="A994" t="s">
        <v>1521</v>
      </c>
      <c r="B994" s="2">
        <v>44702</v>
      </c>
      <c r="C994" s="10" t="str">
        <f t="shared" si="45"/>
        <v>2022</v>
      </c>
      <c r="D994">
        <v>10103</v>
      </c>
      <c r="E994" t="s">
        <v>339</v>
      </c>
      <c r="F994" t="s">
        <v>17</v>
      </c>
      <c r="G994" t="s">
        <v>61</v>
      </c>
      <c r="H994" t="s">
        <v>62</v>
      </c>
      <c r="I994" t="s">
        <v>63</v>
      </c>
      <c r="J994" t="s">
        <v>28</v>
      </c>
      <c r="K994" t="s">
        <v>29</v>
      </c>
      <c r="L994" t="str">
        <f t="shared" si="46"/>
        <v xml:space="preserve">LG </v>
      </c>
      <c r="M994" t="str">
        <f t="shared" si="47"/>
        <v>Mid-Sized Order</v>
      </c>
      <c r="N994">
        <v>2</v>
      </c>
      <c r="O994" s="6">
        <v>0.2</v>
      </c>
      <c r="P994" s="3">
        <v>2008.36</v>
      </c>
      <c r="Q994" s="3">
        <v>295.55</v>
      </c>
      <c r="R994" s="3">
        <v>531.64</v>
      </c>
    </row>
    <row r="995" spans="1:18" hidden="1" x14ac:dyDescent="0.25">
      <c r="A995" t="s">
        <v>1522</v>
      </c>
      <c r="B995" s="2">
        <v>43445</v>
      </c>
      <c r="C995" s="10" t="str">
        <f t="shared" si="45"/>
        <v>2018</v>
      </c>
      <c r="D995">
        <v>10263</v>
      </c>
      <c r="E995" t="s">
        <v>761</v>
      </c>
      <c r="F995" t="s">
        <v>32</v>
      </c>
      <c r="G995" t="s">
        <v>154</v>
      </c>
      <c r="H995" t="s">
        <v>155</v>
      </c>
      <c r="I995" t="s">
        <v>156</v>
      </c>
      <c r="J995" t="s">
        <v>427</v>
      </c>
      <c r="K995" t="s">
        <v>428</v>
      </c>
      <c r="L995" t="str">
        <f t="shared" si="46"/>
        <v xml:space="preserve">Sharp </v>
      </c>
      <c r="M995" t="str">
        <f t="shared" si="47"/>
        <v>Single Item</v>
      </c>
      <c r="N995">
        <v>1</v>
      </c>
      <c r="O995" s="6">
        <v>0.25</v>
      </c>
      <c r="P995" s="3">
        <v>129.19</v>
      </c>
      <c r="Q995" s="3">
        <v>13.28</v>
      </c>
      <c r="R995" s="3">
        <v>20.71</v>
      </c>
    </row>
    <row r="996" spans="1:18" hidden="1" x14ac:dyDescent="0.25">
      <c r="A996" t="s">
        <v>1523</v>
      </c>
      <c r="B996" s="2">
        <v>43821</v>
      </c>
      <c r="C996" s="10" t="str">
        <f t="shared" si="45"/>
        <v>2019</v>
      </c>
      <c r="D996">
        <v>10303</v>
      </c>
      <c r="E996" t="s">
        <v>345</v>
      </c>
      <c r="F996" t="s">
        <v>17</v>
      </c>
      <c r="G996" t="s">
        <v>154</v>
      </c>
      <c r="H996" t="s">
        <v>155</v>
      </c>
      <c r="I996" t="s">
        <v>156</v>
      </c>
      <c r="J996" t="s">
        <v>443</v>
      </c>
      <c r="K996" t="s">
        <v>444</v>
      </c>
      <c r="L996" t="str">
        <f t="shared" si="46"/>
        <v xml:space="preserve">Cisco </v>
      </c>
      <c r="M996" t="str">
        <f t="shared" si="47"/>
        <v>Single Item</v>
      </c>
      <c r="N996">
        <v>1</v>
      </c>
      <c r="O996" s="6">
        <v>0.15</v>
      </c>
      <c r="P996" s="3">
        <v>554.19000000000005</v>
      </c>
      <c r="Q996" s="3">
        <v>31.36</v>
      </c>
      <c r="R996" s="3">
        <v>113.98</v>
      </c>
    </row>
    <row r="997" spans="1:18" hidden="1" x14ac:dyDescent="0.25">
      <c r="A997" t="s">
        <v>1524</v>
      </c>
      <c r="B997" s="2">
        <v>44448</v>
      </c>
      <c r="C997" s="10" t="str">
        <f t="shared" si="45"/>
        <v>2021</v>
      </c>
      <c r="D997">
        <v>10295</v>
      </c>
      <c r="E997" t="s">
        <v>638</v>
      </c>
      <c r="F997" t="s">
        <v>17</v>
      </c>
      <c r="G997" t="s">
        <v>165</v>
      </c>
      <c r="H997" t="s">
        <v>41</v>
      </c>
      <c r="I997" t="s">
        <v>166</v>
      </c>
      <c r="J997" t="s">
        <v>35</v>
      </c>
      <c r="K997" t="s">
        <v>36</v>
      </c>
      <c r="L997" t="str">
        <f t="shared" si="46"/>
        <v xml:space="preserve">Samsung </v>
      </c>
      <c r="M997" t="str">
        <f t="shared" si="47"/>
        <v>Mid-Sized Order</v>
      </c>
      <c r="N997">
        <v>3</v>
      </c>
      <c r="O997" s="6">
        <v>0.1</v>
      </c>
      <c r="P997" s="3">
        <v>2553.75</v>
      </c>
      <c r="Q997" s="3">
        <v>216.61</v>
      </c>
      <c r="R997" s="3">
        <v>660.09</v>
      </c>
    </row>
    <row r="998" spans="1:18" hidden="1" x14ac:dyDescent="0.25">
      <c r="A998" t="s">
        <v>1525</v>
      </c>
      <c r="B998" s="2">
        <v>43207</v>
      </c>
      <c r="C998" s="10" t="str">
        <f t="shared" si="45"/>
        <v>2018</v>
      </c>
      <c r="D998">
        <v>10140</v>
      </c>
      <c r="E998" t="s">
        <v>1526</v>
      </c>
      <c r="F998" t="s">
        <v>39</v>
      </c>
      <c r="G998" t="s">
        <v>133</v>
      </c>
      <c r="H998" t="s">
        <v>134</v>
      </c>
      <c r="I998" t="s">
        <v>135</v>
      </c>
      <c r="J998" t="s">
        <v>68</v>
      </c>
      <c r="K998" t="s">
        <v>69</v>
      </c>
      <c r="L998" t="str">
        <f t="shared" si="46"/>
        <v xml:space="preserve">StarTech </v>
      </c>
      <c r="M998" t="str">
        <f t="shared" si="47"/>
        <v>Mid-Sized Order</v>
      </c>
      <c r="N998">
        <v>3</v>
      </c>
      <c r="O998" s="6">
        <v>0</v>
      </c>
      <c r="P998" s="3">
        <v>679.47</v>
      </c>
      <c r="Q998" s="3">
        <v>22.71</v>
      </c>
      <c r="R998" s="3">
        <v>104.18</v>
      </c>
    </row>
    <row r="999" spans="1:18" hidden="1" x14ac:dyDescent="0.25">
      <c r="A999" t="s">
        <v>1527</v>
      </c>
      <c r="B999" s="2">
        <v>44366</v>
      </c>
      <c r="C999" s="10" t="str">
        <f t="shared" si="45"/>
        <v>2021</v>
      </c>
      <c r="D999">
        <v>10142</v>
      </c>
      <c r="E999" t="s">
        <v>67</v>
      </c>
      <c r="F999" t="s">
        <v>32</v>
      </c>
      <c r="G999" t="s">
        <v>133</v>
      </c>
      <c r="H999" t="s">
        <v>134</v>
      </c>
      <c r="I999" t="s">
        <v>135</v>
      </c>
      <c r="J999" t="s">
        <v>167</v>
      </c>
      <c r="K999" t="s">
        <v>168</v>
      </c>
      <c r="L999" t="str">
        <f t="shared" si="46"/>
        <v xml:space="preserve">Philips </v>
      </c>
      <c r="M999" t="str">
        <f t="shared" si="47"/>
        <v>Single Item</v>
      </c>
      <c r="N999">
        <v>1</v>
      </c>
      <c r="O999" s="6">
        <v>0</v>
      </c>
      <c r="P999" s="3">
        <v>1215.8</v>
      </c>
      <c r="Q999" s="3">
        <v>240.64</v>
      </c>
      <c r="R999" s="3">
        <v>291.54000000000002</v>
      </c>
    </row>
    <row r="1000" spans="1:18" hidden="1" x14ac:dyDescent="0.25">
      <c r="A1000" t="s">
        <v>1528</v>
      </c>
      <c r="B1000" s="2">
        <v>44316</v>
      </c>
      <c r="C1000" s="10" t="str">
        <f t="shared" si="45"/>
        <v>2021</v>
      </c>
      <c r="D1000">
        <v>10379</v>
      </c>
      <c r="E1000" t="s">
        <v>1445</v>
      </c>
      <c r="F1000" t="s">
        <v>32</v>
      </c>
      <c r="G1000" t="s">
        <v>121</v>
      </c>
      <c r="H1000" t="s">
        <v>121</v>
      </c>
      <c r="I1000" t="s">
        <v>122</v>
      </c>
      <c r="J1000" t="s">
        <v>229</v>
      </c>
      <c r="K1000" t="s">
        <v>230</v>
      </c>
      <c r="L1000" t="str">
        <f t="shared" si="46"/>
        <v xml:space="preserve">LG </v>
      </c>
      <c r="M1000" t="str">
        <f t="shared" si="47"/>
        <v>Single Item</v>
      </c>
      <c r="N1000">
        <v>1</v>
      </c>
      <c r="O1000" s="6">
        <v>0.1</v>
      </c>
      <c r="P1000" s="3">
        <v>1189.8</v>
      </c>
      <c r="Q1000" s="3">
        <v>228.96</v>
      </c>
      <c r="R1000" s="3">
        <v>284.66000000000003</v>
      </c>
    </row>
    <row r="1001" spans="1:18" hidden="1" x14ac:dyDescent="0.25">
      <c r="A1001" t="s">
        <v>1529</v>
      </c>
      <c r="B1001" s="2">
        <v>44446</v>
      </c>
      <c r="C1001" s="10" t="str">
        <f t="shared" si="45"/>
        <v>2021</v>
      </c>
      <c r="D1001">
        <v>10078</v>
      </c>
      <c r="E1001" t="s">
        <v>343</v>
      </c>
      <c r="F1001" t="s">
        <v>39</v>
      </c>
      <c r="G1001" t="s">
        <v>165</v>
      </c>
      <c r="H1001" t="s">
        <v>41</v>
      </c>
      <c r="I1001" t="s">
        <v>166</v>
      </c>
      <c r="J1001" t="s">
        <v>175</v>
      </c>
      <c r="K1001" t="s">
        <v>176</v>
      </c>
      <c r="L1001" t="str">
        <f t="shared" si="46"/>
        <v xml:space="preserve">KitchenAid </v>
      </c>
      <c r="M1001" t="str">
        <f t="shared" si="47"/>
        <v>Large Order</v>
      </c>
      <c r="N1001">
        <v>5</v>
      </c>
      <c r="O1001" s="6">
        <v>0.1</v>
      </c>
      <c r="P1001" s="3">
        <v>6115.8</v>
      </c>
      <c r="Q1001" s="3">
        <v>319.55</v>
      </c>
      <c r="R1001" s="3">
        <v>1560.9</v>
      </c>
    </row>
    <row r="1002" spans="1:18" hidden="1" x14ac:dyDescent="0.25">
      <c r="A1002" t="s">
        <v>1530</v>
      </c>
      <c r="B1002" s="2">
        <v>44098</v>
      </c>
      <c r="C1002" s="10" t="str">
        <f t="shared" si="45"/>
        <v>2020</v>
      </c>
      <c r="D1002">
        <v>10123</v>
      </c>
      <c r="E1002" t="s">
        <v>1124</v>
      </c>
      <c r="F1002" t="s">
        <v>17</v>
      </c>
      <c r="G1002" t="s">
        <v>103</v>
      </c>
      <c r="H1002" t="s">
        <v>104</v>
      </c>
      <c r="I1002" t="s">
        <v>105</v>
      </c>
      <c r="J1002" t="s">
        <v>99</v>
      </c>
      <c r="K1002" t="s">
        <v>100</v>
      </c>
      <c r="L1002" t="str">
        <f t="shared" si="46"/>
        <v xml:space="preserve">HiSense </v>
      </c>
      <c r="M1002" t="str">
        <f t="shared" si="47"/>
        <v>Mid-Sized Order</v>
      </c>
      <c r="N1002">
        <v>4</v>
      </c>
      <c r="O1002" s="6">
        <v>0</v>
      </c>
      <c r="P1002" s="3">
        <v>4321.5200000000004</v>
      </c>
      <c r="Q1002" s="3">
        <v>279.07</v>
      </c>
      <c r="R1002" s="3">
        <v>1108.31</v>
      </c>
    </row>
    <row r="1003" spans="1:18" hidden="1" x14ac:dyDescent="0.25">
      <c r="A1003" t="s">
        <v>1531</v>
      </c>
      <c r="B1003" s="2">
        <v>43651</v>
      </c>
      <c r="C1003" s="10" t="str">
        <f t="shared" si="45"/>
        <v>2019</v>
      </c>
      <c r="D1003">
        <v>10109</v>
      </c>
      <c r="E1003" t="s">
        <v>348</v>
      </c>
      <c r="F1003" t="s">
        <v>32</v>
      </c>
      <c r="G1003" t="s">
        <v>72</v>
      </c>
      <c r="H1003" t="s">
        <v>73</v>
      </c>
      <c r="I1003" t="s">
        <v>56</v>
      </c>
      <c r="J1003" t="s">
        <v>241</v>
      </c>
      <c r="K1003" t="s">
        <v>242</v>
      </c>
      <c r="L1003" t="str">
        <f t="shared" si="46"/>
        <v xml:space="preserve">LG </v>
      </c>
      <c r="M1003" t="str">
        <f t="shared" si="47"/>
        <v>Mid-Sized Order</v>
      </c>
      <c r="N1003">
        <v>3</v>
      </c>
      <c r="O1003" s="6">
        <v>0.1</v>
      </c>
      <c r="P1003" s="3">
        <v>714.24</v>
      </c>
      <c r="Q1003" s="3">
        <v>32.590000000000003</v>
      </c>
      <c r="R1003" s="3">
        <v>88.97</v>
      </c>
    </row>
    <row r="1004" spans="1:18" hidden="1" x14ac:dyDescent="0.25">
      <c r="A1004" t="s">
        <v>1532</v>
      </c>
      <c r="B1004" s="2">
        <v>43886</v>
      </c>
      <c r="C1004" s="10" t="str">
        <f t="shared" si="45"/>
        <v>2020</v>
      </c>
      <c r="D1004">
        <v>10170</v>
      </c>
      <c r="E1004" t="s">
        <v>1154</v>
      </c>
      <c r="F1004" t="s">
        <v>39</v>
      </c>
      <c r="G1004" t="s">
        <v>193</v>
      </c>
      <c r="H1004" t="s">
        <v>193</v>
      </c>
      <c r="I1004" t="s">
        <v>194</v>
      </c>
      <c r="J1004" t="s">
        <v>138</v>
      </c>
      <c r="K1004" t="s">
        <v>139</v>
      </c>
      <c r="L1004" t="str">
        <f t="shared" si="46"/>
        <v xml:space="preserve">Canon </v>
      </c>
      <c r="M1004" t="str">
        <f t="shared" si="47"/>
        <v>Mid-Sized Order</v>
      </c>
      <c r="N1004">
        <v>2</v>
      </c>
      <c r="O1004" s="6">
        <v>0</v>
      </c>
      <c r="P1004" s="3">
        <v>361.8</v>
      </c>
      <c r="Q1004" s="3">
        <v>20.43</v>
      </c>
      <c r="R1004" s="3">
        <v>56.32</v>
      </c>
    </row>
    <row r="1005" spans="1:18" hidden="1" x14ac:dyDescent="0.25">
      <c r="A1005" t="s">
        <v>1533</v>
      </c>
      <c r="B1005" s="2">
        <v>44697</v>
      </c>
      <c r="C1005" s="10" t="str">
        <f t="shared" si="45"/>
        <v>2022</v>
      </c>
      <c r="D1005">
        <v>10037</v>
      </c>
      <c r="E1005" t="s">
        <v>1534</v>
      </c>
      <c r="F1005" t="s">
        <v>17</v>
      </c>
      <c r="G1005" t="s">
        <v>154</v>
      </c>
      <c r="H1005" t="s">
        <v>155</v>
      </c>
      <c r="I1005" t="s">
        <v>156</v>
      </c>
      <c r="J1005" t="s">
        <v>302</v>
      </c>
      <c r="K1005" t="s">
        <v>303</v>
      </c>
      <c r="L1005" t="str">
        <f t="shared" si="46"/>
        <v xml:space="preserve">Toshiba </v>
      </c>
      <c r="M1005" t="str">
        <f t="shared" si="47"/>
        <v>Single Item</v>
      </c>
      <c r="N1005">
        <v>1</v>
      </c>
      <c r="O1005" s="6">
        <v>0</v>
      </c>
      <c r="P1005" s="3">
        <v>272.87</v>
      </c>
      <c r="Q1005" s="3">
        <v>34.130000000000003</v>
      </c>
      <c r="R1005" s="3">
        <v>36.15</v>
      </c>
    </row>
    <row r="1006" spans="1:18" hidden="1" x14ac:dyDescent="0.25">
      <c r="A1006" t="s">
        <v>1535</v>
      </c>
      <c r="B1006" s="2">
        <v>44647</v>
      </c>
      <c r="C1006" s="10" t="str">
        <f t="shared" si="45"/>
        <v>2022</v>
      </c>
      <c r="D1006">
        <v>10308</v>
      </c>
      <c r="E1006" t="s">
        <v>1536</v>
      </c>
      <c r="F1006" t="s">
        <v>39</v>
      </c>
      <c r="G1006" t="s">
        <v>54</v>
      </c>
      <c r="H1006" t="s">
        <v>55</v>
      </c>
      <c r="I1006" t="s">
        <v>56</v>
      </c>
      <c r="J1006" t="s">
        <v>480</v>
      </c>
      <c r="K1006" t="s">
        <v>481</v>
      </c>
      <c r="L1006" t="str">
        <f t="shared" si="46"/>
        <v xml:space="preserve">Panasonic </v>
      </c>
      <c r="M1006" t="str">
        <f t="shared" si="47"/>
        <v>Mid-Sized Order</v>
      </c>
      <c r="N1006">
        <v>2</v>
      </c>
      <c r="O1006" s="6">
        <v>0</v>
      </c>
      <c r="P1006" s="3">
        <v>1770.14</v>
      </c>
      <c r="Q1006" s="3">
        <v>173.5</v>
      </c>
      <c r="R1006" s="3">
        <v>406.79</v>
      </c>
    </row>
    <row r="1010" spans="1:18" x14ac:dyDescent="0.25">
      <c r="A1010" t="s">
        <v>1617</v>
      </c>
    </row>
    <row r="1011" spans="1:18" x14ac:dyDescent="0.25">
      <c r="A1011" s="32" t="s">
        <v>0</v>
      </c>
      <c r="B1011" s="32" t="s">
        <v>1</v>
      </c>
      <c r="C1011" s="32" t="s">
        <v>1607</v>
      </c>
      <c r="D1011" s="32" t="s">
        <v>2</v>
      </c>
      <c r="E1011" s="32" t="s">
        <v>3</v>
      </c>
      <c r="F1011" s="32" t="s">
        <v>4</v>
      </c>
      <c r="G1011" s="32" t="s">
        <v>5</v>
      </c>
      <c r="H1011" s="32" t="s">
        <v>6</v>
      </c>
      <c r="I1011" s="32" t="s">
        <v>7</v>
      </c>
      <c r="J1011" s="32" t="s">
        <v>8</v>
      </c>
      <c r="K1011" s="32" t="s">
        <v>9</v>
      </c>
      <c r="L1011" s="32" t="s">
        <v>1572</v>
      </c>
      <c r="M1011" s="32" t="s">
        <v>1568</v>
      </c>
      <c r="N1011" s="32" t="s">
        <v>10</v>
      </c>
      <c r="O1011" s="33" t="s">
        <v>11</v>
      </c>
      <c r="P1011" s="34" t="s">
        <v>12</v>
      </c>
      <c r="Q1011" s="34" t="s">
        <v>13</v>
      </c>
      <c r="R1011" s="34" t="s">
        <v>14</v>
      </c>
    </row>
    <row r="1012" spans="1:18" x14ac:dyDescent="0.25">
      <c r="A1012" s="14" t="s">
        <v>386</v>
      </c>
      <c r="B1012" s="22">
        <v>44627</v>
      </c>
      <c r="C1012" s="23" t="s">
        <v>1618</v>
      </c>
      <c r="D1012" s="15">
        <v>10083</v>
      </c>
      <c r="E1012" s="15" t="s">
        <v>387</v>
      </c>
      <c r="F1012" s="15" t="s">
        <v>39</v>
      </c>
      <c r="G1012" s="15" t="s">
        <v>25</v>
      </c>
      <c r="H1012" s="15" t="s">
        <v>26</v>
      </c>
      <c r="I1012" s="15" t="s">
        <v>27</v>
      </c>
      <c r="J1012" s="15" t="s">
        <v>215</v>
      </c>
      <c r="K1012" s="15" t="s">
        <v>216</v>
      </c>
      <c r="L1012" s="15" t="s">
        <v>1574</v>
      </c>
      <c r="M1012" s="15" t="s">
        <v>1619</v>
      </c>
      <c r="N1012" s="15">
        <v>2</v>
      </c>
      <c r="O1012" s="24">
        <v>0.3</v>
      </c>
      <c r="P1012" s="25">
        <v>1845.54</v>
      </c>
      <c r="Q1012" s="25">
        <v>53.91</v>
      </c>
      <c r="R1012" s="26">
        <v>374.49</v>
      </c>
    </row>
    <row r="1013" spans="1:18" x14ac:dyDescent="0.25">
      <c r="A1013" s="16" t="s">
        <v>533</v>
      </c>
      <c r="B1013" s="27">
        <v>44574</v>
      </c>
      <c r="C1013" s="28" t="s">
        <v>1618</v>
      </c>
      <c r="D1013" s="17">
        <v>10127</v>
      </c>
      <c r="E1013" s="17" t="s">
        <v>534</v>
      </c>
      <c r="F1013" s="17" t="s">
        <v>32</v>
      </c>
      <c r="G1013" s="17" t="s">
        <v>47</v>
      </c>
      <c r="H1013" s="17" t="s">
        <v>48</v>
      </c>
      <c r="I1013" s="17" t="s">
        <v>122</v>
      </c>
      <c r="J1013" s="17" t="s">
        <v>95</v>
      </c>
      <c r="K1013" s="17" t="s">
        <v>96</v>
      </c>
      <c r="L1013" s="17" t="s">
        <v>1598</v>
      </c>
      <c r="M1013" s="17" t="s">
        <v>1619</v>
      </c>
      <c r="N1013" s="17">
        <v>2</v>
      </c>
      <c r="O1013" s="29">
        <v>0.15</v>
      </c>
      <c r="P1013" s="30">
        <v>2048.7399999999998</v>
      </c>
      <c r="Q1013" s="30">
        <v>197.44</v>
      </c>
      <c r="R1013" s="31">
        <v>470.46</v>
      </c>
    </row>
    <row r="1014" spans="1:18" x14ac:dyDescent="0.25">
      <c r="A1014" s="14" t="s">
        <v>658</v>
      </c>
      <c r="B1014" s="22">
        <v>44139</v>
      </c>
      <c r="C1014" s="23" t="s">
        <v>1620</v>
      </c>
      <c r="D1014" s="15">
        <v>10306</v>
      </c>
      <c r="E1014" s="15" t="s">
        <v>186</v>
      </c>
      <c r="F1014" s="15" t="s">
        <v>39</v>
      </c>
      <c r="G1014" s="15" t="s">
        <v>47</v>
      </c>
      <c r="H1014" s="15" t="s">
        <v>48</v>
      </c>
      <c r="I1014" s="15" t="s">
        <v>122</v>
      </c>
      <c r="J1014" s="15" t="s">
        <v>236</v>
      </c>
      <c r="K1014" s="15" t="s">
        <v>237</v>
      </c>
      <c r="L1014" s="15" t="s">
        <v>1582</v>
      </c>
      <c r="M1014" s="15" t="s">
        <v>1619</v>
      </c>
      <c r="N1014" s="15">
        <v>4</v>
      </c>
      <c r="O1014" s="24">
        <v>0.05</v>
      </c>
      <c r="P1014" s="25">
        <v>2951.28</v>
      </c>
      <c r="Q1014" s="25">
        <v>184.23</v>
      </c>
      <c r="R1014" s="26">
        <v>756.26</v>
      </c>
    </row>
    <row r="1015" spans="1:18" x14ac:dyDescent="0.25">
      <c r="A1015" s="16" t="s">
        <v>676</v>
      </c>
      <c r="B1015" s="27">
        <v>44566</v>
      </c>
      <c r="C1015" s="28" t="s">
        <v>1618</v>
      </c>
      <c r="D1015" s="17">
        <v>10151</v>
      </c>
      <c r="E1015" s="17" t="s">
        <v>423</v>
      </c>
      <c r="F1015" s="17" t="s">
        <v>32</v>
      </c>
      <c r="G1015" s="17" t="s">
        <v>47</v>
      </c>
      <c r="H1015" s="17" t="s">
        <v>48</v>
      </c>
      <c r="I1015" s="17" t="s">
        <v>122</v>
      </c>
      <c r="J1015" s="17" t="s">
        <v>76</v>
      </c>
      <c r="K1015" s="17" t="s">
        <v>77</v>
      </c>
      <c r="L1015" s="17" t="s">
        <v>1597</v>
      </c>
      <c r="M1015" s="17" t="s">
        <v>1619</v>
      </c>
      <c r="N1015" s="17">
        <v>3</v>
      </c>
      <c r="O1015" s="29">
        <v>0.1</v>
      </c>
      <c r="P1015" s="30">
        <v>2914.5</v>
      </c>
      <c r="Q1015" s="30">
        <v>53.3</v>
      </c>
      <c r="R1015" s="31">
        <v>588.23</v>
      </c>
    </row>
    <row r="1016" spans="1:18" x14ac:dyDescent="0.25">
      <c r="A1016" s="14" t="s">
        <v>681</v>
      </c>
      <c r="B1016" s="22">
        <v>44732</v>
      </c>
      <c r="C1016" s="23" t="s">
        <v>1618</v>
      </c>
      <c r="D1016" s="15">
        <v>10171</v>
      </c>
      <c r="E1016" s="15" t="s">
        <v>682</v>
      </c>
      <c r="F1016" s="15" t="s">
        <v>32</v>
      </c>
      <c r="G1016" s="15" t="s">
        <v>33</v>
      </c>
      <c r="H1016" s="15" t="s">
        <v>34</v>
      </c>
      <c r="I1016" s="15" t="s">
        <v>27</v>
      </c>
      <c r="J1016" s="15" t="s">
        <v>123</v>
      </c>
      <c r="K1016" s="15" t="s">
        <v>124</v>
      </c>
      <c r="L1016" s="15" t="s">
        <v>1599</v>
      </c>
      <c r="M1016" s="15" t="s">
        <v>1619</v>
      </c>
      <c r="N1016" s="15">
        <v>4</v>
      </c>
      <c r="O1016" s="24">
        <v>0.15</v>
      </c>
      <c r="P1016" s="25">
        <v>2670.8</v>
      </c>
      <c r="Q1016" s="25">
        <v>24.23</v>
      </c>
      <c r="R1016" s="26">
        <v>536.58000000000004</v>
      </c>
    </row>
    <row r="1017" spans="1:18" x14ac:dyDescent="0.25">
      <c r="A1017" s="16" t="s">
        <v>689</v>
      </c>
      <c r="B1017" s="27">
        <v>44233</v>
      </c>
      <c r="C1017" s="28" t="s">
        <v>1621</v>
      </c>
      <c r="D1017" s="17">
        <v>10369</v>
      </c>
      <c r="E1017" s="17" t="s">
        <v>98</v>
      </c>
      <c r="F1017" s="17" t="s">
        <v>32</v>
      </c>
      <c r="G1017" s="17" t="s">
        <v>25</v>
      </c>
      <c r="H1017" s="17" t="s">
        <v>26</v>
      </c>
      <c r="I1017" s="17" t="s">
        <v>27</v>
      </c>
      <c r="J1017" s="17" t="s">
        <v>272</v>
      </c>
      <c r="K1017" s="17" t="s">
        <v>273</v>
      </c>
      <c r="L1017" s="17" t="s">
        <v>1586</v>
      </c>
      <c r="M1017" s="17" t="s">
        <v>1619</v>
      </c>
      <c r="N1017" s="17">
        <v>4</v>
      </c>
      <c r="O1017" s="29">
        <v>0.05</v>
      </c>
      <c r="P1017" s="30">
        <v>2001.28</v>
      </c>
      <c r="Q1017" s="30">
        <v>15.45</v>
      </c>
      <c r="R1017" s="31">
        <v>401.78</v>
      </c>
    </row>
    <row r="1018" spans="1:18" x14ac:dyDescent="0.25">
      <c r="A1018" s="14" t="s">
        <v>895</v>
      </c>
      <c r="B1018" s="22">
        <v>44011</v>
      </c>
      <c r="C1018" s="23" t="s">
        <v>1620</v>
      </c>
      <c r="D1018" s="15">
        <v>10288</v>
      </c>
      <c r="E1018" s="15" t="s">
        <v>329</v>
      </c>
      <c r="F1018" s="15" t="s">
        <v>39</v>
      </c>
      <c r="G1018" s="15" t="s">
        <v>25</v>
      </c>
      <c r="H1018" s="15" t="s">
        <v>26</v>
      </c>
      <c r="I1018" s="15" t="s">
        <v>27</v>
      </c>
      <c r="J1018" s="15" t="s">
        <v>99</v>
      </c>
      <c r="K1018" s="15" t="s">
        <v>100</v>
      </c>
      <c r="L1018" s="15" t="s">
        <v>1583</v>
      </c>
      <c r="M1018" s="15" t="s">
        <v>1619</v>
      </c>
      <c r="N1018" s="15">
        <v>2</v>
      </c>
      <c r="O1018" s="24">
        <v>0.3</v>
      </c>
      <c r="P1018" s="25">
        <v>2160.7600000000002</v>
      </c>
      <c r="Q1018" s="25">
        <v>242.67</v>
      </c>
      <c r="R1018" s="26">
        <v>564.47</v>
      </c>
    </row>
    <row r="1019" spans="1:18" x14ac:dyDescent="0.25">
      <c r="A1019" s="16" t="s">
        <v>1170</v>
      </c>
      <c r="B1019" s="27">
        <v>44319</v>
      </c>
      <c r="C1019" s="28" t="s">
        <v>1621</v>
      </c>
      <c r="D1019" s="17">
        <v>10088</v>
      </c>
      <c r="E1019" s="17" t="s">
        <v>744</v>
      </c>
      <c r="F1019" s="17" t="s">
        <v>39</v>
      </c>
      <c r="G1019" s="17" t="s">
        <v>201</v>
      </c>
      <c r="H1019" s="17" t="s">
        <v>202</v>
      </c>
      <c r="I1019" s="17" t="s">
        <v>122</v>
      </c>
      <c r="J1019" s="17" t="s">
        <v>64</v>
      </c>
      <c r="K1019" s="17" t="s">
        <v>65</v>
      </c>
      <c r="L1019" s="17" t="s">
        <v>1602</v>
      </c>
      <c r="M1019" s="17" t="s">
        <v>1619</v>
      </c>
      <c r="N1019" s="17">
        <v>4</v>
      </c>
      <c r="O1019" s="29">
        <v>0.3</v>
      </c>
      <c r="P1019" s="30">
        <v>3526.56</v>
      </c>
      <c r="Q1019" s="30">
        <v>140.61000000000001</v>
      </c>
      <c r="R1019" s="31">
        <v>789.9</v>
      </c>
    </row>
    <row r="1020" spans="1:18" x14ac:dyDescent="0.25">
      <c r="A1020" s="14" t="s">
        <v>1194</v>
      </c>
      <c r="B1020" s="22">
        <v>43981</v>
      </c>
      <c r="C1020" s="23" t="s">
        <v>1620</v>
      </c>
      <c r="D1020" s="15">
        <v>10109</v>
      </c>
      <c r="E1020" s="15" t="s">
        <v>348</v>
      </c>
      <c r="F1020" s="15" t="s">
        <v>32</v>
      </c>
      <c r="G1020" s="15" t="s">
        <v>201</v>
      </c>
      <c r="H1020" s="15" t="s">
        <v>202</v>
      </c>
      <c r="I1020" s="15" t="s">
        <v>122</v>
      </c>
      <c r="J1020" s="15" t="s">
        <v>551</v>
      </c>
      <c r="K1020" s="15" t="s">
        <v>552</v>
      </c>
      <c r="L1020" s="15" t="s">
        <v>1601</v>
      </c>
      <c r="M1020" s="15" t="s">
        <v>1619</v>
      </c>
      <c r="N1020" s="15">
        <v>2</v>
      </c>
      <c r="O1020" s="24">
        <v>0.2</v>
      </c>
      <c r="P1020" s="25">
        <v>2675.38</v>
      </c>
      <c r="Q1020" s="25">
        <v>244.49</v>
      </c>
      <c r="R1020" s="26">
        <v>613.03</v>
      </c>
    </row>
    <row r="1021" spans="1:18" x14ac:dyDescent="0.25">
      <c r="A1021" s="16" t="s">
        <v>1203</v>
      </c>
      <c r="B1021" s="27">
        <v>43974</v>
      </c>
      <c r="C1021" s="28" t="s">
        <v>1620</v>
      </c>
      <c r="D1021" s="17">
        <v>10381</v>
      </c>
      <c r="E1021" s="17" t="s">
        <v>87</v>
      </c>
      <c r="F1021" s="17" t="s">
        <v>39</v>
      </c>
      <c r="G1021" s="17" t="s">
        <v>278</v>
      </c>
      <c r="H1021" s="17" t="s">
        <v>279</v>
      </c>
      <c r="I1021" s="17" t="s">
        <v>122</v>
      </c>
      <c r="J1021" s="17" t="s">
        <v>106</v>
      </c>
      <c r="K1021" s="17" t="s">
        <v>107</v>
      </c>
      <c r="L1021" s="17" t="s">
        <v>1576</v>
      </c>
      <c r="M1021" s="17" t="s">
        <v>1619</v>
      </c>
      <c r="N1021" s="17">
        <v>4</v>
      </c>
      <c r="O1021" s="29">
        <v>0.15</v>
      </c>
      <c r="P1021" s="30">
        <v>4029.28</v>
      </c>
      <c r="Q1021" s="30">
        <v>247.36</v>
      </c>
      <c r="R1021" s="31">
        <v>1032.06</v>
      </c>
    </row>
    <row r="1022" spans="1:18" x14ac:dyDescent="0.25">
      <c r="A1022" s="14" t="s">
        <v>1206</v>
      </c>
      <c r="B1022" s="22">
        <v>44599</v>
      </c>
      <c r="C1022" s="23" t="s">
        <v>1618</v>
      </c>
      <c r="D1022" s="15">
        <v>10169</v>
      </c>
      <c r="E1022" s="15" t="s">
        <v>1197</v>
      </c>
      <c r="F1022" s="15" t="s">
        <v>39</v>
      </c>
      <c r="G1022" s="15" t="s">
        <v>201</v>
      </c>
      <c r="H1022" s="15" t="s">
        <v>202</v>
      </c>
      <c r="I1022" s="15" t="s">
        <v>122</v>
      </c>
      <c r="J1022" s="15" t="s">
        <v>175</v>
      </c>
      <c r="K1022" s="15" t="s">
        <v>176</v>
      </c>
      <c r="L1022" s="15" t="s">
        <v>1588</v>
      </c>
      <c r="M1022" s="15" t="s">
        <v>1619</v>
      </c>
      <c r="N1022" s="15">
        <v>2</v>
      </c>
      <c r="O1022" s="24">
        <v>0.15</v>
      </c>
      <c r="P1022" s="25">
        <v>2446.3200000000002</v>
      </c>
      <c r="Q1022" s="25">
        <v>305.02999999999997</v>
      </c>
      <c r="R1022" s="26">
        <v>642.08000000000004</v>
      </c>
    </row>
    <row r="1023" spans="1:18" x14ac:dyDescent="0.25">
      <c r="A1023" s="16" t="s">
        <v>1459</v>
      </c>
      <c r="B1023" s="27">
        <v>44181</v>
      </c>
      <c r="C1023" s="28" t="s">
        <v>1620</v>
      </c>
      <c r="D1023" s="17">
        <v>10325</v>
      </c>
      <c r="E1023" s="17" t="s">
        <v>1168</v>
      </c>
      <c r="F1023" s="17" t="s">
        <v>32</v>
      </c>
      <c r="G1023" s="17" t="s">
        <v>33</v>
      </c>
      <c r="H1023" s="17" t="s">
        <v>34</v>
      </c>
      <c r="I1023" s="17" t="s">
        <v>27</v>
      </c>
      <c r="J1023" s="17" t="s">
        <v>246</v>
      </c>
      <c r="K1023" s="17" t="s">
        <v>247</v>
      </c>
      <c r="L1023" s="17" t="s">
        <v>1597</v>
      </c>
      <c r="M1023" s="17" t="s">
        <v>1619</v>
      </c>
      <c r="N1023" s="17">
        <v>3</v>
      </c>
      <c r="O1023" s="29">
        <v>0.15</v>
      </c>
      <c r="P1023" s="30">
        <v>3070.38</v>
      </c>
      <c r="Q1023" s="30">
        <v>156.46</v>
      </c>
      <c r="R1023" s="31">
        <v>691.13</v>
      </c>
    </row>
    <row r="1024" spans="1:18" x14ac:dyDescent="0.25">
      <c r="A1024" s="14" t="s">
        <v>1470</v>
      </c>
      <c r="B1024" s="22">
        <v>44895</v>
      </c>
      <c r="C1024" s="23" t="s">
        <v>1618</v>
      </c>
      <c r="D1024" s="15">
        <v>10366</v>
      </c>
      <c r="E1024" s="15" t="s">
        <v>763</v>
      </c>
      <c r="F1024" s="15" t="s">
        <v>32</v>
      </c>
      <c r="G1024" s="15" t="s">
        <v>112</v>
      </c>
      <c r="H1024" s="15" t="s">
        <v>26</v>
      </c>
      <c r="I1024" s="15" t="s">
        <v>27</v>
      </c>
      <c r="J1024" s="15" t="s">
        <v>95</v>
      </c>
      <c r="K1024" s="15" t="s">
        <v>96</v>
      </c>
      <c r="L1024" s="15" t="s">
        <v>1598</v>
      </c>
      <c r="M1024" s="15" t="s">
        <v>1619</v>
      </c>
      <c r="N1024" s="15">
        <v>2</v>
      </c>
      <c r="O1024" s="24">
        <v>0.3</v>
      </c>
      <c r="P1024" s="25">
        <v>2048.7399999999998</v>
      </c>
      <c r="Q1024" s="25">
        <v>188.04</v>
      </c>
      <c r="R1024" s="26">
        <v>469.52</v>
      </c>
    </row>
    <row r="1025" spans="1:18" x14ac:dyDescent="0.25">
      <c r="A1025" s="16" t="s">
        <v>1498</v>
      </c>
      <c r="B1025" s="27">
        <v>44034</v>
      </c>
      <c r="C1025" s="28" t="s">
        <v>1620</v>
      </c>
      <c r="D1025" s="17">
        <v>10066</v>
      </c>
      <c r="E1025" s="17" t="s">
        <v>228</v>
      </c>
      <c r="F1025" s="17" t="s">
        <v>39</v>
      </c>
      <c r="G1025" s="17" t="s">
        <v>201</v>
      </c>
      <c r="H1025" s="17" t="s">
        <v>202</v>
      </c>
      <c r="I1025" s="17" t="s">
        <v>122</v>
      </c>
      <c r="J1025" s="17" t="s">
        <v>95</v>
      </c>
      <c r="K1025" s="17" t="s">
        <v>96</v>
      </c>
      <c r="L1025" s="17" t="s">
        <v>1598</v>
      </c>
      <c r="M1025" s="17" t="s">
        <v>1619</v>
      </c>
      <c r="N1025" s="17">
        <v>4</v>
      </c>
      <c r="O1025" s="29">
        <v>0.05</v>
      </c>
      <c r="P1025" s="30">
        <v>4097.4799999999996</v>
      </c>
      <c r="Q1025" s="30">
        <v>197.44</v>
      </c>
      <c r="R1025" s="31">
        <v>921.18</v>
      </c>
    </row>
    <row r="1027" spans="1:18" x14ac:dyDescent="0.25">
      <c r="A1027" s="3" t="s">
        <v>1622</v>
      </c>
      <c r="B1027" s="3" t="str">
        <f>INDEX($E$1012:$E$1025, MATCH(MAX($R$1012:$R$1025), $R$1012:$R$1025, 0))</f>
        <v>Kelly Haro</v>
      </c>
    </row>
    <row r="1028" spans="1:18" x14ac:dyDescent="0.25">
      <c r="A1028" t="s">
        <v>1623</v>
      </c>
      <c r="B1028" t="str">
        <f>VLOOKUP(B1027, $E$1012:$G$1025, 3, FALSE)</f>
        <v>Houston</v>
      </c>
    </row>
    <row r="1032" spans="1:18" x14ac:dyDescent="0.25">
      <c r="A1032" t="s">
        <v>1625</v>
      </c>
    </row>
    <row r="1033" spans="1:18" x14ac:dyDescent="0.25">
      <c r="A1033" t="s">
        <v>1627</v>
      </c>
      <c r="B1033" s="3">
        <f>SUMIF(I1012:I1025, "Canada", P1012:P1025)</f>
        <v>13797.500000000002</v>
      </c>
    </row>
    <row r="1034" spans="1:18" x14ac:dyDescent="0.25">
      <c r="A1034" t="s">
        <v>1626</v>
      </c>
      <c r="B1034" s="3">
        <f>SUMIF(I1012:I1025, "United States", P1012:P1025)</f>
        <v>24689.539999999997</v>
      </c>
    </row>
    <row r="1035" spans="1:18" x14ac:dyDescent="0.25">
      <c r="A1035" t="s">
        <v>1628</v>
      </c>
      <c r="B1035" s="3">
        <f>ABS(B1033-B1034)</f>
        <v>10892.039999999995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6DE58-8184-4B58-B2CD-C896DA12E4DB}">
  <dimension ref="A1:R23"/>
  <sheetViews>
    <sheetView workbookViewId="0">
      <selection activeCell="M51" sqref="M51"/>
    </sheetView>
  </sheetViews>
  <sheetFormatPr defaultRowHeight="15" x14ac:dyDescent="0.25"/>
  <cols>
    <col min="1" max="1" width="16.42578125" bestFit="1" customWidth="1"/>
    <col min="2" max="2" width="24.7109375" bestFit="1" customWidth="1"/>
    <col min="3" max="3" width="27.140625" bestFit="1" customWidth="1"/>
  </cols>
  <sheetData>
    <row r="1" spans="1:18" x14ac:dyDescent="0.25">
      <c r="A1" s="12" t="s">
        <v>1612</v>
      </c>
    </row>
    <row r="3" spans="1:18" x14ac:dyDescent="0.25">
      <c r="A3" s="12" t="s">
        <v>0</v>
      </c>
      <c r="B3" s="12" t="s">
        <v>1613</v>
      </c>
      <c r="C3" s="12" t="s">
        <v>1614</v>
      </c>
    </row>
    <row r="4" spans="1:18" x14ac:dyDescent="0.25">
      <c r="A4" t="s">
        <v>266</v>
      </c>
      <c r="B4" s="3">
        <v>723.6</v>
      </c>
      <c r="C4" s="13">
        <f>VLOOKUP(A4,'Working Sheet'!A2:P1001, 16, FALSE)</f>
        <v>723.6</v>
      </c>
      <c r="O4" s="6"/>
      <c r="P4" s="3"/>
      <c r="Q4" s="3"/>
      <c r="R4" s="3"/>
    </row>
    <row r="5" spans="1:18" x14ac:dyDescent="0.25">
      <c r="A5" t="s">
        <v>268</v>
      </c>
      <c r="B5" s="3">
        <v>851.6</v>
      </c>
      <c r="C5" s="13">
        <f>VLOOKUP(A5,'Working Sheet'!A3:P1002, 16, FALSE)</f>
        <v>8510.6</v>
      </c>
      <c r="O5" s="6"/>
      <c r="P5" s="3"/>
      <c r="Q5" s="3"/>
      <c r="R5" s="3"/>
    </row>
    <row r="6" spans="1:18" x14ac:dyDescent="0.25">
      <c r="A6" t="s">
        <v>270</v>
      </c>
      <c r="B6" s="3">
        <v>500.32</v>
      </c>
      <c r="C6" s="13">
        <f>VLOOKUP(A6,'Working Sheet'!A4:P1003, 16, FALSE)</f>
        <v>500.32</v>
      </c>
      <c r="O6" s="6"/>
      <c r="P6" s="3"/>
      <c r="Q6" s="3"/>
      <c r="R6" s="3"/>
    </row>
    <row r="7" spans="1:18" x14ac:dyDescent="0.25">
      <c r="A7" t="s">
        <v>274</v>
      </c>
      <c r="B7" s="3">
        <v>1023.46</v>
      </c>
      <c r="C7" s="13">
        <f>VLOOKUP(A7,'Working Sheet'!A5:P1004, 16, FALSE)</f>
        <v>1023.46</v>
      </c>
      <c r="O7" s="6"/>
      <c r="P7" s="3"/>
      <c r="Q7" s="3"/>
      <c r="R7" s="3"/>
    </row>
    <row r="8" spans="1:18" x14ac:dyDescent="0.25">
      <c r="A8" t="s">
        <v>275</v>
      </c>
      <c r="B8" s="3">
        <v>967.08</v>
      </c>
      <c r="C8" s="13">
        <f>VLOOKUP(A8,'Working Sheet'!A6:P1005, 16, FALSE)</f>
        <v>967.08</v>
      </c>
      <c r="O8" s="6"/>
      <c r="P8" s="3"/>
      <c r="Q8" s="3"/>
      <c r="R8" s="3"/>
    </row>
    <row r="9" spans="1:18" x14ac:dyDescent="0.25">
      <c r="A9" t="s">
        <v>276</v>
      </c>
      <c r="B9" s="3">
        <v>361.8</v>
      </c>
      <c r="C9" s="13">
        <f>VLOOKUP(A9,'Working Sheet'!A7:P1006, 16, FALSE)</f>
        <v>361.8</v>
      </c>
      <c r="O9" s="6"/>
      <c r="P9" s="3"/>
      <c r="Q9" s="3"/>
      <c r="R9" s="3"/>
    </row>
    <row r="10" spans="1:18" x14ac:dyDescent="0.25">
      <c r="A10" t="s">
        <v>280</v>
      </c>
      <c r="B10" s="3">
        <v>2388.08</v>
      </c>
      <c r="C10" s="13">
        <f>VLOOKUP(A10,'Working Sheet'!A8:P1007, 16, FALSE)</f>
        <v>238.08</v>
      </c>
      <c r="O10" s="6"/>
      <c r="P10" s="3"/>
      <c r="Q10" s="3"/>
      <c r="R10" s="3"/>
    </row>
    <row r="11" spans="1:18" x14ac:dyDescent="0.25">
      <c r="A11" t="s">
        <v>281</v>
      </c>
      <c r="B11" s="3">
        <v>867.32</v>
      </c>
      <c r="C11" s="13">
        <f>VLOOKUP(A11,'Working Sheet'!A9:P1008, 16, FALSE)</f>
        <v>867.32</v>
      </c>
      <c r="O11" s="6"/>
      <c r="P11" s="3"/>
      <c r="Q11" s="3"/>
      <c r="R11" s="3"/>
    </row>
    <row r="12" spans="1:18" x14ac:dyDescent="0.25">
      <c r="A12" t="s">
        <v>285</v>
      </c>
      <c r="B12" s="3">
        <v>667.7</v>
      </c>
      <c r="C12" s="13">
        <f>VLOOKUP(A12,'Working Sheet'!A10:P1009, 16, FALSE)</f>
        <v>667.7</v>
      </c>
      <c r="O12" s="6"/>
      <c r="P12" s="3"/>
      <c r="Q12" s="3"/>
      <c r="R12" s="3"/>
    </row>
    <row r="13" spans="1:18" x14ac:dyDescent="0.25">
      <c r="A13" t="s">
        <v>286</v>
      </c>
      <c r="B13" s="3">
        <v>321.95999999999998</v>
      </c>
      <c r="C13" s="13">
        <f>VLOOKUP(A13,'Working Sheet'!A11:P1010, 16, FALSE)</f>
        <v>3021.96</v>
      </c>
      <c r="O13" s="6"/>
      <c r="P13" s="3"/>
      <c r="Q13" s="3"/>
      <c r="R13" s="3"/>
    </row>
    <row r="14" spans="1:18" x14ac:dyDescent="0.25">
      <c r="A14" t="s">
        <v>288</v>
      </c>
      <c r="B14" s="3">
        <v>2553.75</v>
      </c>
      <c r="C14" s="13">
        <f>VLOOKUP(A14,'Working Sheet'!A12:P1011, 16, FALSE)</f>
        <v>2553.75</v>
      </c>
      <c r="O14" s="6"/>
      <c r="P14" s="3"/>
      <c r="Q14" s="3"/>
      <c r="R14" s="3"/>
    </row>
    <row r="15" spans="1:18" x14ac:dyDescent="0.25">
      <c r="A15" t="s">
        <v>290</v>
      </c>
      <c r="B15" s="3">
        <v>878.08</v>
      </c>
      <c r="C15" s="13">
        <f>VLOOKUP(A15,'Working Sheet'!A13:P1012, 16, FALSE)</f>
        <v>878.08</v>
      </c>
      <c r="O15" s="6"/>
      <c r="P15" s="3"/>
      <c r="Q15" s="3"/>
      <c r="R15" s="3"/>
    </row>
    <row r="16" spans="1:18" x14ac:dyDescent="0.25">
      <c r="A16" t="s">
        <v>292</v>
      </c>
      <c r="B16" s="3">
        <v>6301.68</v>
      </c>
      <c r="C16" s="13">
        <f>VLOOKUP(A16,'Working Sheet'!A14:P1013, 16, FALSE)</f>
        <v>6301.68</v>
      </c>
      <c r="O16" s="6"/>
      <c r="P16" s="3"/>
      <c r="Q16" s="3"/>
      <c r="R16" s="3"/>
    </row>
    <row r="17" spans="1:18" x14ac:dyDescent="0.25">
      <c r="A17" t="s">
        <v>296</v>
      </c>
      <c r="B17" s="3">
        <v>157.5</v>
      </c>
      <c r="C17" s="13">
        <f>VLOOKUP(A17,'Working Sheet'!A15:P1014, 16, FALSE)</f>
        <v>157.5</v>
      </c>
      <c r="O17" s="6"/>
      <c r="P17" s="3"/>
      <c r="Q17" s="3"/>
      <c r="R17" s="3"/>
    </row>
    <row r="18" spans="1:18" x14ac:dyDescent="0.25">
      <c r="A18" t="s">
        <v>298</v>
      </c>
      <c r="B18" s="3">
        <v>377.74</v>
      </c>
      <c r="C18" s="13">
        <f>VLOOKUP(A18,'Working Sheet'!A16:P1015, 16, FALSE)</f>
        <v>377.74</v>
      </c>
      <c r="O18" s="6"/>
      <c r="P18" s="3"/>
      <c r="Q18" s="3"/>
      <c r="R18" s="3"/>
    </row>
    <row r="19" spans="1:18" x14ac:dyDescent="0.25">
      <c r="A19" t="s">
        <v>300</v>
      </c>
      <c r="B19" s="3">
        <v>272.87</v>
      </c>
      <c r="C19" s="13">
        <f>VLOOKUP(A19,'Working Sheet'!A17:P1016, 16, FALSE)</f>
        <v>272.87</v>
      </c>
      <c r="O19" s="6"/>
      <c r="P19" s="3"/>
      <c r="Q19" s="3"/>
      <c r="R19" s="3"/>
    </row>
    <row r="20" spans="1:18" x14ac:dyDescent="0.25">
      <c r="A20" t="s">
        <v>304</v>
      </c>
      <c r="B20" s="3">
        <v>6677.7</v>
      </c>
      <c r="C20" s="13">
        <f>VLOOKUP(A20,'Working Sheet'!A18:P1017, 16, FALSE)</f>
        <v>667.7</v>
      </c>
      <c r="O20" s="6"/>
      <c r="P20" s="3"/>
      <c r="Q20" s="3"/>
      <c r="R20" s="3"/>
    </row>
    <row r="21" spans="1:18" x14ac:dyDescent="0.25">
      <c r="A21" t="s">
        <v>306</v>
      </c>
      <c r="B21" s="3">
        <v>2914.5</v>
      </c>
      <c r="C21" s="13">
        <f>VLOOKUP(A21,'Working Sheet'!A19:P1018, 16, FALSE)</f>
        <v>2914.5</v>
      </c>
      <c r="O21" s="6"/>
      <c r="P21" s="3"/>
      <c r="Q21" s="3"/>
      <c r="R21" s="3"/>
    </row>
    <row r="22" spans="1:18" x14ac:dyDescent="0.25">
      <c r="A22" t="s">
        <v>308</v>
      </c>
      <c r="B22" s="3">
        <v>150.81</v>
      </c>
      <c r="C22" s="13">
        <f>VLOOKUP(A22,'Working Sheet'!A20:P1019, 16, FALSE)</f>
        <v>150.81</v>
      </c>
      <c r="O22" s="6"/>
      <c r="P22" s="3"/>
      <c r="Q22" s="3"/>
      <c r="R22" s="3"/>
    </row>
    <row r="23" spans="1:18" x14ac:dyDescent="0.25">
      <c r="A23" t="s">
        <v>310</v>
      </c>
      <c r="B23" s="3">
        <v>722.69</v>
      </c>
      <c r="C23" s="13">
        <f>VLOOKUP(A23,'Working Sheet'!A21:P1020, 16, FALSE)</f>
        <v>722.69</v>
      </c>
      <c r="O23" s="6"/>
      <c r="P23" s="3"/>
      <c r="Q23" s="3"/>
      <c r="R23" s="3"/>
    </row>
  </sheetData>
  <conditionalFormatting sqref="A4:A23">
    <cfRule type="expression" dxfId="0" priority="1">
      <formula>B4&lt;&gt;C4</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29AAD-FBAD-4721-B84F-25E0BDC34F18}">
  <dimension ref="A1:Z36"/>
  <sheetViews>
    <sheetView showGridLines="0" zoomScaleNormal="100" workbookViewId="0">
      <selection activeCell="G55" sqref="G55"/>
    </sheetView>
  </sheetViews>
  <sheetFormatPr defaultRowHeight="15" x14ac:dyDescent="0.25"/>
  <cols>
    <col min="1" max="1" width="15.42578125" bestFit="1" customWidth="1"/>
    <col min="2" max="2" width="12.5703125" bestFit="1" customWidth="1"/>
    <col min="3" max="3" width="22.28515625" bestFit="1" customWidth="1"/>
    <col min="4" max="4" width="12.5703125" bestFit="1" customWidth="1"/>
    <col min="5" max="5" width="22.7109375" bestFit="1" customWidth="1"/>
    <col min="6" max="6" width="12.5703125" bestFit="1" customWidth="1"/>
    <col min="7" max="7" width="22.7109375" bestFit="1" customWidth="1"/>
    <col min="8" max="8" width="12.5703125" bestFit="1" customWidth="1"/>
    <col min="9" max="9" width="22.7109375" bestFit="1" customWidth="1"/>
    <col min="10" max="11" width="12.5703125" bestFit="1" customWidth="1"/>
  </cols>
  <sheetData>
    <row r="1" spans="1:26" x14ac:dyDescent="0.25">
      <c r="A1" s="66" t="s">
        <v>1685</v>
      </c>
      <c r="B1" s="66"/>
      <c r="C1" s="66"/>
      <c r="D1" s="66"/>
      <c r="E1" s="66"/>
      <c r="F1" s="66"/>
      <c r="G1" s="66"/>
      <c r="H1" s="66"/>
      <c r="I1" s="66"/>
      <c r="J1" s="66"/>
      <c r="K1" s="66"/>
      <c r="L1" s="66"/>
      <c r="M1" s="66"/>
      <c r="N1" s="66"/>
      <c r="O1" s="66"/>
      <c r="P1" s="66"/>
      <c r="Q1" s="66"/>
      <c r="R1" s="66"/>
      <c r="S1" s="66"/>
      <c r="T1" s="66"/>
      <c r="U1" s="66"/>
      <c r="V1" s="66"/>
      <c r="W1" s="66"/>
      <c r="X1" s="66"/>
      <c r="Y1" s="66"/>
      <c r="Z1" s="66"/>
    </row>
    <row r="2" spans="1:26" x14ac:dyDescent="0.25">
      <c r="A2" s="66"/>
      <c r="B2" s="66"/>
      <c r="C2" s="66"/>
      <c r="D2" s="66"/>
      <c r="E2" s="66"/>
      <c r="F2" s="66"/>
      <c r="G2" s="66"/>
      <c r="H2" s="66"/>
      <c r="I2" s="66"/>
      <c r="J2" s="66"/>
      <c r="K2" s="66"/>
      <c r="L2" s="66"/>
      <c r="M2" s="66"/>
      <c r="N2" s="66"/>
      <c r="O2" s="66"/>
      <c r="P2" s="66"/>
      <c r="Q2" s="66"/>
      <c r="R2" s="66"/>
      <c r="S2" s="66"/>
      <c r="T2" s="66"/>
      <c r="U2" s="66"/>
      <c r="V2" s="66"/>
      <c r="W2" s="66"/>
      <c r="X2" s="66"/>
      <c r="Y2" s="66"/>
      <c r="Z2" s="66"/>
    </row>
    <row r="3" spans="1:26" x14ac:dyDescent="0.25">
      <c r="A3" s="66"/>
      <c r="B3" s="66"/>
      <c r="C3" s="66"/>
      <c r="D3" s="66"/>
      <c r="E3" s="66"/>
      <c r="F3" s="66"/>
      <c r="G3" s="66"/>
      <c r="H3" s="66"/>
      <c r="I3" s="66"/>
      <c r="J3" s="66"/>
      <c r="K3" s="66"/>
      <c r="L3" s="66"/>
      <c r="M3" s="66"/>
      <c r="N3" s="66"/>
      <c r="O3" s="66"/>
      <c r="P3" s="66"/>
      <c r="Q3" s="66"/>
      <c r="R3" s="66"/>
      <c r="S3" s="66"/>
      <c r="T3" s="66"/>
      <c r="U3" s="66"/>
      <c r="V3" s="66"/>
      <c r="W3" s="66"/>
      <c r="X3" s="66"/>
      <c r="Y3" s="66"/>
      <c r="Z3" s="66"/>
    </row>
    <row r="4" spans="1:26" x14ac:dyDescent="0.25">
      <c r="A4" s="66"/>
      <c r="B4" s="66"/>
      <c r="C4" s="66"/>
      <c r="D4" s="66"/>
      <c r="E4" s="66"/>
      <c r="F4" s="66"/>
      <c r="G4" s="66"/>
      <c r="H4" s="66"/>
      <c r="I4" s="66"/>
      <c r="J4" s="66"/>
      <c r="K4" s="66"/>
      <c r="L4" s="66"/>
      <c r="M4" s="66"/>
      <c r="N4" s="66"/>
      <c r="O4" s="66"/>
      <c r="P4" s="66"/>
      <c r="Q4" s="66"/>
      <c r="R4" s="66"/>
      <c r="S4" s="66"/>
      <c r="T4" s="66"/>
      <c r="U4" s="66"/>
      <c r="V4" s="66"/>
      <c r="W4" s="66"/>
      <c r="X4" s="66"/>
      <c r="Y4" s="66"/>
      <c r="Z4" s="66"/>
    </row>
    <row r="5" spans="1:26" x14ac:dyDescent="0.25">
      <c r="C5" s="3"/>
      <c r="D5" s="59"/>
      <c r="E5" s="3"/>
      <c r="F5" s="59"/>
      <c r="G5" s="3"/>
      <c r="H5" s="59"/>
      <c r="I5" s="3"/>
      <c r="J5" s="59"/>
      <c r="K5" s="3"/>
    </row>
    <row r="6" spans="1:26" x14ac:dyDescent="0.25">
      <c r="C6" s="3"/>
      <c r="D6" s="59"/>
      <c r="E6" s="3"/>
      <c r="F6" s="59"/>
      <c r="G6" s="3"/>
      <c r="H6" s="59"/>
      <c r="I6" s="3"/>
      <c r="J6" s="59"/>
      <c r="K6" s="3"/>
    </row>
    <row r="7" spans="1:26" x14ac:dyDescent="0.25">
      <c r="C7" s="3"/>
      <c r="D7" s="59"/>
      <c r="E7" s="3"/>
      <c r="F7" s="59"/>
      <c r="G7" s="3"/>
      <c r="H7" s="59"/>
      <c r="I7" s="3"/>
      <c r="J7" s="59"/>
      <c r="K7" s="3"/>
    </row>
    <row r="8" spans="1:26" x14ac:dyDescent="0.25">
      <c r="J8" s="60"/>
    </row>
    <row r="12" spans="1:26" ht="18.75" x14ac:dyDescent="0.3">
      <c r="A12" s="67" t="s">
        <v>1684</v>
      </c>
      <c r="B12" s="67"/>
      <c r="C12" s="67"/>
      <c r="D12" s="67"/>
      <c r="E12" s="67"/>
      <c r="F12" s="67"/>
      <c r="G12" s="67"/>
      <c r="H12" s="67"/>
      <c r="I12" s="67"/>
      <c r="J12" s="67"/>
    </row>
    <row r="13" spans="1:26" x14ac:dyDescent="0.25">
      <c r="A13" s="38" t="s">
        <v>7</v>
      </c>
      <c r="B13" s="57">
        <v>2022</v>
      </c>
      <c r="C13" s="57" t="s">
        <v>1678</v>
      </c>
      <c r="D13" s="57">
        <v>2021</v>
      </c>
      <c r="E13" s="57" t="s">
        <v>1679</v>
      </c>
      <c r="F13" s="57">
        <v>2020</v>
      </c>
      <c r="G13" s="57" t="s">
        <v>1680</v>
      </c>
      <c r="H13" s="57">
        <v>2019</v>
      </c>
      <c r="I13" s="57" t="s">
        <v>1681</v>
      </c>
      <c r="J13" s="57">
        <v>2018</v>
      </c>
    </row>
    <row r="14" spans="1:26" x14ac:dyDescent="0.25">
      <c r="A14" t="str">
        <f>IF('Lifetime Sales Pivot Tables'!B64="", "", 'Lifetime Sales Pivot Tables'!B64)</f>
        <v>Australia</v>
      </c>
      <c r="B14" s="35">
        <f>IF('Lifetime Sales Pivot Tables'!C64="", "", 'Lifetime Sales Pivot Tables'!C64)</f>
        <v>27158.649999999998</v>
      </c>
      <c r="C14" s="63">
        <f>IFERROR((B14/D14)-1, "N/A")</f>
        <v>-0.10103082068446867</v>
      </c>
      <c r="D14" s="35">
        <f>IF('Lifetime Sales Pivot Tables'!D64="", "", 'Lifetime Sales Pivot Tables'!D64)</f>
        <v>30210.879999999997</v>
      </c>
      <c r="E14" s="63">
        <f>IFERROR((D14/F14)-1, "N/A")</f>
        <v>-2.3494598023450441E-2</v>
      </c>
      <c r="F14" s="35">
        <f>IF('Lifetime Sales Pivot Tables'!E64="", "", 'Lifetime Sales Pivot Tables'!E64)</f>
        <v>30937.75</v>
      </c>
      <c r="G14" s="63">
        <f>IFERROR((F14/H14)-1, "N/A")</f>
        <v>-6.9042976390368049E-2</v>
      </c>
      <c r="H14" s="35">
        <f>IF('Lifetime Sales Pivot Tables'!F64="", "", 'Lifetime Sales Pivot Tables'!F64)</f>
        <v>33232.19999999999</v>
      </c>
      <c r="I14" s="63">
        <f>IFERROR((H14/J14)-1, "N/A")</f>
        <v>0.65407815512065759</v>
      </c>
      <c r="J14" s="35">
        <f>IF('Lifetime Sales Pivot Tables'!G64="", "", 'Lifetime Sales Pivot Tables'!G64)</f>
        <v>20091.07</v>
      </c>
    </row>
    <row r="15" spans="1:26" x14ac:dyDescent="0.25">
      <c r="A15" t="str">
        <f>IF('Lifetime Sales Pivot Tables'!B65="", "", 'Lifetime Sales Pivot Tables'!B65)</f>
        <v>Canada</v>
      </c>
      <c r="B15" s="35">
        <f>IF('Lifetime Sales Pivot Tables'!C65="", "", 'Lifetime Sales Pivot Tables'!C65)</f>
        <v>58571.000000000007</v>
      </c>
      <c r="C15" s="63">
        <f t="shared" ref="C15:C26" si="0">IFERROR((B15/D15)-1, "N/A")</f>
        <v>2.3999681109180493E-2</v>
      </c>
      <c r="D15" s="35">
        <f>IF('Lifetime Sales Pivot Tables'!D65="", "", 'Lifetime Sales Pivot Tables'!D65)</f>
        <v>57198.260000000017</v>
      </c>
      <c r="E15" s="63">
        <f t="shared" ref="E15:E26" si="1">IFERROR((D15/F15)-1, "N/A")</f>
        <v>-0.22547731750803535</v>
      </c>
      <c r="F15" s="35">
        <f>IF('Lifetime Sales Pivot Tables'!E65="", "", 'Lifetime Sales Pivot Tables'!E65)</f>
        <v>73849.69</v>
      </c>
      <c r="G15" s="63">
        <f t="shared" ref="G15:G26" si="2">IFERROR((F15/H15)-1, "N/A")</f>
        <v>-0.1048790418032336</v>
      </c>
      <c r="H15" s="35">
        <f>IF('Lifetime Sales Pivot Tables'!F65="", "", 'Lifetime Sales Pivot Tables'!F65)</f>
        <v>82502.47000000003</v>
      </c>
      <c r="I15" s="63">
        <f t="shared" ref="I15:I26" si="3">IFERROR((H15/J15)-1, "N/A")</f>
        <v>0.27485341169918831</v>
      </c>
      <c r="J15" s="35">
        <f>IF('Lifetime Sales Pivot Tables'!G65="", "", 'Lifetime Sales Pivot Tables'!G65)</f>
        <v>64715.260000000009</v>
      </c>
    </row>
    <row r="16" spans="1:26" x14ac:dyDescent="0.25">
      <c r="A16" t="str">
        <f>IF('Lifetime Sales Pivot Tables'!B66="", "", 'Lifetime Sales Pivot Tables'!B66)</f>
        <v>France</v>
      </c>
      <c r="B16" s="35">
        <f>IF('Lifetime Sales Pivot Tables'!C66="", "", 'Lifetime Sales Pivot Tables'!C66)</f>
        <v>23758.969999999998</v>
      </c>
      <c r="C16" s="63">
        <f t="shared" si="0"/>
        <v>4.8231782212465157E-2</v>
      </c>
      <c r="D16" s="35">
        <f>IF('Lifetime Sales Pivot Tables'!D66="", "", 'Lifetime Sales Pivot Tables'!D66)</f>
        <v>22665.759999999995</v>
      </c>
      <c r="E16" s="63">
        <f t="shared" si="1"/>
        <v>1.4932223804992875</v>
      </c>
      <c r="F16" s="35">
        <f>IF('Lifetime Sales Pivot Tables'!E66="", "", 'Lifetime Sales Pivot Tables'!E66)</f>
        <v>9090.9499999999989</v>
      </c>
      <c r="G16" s="63">
        <f t="shared" si="2"/>
        <v>-0.12969201592621638</v>
      </c>
      <c r="H16" s="35">
        <f>IF('Lifetime Sales Pivot Tables'!F66="", "", 'Lifetime Sales Pivot Tables'!F66)</f>
        <v>10445.67</v>
      </c>
      <c r="I16" s="63">
        <f t="shared" si="3"/>
        <v>1.5414698948198216</v>
      </c>
      <c r="J16" s="35">
        <f>IF('Lifetime Sales Pivot Tables'!G66="", "", 'Lifetime Sales Pivot Tables'!G66)</f>
        <v>4110.09</v>
      </c>
    </row>
    <row r="17" spans="1:10" x14ac:dyDescent="0.25">
      <c r="A17" t="str">
        <f>IF('Lifetime Sales Pivot Tables'!B67="", "", 'Lifetime Sales Pivot Tables'!B67)</f>
        <v>Germany</v>
      </c>
      <c r="B17" s="35">
        <f>IF('Lifetime Sales Pivot Tables'!C67="", "", 'Lifetime Sales Pivot Tables'!C67)</f>
        <v>16179.969999999998</v>
      </c>
      <c r="C17" s="63">
        <f t="shared" si="0"/>
        <v>0.35689055122732549</v>
      </c>
      <c r="D17" s="35">
        <f>IF('Lifetime Sales Pivot Tables'!D67="", "", 'Lifetime Sales Pivot Tables'!D67)</f>
        <v>11924.3</v>
      </c>
      <c r="E17" s="63">
        <f t="shared" si="1"/>
        <v>-0.37672195567644928</v>
      </c>
      <c r="F17" s="35">
        <f>IF('Lifetime Sales Pivot Tables'!E67="", "", 'Lifetime Sales Pivot Tables'!E67)</f>
        <v>19131.59</v>
      </c>
      <c r="G17" s="63">
        <f t="shared" si="2"/>
        <v>-4.4866095164967867E-2</v>
      </c>
      <c r="H17" s="35">
        <f>IF('Lifetime Sales Pivot Tables'!F67="", "", 'Lifetime Sales Pivot Tables'!F67)</f>
        <v>20030.27</v>
      </c>
      <c r="I17" s="63">
        <f t="shared" si="3"/>
        <v>-0.10734052115815107</v>
      </c>
      <c r="J17" s="35">
        <f>IF('Lifetime Sales Pivot Tables'!G67="", "", 'Lifetime Sales Pivot Tables'!G67)</f>
        <v>22438.870000000003</v>
      </c>
    </row>
    <row r="18" spans="1:10" x14ac:dyDescent="0.25">
      <c r="A18" t="str">
        <f>IF('Lifetime Sales Pivot Tables'!B68="", "", 'Lifetime Sales Pivot Tables'!B68)</f>
        <v>India</v>
      </c>
      <c r="B18" s="35">
        <f>IF('Lifetime Sales Pivot Tables'!C68="", "", 'Lifetime Sales Pivot Tables'!C68)</f>
        <v>17975.919999999998</v>
      </c>
      <c r="C18" s="63">
        <f t="shared" si="0"/>
        <v>0.46324849775416088</v>
      </c>
      <c r="D18" s="35">
        <f>IF('Lifetime Sales Pivot Tables'!D68="", "", 'Lifetime Sales Pivot Tables'!D68)</f>
        <v>12284.939999999999</v>
      </c>
      <c r="E18" s="63">
        <f t="shared" si="1"/>
        <v>-0.1195642592227617</v>
      </c>
      <c r="F18" s="35">
        <f>IF('Lifetime Sales Pivot Tables'!E68="", "", 'Lifetime Sales Pivot Tables'!E68)</f>
        <v>13953.249999999998</v>
      </c>
      <c r="G18" s="63">
        <f t="shared" si="2"/>
        <v>2.3154057990642984</v>
      </c>
      <c r="H18" s="35">
        <f>IF('Lifetime Sales Pivot Tables'!F68="", "", 'Lifetime Sales Pivot Tables'!F68)</f>
        <v>4208.6100000000006</v>
      </c>
      <c r="I18" s="63">
        <f t="shared" si="3"/>
        <v>-0.46712627960420106</v>
      </c>
      <c r="J18" s="35">
        <f>IF('Lifetime Sales Pivot Tables'!G68="", "", 'Lifetime Sales Pivot Tables'!G68)</f>
        <v>7897.95</v>
      </c>
    </row>
    <row r="19" spans="1:10" x14ac:dyDescent="0.25">
      <c r="A19" t="str">
        <f>IF('Lifetime Sales Pivot Tables'!B69="", "", 'Lifetime Sales Pivot Tables'!B69)</f>
        <v>Italy</v>
      </c>
      <c r="B19" s="35">
        <f>IF('Lifetime Sales Pivot Tables'!C69="", "", 'Lifetime Sales Pivot Tables'!C69)</f>
        <v>8195.74</v>
      </c>
      <c r="C19" s="63">
        <f t="shared" si="0"/>
        <v>3.9430887444059781</v>
      </c>
      <c r="D19" s="35">
        <f>IF('Lifetime Sales Pivot Tables'!D69="", "", 'Lifetime Sales Pivot Tables'!D69)</f>
        <v>1658.02</v>
      </c>
      <c r="E19" s="63">
        <f t="shared" si="1"/>
        <v>-0.8634659788992427</v>
      </c>
      <c r="F19" s="35">
        <f>IF('Lifetime Sales Pivot Tables'!E69="", "", 'Lifetime Sales Pivot Tables'!E69)</f>
        <v>12143.64</v>
      </c>
      <c r="G19" s="63">
        <f t="shared" si="2"/>
        <v>0.38227125373351778</v>
      </c>
      <c r="H19" s="35">
        <f>IF('Lifetime Sales Pivot Tables'!F69="", "", 'Lifetime Sales Pivot Tables'!F69)</f>
        <v>8785.2800000000007</v>
      </c>
      <c r="I19" s="63">
        <f t="shared" si="3"/>
        <v>0.16338673132515935</v>
      </c>
      <c r="J19" s="35">
        <f>IF('Lifetime Sales Pivot Tables'!G69="", "", 'Lifetime Sales Pivot Tables'!G69)</f>
        <v>7551.47</v>
      </c>
    </row>
    <row r="20" spans="1:10" x14ac:dyDescent="0.25">
      <c r="A20" t="str">
        <f>IF('Lifetime Sales Pivot Tables'!B70="", "", 'Lifetime Sales Pivot Tables'!B70)</f>
        <v>Malaysia</v>
      </c>
      <c r="B20" s="35">
        <f>IF('Lifetime Sales Pivot Tables'!C70="", "", 'Lifetime Sales Pivot Tables'!C70)</f>
        <v>4825.71</v>
      </c>
      <c r="C20" s="63">
        <f t="shared" si="0"/>
        <v>-0.8585277203828483</v>
      </c>
      <c r="D20" s="35">
        <f>IF('Lifetime Sales Pivot Tables'!D70="", "", 'Lifetime Sales Pivot Tables'!D70)</f>
        <v>34110.640000000007</v>
      </c>
      <c r="E20" s="63">
        <f t="shared" si="1"/>
        <v>25.913233866959125</v>
      </c>
      <c r="F20" s="35">
        <f>IF('Lifetime Sales Pivot Tables'!E70="", "", 'Lifetime Sales Pivot Tables'!E70)</f>
        <v>1267.43</v>
      </c>
      <c r="G20" s="63">
        <f t="shared" si="2"/>
        <v>-0.83882748947393182</v>
      </c>
      <c r="H20" s="35">
        <f>IF('Lifetime Sales Pivot Tables'!F70="", "", 'Lifetime Sales Pivot Tables'!F70)</f>
        <v>7863.81</v>
      </c>
      <c r="I20" s="63">
        <f t="shared" si="3"/>
        <v>-0.72814738197252782</v>
      </c>
      <c r="J20" s="35">
        <f>IF('Lifetime Sales Pivot Tables'!G70="", "", 'Lifetime Sales Pivot Tables'!G70)</f>
        <v>28926.739999999998</v>
      </c>
    </row>
    <row r="21" spans="1:10" x14ac:dyDescent="0.25">
      <c r="A21" t="str">
        <f>IF('Lifetime Sales Pivot Tables'!B71="", "", 'Lifetime Sales Pivot Tables'!B71)</f>
        <v>Mexico</v>
      </c>
      <c r="B21" s="35">
        <f>IF('Lifetime Sales Pivot Tables'!C71="", "", 'Lifetime Sales Pivot Tables'!C71)</f>
        <v>18053.45</v>
      </c>
      <c r="C21" s="63">
        <f t="shared" si="0"/>
        <v>-1.0766068691770325E-2</v>
      </c>
      <c r="D21" s="35">
        <f>IF('Lifetime Sales Pivot Tables'!D71="", "", 'Lifetime Sales Pivot Tables'!D71)</f>
        <v>18249.93</v>
      </c>
      <c r="E21" s="63">
        <f t="shared" si="1"/>
        <v>0.33857003498632099</v>
      </c>
      <c r="F21" s="35">
        <f>IF('Lifetime Sales Pivot Tables'!E71="", "", 'Lifetime Sales Pivot Tables'!E71)</f>
        <v>13633.899999999998</v>
      </c>
      <c r="G21" s="63">
        <f t="shared" si="2"/>
        <v>-0.21329026420807995</v>
      </c>
      <c r="H21" s="35">
        <f>IF('Lifetime Sales Pivot Tables'!F71="", "", 'Lifetime Sales Pivot Tables'!F71)</f>
        <v>17330.280000000002</v>
      </c>
      <c r="I21" s="63">
        <f t="shared" si="3"/>
        <v>0.75156481038834011</v>
      </c>
      <c r="J21" s="35">
        <f>IF('Lifetime Sales Pivot Tables'!G71="", "", 'Lifetime Sales Pivot Tables'!G71)</f>
        <v>9894.17</v>
      </c>
    </row>
    <row r="22" spans="1:10" x14ac:dyDescent="0.25">
      <c r="A22" t="str">
        <f>IF('Lifetime Sales Pivot Tables'!B72="", "", 'Lifetime Sales Pivot Tables'!B72)</f>
        <v>Spain</v>
      </c>
      <c r="B22" s="35">
        <f>IF('Lifetime Sales Pivot Tables'!C72="", "", 'Lifetime Sales Pivot Tables'!C72)</f>
        <v>9330.7100000000009</v>
      </c>
      <c r="C22" s="63">
        <f t="shared" si="0"/>
        <v>-0.25691620595791564</v>
      </c>
      <c r="D22" s="35">
        <f>IF('Lifetime Sales Pivot Tables'!D72="", "", 'Lifetime Sales Pivot Tables'!D72)</f>
        <v>12556.739999999998</v>
      </c>
      <c r="E22" s="63">
        <f t="shared" si="1"/>
        <v>-0.2448341000217108</v>
      </c>
      <c r="F22" s="35">
        <f>IF('Lifetime Sales Pivot Tables'!E72="", "", 'Lifetime Sales Pivot Tables'!E72)</f>
        <v>16627.79</v>
      </c>
      <c r="G22" s="63">
        <f t="shared" si="2"/>
        <v>-0.37077296605506593</v>
      </c>
      <c r="H22" s="35">
        <f>IF('Lifetime Sales Pivot Tables'!F72="", "", 'Lifetime Sales Pivot Tables'!F72)</f>
        <v>26425.739999999998</v>
      </c>
      <c r="I22" s="63">
        <f t="shared" si="3"/>
        <v>0.45226935118764011</v>
      </c>
      <c r="J22" s="35">
        <f>IF('Lifetime Sales Pivot Tables'!G72="", "", 'Lifetime Sales Pivot Tables'!G72)</f>
        <v>18196.169999999998</v>
      </c>
    </row>
    <row r="23" spans="1:10" x14ac:dyDescent="0.25">
      <c r="A23" t="str">
        <f>IF('Lifetime Sales Pivot Tables'!B73="", "", 'Lifetime Sales Pivot Tables'!B73)</f>
        <v>Thailand</v>
      </c>
      <c r="B23" s="35">
        <f>IF('Lifetime Sales Pivot Tables'!C73="", "", 'Lifetime Sales Pivot Tables'!C73)</f>
        <v>9566.6699999999983</v>
      </c>
      <c r="C23" s="63">
        <f t="shared" si="0"/>
        <v>0.35206675344388216</v>
      </c>
      <c r="D23" s="35">
        <f>IF('Lifetime Sales Pivot Tables'!D73="", "", 'Lifetime Sales Pivot Tables'!D73)</f>
        <v>7075.59</v>
      </c>
      <c r="E23" s="63">
        <f t="shared" si="1"/>
        <v>-0.18927828294864979</v>
      </c>
      <c r="F23" s="35">
        <f>IF('Lifetime Sales Pivot Tables'!E73="", "", 'Lifetime Sales Pivot Tables'!E73)</f>
        <v>8727.52</v>
      </c>
      <c r="G23" s="63">
        <f t="shared" si="2"/>
        <v>-0.29172445527222812</v>
      </c>
      <c r="H23" s="35">
        <f>IF('Lifetime Sales Pivot Tables'!F73="", "", 'Lifetime Sales Pivot Tables'!F73)</f>
        <v>12322.210000000003</v>
      </c>
      <c r="I23" s="63">
        <f t="shared" si="3"/>
        <v>-0.20988024009690043</v>
      </c>
      <c r="J23" s="35">
        <f>IF('Lifetime Sales Pivot Tables'!G73="", "", 'Lifetime Sales Pivot Tables'!G73)</f>
        <v>15595.37</v>
      </c>
    </row>
    <row r="24" spans="1:10" x14ac:dyDescent="0.25">
      <c r="A24" t="str">
        <f>IF('Lifetime Sales Pivot Tables'!B74="", "", 'Lifetime Sales Pivot Tables'!B74)</f>
        <v>United Kingdom</v>
      </c>
      <c r="B24" s="35">
        <f>IF('Lifetime Sales Pivot Tables'!C74="", "", 'Lifetime Sales Pivot Tables'!C74)</f>
        <v>24280.94</v>
      </c>
      <c r="C24" s="63">
        <f t="shared" si="0"/>
        <v>-0.49768869199930588</v>
      </c>
      <c r="D24" s="35">
        <f>IF('Lifetime Sales Pivot Tables'!D74="", "", 'Lifetime Sales Pivot Tables'!D74)</f>
        <v>48338.430000000015</v>
      </c>
      <c r="E24" s="63">
        <f t="shared" si="1"/>
        <v>0.82182713261327289</v>
      </c>
      <c r="F24" s="35">
        <f>IF('Lifetime Sales Pivot Tables'!E74="", "", 'Lifetime Sales Pivot Tables'!E74)</f>
        <v>26532.940000000002</v>
      </c>
      <c r="G24" s="63">
        <f t="shared" si="2"/>
        <v>-0.3194067875301847</v>
      </c>
      <c r="H24" s="35">
        <f>IF('Lifetime Sales Pivot Tables'!F74="", "", 'Lifetime Sales Pivot Tables'!F74)</f>
        <v>38985.020000000004</v>
      </c>
      <c r="I24" s="63">
        <f t="shared" si="3"/>
        <v>8.5811494119656384E-3</v>
      </c>
      <c r="J24" s="35">
        <f>IF('Lifetime Sales Pivot Tables'!G74="", "", 'Lifetime Sales Pivot Tables'!G74)</f>
        <v>38653.329999999994</v>
      </c>
    </row>
    <row r="25" spans="1:10" x14ac:dyDescent="0.25">
      <c r="A25" t="str">
        <f>IF('Lifetime Sales Pivot Tables'!B75="", "", 'Lifetime Sales Pivot Tables'!B75)</f>
        <v>United States</v>
      </c>
      <c r="B25" s="35">
        <f>IF('Lifetime Sales Pivot Tables'!C75="", "", 'Lifetime Sales Pivot Tables'!C75)</f>
        <v>58712.140000000007</v>
      </c>
      <c r="C25" s="63">
        <f t="shared" si="0"/>
        <v>-0.3145222811250532</v>
      </c>
      <c r="D25" s="35">
        <f>IF('Lifetime Sales Pivot Tables'!D75="", "", 'Lifetime Sales Pivot Tables'!D75)</f>
        <v>85651.420000000013</v>
      </c>
      <c r="E25" s="63">
        <f t="shared" si="1"/>
        <v>0.66006309104243632</v>
      </c>
      <c r="F25" s="35">
        <f>IF('Lifetime Sales Pivot Tables'!E75="", "", 'Lifetime Sales Pivot Tables'!E75)</f>
        <v>51595.280000000013</v>
      </c>
      <c r="G25" s="63">
        <f t="shared" si="2"/>
        <v>-0.30300958544053747</v>
      </c>
      <c r="H25" s="35">
        <f>IF('Lifetime Sales Pivot Tables'!F75="", "", 'Lifetime Sales Pivot Tables'!F75)</f>
        <v>74025.810000000012</v>
      </c>
      <c r="I25" s="63">
        <f t="shared" si="3"/>
        <v>8.7327808598322232E-2</v>
      </c>
      <c r="J25" s="35">
        <f>IF('Lifetime Sales Pivot Tables'!G75="", "", 'Lifetime Sales Pivot Tables'!G75)</f>
        <v>68080.49000000002</v>
      </c>
    </row>
    <row r="26" spans="1:10" x14ac:dyDescent="0.25">
      <c r="A26" s="65" t="s">
        <v>1667</v>
      </c>
      <c r="B26" s="61">
        <f>SUM(B14:B25)</f>
        <v>276609.87</v>
      </c>
      <c r="C26" s="64">
        <f t="shared" si="0"/>
        <v>-0.19102159009122799</v>
      </c>
      <c r="D26" s="61">
        <f>SUM(D14:D25)</f>
        <v>341924.91000000003</v>
      </c>
      <c r="E26" s="64">
        <f t="shared" si="1"/>
        <v>0.23219855957509106</v>
      </c>
      <c r="F26" s="61">
        <f>SUM(F14:F25)</f>
        <v>277491.73</v>
      </c>
      <c r="G26" s="64">
        <f t="shared" si="2"/>
        <v>-0.17451838107848128</v>
      </c>
      <c r="H26" s="61">
        <f>SUM(H14:H25)</f>
        <v>336157.37</v>
      </c>
      <c r="I26" s="64">
        <f t="shared" si="3"/>
        <v>9.8011739175226431E-2</v>
      </c>
      <c r="J26" s="61">
        <f>SUM(J14:J25)</f>
        <v>306150.98000000004</v>
      </c>
    </row>
    <row r="27" spans="1:10" x14ac:dyDescent="0.25">
      <c r="C27" s="3"/>
      <c r="D27" s="3"/>
      <c r="E27" s="3"/>
      <c r="F27" s="3"/>
      <c r="G27" s="3"/>
      <c r="H27" s="3"/>
    </row>
    <row r="28" spans="1:10" x14ac:dyDescent="0.25">
      <c r="C28" s="3"/>
      <c r="D28" s="3"/>
      <c r="E28" s="3"/>
      <c r="F28" s="3"/>
      <c r="G28" s="3"/>
      <c r="H28" s="3"/>
    </row>
    <row r="29" spans="1:10" x14ac:dyDescent="0.25">
      <c r="C29" s="3"/>
      <c r="D29" s="3"/>
      <c r="E29" s="3"/>
      <c r="F29" s="3"/>
      <c r="G29" s="3"/>
      <c r="H29" s="3"/>
    </row>
    <row r="30" spans="1:10" x14ac:dyDescent="0.25">
      <c r="C30" s="3"/>
      <c r="D30" s="3"/>
      <c r="E30" s="3"/>
      <c r="F30" s="3"/>
      <c r="G30" s="3"/>
      <c r="H30" s="3"/>
    </row>
    <row r="31" spans="1:10" x14ac:dyDescent="0.25">
      <c r="C31" s="3"/>
      <c r="D31" s="3"/>
      <c r="E31" s="3"/>
      <c r="F31" s="3"/>
      <c r="G31" s="3"/>
      <c r="H31" s="3"/>
    </row>
    <row r="32" spans="1:10" x14ac:dyDescent="0.25">
      <c r="C32" s="3"/>
      <c r="D32" s="3"/>
      <c r="E32" s="3"/>
      <c r="F32" s="3"/>
      <c r="G32" s="3"/>
      <c r="H32" s="3"/>
    </row>
    <row r="33" spans="3:8" x14ac:dyDescent="0.25">
      <c r="C33" s="3"/>
      <c r="D33" s="3"/>
      <c r="E33" s="3"/>
      <c r="F33" s="3"/>
      <c r="G33" s="3"/>
      <c r="H33" s="3"/>
    </row>
    <row r="34" spans="3:8" x14ac:dyDescent="0.25">
      <c r="C34" s="3"/>
      <c r="D34" s="3"/>
      <c r="E34" s="3"/>
      <c r="F34" s="3"/>
      <c r="G34" s="3"/>
      <c r="H34" s="3"/>
    </row>
    <row r="35" spans="3:8" x14ac:dyDescent="0.25">
      <c r="C35" s="3"/>
      <c r="D35" s="3"/>
      <c r="E35" s="3"/>
      <c r="F35" s="3"/>
      <c r="G35" s="3"/>
      <c r="H35" s="3"/>
    </row>
    <row r="36" spans="3:8" x14ac:dyDescent="0.25">
      <c r="C36" s="3"/>
      <c r="D36" s="3"/>
      <c r="E36" s="3"/>
      <c r="F36" s="3"/>
      <c r="G36" s="3"/>
      <c r="H36" s="3"/>
    </row>
  </sheetData>
  <mergeCells count="2">
    <mergeCell ref="A1:Z4"/>
    <mergeCell ref="A12:J12"/>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2" r:id="rId3" name="Option Button 2">
              <controlPr defaultSize="0" autoFill="0" autoLine="0" autoPict="0">
                <anchor moveWithCells="1">
                  <from>
                    <xdr:col>23</xdr:col>
                    <xdr:colOff>447675</xdr:colOff>
                    <xdr:row>39</xdr:row>
                    <xdr:rowOff>19050</xdr:rowOff>
                  </from>
                  <to>
                    <xdr:col>25</xdr:col>
                    <xdr:colOff>161925</xdr:colOff>
                    <xdr:row>40</xdr:row>
                    <xdr:rowOff>57150</xdr:rowOff>
                  </to>
                </anchor>
              </controlPr>
            </control>
          </mc:Choice>
        </mc:AlternateContent>
        <mc:AlternateContent xmlns:mc="http://schemas.openxmlformats.org/markup-compatibility/2006">
          <mc:Choice Requires="x14">
            <control shapeId="15363" r:id="rId4" name="Option Button 3">
              <controlPr defaultSize="0" autoFill="0" autoLine="0" autoPict="0">
                <anchor moveWithCells="1">
                  <from>
                    <xdr:col>23</xdr:col>
                    <xdr:colOff>447675</xdr:colOff>
                    <xdr:row>40</xdr:row>
                    <xdr:rowOff>28575</xdr:rowOff>
                  </from>
                  <to>
                    <xdr:col>25</xdr:col>
                    <xdr:colOff>85725</xdr:colOff>
                    <xdr:row>41</xdr:row>
                    <xdr:rowOff>66675</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DCD82-FB4E-4922-B1EC-20A63E83254D}">
  <dimension ref="A1:AF100"/>
  <sheetViews>
    <sheetView showGridLines="0" workbookViewId="0">
      <selection activeCell="AC28" sqref="AC28"/>
    </sheetView>
  </sheetViews>
  <sheetFormatPr defaultRowHeight="15" x14ac:dyDescent="0.25"/>
  <cols>
    <col min="18" max="18" width="11.140625" bestFit="1" customWidth="1"/>
    <col min="19" max="19" width="12.5703125" bestFit="1" customWidth="1"/>
    <col min="20" max="20" width="11.85546875" bestFit="1" customWidth="1"/>
    <col min="21" max="21" width="12.5703125" bestFit="1" customWidth="1"/>
    <col min="22" max="22" width="13.42578125" bestFit="1" customWidth="1"/>
    <col min="23" max="23" width="18" bestFit="1" customWidth="1"/>
    <col min="30" max="30" width="11.140625" bestFit="1" customWidth="1"/>
    <col min="31" max="31" width="12.5703125" bestFit="1" customWidth="1"/>
    <col min="32" max="32" width="11.5703125" bestFit="1" customWidth="1"/>
    <col min="33" max="33" width="23.5703125" bestFit="1" customWidth="1"/>
  </cols>
  <sheetData>
    <row r="1" spans="1:26" x14ac:dyDescent="0.25">
      <c r="A1" s="68" t="s">
        <v>1611</v>
      </c>
      <c r="B1" s="68"/>
      <c r="C1" s="68"/>
      <c r="D1" s="68"/>
      <c r="E1" s="68"/>
      <c r="F1" s="68"/>
      <c r="G1" s="68"/>
      <c r="H1" s="68"/>
      <c r="I1" s="68"/>
      <c r="J1" s="68"/>
      <c r="K1" s="68"/>
      <c r="L1" s="68"/>
      <c r="M1" s="68"/>
      <c r="N1" s="68"/>
      <c r="O1" s="68"/>
      <c r="P1" s="68"/>
      <c r="Q1" s="68"/>
      <c r="R1" s="68"/>
      <c r="S1" s="68"/>
      <c r="T1" s="68"/>
      <c r="U1" s="68"/>
      <c r="V1" s="68"/>
      <c r="W1" s="68"/>
      <c r="X1" s="68"/>
      <c r="Y1" s="68"/>
      <c r="Z1" s="68"/>
    </row>
    <row r="2" spans="1:26" x14ac:dyDescent="0.25">
      <c r="A2" s="68"/>
      <c r="B2" s="68"/>
      <c r="C2" s="68"/>
      <c r="D2" s="68"/>
      <c r="E2" s="68"/>
      <c r="F2" s="68"/>
      <c r="G2" s="68"/>
      <c r="H2" s="68"/>
      <c r="I2" s="68"/>
      <c r="J2" s="68"/>
      <c r="K2" s="68"/>
      <c r="L2" s="68"/>
      <c r="M2" s="68"/>
      <c r="N2" s="68"/>
      <c r="O2" s="68"/>
      <c r="P2" s="68"/>
      <c r="Q2" s="68"/>
      <c r="R2" s="68"/>
      <c r="S2" s="68"/>
      <c r="T2" s="68"/>
      <c r="U2" s="68"/>
      <c r="V2" s="68"/>
      <c r="W2" s="68"/>
      <c r="X2" s="68"/>
      <c r="Y2" s="68"/>
      <c r="Z2" s="68"/>
    </row>
    <row r="3" spans="1:26" x14ac:dyDescent="0.25">
      <c r="A3" s="68"/>
      <c r="B3" s="68"/>
      <c r="C3" s="68"/>
      <c r="D3" s="68"/>
      <c r="E3" s="68"/>
      <c r="F3" s="68"/>
      <c r="G3" s="68"/>
      <c r="H3" s="68"/>
      <c r="I3" s="68"/>
      <c r="J3" s="68"/>
      <c r="K3" s="68"/>
      <c r="L3" s="68"/>
      <c r="M3" s="68"/>
      <c r="N3" s="68"/>
      <c r="O3" s="68"/>
      <c r="P3" s="68"/>
      <c r="Q3" s="68"/>
      <c r="R3" s="68"/>
      <c r="S3" s="68"/>
      <c r="T3" s="68"/>
      <c r="U3" s="68"/>
      <c r="V3" s="68"/>
      <c r="W3" s="68"/>
      <c r="X3" s="68"/>
      <c r="Y3" s="68"/>
      <c r="Z3" s="68"/>
    </row>
    <row r="4" spans="1:26" x14ac:dyDescent="0.25">
      <c r="A4" s="68"/>
      <c r="B4" s="68"/>
      <c r="C4" s="68"/>
      <c r="D4" s="68"/>
      <c r="E4" s="68"/>
      <c r="F4" s="68"/>
      <c r="G4" s="68"/>
      <c r="H4" s="68"/>
      <c r="I4" s="68"/>
      <c r="J4" s="68"/>
      <c r="K4" s="68"/>
      <c r="L4" s="68"/>
      <c r="M4" s="68"/>
      <c r="N4" s="68"/>
      <c r="O4" s="68"/>
      <c r="P4" s="68"/>
      <c r="Q4" s="68"/>
      <c r="R4" s="68"/>
      <c r="S4" s="68"/>
      <c r="T4" s="68"/>
      <c r="U4" s="68"/>
      <c r="V4" s="68"/>
      <c r="W4" s="68"/>
      <c r="X4" s="68"/>
      <c r="Y4" s="68"/>
      <c r="Z4" s="68"/>
    </row>
    <row r="16" spans="1:26" ht="18.75" x14ac:dyDescent="0.25">
      <c r="T16" s="69" t="s">
        <v>1670</v>
      </c>
      <c r="U16" s="69"/>
      <c r="V16" s="69"/>
      <c r="W16" s="69"/>
    </row>
    <row r="17" spans="20:23" x14ac:dyDescent="0.25">
      <c r="T17" s="56" t="s">
        <v>1674</v>
      </c>
      <c r="U17" s="55" t="s">
        <v>1675</v>
      </c>
      <c r="V17" s="55" t="s">
        <v>1676</v>
      </c>
      <c r="W17" s="55" t="s">
        <v>1677</v>
      </c>
    </row>
    <row r="18" spans="20:23" x14ac:dyDescent="0.25">
      <c r="T18" s="52" t="s">
        <v>1574</v>
      </c>
      <c r="U18" s="53">
        <v>15687.09</v>
      </c>
      <c r="V18" s="53">
        <v>3200.42</v>
      </c>
      <c r="W18" s="54">
        <v>0.20401616870942921</v>
      </c>
    </row>
    <row r="19" spans="20:23" x14ac:dyDescent="0.25">
      <c r="T19" s="52" t="s">
        <v>1575</v>
      </c>
      <c r="U19" s="53">
        <v>48584.57</v>
      </c>
      <c r="V19" s="53">
        <v>9851.25</v>
      </c>
      <c r="W19" s="54">
        <v>0.20276499308319493</v>
      </c>
    </row>
    <row r="20" spans="20:23" x14ac:dyDescent="0.25">
      <c r="T20" s="52" t="s">
        <v>1576</v>
      </c>
      <c r="U20" s="53">
        <v>59714.439999999995</v>
      </c>
      <c r="V20" s="53">
        <v>14179.359999999997</v>
      </c>
      <c r="W20" s="54">
        <v>0.23745278361481742</v>
      </c>
    </row>
    <row r="21" spans="20:23" x14ac:dyDescent="0.25">
      <c r="T21" s="52" t="s">
        <v>1577</v>
      </c>
      <c r="U21" s="53">
        <v>12794.879999999996</v>
      </c>
      <c r="V21" s="53">
        <v>1972.5199999999998</v>
      </c>
      <c r="W21" s="54">
        <v>0.15416479091636659</v>
      </c>
    </row>
    <row r="22" spans="20:23" x14ac:dyDescent="0.25">
      <c r="T22" s="52" t="s">
        <v>1578</v>
      </c>
      <c r="U22" s="53">
        <v>10853.999999999996</v>
      </c>
      <c r="V22" s="53">
        <v>1685.0499999999997</v>
      </c>
      <c r="W22" s="54">
        <v>0.15524691358024695</v>
      </c>
    </row>
    <row r="23" spans="20:23" x14ac:dyDescent="0.25">
      <c r="T23" s="52" t="s">
        <v>1579</v>
      </c>
      <c r="U23" s="53">
        <v>22721.790000000005</v>
      </c>
      <c r="V23" s="53">
        <v>4593.7699999999995</v>
      </c>
      <c r="W23" s="54">
        <v>0.20217465261319634</v>
      </c>
    </row>
    <row r="24" spans="20:23" x14ac:dyDescent="0.25">
      <c r="T24" s="52" t="s">
        <v>1580</v>
      </c>
      <c r="U24" s="53">
        <v>49703.779999999984</v>
      </c>
      <c r="V24" s="53">
        <v>11018.499999999998</v>
      </c>
      <c r="W24" s="54">
        <v>0.22168334078414159</v>
      </c>
    </row>
    <row r="25" spans="20:23" x14ac:dyDescent="0.25">
      <c r="T25" s="52" t="s">
        <v>1581</v>
      </c>
      <c r="U25" s="53">
        <v>11521.07</v>
      </c>
      <c r="V25" s="53">
        <v>1782.2200000000003</v>
      </c>
      <c r="W25" s="54">
        <v>0.15469222910719232</v>
      </c>
    </row>
    <row r="26" spans="20:23" x14ac:dyDescent="0.25">
      <c r="T26" s="52" t="s">
        <v>1582</v>
      </c>
      <c r="U26" s="53">
        <v>40231.339999999989</v>
      </c>
      <c r="V26" s="53">
        <v>8565.3200000000015</v>
      </c>
      <c r="W26" s="54">
        <v>0.21290168311570043</v>
      </c>
    </row>
    <row r="27" spans="20:23" x14ac:dyDescent="0.25">
      <c r="T27" s="52" t="s">
        <v>1583</v>
      </c>
      <c r="U27" s="53">
        <v>59420.899999999994</v>
      </c>
      <c r="V27" s="53">
        <v>15351.770000000004</v>
      </c>
      <c r="W27" s="54">
        <v>0.25835640321839631</v>
      </c>
    </row>
    <row r="28" spans="20:23" x14ac:dyDescent="0.25">
      <c r="T28" s="52" t="s">
        <v>1584</v>
      </c>
      <c r="U28" s="53">
        <v>53264.180000000008</v>
      </c>
      <c r="V28" s="53">
        <v>12586.709999999997</v>
      </c>
      <c r="W28" s="54">
        <v>0.23630721434179586</v>
      </c>
    </row>
    <row r="29" spans="20:23" x14ac:dyDescent="0.25">
      <c r="T29" s="52" t="s">
        <v>1585</v>
      </c>
      <c r="U29" s="53">
        <v>18421.279999999995</v>
      </c>
      <c r="V29" s="53">
        <v>2863.6699999999992</v>
      </c>
      <c r="W29" s="54">
        <v>0.15545445267646982</v>
      </c>
    </row>
    <row r="30" spans="20:23" x14ac:dyDescent="0.25">
      <c r="T30" s="52" t="s">
        <v>1586</v>
      </c>
      <c r="U30" s="53">
        <v>19512.48</v>
      </c>
      <c r="V30" s="53">
        <v>3932.07</v>
      </c>
      <c r="W30" s="54">
        <v>0.2015156453715776</v>
      </c>
    </row>
    <row r="31" spans="20:23" x14ac:dyDescent="0.25">
      <c r="T31" s="52" t="s">
        <v>1587</v>
      </c>
      <c r="U31" s="53">
        <v>54786.46</v>
      </c>
      <c r="V31" s="53">
        <v>12473.050000000001</v>
      </c>
      <c r="W31" s="54">
        <v>0.22766665340304887</v>
      </c>
    </row>
    <row r="32" spans="20:23" x14ac:dyDescent="0.25">
      <c r="T32" s="52" t="s">
        <v>1588</v>
      </c>
      <c r="U32" s="53">
        <v>77981.310000000012</v>
      </c>
      <c r="V32" s="53">
        <v>18748.38</v>
      </c>
      <c r="W32" s="54">
        <v>0.24042145483321578</v>
      </c>
    </row>
    <row r="33" spans="20:23" x14ac:dyDescent="0.25">
      <c r="T33" s="52" t="s">
        <v>1589</v>
      </c>
      <c r="U33" s="53">
        <v>4417.75</v>
      </c>
      <c r="V33" s="53">
        <v>690.37</v>
      </c>
      <c r="W33" s="54">
        <v>0.15627185784618866</v>
      </c>
    </row>
    <row r="34" spans="20:23" x14ac:dyDescent="0.25">
      <c r="T34" s="52" t="s">
        <v>1590</v>
      </c>
      <c r="U34" s="53">
        <v>149309.0199999999</v>
      </c>
      <c r="V34" s="53">
        <v>33796.690000000017</v>
      </c>
      <c r="W34" s="54">
        <v>0.22635397379207256</v>
      </c>
    </row>
    <row r="35" spans="20:23" x14ac:dyDescent="0.25">
      <c r="T35" s="52" t="s">
        <v>1591</v>
      </c>
      <c r="U35" s="53">
        <v>28976.640000000007</v>
      </c>
      <c r="V35" s="53">
        <v>7668.1500000000015</v>
      </c>
      <c r="W35" s="54">
        <v>0.26463213126159552</v>
      </c>
    </row>
    <row r="36" spans="20:23" x14ac:dyDescent="0.25">
      <c r="T36" s="52" t="s">
        <v>1592</v>
      </c>
      <c r="U36" s="53">
        <v>45012</v>
      </c>
      <c r="V36" s="53">
        <v>9093.3099999999977</v>
      </c>
      <c r="W36" s="54">
        <v>0.20201968363991818</v>
      </c>
    </row>
    <row r="37" spans="20:23" x14ac:dyDescent="0.25">
      <c r="T37" s="52" t="s">
        <v>1593</v>
      </c>
      <c r="U37" s="53">
        <v>29615.680000000011</v>
      </c>
      <c r="V37" s="53">
        <v>6002.5299999999988</v>
      </c>
      <c r="W37" s="54">
        <v>0.2026808096251714</v>
      </c>
    </row>
    <row r="38" spans="20:23" x14ac:dyDescent="0.25">
      <c r="T38" s="52" t="s">
        <v>1594</v>
      </c>
      <c r="U38" s="53">
        <v>32136.51999999999</v>
      </c>
      <c r="V38" s="53">
        <v>6488.76</v>
      </c>
      <c r="W38" s="54">
        <v>0.20191234147319007</v>
      </c>
    </row>
    <row r="39" spans="20:23" x14ac:dyDescent="0.25">
      <c r="T39" s="52" t="s">
        <v>1595</v>
      </c>
      <c r="U39" s="53">
        <v>65524.82999999998</v>
      </c>
      <c r="V39" s="53">
        <v>13301.310000000003</v>
      </c>
      <c r="W39" s="54">
        <v>0.20299648240216736</v>
      </c>
    </row>
    <row r="40" spans="20:23" x14ac:dyDescent="0.25">
      <c r="T40" s="52" t="s">
        <v>1596</v>
      </c>
      <c r="U40" s="53">
        <v>49847.8</v>
      </c>
      <c r="V40" s="53">
        <v>11421.79</v>
      </c>
      <c r="W40" s="54">
        <v>0.2291332817095238</v>
      </c>
    </row>
    <row r="41" spans="20:23" x14ac:dyDescent="0.25">
      <c r="T41" s="52" t="s">
        <v>1597</v>
      </c>
      <c r="U41" s="53">
        <v>151546.56000000008</v>
      </c>
      <c r="V41" s="53">
        <v>33646.78</v>
      </c>
      <c r="W41" s="54">
        <v>0.22202272357749314</v>
      </c>
    </row>
    <row r="42" spans="20:23" x14ac:dyDescent="0.25">
      <c r="T42" s="52" t="s">
        <v>1598</v>
      </c>
      <c r="U42" s="53">
        <v>93540.100000000035</v>
      </c>
      <c r="V42" s="53">
        <v>20610.66</v>
      </c>
      <c r="W42" s="54">
        <v>0.22034036739323554</v>
      </c>
    </row>
    <row r="43" spans="20:23" x14ac:dyDescent="0.25">
      <c r="T43" s="52" t="s">
        <v>1599</v>
      </c>
      <c r="U43" s="53">
        <v>87096.900000000023</v>
      </c>
      <c r="V43" s="53">
        <v>18787.8</v>
      </c>
      <c r="W43" s="54">
        <v>0.21571146619454876</v>
      </c>
    </row>
    <row r="44" spans="20:23" x14ac:dyDescent="0.25">
      <c r="T44" s="52" t="s">
        <v>1600</v>
      </c>
      <c r="U44" s="53">
        <v>9965.5599999999977</v>
      </c>
      <c r="V44" s="53">
        <v>1535.31</v>
      </c>
      <c r="W44" s="54">
        <v>0.15406158810944898</v>
      </c>
    </row>
    <row r="45" spans="20:23" x14ac:dyDescent="0.25">
      <c r="T45" s="52" t="s">
        <v>1601</v>
      </c>
      <c r="U45" s="53">
        <v>65546.809999999983</v>
      </c>
      <c r="V45" s="53">
        <v>14814.900000000001</v>
      </c>
      <c r="W45" s="54">
        <v>0.22602015262069969</v>
      </c>
    </row>
    <row r="46" spans="20:23" x14ac:dyDescent="0.25">
      <c r="T46" s="52" t="s">
        <v>1602</v>
      </c>
      <c r="U46" s="53">
        <v>71412.839999999982</v>
      </c>
      <c r="V46" s="53">
        <v>16034.820000000003</v>
      </c>
      <c r="W46" s="54">
        <v>0.22453693201390684</v>
      </c>
    </row>
    <row r="47" spans="20:23" x14ac:dyDescent="0.25">
      <c r="T47" s="52" t="s">
        <v>1603</v>
      </c>
      <c r="U47" s="53">
        <v>54031.25</v>
      </c>
      <c r="V47" s="53">
        <v>10808.749999999998</v>
      </c>
      <c r="W47" s="54">
        <v>0.20004626951995369</v>
      </c>
    </row>
    <row r="48" spans="20:23" x14ac:dyDescent="0.25">
      <c r="T48" s="52" t="s">
        <v>1604</v>
      </c>
      <c r="U48" s="53">
        <v>37391.379999999983</v>
      </c>
      <c r="V48" s="53">
        <v>8296.1400000000012</v>
      </c>
      <c r="W48" s="54">
        <v>0.22187306272194299</v>
      </c>
    </row>
    <row r="49" spans="1:32" x14ac:dyDescent="0.25">
      <c r="T49" s="52" t="s">
        <v>1605</v>
      </c>
      <c r="U49" s="53">
        <v>7763.6500000000015</v>
      </c>
      <c r="V49" s="53">
        <v>1190.4099999999999</v>
      </c>
      <c r="W49" s="54">
        <v>0.1533312295118919</v>
      </c>
    </row>
    <row r="56" spans="1:32" x14ac:dyDescent="0.25">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row>
    <row r="57" spans="1:32"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x14ac:dyDescent="0.25">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row>
    <row r="68" spans="21:24" x14ac:dyDescent="0.25">
      <c r="U68" s="57"/>
      <c r="V68" s="57"/>
      <c r="W68" s="57"/>
      <c r="X68" s="57"/>
    </row>
    <row r="69" spans="21:24" x14ac:dyDescent="0.25">
      <c r="U69" s="8"/>
      <c r="V69" s="3"/>
      <c r="W69" s="3"/>
      <c r="X69" s="46"/>
    </row>
    <row r="70" spans="21:24" x14ac:dyDescent="0.25">
      <c r="U70" s="8"/>
      <c r="V70" s="3"/>
      <c r="W70" s="3"/>
      <c r="X70" s="46"/>
    </row>
    <row r="71" spans="21:24" x14ac:dyDescent="0.25">
      <c r="U71" s="8"/>
      <c r="V71" s="3"/>
      <c r="W71" s="3"/>
      <c r="X71" s="46"/>
    </row>
    <row r="72" spans="21:24" x14ac:dyDescent="0.25">
      <c r="U72" s="8"/>
      <c r="V72" s="3"/>
      <c r="W72" s="3"/>
      <c r="X72" s="46"/>
    </row>
    <row r="73" spans="21:24" x14ac:dyDescent="0.25">
      <c r="U73" s="8"/>
      <c r="V73" s="3"/>
      <c r="W73" s="3"/>
      <c r="X73" s="46"/>
    </row>
    <row r="74" spans="21:24" x14ac:dyDescent="0.25">
      <c r="U74" s="8"/>
      <c r="V74" s="3"/>
      <c r="W74" s="3"/>
      <c r="X74" s="46"/>
    </row>
    <row r="75" spans="21:24" x14ac:dyDescent="0.25">
      <c r="U75" s="8"/>
      <c r="V75" s="3"/>
      <c r="W75" s="3"/>
      <c r="X75" s="46"/>
    </row>
    <row r="76" spans="21:24" x14ac:dyDescent="0.25">
      <c r="U76" s="8"/>
      <c r="V76" s="3"/>
      <c r="W76" s="3"/>
      <c r="X76" s="46"/>
    </row>
    <row r="77" spans="21:24" x14ac:dyDescent="0.25">
      <c r="U77" s="8"/>
      <c r="V77" s="3"/>
      <c r="W77" s="3"/>
      <c r="X77" s="46"/>
    </row>
    <row r="78" spans="21:24" x14ac:dyDescent="0.25">
      <c r="U78" s="8"/>
      <c r="V78" s="3"/>
      <c r="W78" s="3"/>
      <c r="X78" s="46"/>
    </row>
    <row r="79" spans="21:24" x14ac:dyDescent="0.25">
      <c r="U79" s="8"/>
      <c r="V79" s="3"/>
      <c r="W79" s="3"/>
      <c r="X79" s="46"/>
    </row>
    <row r="80" spans="21:24" x14ac:dyDescent="0.25">
      <c r="U80" s="8"/>
      <c r="V80" s="3"/>
      <c r="W80" s="3"/>
      <c r="X80" s="46"/>
    </row>
    <row r="81" spans="21:24" x14ac:dyDescent="0.25">
      <c r="U81" s="8"/>
      <c r="V81" s="3"/>
      <c r="W81" s="3"/>
      <c r="X81" s="46"/>
    </row>
    <row r="82" spans="21:24" x14ac:dyDescent="0.25">
      <c r="U82" s="8"/>
      <c r="V82" s="3"/>
      <c r="W82" s="3"/>
      <c r="X82" s="46"/>
    </row>
    <row r="83" spans="21:24" x14ac:dyDescent="0.25">
      <c r="U83" s="8"/>
      <c r="V83" s="3"/>
      <c r="W83" s="3"/>
      <c r="X83" s="46"/>
    </row>
    <row r="84" spans="21:24" x14ac:dyDescent="0.25">
      <c r="U84" s="8"/>
      <c r="V84" s="3"/>
      <c r="W84" s="3"/>
      <c r="X84" s="46"/>
    </row>
    <row r="85" spans="21:24" x14ac:dyDescent="0.25">
      <c r="U85" s="8"/>
      <c r="V85" s="3"/>
      <c r="W85" s="3"/>
      <c r="X85" s="46"/>
    </row>
    <row r="86" spans="21:24" x14ac:dyDescent="0.25">
      <c r="U86" s="8"/>
      <c r="V86" s="3"/>
      <c r="W86" s="3"/>
      <c r="X86" s="46"/>
    </row>
    <row r="87" spans="21:24" x14ac:dyDescent="0.25">
      <c r="U87" s="8"/>
      <c r="V87" s="3"/>
      <c r="W87" s="3"/>
      <c r="X87" s="46"/>
    </row>
    <row r="88" spans="21:24" x14ac:dyDescent="0.25">
      <c r="U88" s="8"/>
      <c r="V88" s="3"/>
      <c r="W88" s="3"/>
      <c r="X88" s="46"/>
    </row>
    <row r="89" spans="21:24" x14ac:dyDescent="0.25">
      <c r="U89" s="8"/>
      <c r="V89" s="3"/>
      <c r="W89" s="3"/>
      <c r="X89" s="46"/>
    </row>
    <row r="90" spans="21:24" x14ac:dyDescent="0.25">
      <c r="U90" s="8"/>
      <c r="V90" s="3"/>
      <c r="W90" s="3"/>
      <c r="X90" s="46"/>
    </row>
    <row r="91" spans="21:24" x14ac:dyDescent="0.25">
      <c r="U91" s="8"/>
      <c r="V91" s="3"/>
      <c r="W91" s="3"/>
      <c r="X91" s="46"/>
    </row>
    <row r="92" spans="21:24" x14ac:dyDescent="0.25">
      <c r="U92" s="8"/>
      <c r="V92" s="3"/>
      <c r="W92" s="3"/>
      <c r="X92" s="46"/>
    </row>
    <row r="93" spans="21:24" x14ac:dyDescent="0.25">
      <c r="U93" s="8"/>
      <c r="V93" s="3"/>
      <c r="W93" s="3"/>
      <c r="X93" s="46"/>
    </row>
    <row r="94" spans="21:24" x14ac:dyDescent="0.25">
      <c r="U94" s="8"/>
      <c r="V94" s="3"/>
      <c r="W94" s="3"/>
      <c r="X94" s="46"/>
    </row>
    <row r="95" spans="21:24" x14ac:dyDescent="0.25">
      <c r="U95" s="8"/>
      <c r="V95" s="3"/>
      <c r="W95" s="3"/>
      <c r="X95" s="46"/>
    </row>
    <row r="96" spans="21:24" x14ac:dyDescent="0.25">
      <c r="U96" s="8"/>
      <c r="V96" s="3"/>
      <c r="W96" s="3"/>
      <c r="X96" s="46"/>
    </row>
    <row r="97" spans="21:24" x14ac:dyDescent="0.25">
      <c r="U97" s="8"/>
      <c r="V97" s="3"/>
      <c r="W97" s="3"/>
      <c r="X97" s="46"/>
    </row>
    <row r="98" spans="21:24" x14ac:dyDescent="0.25">
      <c r="U98" s="8"/>
      <c r="V98" s="3"/>
      <c r="W98" s="3"/>
      <c r="X98" s="46"/>
    </row>
    <row r="99" spans="21:24" x14ac:dyDescent="0.25">
      <c r="U99" s="8"/>
      <c r="V99" s="3"/>
      <c r="W99" s="3"/>
      <c r="X99" s="46"/>
    </row>
    <row r="100" spans="21:24" x14ac:dyDescent="0.25">
      <c r="U100" s="8"/>
      <c r="V100" s="3"/>
      <c r="W100" s="3"/>
      <c r="X100" s="46"/>
    </row>
  </sheetData>
  <mergeCells count="2">
    <mergeCell ref="A1:Z4"/>
    <mergeCell ref="T16:W16"/>
  </mergeCells>
  <conditionalFormatting sqref="A59:AF59">
    <cfRule type="iconSet" priority="4">
      <iconSet iconSet="5Arrows">
        <cfvo type="percent" val="0"/>
        <cfvo type="percent" val="20"/>
        <cfvo type="percent" val="40"/>
        <cfvo type="percent" val="60"/>
        <cfvo type="percent" val="80"/>
      </iconSet>
    </cfRule>
  </conditionalFormatting>
  <conditionalFormatting sqref="X69:X100">
    <cfRule type="iconSet" priority="2">
      <iconSet iconSet="5Arrows">
        <cfvo type="percent" val="0"/>
        <cfvo type="percent" val="20"/>
        <cfvo type="percent" val="40"/>
        <cfvo type="percent" val="60"/>
        <cfvo type="percent" val="80"/>
      </iconSet>
    </cfRule>
  </conditionalFormatting>
  <conditionalFormatting pivot="1" sqref="W18:W49">
    <cfRule type="iconSet" priority="1">
      <iconSet iconSet="5Arrows">
        <cfvo type="percent" val="0"/>
        <cfvo type="percent" val="20"/>
        <cfvo type="percent" val="40"/>
        <cfvo type="percent" val="60"/>
        <cfvo type="percent" val="80"/>
      </iconSet>
    </cfRule>
  </conditionalFormatting>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7E7D4-3803-4FD7-AB3E-8A06662B7F62}">
  <dimension ref="A1:AK43"/>
  <sheetViews>
    <sheetView showGridLines="0" workbookViewId="0">
      <selection activeCell="AC35" sqref="AC35"/>
    </sheetView>
  </sheetViews>
  <sheetFormatPr defaultRowHeight="15" x14ac:dyDescent="0.25"/>
  <cols>
    <col min="21" max="21" width="15.42578125" bestFit="1" customWidth="1"/>
    <col min="22" max="22" width="12.85546875" bestFit="1" customWidth="1"/>
    <col min="29" max="29" width="14.28515625" bestFit="1" customWidth="1"/>
  </cols>
  <sheetData>
    <row r="1" spans="1:29" ht="15" customHeight="1" x14ac:dyDescent="0.25">
      <c r="A1" s="70" t="s">
        <v>1608</v>
      </c>
      <c r="B1" s="70"/>
      <c r="C1" s="70"/>
      <c r="D1" s="70"/>
      <c r="E1" s="70"/>
      <c r="F1" s="70"/>
      <c r="G1" s="70"/>
      <c r="H1" s="70"/>
      <c r="I1" s="70"/>
      <c r="J1" s="70"/>
      <c r="K1" s="70"/>
      <c r="L1" s="70"/>
      <c r="M1" s="70"/>
      <c r="N1" s="70"/>
      <c r="O1" s="70"/>
      <c r="P1" s="70"/>
      <c r="Q1" s="70"/>
      <c r="R1" s="70"/>
      <c r="S1" s="70"/>
      <c r="T1" s="70"/>
      <c r="U1" s="70"/>
      <c r="V1" s="70"/>
      <c r="W1" s="70"/>
      <c r="X1" s="70"/>
      <c r="Y1" s="70"/>
      <c r="Z1" s="70"/>
    </row>
    <row r="2" spans="1:29" ht="15" customHeight="1" x14ac:dyDescent="0.25">
      <c r="A2" s="70"/>
      <c r="B2" s="70"/>
      <c r="C2" s="70"/>
      <c r="D2" s="70"/>
      <c r="E2" s="70"/>
      <c r="F2" s="70"/>
      <c r="G2" s="70"/>
      <c r="H2" s="70"/>
      <c r="I2" s="70"/>
      <c r="J2" s="70"/>
      <c r="K2" s="70"/>
      <c r="L2" s="70"/>
      <c r="M2" s="70"/>
      <c r="N2" s="70"/>
      <c r="O2" s="70"/>
      <c r="P2" s="70"/>
      <c r="Q2" s="70"/>
      <c r="R2" s="70"/>
      <c r="S2" s="70"/>
      <c r="T2" s="70"/>
      <c r="U2" s="70"/>
      <c r="V2" s="70"/>
      <c r="W2" s="70"/>
      <c r="X2" s="70"/>
      <c r="Y2" s="70"/>
      <c r="Z2" s="70"/>
    </row>
    <row r="3" spans="1:29" ht="15" customHeight="1" x14ac:dyDescent="0.25">
      <c r="A3" s="70"/>
      <c r="B3" s="70"/>
      <c r="C3" s="70"/>
      <c r="D3" s="70"/>
      <c r="E3" s="70"/>
      <c r="F3" s="70"/>
      <c r="G3" s="70"/>
      <c r="H3" s="70"/>
      <c r="I3" s="70"/>
      <c r="J3" s="70"/>
      <c r="K3" s="70"/>
      <c r="L3" s="70"/>
      <c r="M3" s="70"/>
      <c r="N3" s="70"/>
      <c r="O3" s="70"/>
      <c r="P3" s="70"/>
      <c r="Q3" s="70"/>
      <c r="R3" s="70"/>
      <c r="S3" s="70"/>
      <c r="T3" s="70"/>
      <c r="U3" s="70"/>
      <c r="V3" s="70"/>
      <c r="W3" s="70"/>
      <c r="X3" s="70"/>
      <c r="Y3" s="70"/>
      <c r="Z3" s="70"/>
    </row>
    <row r="4" spans="1:29" ht="15" customHeight="1" x14ac:dyDescent="0.25">
      <c r="A4" s="70"/>
      <c r="B4" s="70"/>
      <c r="C4" s="70"/>
      <c r="D4" s="70"/>
      <c r="E4" s="70"/>
      <c r="F4" s="70"/>
      <c r="G4" s="70"/>
      <c r="H4" s="70"/>
      <c r="I4" s="70"/>
      <c r="J4" s="70"/>
      <c r="K4" s="70"/>
      <c r="L4" s="70"/>
      <c r="M4" s="70"/>
      <c r="N4" s="70"/>
      <c r="O4" s="70"/>
      <c r="P4" s="70"/>
      <c r="Q4" s="70"/>
      <c r="R4" s="70"/>
      <c r="S4" s="70"/>
      <c r="T4" s="70"/>
      <c r="U4" s="70"/>
      <c r="V4" s="70"/>
      <c r="W4" s="70"/>
      <c r="X4" s="70"/>
      <c r="Y4" s="70"/>
      <c r="Z4" s="70"/>
    </row>
    <row r="5" spans="1:29" ht="15" customHeight="1" x14ac:dyDescent="0.25">
      <c r="A5" s="37"/>
      <c r="B5" s="37"/>
      <c r="C5" s="37"/>
      <c r="D5" s="37"/>
      <c r="E5" s="37"/>
      <c r="F5" s="37"/>
      <c r="G5" s="37"/>
      <c r="H5" s="37"/>
      <c r="I5" s="37"/>
      <c r="J5" s="37"/>
      <c r="K5" s="37"/>
      <c r="L5" s="37"/>
      <c r="M5" s="37"/>
      <c r="N5" s="37"/>
      <c r="O5" s="37"/>
      <c r="P5" s="37"/>
      <c r="Q5" s="37"/>
      <c r="R5" s="37"/>
      <c r="S5" s="37"/>
      <c r="T5" s="37"/>
      <c r="U5" s="37"/>
      <c r="V5" s="37"/>
      <c r="W5" s="37"/>
      <c r="X5" s="37"/>
      <c r="Y5" s="37"/>
      <c r="Z5" s="37"/>
    </row>
    <row r="6" spans="1:29" ht="15" customHeight="1" x14ac:dyDescent="0.25">
      <c r="A6" s="37"/>
      <c r="B6" s="37"/>
      <c r="C6" s="37"/>
      <c r="D6" s="37"/>
      <c r="E6" s="37"/>
      <c r="F6" s="37"/>
      <c r="G6" s="37"/>
      <c r="H6" s="37"/>
      <c r="I6" s="37"/>
      <c r="J6" s="37"/>
      <c r="K6" s="37"/>
      <c r="L6" s="37"/>
      <c r="M6" s="37"/>
      <c r="N6" s="37"/>
      <c r="O6" s="37"/>
      <c r="P6" s="37"/>
      <c r="Q6" s="37"/>
      <c r="R6" s="37"/>
      <c r="S6" s="37"/>
      <c r="T6" s="37"/>
      <c r="U6" s="37"/>
      <c r="V6" s="37"/>
      <c r="W6" s="37"/>
      <c r="X6" s="37"/>
      <c r="Y6" s="37"/>
      <c r="Z6" s="37"/>
    </row>
    <row r="7" spans="1:29" x14ac:dyDescent="0.25">
      <c r="AC7" s="3"/>
    </row>
    <row r="12" spans="1:29" ht="18.75" x14ac:dyDescent="0.3">
      <c r="J12" s="71" t="s">
        <v>1669</v>
      </c>
      <c r="K12" s="72"/>
      <c r="L12" s="72"/>
      <c r="M12" s="72"/>
      <c r="N12" s="72"/>
      <c r="O12" s="72"/>
      <c r="P12" s="72"/>
      <c r="Q12" s="72"/>
      <c r="R12" s="72"/>
      <c r="S12" s="72"/>
      <c r="T12" s="72"/>
      <c r="U12" s="72"/>
      <c r="V12" s="72"/>
      <c r="W12" s="72"/>
    </row>
    <row r="13" spans="1:29" x14ac:dyDescent="0.25">
      <c r="J13" s="40" t="s">
        <v>1668</v>
      </c>
      <c r="K13" s="41" t="s">
        <v>56</v>
      </c>
      <c r="L13" s="41" t="s">
        <v>27</v>
      </c>
      <c r="M13" s="41" t="s">
        <v>63</v>
      </c>
      <c r="N13" s="41" t="s">
        <v>90</v>
      </c>
      <c r="O13" s="41" t="s">
        <v>105</v>
      </c>
      <c r="P13" s="41" t="s">
        <v>156</v>
      </c>
      <c r="Q13" s="41" t="s">
        <v>135</v>
      </c>
      <c r="R13" s="41" t="s">
        <v>20</v>
      </c>
      <c r="S13" s="41" t="s">
        <v>194</v>
      </c>
      <c r="T13" s="41" t="s">
        <v>1543</v>
      </c>
      <c r="U13" s="41" t="s">
        <v>166</v>
      </c>
      <c r="V13" s="41" t="s">
        <v>122</v>
      </c>
      <c r="W13" s="42" t="s">
        <v>1667</v>
      </c>
    </row>
    <row r="14" spans="1:29" x14ac:dyDescent="0.25">
      <c r="J14" s="43" t="s">
        <v>1664</v>
      </c>
      <c r="K14" s="44">
        <f>IFERROR(GETPIVOTDATA("Order ID",'Country Pivot Tables'!$B$65,"Country","Australia","Order Size","Single Item"), 0)</f>
        <v>46</v>
      </c>
      <c r="L14" s="44">
        <f>IFERROR(GETPIVOTDATA("Order ID",'Country Pivot Tables'!$B$65,"Country","Canada","Order Size","Single Item"), 0)</f>
        <v>114</v>
      </c>
      <c r="M14" s="44">
        <f>IFERROR(GETPIVOTDATA("Order ID",'Country Pivot Tables'!$B$65,"Country","France","Order Size","Single Item"), 0)</f>
        <v>29</v>
      </c>
      <c r="N14" s="44">
        <f>IFERROR(GETPIVOTDATA("Order ID",'Country Pivot Tables'!$B$65,"Country","Germany","Order Size","Single Item"), 0)</f>
        <v>24</v>
      </c>
      <c r="O14" s="44">
        <f>IFERROR(GETPIVOTDATA("Order ID",'Country Pivot Tables'!$B$65,"Country","India","Order Size","Single Item"), 0)</f>
        <v>13</v>
      </c>
      <c r="P14" s="44">
        <f>IFERROR(GETPIVOTDATA("Order ID",'Country Pivot Tables'!$B$65,"Country","Italy","Order Size","Single Item"), 0)</f>
        <v>22</v>
      </c>
      <c r="Q14" s="44">
        <f>IFERROR(GETPIVOTDATA("Order ID",'Country Pivot Tables'!$B$65,"Country","Malaysia","Order Size","Single Item"), 0)</f>
        <v>18</v>
      </c>
      <c r="R14" s="44">
        <f>IFERROR(GETPIVOTDATA("Order ID",'Country Pivot Tables'!$B$65,"Country","Mexico","Order Size","Single Item"), 0)</f>
        <v>22</v>
      </c>
      <c r="S14" s="44">
        <f>IFERROR(GETPIVOTDATA("Order ID",'Country Pivot Tables'!$B$65,"Country","Spain","Order Size","Single Item"), 0)</f>
        <v>34</v>
      </c>
      <c r="T14" s="44">
        <f>IFERROR(GETPIVOTDATA("Order ID",'Country Pivot Tables'!$B$65,"Country","Thailand","Order Size","Single Item"), 0)</f>
        <v>27</v>
      </c>
      <c r="U14" s="44">
        <f>IFERROR(GETPIVOTDATA("Order ID",'Country Pivot Tables'!$B$65,"Country","United Kingdom","Order Size","Single Item"), 0)</f>
        <v>55</v>
      </c>
      <c r="V14" s="44">
        <f>IFERROR(GETPIVOTDATA("Order ID",'Country Pivot Tables'!$B$65,"Country","United States","Order Size","Single Item"), 0)</f>
        <v>85</v>
      </c>
      <c r="W14" s="45">
        <f>SUM(K14:V14)</f>
        <v>489</v>
      </c>
    </row>
    <row r="15" spans="1:29" x14ac:dyDescent="0.25">
      <c r="J15" s="43" t="s">
        <v>1665</v>
      </c>
      <c r="K15" s="44">
        <f>IFERROR(GETPIVOTDATA("Order ID",'Country Pivot Tables'!$B$65,"Country","Australia","Order Size","Mid-Sized Order"), 0)</f>
        <v>32</v>
      </c>
      <c r="L15" s="44">
        <f>IFERROR(GETPIVOTDATA("Order ID",'Country Pivot Tables'!$B$65,"Country","Canada","Order Size","Mid-Sized Order"), 0)</f>
        <v>73</v>
      </c>
      <c r="M15" s="44">
        <f>IFERROR(GETPIVOTDATA("Order ID",'Country Pivot Tables'!$B$65,"Country","France","Order Size","Mid-Sized Order"), 0)</f>
        <v>21</v>
      </c>
      <c r="N15" s="44">
        <f>IFERROR(GETPIVOTDATA("Order ID",'Country Pivot Tables'!$B$65,"Country","Germany","Order Size","Mid-Sized Order"), 0)</f>
        <v>25</v>
      </c>
      <c r="O15" s="44">
        <f>IFERROR(GETPIVOTDATA("Order ID",'Country Pivot Tables'!$B$65,"Country","India","Order Size","Mid-Sized Order"), 0)</f>
        <v>17</v>
      </c>
      <c r="P15" s="44">
        <f>IFERROR(GETPIVOTDATA("Order ID",'Country Pivot Tables'!$B$65,"Country","Italy","Order Size","Mid-Sized Order"), 0)</f>
        <v>15</v>
      </c>
      <c r="Q15" s="44">
        <f>IFERROR(GETPIVOTDATA("Order ID",'Country Pivot Tables'!$B$65,"Country","Malaysia","Order Size","Mid-Sized Order"), 0)</f>
        <v>17</v>
      </c>
      <c r="R15" s="44">
        <f>IFERROR(GETPIVOTDATA("Order ID",'Country Pivot Tables'!$B$65,"Country","Mexico","Order Size","Mid-Sized Order"), 0)</f>
        <v>17</v>
      </c>
      <c r="S15" s="44">
        <f>IFERROR(GETPIVOTDATA("Order ID",'Country Pivot Tables'!$B$65,"Country","Spain","Order Size","Mid-Sized Order"), 0)</f>
        <v>20</v>
      </c>
      <c r="T15" s="44">
        <f>IFERROR(GETPIVOTDATA("Order ID",'Country Pivot Tables'!$B$65,"Country","Thailand","Order Size","Mid-Sized Order"), 0)</f>
        <v>15</v>
      </c>
      <c r="U15" s="44">
        <f>IFERROR(GETPIVOTDATA("Order ID",'Country Pivot Tables'!$B$65,"Country","United Kingdom","Order Size","Mid-Sized Order"), 0)</f>
        <v>35</v>
      </c>
      <c r="V15" s="44">
        <f>IFERROR(GETPIVOTDATA("Order ID",'Country Pivot Tables'!$B$65,"Country","United States","Order Size","Mid-Sized Order"), 0)</f>
        <v>76</v>
      </c>
      <c r="W15" s="45">
        <f>SUM(K15:V15)</f>
        <v>363</v>
      </c>
    </row>
    <row r="16" spans="1:29" x14ac:dyDescent="0.25">
      <c r="J16" s="43" t="s">
        <v>1666</v>
      </c>
      <c r="K16" s="44">
        <f>IFERROR(GETPIVOTDATA("Order ID",'Country Pivot Tables'!$B$65,"Country","Australia","Order Size","Large Order"), 0)</f>
        <v>15</v>
      </c>
      <c r="L16" s="44">
        <f>IFERROR(GETPIVOTDATA("Order ID",'Country Pivot Tables'!$B$65,"Country","Canada","Order Size","Large Order"), 0)</f>
        <v>38</v>
      </c>
      <c r="M16" s="44">
        <f>IFERROR(GETPIVOTDATA("Order ID",'Country Pivot Tables'!$B$65,"Country","France","Order Size","Large Order"), 0)</f>
        <v>6</v>
      </c>
      <c r="N16" s="44">
        <f>IFERROR(GETPIVOTDATA("Order ID",'Country Pivot Tables'!$B$65,"Country","Germany","Order Size","Large Order"), 0)</f>
        <v>7</v>
      </c>
      <c r="O16" s="44">
        <f>IFERROR(GETPIVOTDATA("Order ID",'Country Pivot Tables'!$B$65,"Country","India","Order Size","Large Order"), 0)</f>
        <v>5</v>
      </c>
      <c r="P16" s="44">
        <f>IFERROR(GETPIVOTDATA("Order ID",'Country Pivot Tables'!$B$65,"Country","Italy","Order Size","Large Order"), 0)</f>
        <v>1</v>
      </c>
      <c r="Q16" s="44">
        <f>IFERROR(GETPIVOTDATA("Order ID",'Country Pivot Tables'!$B$65,"Country","Malaysia","Order Size","Large Order"), 0)</f>
        <v>10</v>
      </c>
      <c r="R16" s="44">
        <f>IFERROR(GETPIVOTDATA("Order ID",'Country Pivot Tables'!$B$65,"Country","Mexico","Order Size","Large Order"), 0)</f>
        <v>8</v>
      </c>
      <c r="S16" s="44">
        <f>IFERROR(GETPIVOTDATA("Order ID",'Country Pivot Tables'!$B$65,"Country","Spain","Order Size","Large Order"), 0)</f>
        <v>6</v>
      </c>
      <c r="T16" s="44">
        <f>IFERROR(GETPIVOTDATA("Order ID",'Country Pivot Tables'!$B$65,"Country","Thailand","Order Size","Large Order"), 0)</f>
        <v>2</v>
      </c>
      <c r="U16" s="44">
        <f>IFERROR(GETPIVOTDATA("Order ID",'Country Pivot Tables'!$B$65,"Country","United Kingdom","Order Size","Large Order"), 0)</f>
        <v>20</v>
      </c>
      <c r="V16" s="44">
        <f>IFERROR(GETPIVOTDATA("Order ID",'Country Pivot Tables'!$B$65,"Country","United States","Order Size","Large Order"), 0)</f>
        <v>30</v>
      </c>
      <c r="W16" s="45">
        <f>SUM(K16:V16)</f>
        <v>148</v>
      </c>
    </row>
    <row r="17" spans="12:37" x14ac:dyDescent="0.25">
      <c r="L17" s="8"/>
    </row>
    <row r="19" spans="12:37" x14ac:dyDescent="0.25">
      <c r="L19" s="8"/>
    </row>
    <row r="20" spans="12:37" x14ac:dyDescent="0.25">
      <c r="L20" s="8"/>
    </row>
    <row r="21" spans="12:37" x14ac:dyDescent="0.25">
      <c r="L21" s="8"/>
    </row>
    <row r="22" spans="12:37" x14ac:dyDescent="0.25">
      <c r="L22" s="8"/>
    </row>
    <row r="23" spans="12:37" x14ac:dyDescent="0.25">
      <c r="L23" s="8"/>
    </row>
    <row r="24" spans="12:37" x14ac:dyDescent="0.25">
      <c r="L24" s="8"/>
    </row>
    <row r="25" spans="12:37" x14ac:dyDescent="0.25">
      <c r="L25" s="8"/>
    </row>
    <row r="26" spans="12:37" x14ac:dyDescent="0.25">
      <c r="L26" s="39"/>
      <c r="M26" s="12"/>
      <c r="N26" s="12"/>
      <c r="O26" s="12"/>
    </row>
    <row r="30" spans="12:37" x14ac:dyDescent="0.25">
      <c r="AH30" s="38"/>
      <c r="AI30" s="38"/>
      <c r="AJ30" s="38"/>
      <c r="AK30" s="38"/>
    </row>
    <row r="31" spans="12:37" x14ac:dyDescent="0.25">
      <c r="AH31" s="8"/>
    </row>
    <row r="32" spans="12:37" x14ac:dyDescent="0.25">
      <c r="AH32" s="8"/>
    </row>
    <row r="33" spans="34:37" x14ac:dyDescent="0.25">
      <c r="AH33" s="8"/>
    </row>
    <row r="34" spans="34:37" x14ac:dyDescent="0.25">
      <c r="AH34" s="8"/>
    </row>
    <row r="35" spans="34:37" x14ac:dyDescent="0.25">
      <c r="AH35" s="8"/>
    </row>
    <row r="36" spans="34:37" x14ac:dyDescent="0.25">
      <c r="AH36" s="8"/>
    </row>
    <row r="37" spans="34:37" x14ac:dyDescent="0.25">
      <c r="AH37" s="8"/>
    </row>
    <row r="38" spans="34:37" x14ac:dyDescent="0.25">
      <c r="AH38" s="8"/>
    </row>
    <row r="39" spans="34:37" x14ac:dyDescent="0.25">
      <c r="AH39" s="8"/>
    </row>
    <row r="40" spans="34:37" x14ac:dyDescent="0.25">
      <c r="AH40" s="8"/>
    </row>
    <row r="41" spans="34:37" x14ac:dyDescent="0.25">
      <c r="AH41" s="8"/>
    </row>
    <row r="42" spans="34:37" x14ac:dyDescent="0.25">
      <c r="AH42" s="8"/>
    </row>
    <row r="43" spans="34:37" x14ac:dyDescent="0.25">
      <c r="AH43" s="39"/>
      <c r="AI43" s="12"/>
      <c r="AJ43" s="12"/>
      <c r="AK43" s="12"/>
    </row>
  </sheetData>
  <mergeCells count="2">
    <mergeCell ref="A1:Z4"/>
    <mergeCell ref="J12:W1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5EEB4-C46D-4CEC-A6BB-399AF8C83BA9}">
  <dimension ref="B2:Q121"/>
  <sheetViews>
    <sheetView workbookViewId="0">
      <selection activeCell="I123" sqref="I123"/>
    </sheetView>
  </sheetViews>
  <sheetFormatPr defaultRowHeight="15" x14ac:dyDescent="0.25"/>
  <cols>
    <col min="1" max="1" width="14.5703125" bestFit="1" customWidth="1"/>
    <col min="2" max="2" width="13.140625" bestFit="1" customWidth="1"/>
    <col min="3" max="3" width="16.5703125" bestFit="1" customWidth="1"/>
    <col min="4" max="4" width="15.42578125" bestFit="1" customWidth="1"/>
    <col min="5" max="5" width="16.28515625" bestFit="1" customWidth="1"/>
    <col min="6" max="6" width="12.5703125" bestFit="1" customWidth="1"/>
    <col min="7" max="7" width="11.5703125" bestFit="1" customWidth="1"/>
    <col min="8" max="8" width="14.28515625" bestFit="1" customWidth="1"/>
    <col min="9" max="9" width="27.28515625" bestFit="1" customWidth="1"/>
    <col min="10" max="10" width="2.28515625" bestFit="1" customWidth="1"/>
    <col min="11" max="11" width="21" bestFit="1" customWidth="1"/>
    <col min="12" max="12" width="8.5703125" bestFit="1" customWidth="1"/>
    <col min="13" max="13" width="15.5703125" bestFit="1" customWidth="1"/>
    <col min="14" max="14" width="13.140625" bestFit="1" customWidth="1"/>
    <col min="15" max="15" width="11.28515625" bestFit="1" customWidth="1"/>
  </cols>
  <sheetData>
    <row r="2" spans="2:5" x14ac:dyDescent="0.25">
      <c r="B2" s="7" t="s">
        <v>1654</v>
      </c>
      <c r="C2" s="7" t="s">
        <v>1655</v>
      </c>
      <c r="D2" t="s">
        <v>1569</v>
      </c>
      <c r="E2" t="s">
        <v>1649</v>
      </c>
    </row>
    <row r="3" spans="2:5" x14ac:dyDescent="0.25">
      <c r="B3" t="s">
        <v>1647</v>
      </c>
      <c r="C3" t="s">
        <v>1650</v>
      </c>
      <c r="D3" s="3">
        <v>87486.680000000022</v>
      </c>
      <c r="E3" s="3">
        <v>19034.399999999998</v>
      </c>
    </row>
    <row r="4" spans="2:5" x14ac:dyDescent="0.25">
      <c r="C4" t="s">
        <v>1651</v>
      </c>
      <c r="D4" s="3">
        <v>67836.340000000011</v>
      </c>
      <c r="E4" s="3">
        <v>13696.750000000004</v>
      </c>
    </row>
    <row r="5" spans="2:5" x14ac:dyDescent="0.25">
      <c r="C5" t="s">
        <v>1652</v>
      </c>
      <c r="D5" s="3">
        <v>75003.380000000019</v>
      </c>
      <c r="E5" s="3">
        <v>16291.660000000002</v>
      </c>
    </row>
    <row r="6" spans="2:5" x14ac:dyDescent="0.25">
      <c r="C6" t="s">
        <v>1653</v>
      </c>
      <c r="D6" s="3">
        <v>75824.580000000016</v>
      </c>
      <c r="E6" s="3">
        <v>16878.929999999997</v>
      </c>
    </row>
    <row r="7" spans="2:5" x14ac:dyDescent="0.25">
      <c r="B7" t="s">
        <v>1656</v>
      </c>
      <c r="D7" s="3">
        <v>306150.98000000004</v>
      </c>
      <c r="E7" s="3">
        <v>65901.740000000005</v>
      </c>
    </row>
    <row r="8" spans="2:5" x14ac:dyDescent="0.25">
      <c r="B8" t="s">
        <v>1648</v>
      </c>
      <c r="C8" t="s">
        <v>1650</v>
      </c>
      <c r="D8" s="3">
        <v>82938.73000000004</v>
      </c>
      <c r="E8" s="3">
        <v>18199.5</v>
      </c>
    </row>
    <row r="9" spans="2:5" x14ac:dyDescent="0.25">
      <c r="C9" t="s">
        <v>1651</v>
      </c>
      <c r="D9" s="3">
        <v>88313.029999999984</v>
      </c>
      <c r="E9" s="3">
        <v>19162.739999999998</v>
      </c>
    </row>
    <row r="10" spans="2:5" x14ac:dyDescent="0.25">
      <c r="C10" t="s">
        <v>1652</v>
      </c>
      <c r="D10" s="3">
        <v>84113.680000000008</v>
      </c>
      <c r="E10" s="3">
        <v>18646.550000000003</v>
      </c>
    </row>
    <row r="11" spans="2:5" x14ac:dyDescent="0.25">
      <c r="C11" t="s">
        <v>1653</v>
      </c>
      <c r="D11" s="3">
        <v>80791.929999999993</v>
      </c>
      <c r="E11" s="3">
        <v>17705.439999999999</v>
      </c>
    </row>
    <row r="12" spans="2:5" x14ac:dyDescent="0.25">
      <c r="B12" t="s">
        <v>1657</v>
      </c>
      <c r="D12" s="3">
        <v>336157.37</v>
      </c>
      <c r="E12" s="3">
        <v>73714.23</v>
      </c>
    </row>
    <row r="13" spans="2:5" x14ac:dyDescent="0.25">
      <c r="B13" t="s">
        <v>1620</v>
      </c>
      <c r="C13" t="s">
        <v>1650</v>
      </c>
      <c r="D13" s="3">
        <v>53728.26</v>
      </c>
      <c r="E13" s="3">
        <v>12167.920000000004</v>
      </c>
    </row>
    <row r="14" spans="2:5" x14ac:dyDescent="0.25">
      <c r="C14" t="s">
        <v>1651</v>
      </c>
      <c r="D14" s="3">
        <v>84474.31</v>
      </c>
      <c r="E14" s="3">
        <v>19532.999999999996</v>
      </c>
    </row>
    <row r="15" spans="2:5" x14ac:dyDescent="0.25">
      <c r="C15" t="s">
        <v>1652</v>
      </c>
      <c r="D15" s="3">
        <v>68404.790000000008</v>
      </c>
      <c r="E15" s="3">
        <v>14548.139999999996</v>
      </c>
    </row>
    <row r="16" spans="2:5" x14ac:dyDescent="0.25">
      <c r="C16" t="s">
        <v>1653</v>
      </c>
      <c r="D16" s="3">
        <v>70884.37000000001</v>
      </c>
      <c r="E16" s="3">
        <v>14720.64</v>
      </c>
    </row>
    <row r="17" spans="2:5" x14ac:dyDescent="0.25">
      <c r="B17" t="s">
        <v>1658</v>
      </c>
      <c r="D17" s="3">
        <v>277491.73000000004</v>
      </c>
      <c r="E17" s="3">
        <v>60969.7</v>
      </c>
    </row>
    <row r="18" spans="2:5" x14ac:dyDescent="0.25">
      <c r="B18" t="s">
        <v>1621</v>
      </c>
      <c r="C18" t="s">
        <v>1650</v>
      </c>
      <c r="D18" s="3">
        <v>66965.69</v>
      </c>
      <c r="E18" s="3">
        <v>14363.859999999999</v>
      </c>
    </row>
    <row r="19" spans="2:5" x14ac:dyDescent="0.25">
      <c r="C19" t="s">
        <v>1651</v>
      </c>
      <c r="D19" s="3">
        <v>70225.010000000009</v>
      </c>
      <c r="E19" s="3">
        <v>15655.640000000007</v>
      </c>
    </row>
    <row r="20" spans="2:5" x14ac:dyDescent="0.25">
      <c r="C20" t="s">
        <v>1652</v>
      </c>
      <c r="D20" s="3">
        <v>96350.48</v>
      </c>
      <c r="E20" s="3">
        <v>21162.760000000009</v>
      </c>
    </row>
    <row r="21" spans="2:5" x14ac:dyDescent="0.25">
      <c r="C21" t="s">
        <v>1653</v>
      </c>
      <c r="D21" s="3">
        <v>108383.73000000001</v>
      </c>
      <c r="E21" s="3">
        <v>24241.050000000007</v>
      </c>
    </row>
    <row r="22" spans="2:5" x14ac:dyDescent="0.25">
      <c r="B22" t="s">
        <v>1659</v>
      </c>
      <c r="D22" s="3">
        <v>341924.91000000003</v>
      </c>
      <c r="E22" s="3">
        <v>75423.310000000027</v>
      </c>
    </row>
    <row r="23" spans="2:5" x14ac:dyDescent="0.25">
      <c r="B23" t="s">
        <v>1618</v>
      </c>
      <c r="C23" t="s">
        <v>1650</v>
      </c>
      <c r="D23" s="3">
        <v>78181.590000000011</v>
      </c>
      <c r="E23" s="3">
        <v>17685.21</v>
      </c>
    </row>
    <row r="24" spans="2:5" x14ac:dyDescent="0.25">
      <c r="C24" t="s">
        <v>1651</v>
      </c>
      <c r="D24" s="3">
        <v>57748.400000000009</v>
      </c>
      <c r="E24" s="3">
        <v>12112.8</v>
      </c>
    </row>
    <row r="25" spans="2:5" x14ac:dyDescent="0.25">
      <c r="C25" t="s">
        <v>1652</v>
      </c>
      <c r="D25" s="3">
        <v>59679.910000000018</v>
      </c>
      <c r="E25" s="3">
        <v>13303.219999999996</v>
      </c>
    </row>
    <row r="26" spans="2:5" x14ac:dyDescent="0.25">
      <c r="C26" t="s">
        <v>1653</v>
      </c>
      <c r="D26" s="3">
        <v>80999.97000000003</v>
      </c>
      <c r="E26" s="3">
        <v>17882.329999999994</v>
      </c>
    </row>
    <row r="27" spans="2:5" x14ac:dyDescent="0.25">
      <c r="B27" t="s">
        <v>1660</v>
      </c>
      <c r="D27" s="3">
        <v>276609.87000000005</v>
      </c>
      <c r="E27" s="3">
        <v>60983.55999999999</v>
      </c>
    </row>
    <row r="28" spans="2:5" x14ac:dyDescent="0.25">
      <c r="B28" t="s">
        <v>1571</v>
      </c>
      <c r="D28" s="3">
        <v>1538334.86</v>
      </c>
      <c r="E28" s="3">
        <v>336992.54</v>
      </c>
    </row>
    <row r="32" spans="2:5" x14ac:dyDescent="0.25">
      <c r="B32" s="7" t="s">
        <v>1570</v>
      </c>
      <c r="C32" t="s">
        <v>1643</v>
      </c>
    </row>
    <row r="33" spans="2:3" x14ac:dyDescent="0.25">
      <c r="B33" s="8" t="s">
        <v>1647</v>
      </c>
    </row>
    <row r="34" spans="2:3" x14ac:dyDescent="0.25">
      <c r="B34" s="58" t="s">
        <v>1650</v>
      </c>
      <c r="C34">
        <v>54</v>
      </c>
    </row>
    <row r="35" spans="2:3" x14ac:dyDescent="0.25">
      <c r="B35" s="58" t="s">
        <v>1651</v>
      </c>
      <c r="C35">
        <v>52</v>
      </c>
    </row>
    <row r="36" spans="2:3" x14ac:dyDescent="0.25">
      <c r="B36" s="58" t="s">
        <v>1652</v>
      </c>
      <c r="C36">
        <v>49</v>
      </c>
    </row>
    <row r="37" spans="2:3" x14ac:dyDescent="0.25">
      <c r="B37" s="58" t="s">
        <v>1653</v>
      </c>
      <c r="C37">
        <v>45</v>
      </c>
    </row>
    <row r="38" spans="2:3" x14ac:dyDescent="0.25">
      <c r="B38" s="8" t="s">
        <v>1648</v>
      </c>
    </row>
    <row r="39" spans="2:3" x14ac:dyDescent="0.25">
      <c r="B39" s="58" t="s">
        <v>1650</v>
      </c>
      <c r="C39">
        <v>52</v>
      </c>
    </row>
    <row r="40" spans="2:3" x14ac:dyDescent="0.25">
      <c r="B40" s="58" t="s">
        <v>1651</v>
      </c>
      <c r="C40">
        <v>58</v>
      </c>
    </row>
    <row r="41" spans="2:3" x14ac:dyDescent="0.25">
      <c r="B41" s="58" t="s">
        <v>1652</v>
      </c>
      <c r="C41">
        <v>44</v>
      </c>
    </row>
    <row r="42" spans="2:3" x14ac:dyDescent="0.25">
      <c r="B42" s="58" t="s">
        <v>1653</v>
      </c>
      <c r="C42">
        <v>48</v>
      </c>
    </row>
    <row r="43" spans="2:3" x14ac:dyDescent="0.25">
      <c r="B43" s="8" t="s">
        <v>1620</v>
      </c>
    </row>
    <row r="44" spans="2:3" x14ac:dyDescent="0.25">
      <c r="B44" s="58" t="s">
        <v>1650</v>
      </c>
      <c r="C44">
        <v>42</v>
      </c>
    </row>
    <row r="45" spans="2:3" x14ac:dyDescent="0.25">
      <c r="B45" s="58" t="s">
        <v>1651</v>
      </c>
      <c r="C45">
        <v>53</v>
      </c>
    </row>
    <row r="46" spans="2:3" x14ac:dyDescent="0.25">
      <c r="B46" s="58" t="s">
        <v>1652</v>
      </c>
      <c r="C46">
        <v>51</v>
      </c>
    </row>
    <row r="47" spans="2:3" x14ac:dyDescent="0.25">
      <c r="B47" s="58" t="s">
        <v>1653</v>
      </c>
      <c r="C47">
        <v>51</v>
      </c>
    </row>
    <row r="48" spans="2:3" x14ac:dyDescent="0.25">
      <c r="B48" s="8" t="s">
        <v>1621</v>
      </c>
    </row>
    <row r="49" spans="2:7" x14ac:dyDescent="0.25">
      <c r="B49" s="58" t="s">
        <v>1650</v>
      </c>
      <c r="C49">
        <v>47</v>
      </c>
    </row>
    <row r="50" spans="2:7" x14ac:dyDescent="0.25">
      <c r="B50" s="58" t="s">
        <v>1651</v>
      </c>
      <c r="C50">
        <v>49</v>
      </c>
    </row>
    <row r="51" spans="2:7" x14ac:dyDescent="0.25">
      <c r="B51" s="58" t="s">
        <v>1652</v>
      </c>
      <c r="C51">
        <v>61</v>
      </c>
    </row>
    <row r="52" spans="2:7" x14ac:dyDescent="0.25">
      <c r="B52" s="58" t="s">
        <v>1653</v>
      </c>
      <c r="C52">
        <v>58</v>
      </c>
    </row>
    <row r="53" spans="2:7" x14ac:dyDescent="0.25">
      <c r="B53" s="8" t="s">
        <v>1618</v>
      </c>
    </row>
    <row r="54" spans="2:7" x14ac:dyDescent="0.25">
      <c r="B54" s="58" t="s">
        <v>1650</v>
      </c>
      <c r="C54">
        <v>51</v>
      </c>
    </row>
    <row r="55" spans="2:7" x14ac:dyDescent="0.25">
      <c r="B55" s="58" t="s">
        <v>1651</v>
      </c>
      <c r="C55">
        <v>40</v>
      </c>
    </row>
    <row r="56" spans="2:7" x14ac:dyDescent="0.25">
      <c r="B56" s="58" t="s">
        <v>1652</v>
      </c>
      <c r="C56">
        <v>39</v>
      </c>
    </row>
    <row r="57" spans="2:7" x14ac:dyDescent="0.25">
      <c r="B57" s="58" t="s">
        <v>1653</v>
      </c>
      <c r="C57">
        <v>56</v>
      </c>
    </row>
    <row r="58" spans="2:7" x14ac:dyDescent="0.25">
      <c r="B58" s="8" t="s">
        <v>1571</v>
      </c>
      <c r="C58">
        <v>1000</v>
      </c>
    </row>
    <row r="62" spans="2:7" x14ac:dyDescent="0.25">
      <c r="B62" s="7" t="s">
        <v>1569</v>
      </c>
      <c r="C62" s="7" t="s">
        <v>1644</v>
      </c>
    </row>
    <row r="63" spans="2:7" x14ac:dyDescent="0.25">
      <c r="B63" s="7" t="s">
        <v>1570</v>
      </c>
      <c r="C63" t="s">
        <v>1618</v>
      </c>
      <c r="D63" t="s">
        <v>1621</v>
      </c>
      <c r="E63" t="s">
        <v>1620</v>
      </c>
      <c r="F63" t="s">
        <v>1648</v>
      </c>
      <c r="G63" t="s">
        <v>1647</v>
      </c>
    </row>
    <row r="64" spans="2:7" x14ac:dyDescent="0.25">
      <c r="B64" s="8" t="s">
        <v>56</v>
      </c>
      <c r="C64" s="3">
        <v>27158.649999999998</v>
      </c>
      <c r="D64" s="3">
        <v>30210.879999999997</v>
      </c>
      <c r="E64" s="3">
        <v>30937.75</v>
      </c>
      <c r="F64" s="3">
        <v>33232.19999999999</v>
      </c>
      <c r="G64" s="3">
        <v>20091.07</v>
      </c>
    </row>
    <row r="65" spans="2:17" x14ac:dyDescent="0.25">
      <c r="B65" s="8" t="s">
        <v>27</v>
      </c>
      <c r="C65" s="3">
        <v>58571.000000000007</v>
      </c>
      <c r="D65" s="3">
        <v>57198.260000000017</v>
      </c>
      <c r="E65" s="3">
        <v>73849.69</v>
      </c>
      <c r="F65" s="3">
        <v>82502.47000000003</v>
      </c>
      <c r="G65" s="3">
        <v>64715.260000000009</v>
      </c>
    </row>
    <row r="66" spans="2:17" x14ac:dyDescent="0.25">
      <c r="B66" s="8" t="s">
        <v>63</v>
      </c>
      <c r="C66" s="3">
        <v>23758.969999999998</v>
      </c>
      <c r="D66" s="3">
        <v>22665.759999999995</v>
      </c>
      <c r="E66" s="3">
        <v>9090.9499999999989</v>
      </c>
      <c r="F66" s="3">
        <v>10445.67</v>
      </c>
      <c r="G66" s="3">
        <v>4110.09</v>
      </c>
    </row>
    <row r="67" spans="2:17" x14ac:dyDescent="0.25">
      <c r="B67" s="8" t="s">
        <v>90</v>
      </c>
      <c r="C67" s="3">
        <v>16179.969999999998</v>
      </c>
      <c r="D67" s="3">
        <v>11924.3</v>
      </c>
      <c r="E67" s="3">
        <v>19131.59</v>
      </c>
      <c r="F67" s="3">
        <v>20030.27</v>
      </c>
      <c r="G67" s="3">
        <v>22438.870000000003</v>
      </c>
    </row>
    <row r="68" spans="2:17" x14ac:dyDescent="0.25">
      <c r="B68" s="8" t="s">
        <v>105</v>
      </c>
      <c r="C68" s="3">
        <v>17975.919999999998</v>
      </c>
      <c r="D68" s="3">
        <v>12284.939999999999</v>
      </c>
      <c r="E68" s="3">
        <v>13953.249999999998</v>
      </c>
      <c r="F68" s="3">
        <v>4208.6100000000006</v>
      </c>
      <c r="G68" s="3">
        <v>7897.95</v>
      </c>
    </row>
    <row r="69" spans="2:17" x14ac:dyDescent="0.25">
      <c r="B69" s="8" t="s">
        <v>156</v>
      </c>
      <c r="C69" s="3">
        <v>8195.74</v>
      </c>
      <c r="D69" s="3">
        <v>1658.02</v>
      </c>
      <c r="E69" s="3">
        <v>12143.64</v>
      </c>
      <c r="F69" s="3">
        <v>8785.2800000000007</v>
      </c>
      <c r="G69" s="3">
        <v>7551.47</v>
      </c>
    </row>
    <row r="70" spans="2:17" x14ac:dyDescent="0.25">
      <c r="B70" s="8" t="s">
        <v>135</v>
      </c>
      <c r="C70" s="3">
        <v>4825.71</v>
      </c>
      <c r="D70" s="3">
        <v>34110.640000000007</v>
      </c>
      <c r="E70" s="3">
        <v>1267.43</v>
      </c>
      <c r="F70" s="3">
        <v>7863.81</v>
      </c>
      <c r="G70" s="3">
        <v>28926.739999999998</v>
      </c>
    </row>
    <row r="71" spans="2:17" x14ac:dyDescent="0.25">
      <c r="B71" s="8" t="s">
        <v>20</v>
      </c>
      <c r="C71" s="3">
        <v>18053.45</v>
      </c>
      <c r="D71" s="3">
        <v>18249.93</v>
      </c>
      <c r="E71" s="3">
        <v>13633.899999999998</v>
      </c>
      <c r="F71" s="3">
        <v>17330.280000000002</v>
      </c>
      <c r="G71" s="3">
        <v>9894.17</v>
      </c>
    </row>
    <row r="72" spans="2:17" x14ac:dyDescent="0.25">
      <c r="B72" s="8" t="s">
        <v>194</v>
      </c>
      <c r="C72" s="3">
        <v>9330.7100000000009</v>
      </c>
      <c r="D72" s="3">
        <v>12556.739999999998</v>
      </c>
      <c r="E72" s="3">
        <v>16627.79</v>
      </c>
      <c r="F72" s="3">
        <v>26425.739999999998</v>
      </c>
      <c r="G72" s="3">
        <v>18196.169999999998</v>
      </c>
    </row>
    <row r="73" spans="2:17" x14ac:dyDescent="0.25">
      <c r="B73" s="8" t="s">
        <v>1543</v>
      </c>
      <c r="C73" s="3">
        <v>9566.6699999999983</v>
      </c>
      <c r="D73" s="3">
        <v>7075.59</v>
      </c>
      <c r="E73" s="3">
        <v>8727.52</v>
      </c>
      <c r="F73" s="3">
        <v>12322.210000000003</v>
      </c>
      <c r="G73" s="3">
        <v>15595.37</v>
      </c>
    </row>
    <row r="74" spans="2:17" x14ac:dyDescent="0.25">
      <c r="B74" s="8" t="s">
        <v>166</v>
      </c>
      <c r="C74" s="3">
        <v>24280.94</v>
      </c>
      <c r="D74" s="3">
        <v>48338.430000000015</v>
      </c>
      <c r="E74" s="3">
        <v>26532.940000000002</v>
      </c>
      <c r="F74" s="3">
        <v>38985.020000000004</v>
      </c>
      <c r="G74" s="3">
        <v>38653.329999999994</v>
      </c>
    </row>
    <row r="75" spans="2:17" x14ac:dyDescent="0.25">
      <c r="B75" s="8" t="s">
        <v>122</v>
      </c>
      <c r="C75" s="3">
        <v>58712.140000000007</v>
      </c>
      <c r="D75" s="3">
        <v>85651.420000000013</v>
      </c>
      <c r="E75" s="3">
        <v>51595.280000000013</v>
      </c>
      <c r="F75" s="3">
        <v>74025.810000000012</v>
      </c>
      <c r="G75" s="3">
        <v>68080.49000000002</v>
      </c>
    </row>
    <row r="76" spans="2:17" x14ac:dyDescent="0.25">
      <c r="J76" t="s">
        <v>1683</v>
      </c>
    </row>
    <row r="79" spans="2:17" x14ac:dyDescent="0.25">
      <c r="F79" s="12" t="s">
        <v>1682</v>
      </c>
      <c r="G79" s="12">
        <v>1</v>
      </c>
    </row>
    <row r="80" spans="2:17" x14ac:dyDescent="0.25">
      <c r="B80" s="7" t="s">
        <v>1570</v>
      </c>
      <c r="C80" t="s">
        <v>1610</v>
      </c>
      <c r="E80" t="s">
        <v>1572</v>
      </c>
      <c r="F80" t="s">
        <v>1610</v>
      </c>
      <c r="I80" s="12" t="s">
        <v>1686</v>
      </c>
      <c r="Q80" s="62"/>
    </row>
    <row r="81" spans="2:11" x14ac:dyDescent="0.25">
      <c r="B81" s="8" t="s">
        <v>1574</v>
      </c>
      <c r="C81" s="3">
        <v>15687.09</v>
      </c>
      <c r="E81" t="str" cm="1">
        <f t="array" ref="E81:F112">_xlfn.SWITCH(G79,1,_xlfn._xlws.SORT(B81:C112,2,-1,FALSE),2,_xlfn._xlws.SORT(B81:C112,2,1,FALSE))</f>
        <v xml:space="preserve">Samsung </v>
      </c>
      <c r="F81" s="35">
        <v>151546.56000000008</v>
      </c>
      <c r="I81" t="str" cm="1">
        <f t="array" ref="I81">_xlfn.SWITCH(G79, 1, "Top 10 Highest Selling Brands", 2, "Bottom 10 Lowest Selling Brands")</f>
        <v>Top 10 Highest Selling Brands</v>
      </c>
    </row>
    <row r="82" spans="2:11" x14ac:dyDescent="0.25">
      <c r="B82" s="8" t="s">
        <v>1575</v>
      </c>
      <c r="C82" s="3">
        <v>48584.57</v>
      </c>
      <c r="E82" t="str">
        <v xml:space="preserve">LG </v>
      </c>
      <c r="F82" s="35">
        <v>149309.0199999999</v>
      </c>
      <c r="K82" s="11"/>
    </row>
    <row r="83" spans="2:11" x14ac:dyDescent="0.25">
      <c r="B83" s="8" t="s">
        <v>1576</v>
      </c>
      <c r="C83" s="3">
        <v>59714.439999999995</v>
      </c>
      <c r="E83" t="str">
        <v xml:space="preserve">Sharp </v>
      </c>
      <c r="F83" s="35">
        <v>93540.100000000035</v>
      </c>
    </row>
    <row r="84" spans="2:11" x14ac:dyDescent="0.25">
      <c r="B84" s="8" t="s">
        <v>1577</v>
      </c>
      <c r="C84" s="3">
        <v>12794.879999999996</v>
      </c>
      <c r="E84" t="str">
        <v xml:space="preserve">Sony </v>
      </c>
      <c r="F84" s="35">
        <v>87096.900000000023</v>
      </c>
    </row>
    <row r="85" spans="2:11" x14ac:dyDescent="0.25">
      <c r="B85" s="8" t="s">
        <v>1578</v>
      </c>
      <c r="C85" s="3">
        <v>10853.999999999996</v>
      </c>
      <c r="E85" t="str">
        <v xml:space="preserve">KitchenAid </v>
      </c>
      <c r="F85" s="35">
        <v>77981.310000000012</v>
      </c>
    </row>
    <row r="86" spans="2:11" x14ac:dyDescent="0.25">
      <c r="B86" s="8" t="s">
        <v>1579</v>
      </c>
      <c r="C86" s="3">
        <v>22721.790000000005</v>
      </c>
      <c r="E86" t="str">
        <v xml:space="preserve">TCL </v>
      </c>
      <c r="F86" s="35">
        <v>71412.839999999982</v>
      </c>
    </row>
    <row r="87" spans="2:11" x14ac:dyDescent="0.25">
      <c r="B87" s="8" t="s">
        <v>1580</v>
      </c>
      <c r="C87" s="3">
        <v>49703.779999999984</v>
      </c>
      <c r="E87" t="str">
        <v xml:space="preserve">Supersonic </v>
      </c>
      <c r="F87" s="35">
        <v>65546.809999999983</v>
      </c>
    </row>
    <row r="88" spans="2:11" x14ac:dyDescent="0.25">
      <c r="B88" s="8" t="s">
        <v>1581</v>
      </c>
      <c r="C88" s="3">
        <v>11521.07</v>
      </c>
      <c r="E88" t="str">
        <v xml:space="preserve">Panasonic </v>
      </c>
      <c r="F88" s="35">
        <v>65524.82999999998</v>
      </c>
    </row>
    <row r="89" spans="2:11" x14ac:dyDescent="0.25">
      <c r="B89" s="8" t="s">
        <v>1582</v>
      </c>
      <c r="C89" s="3">
        <v>40231.339999999989</v>
      </c>
      <c r="E89" t="str">
        <v xml:space="preserve">Breville </v>
      </c>
      <c r="F89" s="35">
        <v>59714.439999999995</v>
      </c>
    </row>
    <row r="90" spans="2:11" x14ac:dyDescent="0.25">
      <c r="B90" s="8" t="s">
        <v>1583</v>
      </c>
      <c r="C90" s="3">
        <v>59420.899999999994</v>
      </c>
      <c r="E90" t="str">
        <v xml:space="preserve">HiSense </v>
      </c>
      <c r="F90" s="35">
        <v>59420.899999999994</v>
      </c>
    </row>
    <row r="91" spans="2:11" x14ac:dyDescent="0.25">
      <c r="B91" s="8" t="s">
        <v>1584</v>
      </c>
      <c r="C91" s="3">
        <v>53264.180000000008</v>
      </c>
      <c r="E91" t="str">
        <v xml:space="preserve">Insignia </v>
      </c>
      <c r="F91" s="35">
        <v>54786.46</v>
      </c>
    </row>
    <row r="92" spans="2:11" x14ac:dyDescent="0.25">
      <c r="B92" s="8" t="s">
        <v>1585</v>
      </c>
      <c r="C92" s="3">
        <v>18421.279999999995</v>
      </c>
      <c r="E92" t="str">
        <v xml:space="preserve">Toshiba </v>
      </c>
      <c r="F92" s="35">
        <v>54031.25</v>
      </c>
    </row>
    <row r="93" spans="2:11" x14ac:dyDescent="0.25">
      <c r="B93" s="8" t="s">
        <v>1586</v>
      </c>
      <c r="C93" s="3">
        <v>19512.48</v>
      </c>
      <c r="E93" t="str">
        <v xml:space="preserve">Hoover </v>
      </c>
      <c r="F93" s="35">
        <v>53264.180000000008</v>
      </c>
    </row>
    <row r="94" spans="2:11" x14ac:dyDescent="0.25">
      <c r="B94" s="8" t="s">
        <v>1587</v>
      </c>
      <c r="C94" s="3">
        <v>54786.46</v>
      </c>
      <c r="E94" t="str">
        <v xml:space="preserve">Philips </v>
      </c>
      <c r="F94" s="35">
        <v>49847.8</v>
      </c>
    </row>
    <row r="95" spans="2:11" x14ac:dyDescent="0.25">
      <c r="B95" s="8" t="s">
        <v>1588</v>
      </c>
      <c r="C95" s="3">
        <v>77981.310000000012</v>
      </c>
      <c r="E95" t="str">
        <v xml:space="preserve">Cuisinart </v>
      </c>
      <c r="F95" s="35">
        <v>49703.779999999984</v>
      </c>
    </row>
    <row r="96" spans="2:11" x14ac:dyDescent="0.25">
      <c r="B96" s="8" t="s">
        <v>1589</v>
      </c>
      <c r="C96" s="3">
        <v>4417.75</v>
      </c>
      <c r="E96" t="str">
        <v xml:space="preserve">BlackBerry </v>
      </c>
      <c r="F96" s="35">
        <v>48584.57</v>
      </c>
    </row>
    <row r="97" spans="2:6" x14ac:dyDescent="0.25">
      <c r="B97" s="8" t="s">
        <v>1590</v>
      </c>
      <c r="C97" s="3">
        <v>149309.0199999999</v>
      </c>
      <c r="E97" t="str">
        <v xml:space="preserve">Motorola </v>
      </c>
      <c r="F97" s="35">
        <v>45012</v>
      </c>
    </row>
    <row r="98" spans="2:6" x14ac:dyDescent="0.25">
      <c r="B98" s="8" t="s">
        <v>1591</v>
      </c>
      <c r="C98" s="3">
        <v>28976.640000000007</v>
      </c>
      <c r="E98" t="str">
        <v xml:space="preserve">Hamilton </v>
      </c>
      <c r="F98" s="35">
        <v>40231.339999999989</v>
      </c>
    </row>
    <row r="99" spans="2:6" x14ac:dyDescent="0.25">
      <c r="B99" s="8" t="s">
        <v>1592</v>
      </c>
      <c r="C99" s="3">
        <v>45012</v>
      </c>
      <c r="E99" t="str">
        <v xml:space="preserve">Whirlpool </v>
      </c>
      <c r="F99" s="35">
        <v>37391.379999999983</v>
      </c>
    </row>
    <row r="100" spans="2:6" x14ac:dyDescent="0.25">
      <c r="B100" s="8" t="s">
        <v>1593</v>
      </c>
      <c r="C100" s="3">
        <v>29615.680000000011</v>
      </c>
      <c r="E100" t="str">
        <v xml:space="preserve">OnePlus </v>
      </c>
      <c r="F100" s="35">
        <v>32136.51999999999</v>
      </c>
    </row>
    <row r="101" spans="2:6" x14ac:dyDescent="0.25">
      <c r="B101" s="8" t="s">
        <v>1594</v>
      </c>
      <c r="C101" s="3">
        <v>32136.51999999999</v>
      </c>
      <c r="E101" t="str">
        <v xml:space="preserve">Nokia </v>
      </c>
      <c r="F101" s="35">
        <v>29615.680000000011</v>
      </c>
    </row>
    <row r="102" spans="2:6" x14ac:dyDescent="0.25">
      <c r="B102" s="8" t="s">
        <v>1595</v>
      </c>
      <c r="C102" s="3">
        <v>65524.82999999998</v>
      </c>
      <c r="E102" t="str">
        <v xml:space="preserve">Maytag </v>
      </c>
      <c r="F102" s="35">
        <v>28976.640000000007</v>
      </c>
    </row>
    <row r="103" spans="2:6" x14ac:dyDescent="0.25">
      <c r="B103" s="8" t="s">
        <v>1596</v>
      </c>
      <c r="C103" s="3">
        <v>49847.8</v>
      </c>
      <c r="E103" t="str">
        <v xml:space="preserve">Cisco </v>
      </c>
      <c r="F103" s="35">
        <v>22721.790000000005</v>
      </c>
    </row>
    <row r="104" spans="2:6" x14ac:dyDescent="0.25">
      <c r="B104" s="8" t="s">
        <v>1597</v>
      </c>
      <c r="C104" s="3">
        <v>151546.56000000008</v>
      </c>
      <c r="E104" t="str">
        <v xml:space="preserve">Huawei </v>
      </c>
      <c r="F104" s="35">
        <v>19512.48</v>
      </c>
    </row>
    <row r="105" spans="2:6" x14ac:dyDescent="0.25">
      <c r="B105" s="8" t="s">
        <v>1598</v>
      </c>
      <c r="C105" s="3">
        <v>93540.100000000035</v>
      </c>
      <c r="E105" t="str">
        <v xml:space="preserve">HP </v>
      </c>
      <c r="F105" s="35">
        <v>18421.279999999995</v>
      </c>
    </row>
    <row r="106" spans="2:6" x14ac:dyDescent="0.25">
      <c r="B106" s="8" t="s">
        <v>1599</v>
      </c>
      <c r="C106" s="3">
        <v>87096.900000000023</v>
      </c>
      <c r="E106" t="str">
        <v xml:space="preserve">Apple </v>
      </c>
      <c r="F106" s="35">
        <v>15687.09</v>
      </c>
    </row>
    <row r="107" spans="2:6" x14ac:dyDescent="0.25">
      <c r="B107" s="8" t="s">
        <v>1600</v>
      </c>
      <c r="C107" s="3">
        <v>9965.5599999999977</v>
      </c>
      <c r="E107" t="str">
        <v xml:space="preserve">Brother </v>
      </c>
      <c r="F107" s="35">
        <v>12794.879999999996</v>
      </c>
    </row>
    <row r="108" spans="2:6" x14ac:dyDescent="0.25">
      <c r="B108" s="8" t="s">
        <v>1601</v>
      </c>
      <c r="C108" s="3">
        <v>65546.809999999983</v>
      </c>
      <c r="E108" t="str">
        <v xml:space="preserve">Epson </v>
      </c>
      <c r="F108" s="35">
        <v>11521.07</v>
      </c>
    </row>
    <row r="109" spans="2:6" x14ac:dyDescent="0.25">
      <c r="B109" s="8" t="s">
        <v>1602</v>
      </c>
      <c r="C109" s="3">
        <v>71412.839999999982</v>
      </c>
      <c r="E109" t="str">
        <v xml:space="preserve">Canon </v>
      </c>
      <c r="F109" s="35">
        <v>10853.999999999996</v>
      </c>
    </row>
    <row r="110" spans="2:6" x14ac:dyDescent="0.25">
      <c r="B110" s="8" t="s">
        <v>1603</v>
      </c>
      <c r="C110" s="3">
        <v>54031.25</v>
      </c>
      <c r="E110" t="str">
        <v xml:space="preserve">StarTech </v>
      </c>
      <c r="F110" s="35">
        <v>9965.5599999999977</v>
      </c>
    </row>
    <row r="111" spans="2:6" x14ac:dyDescent="0.25">
      <c r="B111" s="8" t="s">
        <v>1604</v>
      </c>
      <c r="C111" s="3">
        <v>37391.379999999983</v>
      </c>
      <c r="E111" t="str">
        <v xml:space="preserve">Xerox </v>
      </c>
      <c r="F111" s="35">
        <v>7763.6500000000015</v>
      </c>
    </row>
    <row r="112" spans="2:6" x14ac:dyDescent="0.25">
      <c r="B112" s="8" t="s">
        <v>1605</v>
      </c>
      <c r="C112" s="3">
        <v>7763.6500000000015</v>
      </c>
      <c r="E112" t="str">
        <v xml:space="preserve">Lexmark </v>
      </c>
      <c r="F112" s="35">
        <v>4417.75</v>
      </c>
    </row>
    <row r="115" spans="2:9" x14ac:dyDescent="0.25">
      <c r="B115" s="7" t="s">
        <v>1570</v>
      </c>
      <c r="C115" t="s">
        <v>1643</v>
      </c>
      <c r="D115" t="s">
        <v>1687</v>
      </c>
      <c r="E115" t="s">
        <v>1569</v>
      </c>
      <c r="F115" t="s">
        <v>1649</v>
      </c>
      <c r="H115" t="s">
        <v>1662</v>
      </c>
      <c r="I115">
        <f>GETPIVOTDATA("Count of Order ID",$B$115)</f>
        <v>1000</v>
      </c>
    </row>
    <row r="116" spans="2:9" x14ac:dyDescent="0.25">
      <c r="B116" s="8" t="s">
        <v>1647</v>
      </c>
      <c r="C116" s="36">
        <v>200</v>
      </c>
      <c r="D116" s="36">
        <v>503</v>
      </c>
      <c r="E116" s="3">
        <v>306150.98000000004</v>
      </c>
      <c r="F116" s="3">
        <v>65901.74000000002</v>
      </c>
      <c r="H116" t="s">
        <v>1663</v>
      </c>
      <c r="I116">
        <f>GETPIVOTDATA("Sum of Quantity",$B$115)</f>
        <v>2435</v>
      </c>
    </row>
    <row r="117" spans="2:9" x14ac:dyDescent="0.25">
      <c r="B117" s="8" t="s">
        <v>1648</v>
      </c>
      <c r="C117" s="36">
        <v>202</v>
      </c>
      <c r="D117" s="36">
        <v>488</v>
      </c>
      <c r="E117" s="3">
        <v>336157.37</v>
      </c>
      <c r="F117" s="3">
        <v>73714.23</v>
      </c>
      <c r="H117" t="s">
        <v>1630</v>
      </c>
      <c r="I117" s="35">
        <f>GETPIVOTDATA("Sum of Sale Price",$B$115)</f>
        <v>1538334.8599999996</v>
      </c>
    </row>
    <row r="118" spans="2:9" x14ac:dyDescent="0.25">
      <c r="B118" s="8" t="s">
        <v>1620</v>
      </c>
      <c r="C118" s="36">
        <v>197</v>
      </c>
      <c r="D118" s="36">
        <v>462</v>
      </c>
      <c r="E118" s="3">
        <v>277491.72999999992</v>
      </c>
      <c r="F118" s="3">
        <v>60969.700000000004</v>
      </c>
      <c r="H118" t="s">
        <v>1631</v>
      </c>
      <c r="I118" s="35">
        <f>GETPIVOTDATA("Sum of Profit",$B$115)</f>
        <v>336992.54000000021</v>
      </c>
    </row>
    <row r="119" spans="2:9" x14ac:dyDescent="0.25">
      <c r="B119" s="8" t="s">
        <v>1621</v>
      </c>
      <c r="C119" s="36">
        <v>215</v>
      </c>
      <c r="D119" s="36">
        <v>538</v>
      </c>
      <c r="E119" s="3">
        <v>341924.91000000003</v>
      </c>
      <c r="F119" s="3">
        <v>75423.310000000041</v>
      </c>
    </row>
    <row r="120" spans="2:9" x14ac:dyDescent="0.25">
      <c r="B120" s="8" t="s">
        <v>1618</v>
      </c>
      <c r="C120" s="36">
        <v>186</v>
      </c>
      <c r="D120" s="36">
        <v>444</v>
      </c>
      <c r="E120" s="3">
        <v>276609.87</v>
      </c>
      <c r="F120" s="3">
        <v>60983.56</v>
      </c>
    </row>
    <row r="121" spans="2:9" x14ac:dyDescent="0.25">
      <c r="B121" s="8" t="s">
        <v>1571</v>
      </c>
      <c r="C121" s="36">
        <v>1000</v>
      </c>
      <c r="D121" s="36">
        <v>2435</v>
      </c>
      <c r="E121" s="3">
        <v>1538334.8599999996</v>
      </c>
      <c r="F121" s="3">
        <v>336992.54000000021</v>
      </c>
    </row>
  </sheetData>
  <conditionalFormatting sqref="H117:H118">
    <cfRule type="iconSet" priority="1">
      <iconSet iconSet="5Arrows">
        <cfvo type="percent" val="0"/>
        <cfvo type="percent" val="20"/>
        <cfvo type="percent" val="40"/>
        <cfvo type="percent" val="60"/>
        <cfvo type="percent" val="80"/>
      </iconSet>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F9698-5669-49E4-913B-388357086840}">
  <dimension ref="B2:J185"/>
  <sheetViews>
    <sheetView workbookViewId="0">
      <selection activeCell="F11" sqref="F11"/>
    </sheetView>
  </sheetViews>
  <sheetFormatPr defaultRowHeight="15" x14ac:dyDescent="0.25"/>
  <cols>
    <col min="2" max="2" width="17" bestFit="1" customWidth="1"/>
    <col min="3" max="3" width="23.42578125" bestFit="1" customWidth="1"/>
    <col min="4" max="4" width="13.7109375" bestFit="1" customWidth="1"/>
    <col min="5" max="5" width="23.5703125" bestFit="1" customWidth="1"/>
    <col min="6" max="6" width="12.5703125" bestFit="1" customWidth="1"/>
    <col min="7" max="7" width="23.42578125" bestFit="1" customWidth="1"/>
    <col min="8" max="9" width="14.28515625" bestFit="1" customWidth="1"/>
    <col min="10" max="10" width="11.28515625" bestFit="1" customWidth="1"/>
    <col min="11" max="11" width="9.5703125" bestFit="1" customWidth="1"/>
    <col min="12" max="12" width="8.5703125" bestFit="1" customWidth="1"/>
    <col min="13" max="13" width="7.85546875" bestFit="1" customWidth="1"/>
    <col min="14" max="14" width="3.85546875" bestFit="1" customWidth="1"/>
    <col min="15" max="15" width="8.140625" bestFit="1" customWidth="1"/>
    <col min="16" max="16" width="8.28515625" bestFit="1" customWidth="1"/>
    <col min="17" max="17" width="11.140625" bestFit="1" customWidth="1"/>
    <col min="18" max="18" width="8.85546875" bestFit="1" customWidth="1"/>
    <col min="19" max="19" width="3.7109375" bestFit="1" customWidth="1"/>
    <col min="20" max="20" width="8" bestFit="1" customWidth="1"/>
    <col min="21" max="21" width="9.7109375" bestFit="1" customWidth="1"/>
    <col min="22" max="22" width="6.5703125" bestFit="1" customWidth="1"/>
    <col min="23" max="23" width="8.85546875" bestFit="1" customWidth="1"/>
    <col min="24" max="24" width="10.28515625" bestFit="1" customWidth="1"/>
    <col min="25" max="25" width="7.42578125" bestFit="1" customWidth="1"/>
    <col min="26" max="26" width="9.28515625" bestFit="1" customWidth="1"/>
    <col min="27" max="27" width="6.42578125" bestFit="1" customWidth="1"/>
    <col min="28" max="28" width="5.7109375" bestFit="1" customWidth="1"/>
    <col min="29" max="29" width="9" bestFit="1" customWidth="1"/>
    <col min="30" max="30" width="11.140625" bestFit="1" customWidth="1"/>
    <col min="31" max="31" width="4.42578125" bestFit="1" customWidth="1"/>
    <col min="32" max="32" width="8.28515625" bestFit="1" customWidth="1"/>
    <col min="33" max="33" width="10.85546875" bestFit="1" customWidth="1"/>
    <col min="34" max="34" width="10.42578125" bestFit="1" customWidth="1"/>
    <col min="35" max="35" width="6.5703125" bestFit="1" customWidth="1"/>
    <col min="36" max="36" width="11.28515625" bestFit="1" customWidth="1"/>
  </cols>
  <sheetData>
    <row r="2" spans="2:3" x14ac:dyDescent="0.25">
      <c r="B2" s="7" t="s">
        <v>1570</v>
      </c>
      <c r="C2" t="s">
        <v>1609</v>
      </c>
    </row>
    <row r="3" spans="2:3" x14ac:dyDescent="0.25">
      <c r="B3" s="8" t="s">
        <v>1574</v>
      </c>
      <c r="C3">
        <v>17</v>
      </c>
    </row>
    <row r="4" spans="2:3" x14ac:dyDescent="0.25">
      <c r="B4" s="8" t="s">
        <v>1575</v>
      </c>
      <c r="C4">
        <v>53</v>
      </c>
    </row>
    <row r="5" spans="2:3" x14ac:dyDescent="0.25">
      <c r="B5" s="8" t="s">
        <v>1576</v>
      </c>
      <c r="C5">
        <v>108</v>
      </c>
    </row>
    <row r="6" spans="2:3" x14ac:dyDescent="0.25">
      <c r="B6" s="8" t="s">
        <v>1577</v>
      </c>
      <c r="C6">
        <v>55</v>
      </c>
    </row>
    <row r="7" spans="2:3" x14ac:dyDescent="0.25">
      <c r="B7" s="8" t="s">
        <v>1578</v>
      </c>
      <c r="C7">
        <v>60</v>
      </c>
    </row>
    <row r="8" spans="2:3" x14ac:dyDescent="0.25">
      <c r="B8" s="8" t="s">
        <v>1579</v>
      </c>
      <c r="C8">
        <v>41</v>
      </c>
    </row>
    <row r="9" spans="2:3" x14ac:dyDescent="0.25">
      <c r="B9" s="8" t="s">
        <v>1580</v>
      </c>
      <c r="C9">
        <v>101</v>
      </c>
    </row>
    <row r="10" spans="2:3" x14ac:dyDescent="0.25">
      <c r="B10" s="8" t="s">
        <v>1581</v>
      </c>
      <c r="C10">
        <v>61</v>
      </c>
    </row>
    <row r="11" spans="2:3" x14ac:dyDescent="0.25">
      <c r="B11" s="8" t="s">
        <v>1582</v>
      </c>
      <c r="C11">
        <v>87</v>
      </c>
    </row>
    <row r="12" spans="2:3" x14ac:dyDescent="0.25">
      <c r="B12" s="8" t="s">
        <v>1583</v>
      </c>
      <c r="C12">
        <v>55</v>
      </c>
    </row>
    <row r="13" spans="2:3" x14ac:dyDescent="0.25">
      <c r="B13" s="8" t="s">
        <v>1584</v>
      </c>
      <c r="C13">
        <v>80</v>
      </c>
    </row>
    <row r="14" spans="2:3" x14ac:dyDescent="0.25">
      <c r="B14" s="8" t="s">
        <v>1585</v>
      </c>
      <c r="C14">
        <v>96</v>
      </c>
    </row>
    <row r="15" spans="2:3" x14ac:dyDescent="0.25">
      <c r="B15" s="8" t="s">
        <v>1586</v>
      </c>
      <c r="C15">
        <v>39</v>
      </c>
    </row>
    <row r="16" spans="2:3" x14ac:dyDescent="0.25">
      <c r="B16" s="8" t="s">
        <v>1587</v>
      </c>
      <c r="C16">
        <v>46</v>
      </c>
    </row>
    <row r="17" spans="2:3" x14ac:dyDescent="0.25">
      <c r="B17" s="8" t="s">
        <v>1588</v>
      </c>
      <c r="C17">
        <v>126</v>
      </c>
    </row>
    <row r="18" spans="2:3" x14ac:dyDescent="0.25">
      <c r="B18" s="8" t="s">
        <v>1589</v>
      </c>
      <c r="C18">
        <v>41</v>
      </c>
    </row>
    <row r="19" spans="2:3" x14ac:dyDescent="0.25">
      <c r="B19" s="8" t="s">
        <v>1590</v>
      </c>
      <c r="C19">
        <v>202</v>
      </c>
    </row>
    <row r="20" spans="2:3" x14ac:dyDescent="0.25">
      <c r="B20" s="8" t="s">
        <v>1591</v>
      </c>
      <c r="C20">
        <v>33</v>
      </c>
    </row>
    <row r="21" spans="2:3" x14ac:dyDescent="0.25">
      <c r="B21" s="8" t="s">
        <v>1592</v>
      </c>
      <c r="C21">
        <v>50</v>
      </c>
    </row>
    <row r="22" spans="2:3" x14ac:dyDescent="0.25">
      <c r="B22" s="8" t="s">
        <v>1593</v>
      </c>
      <c r="C22">
        <v>32</v>
      </c>
    </row>
    <row r="23" spans="2:3" x14ac:dyDescent="0.25">
      <c r="B23" s="8" t="s">
        <v>1594</v>
      </c>
      <c r="C23">
        <v>52</v>
      </c>
    </row>
    <row r="24" spans="2:3" x14ac:dyDescent="0.25">
      <c r="B24" s="8" t="s">
        <v>1595</v>
      </c>
      <c r="C24">
        <v>109</v>
      </c>
    </row>
    <row r="25" spans="2:3" x14ac:dyDescent="0.25">
      <c r="B25" s="8" t="s">
        <v>1596</v>
      </c>
      <c r="C25">
        <v>41</v>
      </c>
    </row>
    <row r="26" spans="2:3" x14ac:dyDescent="0.25">
      <c r="B26" s="8" t="s">
        <v>1597</v>
      </c>
      <c r="C26">
        <v>194</v>
      </c>
    </row>
    <row r="27" spans="2:3" x14ac:dyDescent="0.25">
      <c r="B27" s="8" t="s">
        <v>1598</v>
      </c>
      <c r="C27">
        <v>142</v>
      </c>
    </row>
    <row r="28" spans="2:3" x14ac:dyDescent="0.25">
      <c r="B28" s="8" t="s">
        <v>1599</v>
      </c>
      <c r="C28">
        <v>114</v>
      </c>
    </row>
    <row r="29" spans="2:3" x14ac:dyDescent="0.25">
      <c r="B29" s="8" t="s">
        <v>1600</v>
      </c>
      <c r="C29">
        <v>44</v>
      </c>
    </row>
    <row r="30" spans="2:3" x14ac:dyDescent="0.25">
      <c r="B30" s="8" t="s">
        <v>1601</v>
      </c>
      <c r="C30">
        <v>49</v>
      </c>
    </row>
    <row r="31" spans="2:3" x14ac:dyDescent="0.25">
      <c r="B31" s="8" t="s">
        <v>1602</v>
      </c>
      <c r="C31">
        <v>81</v>
      </c>
    </row>
    <row r="32" spans="2:3" x14ac:dyDescent="0.25">
      <c r="B32" s="8" t="s">
        <v>1603</v>
      </c>
      <c r="C32">
        <v>91</v>
      </c>
    </row>
    <row r="33" spans="2:10" x14ac:dyDescent="0.25">
      <c r="B33" s="8" t="s">
        <v>1604</v>
      </c>
      <c r="C33">
        <v>92</v>
      </c>
    </row>
    <row r="34" spans="2:10" x14ac:dyDescent="0.25">
      <c r="B34" s="8" t="s">
        <v>1605</v>
      </c>
      <c r="C34">
        <v>43</v>
      </c>
    </row>
    <row r="35" spans="2:10" x14ac:dyDescent="0.25">
      <c r="B35" s="8" t="s">
        <v>1571</v>
      </c>
      <c r="C35">
        <v>2435</v>
      </c>
    </row>
    <row r="39" spans="2:10" x14ac:dyDescent="0.25">
      <c r="B39" s="7" t="s">
        <v>1570</v>
      </c>
      <c r="C39" t="s">
        <v>1610</v>
      </c>
      <c r="D39" t="s">
        <v>1646</v>
      </c>
      <c r="E39" t="s">
        <v>1670</v>
      </c>
      <c r="J39" s="8"/>
    </row>
    <row r="40" spans="2:10" x14ac:dyDescent="0.25">
      <c r="B40" s="8" t="s">
        <v>1574</v>
      </c>
      <c r="C40" s="3">
        <v>15687.09</v>
      </c>
      <c r="D40" s="3">
        <v>3200.42</v>
      </c>
      <c r="E40" s="46">
        <v>0.20401616870942921</v>
      </c>
      <c r="J40" s="8"/>
    </row>
    <row r="41" spans="2:10" x14ac:dyDescent="0.25">
      <c r="B41" s="8" t="s">
        <v>1575</v>
      </c>
      <c r="C41" s="3">
        <v>48584.57</v>
      </c>
      <c r="D41" s="3">
        <v>9851.25</v>
      </c>
      <c r="E41" s="46">
        <v>0.20276499308319493</v>
      </c>
      <c r="J41" s="8"/>
    </row>
    <row r="42" spans="2:10" x14ac:dyDescent="0.25">
      <c r="B42" s="8" t="s">
        <v>1576</v>
      </c>
      <c r="C42" s="3">
        <v>59714.439999999995</v>
      </c>
      <c r="D42" s="3">
        <v>14179.359999999997</v>
      </c>
      <c r="E42" s="46">
        <v>0.23745278361481742</v>
      </c>
      <c r="J42" s="8"/>
    </row>
    <row r="43" spans="2:10" x14ac:dyDescent="0.25">
      <c r="B43" s="8" t="s">
        <v>1577</v>
      </c>
      <c r="C43" s="3">
        <v>12794.879999999996</v>
      </c>
      <c r="D43" s="3">
        <v>1972.5199999999998</v>
      </c>
      <c r="E43" s="46">
        <v>0.15416479091636659</v>
      </c>
      <c r="J43" s="8"/>
    </row>
    <row r="44" spans="2:10" x14ac:dyDescent="0.25">
      <c r="B44" s="8" t="s">
        <v>1578</v>
      </c>
      <c r="C44" s="3">
        <v>10853.999999999996</v>
      </c>
      <c r="D44" s="3">
        <v>1685.0499999999997</v>
      </c>
      <c r="E44" s="46">
        <v>0.15524691358024695</v>
      </c>
      <c r="J44" s="8"/>
    </row>
    <row r="45" spans="2:10" x14ac:dyDescent="0.25">
      <c r="B45" s="8" t="s">
        <v>1579</v>
      </c>
      <c r="C45" s="3">
        <v>22721.790000000005</v>
      </c>
      <c r="D45" s="3">
        <v>4593.7699999999995</v>
      </c>
      <c r="E45" s="46">
        <v>0.20217465261319634</v>
      </c>
      <c r="J45" s="8"/>
    </row>
    <row r="46" spans="2:10" x14ac:dyDescent="0.25">
      <c r="B46" s="8" t="s">
        <v>1580</v>
      </c>
      <c r="C46" s="3">
        <v>49703.779999999984</v>
      </c>
      <c r="D46" s="3">
        <v>11018.499999999998</v>
      </c>
      <c r="E46" s="46">
        <v>0.22168334078414159</v>
      </c>
      <c r="J46" s="8"/>
    </row>
    <row r="47" spans="2:10" x14ac:dyDescent="0.25">
      <c r="B47" s="8" t="s">
        <v>1581</v>
      </c>
      <c r="C47" s="3">
        <v>11521.07</v>
      </c>
      <c r="D47" s="3">
        <v>1782.2200000000003</v>
      </c>
      <c r="E47" s="46">
        <v>0.15469222910719232</v>
      </c>
      <c r="J47" s="8"/>
    </row>
    <row r="48" spans="2:10" x14ac:dyDescent="0.25">
      <c r="B48" s="8" t="s">
        <v>1582</v>
      </c>
      <c r="C48" s="3">
        <v>40231.339999999989</v>
      </c>
      <c r="D48" s="3">
        <v>8565.3200000000015</v>
      </c>
      <c r="E48" s="46">
        <v>0.21290168311570043</v>
      </c>
      <c r="J48" s="8"/>
    </row>
    <row r="49" spans="2:10" x14ac:dyDescent="0.25">
      <c r="B49" s="8" t="s">
        <v>1583</v>
      </c>
      <c r="C49" s="3">
        <v>59420.899999999994</v>
      </c>
      <c r="D49" s="3">
        <v>15351.770000000004</v>
      </c>
      <c r="E49" s="46">
        <v>0.25835640321839631</v>
      </c>
      <c r="J49" s="8"/>
    </row>
    <row r="50" spans="2:10" x14ac:dyDescent="0.25">
      <c r="B50" s="8" t="s">
        <v>1584</v>
      </c>
      <c r="C50" s="3">
        <v>53264.180000000008</v>
      </c>
      <c r="D50" s="3">
        <v>12586.709999999997</v>
      </c>
      <c r="E50" s="46">
        <v>0.23630721434179586</v>
      </c>
      <c r="J50" s="8"/>
    </row>
    <row r="51" spans="2:10" x14ac:dyDescent="0.25">
      <c r="B51" s="8" t="s">
        <v>1585</v>
      </c>
      <c r="C51" s="3">
        <v>18421.279999999995</v>
      </c>
      <c r="D51" s="3">
        <v>2863.6699999999992</v>
      </c>
      <c r="E51" s="46">
        <v>0.15545445267646982</v>
      </c>
      <c r="J51" s="8"/>
    </row>
    <row r="52" spans="2:10" x14ac:dyDescent="0.25">
      <c r="B52" s="8" t="s">
        <v>1586</v>
      </c>
      <c r="C52" s="3">
        <v>19512.48</v>
      </c>
      <c r="D52" s="3">
        <v>3932.07</v>
      </c>
      <c r="E52" s="46">
        <v>0.2015156453715776</v>
      </c>
      <c r="J52" s="8"/>
    </row>
    <row r="53" spans="2:10" x14ac:dyDescent="0.25">
      <c r="B53" s="8" t="s">
        <v>1587</v>
      </c>
      <c r="C53" s="3">
        <v>54786.46</v>
      </c>
      <c r="D53" s="3">
        <v>12473.050000000001</v>
      </c>
      <c r="E53" s="46">
        <v>0.22766665340304887</v>
      </c>
      <c r="J53" s="8"/>
    </row>
    <row r="54" spans="2:10" x14ac:dyDescent="0.25">
      <c r="B54" s="8" t="s">
        <v>1588</v>
      </c>
      <c r="C54" s="3">
        <v>77981.310000000012</v>
      </c>
      <c r="D54" s="3">
        <v>18748.38</v>
      </c>
      <c r="E54" s="46">
        <v>0.24042145483321578</v>
      </c>
      <c r="J54" s="8"/>
    </row>
    <row r="55" spans="2:10" x14ac:dyDescent="0.25">
      <c r="B55" s="8" t="s">
        <v>1589</v>
      </c>
      <c r="C55" s="3">
        <v>4417.75</v>
      </c>
      <c r="D55" s="3">
        <v>690.37</v>
      </c>
      <c r="E55" s="46">
        <v>0.15627185784618866</v>
      </c>
      <c r="J55" s="8"/>
    </row>
    <row r="56" spans="2:10" x14ac:dyDescent="0.25">
      <c r="B56" s="8" t="s">
        <v>1590</v>
      </c>
      <c r="C56" s="3">
        <v>149309.0199999999</v>
      </c>
      <c r="D56" s="3">
        <v>33796.690000000017</v>
      </c>
      <c r="E56" s="46">
        <v>0.22635397379207256</v>
      </c>
      <c r="J56" s="8"/>
    </row>
    <row r="57" spans="2:10" x14ac:dyDescent="0.25">
      <c r="B57" s="8" t="s">
        <v>1591</v>
      </c>
      <c r="C57" s="3">
        <v>28976.640000000007</v>
      </c>
      <c r="D57" s="3">
        <v>7668.1500000000015</v>
      </c>
      <c r="E57" s="46">
        <v>0.26463213126159552</v>
      </c>
      <c r="J57" s="8"/>
    </row>
    <row r="58" spans="2:10" x14ac:dyDescent="0.25">
      <c r="B58" s="8" t="s">
        <v>1592</v>
      </c>
      <c r="C58" s="3">
        <v>45012</v>
      </c>
      <c r="D58" s="3">
        <v>9093.3099999999977</v>
      </c>
      <c r="E58" s="46">
        <v>0.20201968363991818</v>
      </c>
      <c r="J58" s="8"/>
    </row>
    <row r="59" spans="2:10" x14ac:dyDescent="0.25">
      <c r="B59" s="8" t="s">
        <v>1593</v>
      </c>
      <c r="C59" s="3">
        <v>29615.680000000011</v>
      </c>
      <c r="D59" s="3">
        <v>6002.5299999999988</v>
      </c>
      <c r="E59" s="46">
        <v>0.2026808096251714</v>
      </c>
      <c r="J59" s="8"/>
    </row>
    <row r="60" spans="2:10" x14ac:dyDescent="0.25">
      <c r="B60" s="8" t="s">
        <v>1594</v>
      </c>
      <c r="C60" s="3">
        <v>32136.51999999999</v>
      </c>
      <c r="D60" s="3">
        <v>6488.76</v>
      </c>
      <c r="E60" s="46">
        <v>0.20191234147319007</v>
      </c>
      <c r="J60" s="8"/>
    </row>
    <row r="61" spans="2:10" x14ac:dyDescent="0.25">
      <c r="B61" s="8" t="s">
        <v>1595</v>
      </c>
      <c r="C61" s="3">
        <v>65524.82999999998</v>
      </c>
      <c r="D61" s="3">
        <v>13301.310000000003</v>
      </c>
      <c r="E61" s="46">
        <v>0.20299648240216736</v>
      </c>
      <c r="J61" s="8"/>
    </row>
    <row r="62" spans="2:10" x14ac:dyDescent="0.25">
      <c r="B62" s="8" t="s">
        <v>1596</v>
      </c>
      <c r="C62" s="3">
        <v>49847.8</v>
      </c>
      <c r="D62" s="3">
        <v>11421.79</v>
      </c>
      <c r="E62" s="46">
        <v>0.2291332817095238</v>
      </c>
      <c r="J62" s="8"/>
    </row>
    <row r="63" spans="2:10" x14ac:dyDescent="0.25">
      <c r="B63" s="8" t="s">
        <v>1597</v>
      </c>
      <c r="C63" s="3">
        <v>151546.56000000008</v>
      </c>
      <c r="D63" s="3">
        <v>33646.78</v>
      </c>
      <c r="E63" s="46">
        <v>0.22202272357749314</v>
      </c>
      <c r="J63" s="8"/>
    </row>
    <row r="64" spans="2:10" x14ac:dyDescent="0.25">
      <c r="B64" s="8" t="s">
        <v>1598</v>
      </c>
      <c r="C64" s="3">
        <v>93540.100000000035</v>
      </c>
      <c r="D64" s="3">
        <v>20610.66</v>
      </c>
      <c r="E64" s="46">
        <v>0.22034036739323554</v>
      </c>
      <c r="J64" s="8"/>
    </row>
    <row r="65" spans="2:10" x14ac:dyDescent="0.25">
      <c r="B65" s="8" t="s">
        <v>1599</v>
      </c>
      <c r="C65" s="3">
        <v>87096.900000000023</v>
      </c>
      <c r="D65" s="3">
        <v>18787.8</v>
      </c>
      <c r="E65" s="46">
        <v>0.21571146619454876</v>
      </c>
      <c r="J65" s="8"/>
    </row>
    <row r="66" spans="2:10" x14ac:dyDescent="0.25">
      <c r="B66" s="8" t="s">
        <v>1600</v>
      </c>
      <c r="C66" s="3">
        <v>9965.5599999999977</v>
      </c>
      <c r="D66" s="3">
        <v>1535.31</v>
      </c>
      <c r="E66" s="46">
        <v>0.15406158810944898</v>
      </c>
      <c r="J66" s="8"/>
    </row>
    <row r="67" spans="2:10" x14ac:dyDescent="0.25">
      <c r="B67" s="8" t="s">
        <v>1601</v>
      </c>
      <c r="C67" s="3">
        <v>65546.809999999983</v>
      </c>
      <c r="D67" s="3">
        <v>14814.900000000001</v>
      </c>
      <c r="E67" s="46">
        <v>0.22602015262069969</v>
      </c>
      <c r="J67" s="8"/>
    </row>
    <row r="68" spans="2:10" x14ac:dyDescent="0.25">
      <c r="B68" s="8" t="s">
        <v>1602</v>
      </c>
      <c r="C68" s="3">
        <v>71412.839999999982</v>
      </c>
      <c r="D68" s="3">
        <v>16034.820000000003</v>
      </c>
      <c r="E68" s="46">
        <v>0.22453693201390684</v>
      </c>
      <c r="J68" s="8"/>
    </row>
    <row r="69" spans="2:10" x14ac:dyDescent="0.25">
      <c r="B69" s="8" t="s">
        <v>1603</v>
      </c>
      <c r="C69" s="3">
        <v>54031.25</v>
      </c>
      <c r="D69" s="3">
        <v>10808.749999999998</v>
      </c>
      <c r="E69" s="46">
        <v>0.20004626951995369</v>
      </c>
      <c r="J69" s="8"/>
    </row>
    <row r="70" spans="2:10" x14ac:dyDescent="0.25">
      <c r="B70" s="8" t="s">
        <v>1604</v>
      </c>
      <c r="C70" s="3">
        <v>37391.379999999983</v>
      </c>
      <c r="D70" s="3">
        <v>8296.1400000000012</v>
      </c>
      <c r="E70" s="46">
        <v>0.22187306272194299</v>
      </c>
      <c r="J70" s="8"/>
    </row>
    <row r="71" spans="2:10" x14ac:dyDescent="0.25">
      <c r="B71" s="8" t="s">
        <v>1605</v>
      </c>
      <c r="C71" s="3">
        <v>7763.6500000000015</v>
      </c>
      <c r="D71" s="3">
        <v>1190.4099999999999</v>
      </c>
      <c r="E71" s="46">
        <v>0.1533312295118919</v>
      </c>
    </row>
    <row r="72" spans="2:10" x14ac:dyDescent="0.25">
      <c r="B72" s="8" t="s">
        <v>1571</v>
      </c>
      <c r="C72" s="3">
        <v>1538334.86</v>
      </c>
      <c r="D72" s="3">
        <v>336992.54</v>
      </c>
      <c r="E72" s="46">
        <v>0.21906318888203616</v>
      </c>
    </row>
    <row r="76" spans="2:10" x14ac:dyDescent="0.25">
      <c r="B76" s="7" t="s">
        <v>1671</v>
      </c>
      <c r="C76" s="7" t="s">
        <v>1644</v>
      </c>
    </row>
    <row r="77" spans="2:10" x14ac:dyDescent="0.25">
      <c r="B77" s="7" t="s">
        <v>1570</v>
      </c>
      <c r="C77" t="s">
        <v>17</v>
      </c>
      <c r="D77" t="s">
        <v>39</v>
      </c>
      <c r="E77" t="s">
        <v>32</v>
      </c>
      <c r="F77" t="s">
        <v>1571</v>
      </c>
      <c r="G77" s="51" t="s">
        <v>1609</v>
      </c>
    </row>
    <row r="78" spans="2:10" x14ac:dyDescent="0.25">
      <c r="B78" s="8" t="s">
        <v>1574</v>
      </c>
      <c r="C78">
        <v>2</v>
      </c>
      <c r="D78">
        <v>5</v>
      </c>
      <c r="E78">
        <v>4</v>
      </c>
      <c r="F78">
        <v>11</v>
      </c>
      <c r="G78">
        <v>17</v>
      </c>
    </row>
    <row r="79" spans="2:10" x14ac:dyDescent="0.25">
      <c r="B79" s="8" t="s">
        <v>1575</v>
      </c>
      <c r="C79">
        <v>12</v>
      </c>
      <c r="D79">
        <v>5</v>
      </c>
      <c r="E79">
        <v>6</v>
      </c>
      <c r="F79">
        <v>23</v>
      </c>
      <c r="G79">
        <v>53</v>
      </c>
    </row>
    <row r="80" spans="2:10" x14ac:dyDescent="0.25">
      <c r="B80" s="8" t="s">
        <v>1576</v>
      </c>
      <c r="C80">
        <v>14</v>
      </c>
      <c r="D80">
        <v>11</v>
      </c>
      <c r="E80">
        <v>12</v>
      </c>
      <c r="F80">
        <v>37</v>
      </c>
      <c r="G80">
        <v>108</v>
      </c>
    </row>
    <row r="81" spans="2:7" x14ac:dyDescent="0.25">
      <c r="B81" s="8" t="s">
        <v>1577</v>
      </c>
      <c r="C81">
        <v>9</v>
      </c>
      <c r="D81">
        <v>8</v>
      </c>
      <c r="E81">
        <v>6</v>
      </c>
      <c r="F81">
        <v>23</v>
      </c>
      <c r="G81">
        <v>55</v>
      </c>
    </row>
    <row r="82" spans="2:7" x14ac:dyDescent="0.25">
      <c r="B82" s="8" t="s">
        <v>1578</v>
      </c>
      <c r="C82">
        <v>8</v>
      </c>
      <c r="D82">
        <v>13</v>
      </c>
      <c r="E82">
        <v>7</v>
      </c>
      <c r="F82">
        <v>28</v>
      </c>
      <c r="G82">
        <v>60</v>
      </c>
    </row>
    <row r="83" spans="2:7" x14ac:dyDescent="0.25">
      <c r="B83" s="8" t="s">
        <v>1579</v>
      </c>
      <c r="C83">
        <v>7</v>
      </c>
      <c r="D83">
        <v>3</v>
      </c>
      <c r="E83">
        <v>6</v>
      </c>
      <c r="F83">
        <v>16</v>
      </c>
      <c r="G83">
        <v>41</v>
      </c>
    </row>
    <row r="84" spans="2:7" x14ac:dyDescent="0.25">
      <c r="B84" s="8" t="s">
        <v>1580</v>
      </c>
      <c r="C84">
        <v>18</v>
      </c>
      <c r="D84">
        <v>17</v>
      </c>
      <c r="E84">
        <v>11</v>
      </c>
      <c r="F84">
        <v>46</v>
      </c>
      <c r="G84">
        <v>101</v>
      </c>
    </row>
    <row r="85" spans="2:7" x14ac:dyDescent="0.25">
      <c r="B85" s="8" t="s">
        <v>1581</v>
      </c>
      <c r="C85">
        <v>9</v>
      </c>
      <c r="D85">
        <v>6</v>
      </c>
      <c r="E85">
        <v>9</v>
      </c>
      <c r="F85">
        <v>24</v>
      </c>
      <c r="G85">
        <v>61</v>
      </c>
    </row>
    <row r="86" spans="2:7" x14ac:dyDescent="0.25">
      <c r="B86" s="8" t="s">
        <v>1582</v>
      </c>
      <c r="C86">
        <v>12</v>
      </c>
      <c r="D86">
        <v>12</v>
      </c>
      <c r="E86">
        <v>16</v>
      </c>
      <c r="F86">
        <v>40</v>
      </c>
      <c r="G86">
        <v>87</v>
      </c>
    </row>
    <row r="87" spans="2:7" x14ac:dyDescent="0.25">
      <c r="B87" s="8" t="s">
        <v>1583</v>
      </c>
      <c r="C87">
        <v>4</v>
      </c>
      <c r="D87">
        <v>6</v>
      </c>
      <c r="E87">
        <v>9</v>
      </c>
      <c r="F87">
        <v>19</v>
      </c>
      <c r="G87">
        <v>55</v>
      </c>
    </row>
    <row r="88" spans="2:7" x14ac:dyDescent="0.25">
      <c r="B88" s="8" t="s">
        <v>1584</v>
      </c>
      <c r="C88">
        <v>11</v>
      </c>
      <c r="D88">
        <v>12</v>
      </c>
      <c r="E88">
        <v>12</v>
      </c>
      <c r="F88">
        <v>35</v>
      </c>
      <c r="G88">
        <v>80</v>
      </c>
    </row>
    <row r="89" spans="2:7" x14ac:dyDescent="0.25">
      <c r="B89" s="8" t="s">
        <v>1585</v>
      </c>
      <c r="C89">
        <v>13</v>
      </c>
      <c r="D89">
        <v>23</v>
      </c>
      <c r="E89">
        <v>8</v>
      </c>
      <c r="F89">
        <v>44</v>
      </c>
      <c r="G89">
        <v>96</v>
      </c>
    </row>
    <row r="90" spans="2:7" x14ac:dyDescent="0.25">
      <c r="B90" s="8" t="s">
        <v>1586</v>
      </c>
      <c r="C90">
        <v>8</v>
      </c>
      <c r="D90">
        <v>5</v>
      </c>
      <c r="E90">
        <v>5</v>
      </c>
      <c r="F90">
        <v>18</v>
      </c>
      <c r="G90">
        <v>39</v>
      </c>
    </row>
    <row r="91" spans="2:7" x14ac:dyDescent="0.25">
      <c r="B91" s="8" t="s">
        <v>1587</v>
      </c>
      <c r="C91">
        <v>5</v>
      </c>
      <c r="D91">
        <v>5</v>
      </c>
      <c r="E91">
        <v>7</v>
      </c>
      <c r="F91">
        <v>17</v>
      </c>
      <c r="G91">
        <v>46</v>
      </c>
    </row>
    <row r="92" spans="2:7" x14ac:dyDescent="0.25">
      <c r="B92" s="8" t="s">
        <v>1588</v>
      </c>
      <c r="C92">
        <v>13</v>
      </c>
      <c r="D92">
        <v>15</v>
      </c>
      <c r="E92">
        <v>19</v>
      </c>
      <c r="F92">
        <v>47</v>
      </c>
      <c r="G92">
        <v>126</v>
      </c>
    </row>
    <row r="93" spans="2:7" x14ac:dyDescent="0.25">
      <c r="B93" s="8" t="s">
        <v>1589</v>
      </c>
      <c r="C93">
        <v>8</v>
      </c>
      <c r="D93">
        <v>8</v>
      </c>
      <c r="E93">
        <v>5</v>
      </c>
      <c r="F93">
        <v>21</v>
      </c>
      <c r="G93">
        <v>41</v>
      </c>
    </row>
    <row r="94" spans="2:7" x14ac:dyDescent="0.25">
      <c r="B94" s="8" t="s">
        <v>1590</v>
      </c>
      <c r="C94">
        <v>41</v>
      </c>
      <c r="D94">
        <v>29</v>
      </c>
      <c r="E94">
        <v>20</v>
      </c>
      <c r="F94">
        <v>90</v>
      </c>
      <c r="G94">
        <v>202</v>
      </c>
    </row>
    <row r="95" spans="2:7" x14ac:dyDescent="0.25">
      <c r="B95" s="8" t="s">
        <v>1591</v>
      </c>
      <c r="C95">
        <v>5</v>
      </c>
      <c r="D95">
        <v>4</v>
      </c>
      <c r="E95">
        <v>8</v>
      </c>
      <c r="F95">
        <v>17</v>
      </c>
      <c r="G95">
        <v>33</v>
      </c>
    </row>
    <row r="96" spans="2:7" x14ac:dyDescent="0.25">
      <c r="B96" s="8" t="s">
        <v>1592</v>
      </c>
      <c r="C96">
        <v>7</v>
      </c>
      <c r="D96">
        <v>4</v>
      </c>
      <c r="E96">
        <v>5</v>
      </c>
      <c r="F96">
        <v>16</v>
      </c>
      <c r="G96">
        <v>50</v>
      </c>
    </row>
    <row r="97" spans="2:7" x14ac:dyDescent="0.25">
      <c r="B97" s="8" t="s">
        <v>1593</v>
      </c>
      <c r="C97">
        <v>4</v>
      </c>
      <c r="D97">
        <v>3</v>
      </c>
      <c r="E97">
        <v>9</v>
      </c>
      <c r="F97">
        <v>16</v>
      </c>
      <c r="G97">
        <v>32</v>
      </c>
    </row>
    <row r="98" spans="2:7" x14ac:dyDescent="0.25">
      <c r="B98" s="8" t="s">
        <v>1594</v>
      </c>
      <c r="C98">
        <v>13</v>
      </c>
      <c r="D98">
        <v>8</v>
      </c>
      <c r="E98">
        <v>3</v>
      </c>
      <c r="F98">
        <v>24</v>
      </c>
      <c r="G98">
        <v>52</v>
      </c>
    </row>
    <row r="99" spans="2:7" x14ac:dyDescent="0.25">
      <c r="B99" s="8" t="s">
        <v>1595</v>
      </c>
      <c r="C99">
        <v>16</v>
      </c>
      <c r="D99">
        <v>8</v>
      </c>
      <c r="E99">
        <v>18</v>
      </c>
      <c r="F99">
        <v>42</v>
      </c>
      <c r="G99">
        <v>109</v>
      </c>
    </row>
    <row r="100" spans="2:7" x14ac:dyDescent="0.25">
      <c r="B100" s="8" t="s">
        <v>1596</v>
      </c>
      <c r="C100">
        <v>5</v>
      </c>
      <c r="D100">
        <v>6</v>
      </c>
      <c r="E100">
        <v>9</v>
      </c>
      <c r="F100">
        <v>20</v>
      </c>
      <c r="G100">
        <v>41</v>
      </c>
    </row>
    <row r="101" spans="2:7" x14ac:dyDescent="0.25">
      <c r="B101" s="8" t="s">
        <v>1597</v>
      </c>
      <c r="C101">
        <v>27</v>
      </c>
      <c r="D101">
        <v>36</v>
      </c>
      <c r="E101">
        <v>23</v>
      </c>
      <c r="F101">
        <v>86</v>
      </c>
      <c r="G101">
        <v>194</v>
      </c>
    </row>
    <row r="102" spans="2:7" x14ac:dyDescent="0.25">
      <c r="B102" s="8" t="s">
        <v>1598</v>
      </c>
      <c r="C102">
        <v>11</v>
      </c>
      <c r="D102">
        <v>15</v>
      </c>
      <c r="E102">
        <v>22</v>
      </c>
      <c r="F102">
        <v>48</v>
      </c>
      <c r="G102">
        <v>142</v>
      </c>
    </row>
    <row r="103" spans="2:7" x14ac:dyDescent="0.25">
      <c r="B103" s="8" t="s">
        <v>1599</v>
      </c>
      <c r="C103">
        <v>22</v>
      </c>
      <c r="D103">
        <v>9</v>
      </c>
      <c r="E103">
        <v>14</v>
      </c>
      <c r="F103">
        <v>45</v>
      </c>
      <c r="G103">
        <v>114</v>
      </c>
    </row>
    <row r="104" spans="2:7" x14ac:dyDescent="0.25">
      <c r="B104" s="8" t="s">
        <v>1600</v>
      </c>
      <c r="C104">
        <v>8</v>
      </c>
      <c r="D104">
        <v>5</v>
      </c>
      <c r="E104">
        <v>6</v>
      </c>
      <c r="F104">
        <v>19</v>
      </c>
      <c r="G104">
        <v>44</v>
      </c>
    </row>
    <row r="105" spans="2:7" x14ac:dyDescent="0.25">
      <c r="B105" s="8" t="s">
        <v>1601</v>
      </c>
      <c r="C105">
        <v>9</v>
      </c>
      <c r="D105">
        <v>3</v>
      </c>
      <c r="E105">
        <v>4</v>
      </c>
      <c r="F105">
        <v>16</v>
      </c>
      <c r="G105">
        <v>49</v>
      </c>
    </row>
    <row r="106" spans="2:7" x14ac:dyDescent="0.25">
      <c r="B106" s="8" t="s">
        <v>1602</v>
      </c>
      <c r="C106">
        <v>5</v>
      </c>
      <c r="D106">
        <v>9</v>
      </c>
      <c r="E106">
        <v>8</v>
      </c>
      <c r="F106">
        <v>22</v>
      </c>
      <c r="G106">
        <v>81</v>
      </c>
    </row>
    <row r="107" spans="2:7" x14ac:dyDescent="0.25">
      <c r="B107" s="8" t="s">
        <v>1603</v>
      </c>
      <c r="C107">
        <v>14</v>
      </c>
      <c r="D107">
        <v>12</v>
      </c>
      <c r="E107">
        <v>13</v>
      </c>
      <c r="F107">
        <v>39</v>
      </c>
      <c r="G107">
        <v>91</v>
      </c>
    </row>
    <row r="108" spans="2:7" x14ac:dyDescent="0.25">
      <c r="B108" s="8" t="s">
        <v>1604</v>
      </c>
      <c r="C108">
        <v>16</v>
      </c>
      <c r="D108">
        <v>11</v>
      </c>
      <c r="E108">
        <v>9</v>
      </c>
      <c r="F108">
        <v>36</v>
      </c>
      <c r="G108">
        <v>92</v>
      </c>
    </row>
    <row r="109" spans="2:7" x14ac:dyDescent="0.25">
      <c r="B109" s="8" t="s">
        <v>1605</v>
      </c>
      <c r="C109">
        <v>5</v>
      </c>
      <c r="D109">
        <v>4</v>
      </c>
      <c r="E109">
        <v>6</v>
      </c>
      <c r="F109">
        <v>15</v>
      </c>
      <c r="G109">
        <v>43</v>
      </c>
    </row>
    <row r="110" spans="2:7" x14ac:dyDescent="0.25">
      <c r="B110" s="8" t="s">
        <v>1571</v>
      </c>
      <c r="C110">
        <v>361</v>
      </c>
      <c r="D110">
        <v>320</v>
      </c>
      <c r="E110">
        <v>319</v>
      </c>
      <c r="F110">
        <v>1000</v>
      </c>
      <c r="G110" s="50">
        <v>2435</v>
      </c>
    </row>
    <row r="115" spans="2:3" x14ac:dyDescent="0.25">
      <c r="B115" s="7" t="s">
        <v>1570</v>
      </c>
      <c r="C115" t="s">
        <v>1673</v>
      </c>
    </row>
    <row r="116" spans="2:3" x14ac:dyDescent="0.25">
      <c r="B116" s="8" t="s">
        <v>1574</v>
      </c>
      <c r="C116" s="3">
        <v>1407.8782053172149</v>
      </c>
    </row>
    <row r="117" spans="2:3" x14ac:dyDescent="0.25">
      <c r="B117" s="8" t="s">
        <v>1575</v>
      </c>
      <c r="C117" s="3">
        <v>3614.9031785345719</v>
      </c>
    </row>
    <row r="118" spans="2:3" x14ac:dyDescent="0.25">
      <c r="B118" s="8" t="s">
        <v>1576</v>
      </c>
      <c r="C118" s="3">
        <v>5631.4045385522641</v>
      </c>
    </row>
    <row r="119" spans="2:3" x14ac:dyDescent="0.25">
      <c r="B119" s="8" t="s">
        <v>1577</v>
      </c>
      <c r="C119" s="3">
        <v>1361.8763337264734</v>
      </c>
    </row>
    <row r="120" spans="2:3" x14ac:dyDescent="0.25">
      <c r="B120" s="8" t="s">
        <v>1578</v>
      </c>
      <c r="C120" s="3">
        <v>745.7660526315791</v>
      </c>
    </row>
    <row r="121" spans="2:3" x14ac:dyDescent="0.25">
      <c r="B121" s="8" t="s">
        <v>1579</v>
      </c>
      <c r="C121" s="3">
        <v>2236.6366950464399</v>
      </c>
    </row>
    <row r="122" spans="2:3" x14ac:dyDescent="0.25">
      <c r="B122" s="8" t="s">
        <v>1580</v>
      </c>
      <c r="C122" s="3">
        <v>3888.7062673841474</v>
      </c>
    </row>
    <row r="123" spans="2:3" x14ac:dyDescent="0.25">
      <c r="B123" s="8" t="s">
        <v>1581</v>
      </c>
      <c r="C123" s="3">
        <v>499.64872291021692</v>
      </c>
    </row>
    <row r="124" spans="2:3" x14ac:dyDescent="0.25">
      <c r="B124" s="8" t="s">
        <v>1582</v>
      </c>
      <c r="C124" s="3">
        <v>2003.956151530788</v>
      </c>
    </row>
    <row r="125" spans="2:3" x14ac:dyDescent="0.25">
      <c r="B125" s="8" t="s">
        <v>1583</v>
      </c>
      <c r="C125" s="3">
        <v>6131.9611469851125</v>
      </c>
    </row>
    <row r="126" spans="2:3" x14ac:dyDescent="0.25">
      <c r="B126" s="8" t="s">
        <v>1584</v>
      </c>
      <c r="C126" s="3">
        <v>3260.5576038134554</v>
      </c>
    </row>
    <row r="127" spans="2:3" x14ac:dyDescent="0.25">
      <c r="B127" s="8" t="s">
        <v>1585</v>
      </c>
      <c r="C127" s="3">
        <v>1569.6556363949087</v>
      </c>
    </row>
    <row r="128" spans="2:3" x14ac:dyDescent="0.25">
      <c r="B128" s="8" t="s">
        <v>1586</v>
      </c>
      <c r="C128" s="3">
        <v>619.39163398692835</v>
      </c>
    </row>
    <row r="129" spans="2:3" x14ac:dyDescent="0.25">
      <c r="B129" s="8" t="s">
        <v>1587</v>
      </c>
      <c r="C129" s="3">
        <v>2939.5785338345868</v>
      </c>
    </row>
    <row r="130" spans="2:3" x14ac:dyDescent="0.25">
      <c r="B130" s="8" t="s">
        <v>1588</v>
      </c>
      <c r="C130" s="3">
        <v>5320.1055178387123</v>
      </c>
    </row>
    <row r="131" spans="2:3" x14ac:dyDescent="0.25">
      <c r="B131" s="8" t="s">
        <v>1589</v>
      </c>
      <c r="C131" s="3">
        <v>150.80531475748194</v>
      </c>
    </row>
    <row r="132" spans="2:3" x14ac:dyDescent="0.25">
      <c r="B132" s="8" t="s">
        <v>1590</v>
      </c>
      <c r="C132" s="3">
        <v>11074.948638753747</v>
      </c>
    </row>
    <row r="133" spans="2:3" x14ac:dyDescent="0.25">
      <c r="B133" s="8" t="s">
        <v>1591</v>
      </c>
      <c r="C133" s="3">
        <v>1230.4862858125712</v>
      </c>
    </row>
    <row r="134" spans="2:3" x14ac:dyDescent="0.25">
      <c r="B134" s="8" t="s">
        <v>1592</v>
      </c>
      <c r="C134" s="3">
        <v>2303.1715067079472</v>
      </c>
    </row>
    <row r="135" spans="2:3" x14ac:dyDescent="0.25">
      <c r="B135" s="8" t="s">
        <v>1593</v>
      </c>
      <c r="C135" s="3">
        <v>1969.356549707602</v>
      </c>
    </row>
    <row r="136" spans="2:3" x14ac:dyDescent="0.25">
      <c r="B136" s="8" t="s">
        <v>1594</v>
      </c>
      <c r="C136" s="3">
        <v>5192.8824555260708</v>
      </c>
    </row>
    <row r="137" spans="2:3" x14ac:dyDescent="0.25">
      <c r="B137" s="8" t="s">
        <v>1595</v>
      </c>
      <c r="C137" s="3">
        <v>4103.1206973315639</v>
      </c>
    </row>
    <row r="138" spans="2:3" x14ac:dyDescent="0.25">
      <c r="B138" s="8" t="s">
        <v>1596</v>
      </c>
      <c r="C138" s="3">
        <v>6458.3944381787805</v>
      </c>
    </row>
    <row r="139" spans="2:3" x14ac:dyDescent="0.25">
      <c r="B139" s="8" t="s">
        <v>1597</v>
      </c>
      <c r="C139" s="3">
        <v>12728.004541500806</v>
      </c>
    </row>
    <row r="140" spans="2:3" x14ac:dyDescent="0.25">
      <c r="B140" s="8" t="s">
        <v>1598</v>
      </c>
      <c r="C140" s="3">
        <v>7465.3826777728636</v>
      </c>
    </row>
    <row r="141" spans="2:3" x14ac:dyDescent="0.25">
      <c r="B141" s="8" t="s">
        <v>1599</v>
      </c>
      <c r="C141" s="3">
        <v>3521.4966873065018</v>
      </c>
    </row>
    <row r="142" spans="2:3" x14ac:dyDescent="0.25">
      <c r="B142" s="8" t="s">
        <v>1600</v>
      </c>
      <c r="C142" s="3">
        <v>525.82506265664176</v>
      </c>
    </row>
    <row r="143" spans="2:3" x14ac:dyDescent="0.25">
      <c r="B143" s="8" t="s">
        <v>1601</v>
      </c>
      <c r="C143" s="3">
        <v>3069.2841339869283</v>
      </c>
    </row>
    <row r="144" spans="2:3" x14ac:dyDescent="0.25">
      <c r="B144" s="8" t="s">
        <v>1602</v>
      </c>
      <c r="C144" s="3">
        <v>6253.2516408668725</v>
      </c>
    </row>
    <row r="145" spans="2:9" x14ac:dyDescent="0.25">
      <c r="B145" s="8" t="s">
        <v>1603</v>
      </c>
      <c r="C145" s="3">
        <v>5052.1980870067327</v>
      </c>
    </row>
    <row r="146" spans="2:9" x14ac:dyDescent="0.25">
      <c r="B146" s="8" t="s">
        <v>1604</v>
      </c>
      <c r="C146" s="3">
        <v>2879.2785413288116</v>
      </c>
    </row>
    <row r="147" spans="2:9" x14ac:dyDescent="0.25">
      <c r="B147" s="8" t="s">
        <v>1605</v>
      </c>
      <c r="C147" s="3">
        <v>367.70999164578143</v>
      </c>
    </row>
    <row r="148" spans="2:9" x14ac:dyDescent="0.25">
      <c r="B148" s="8" t="s">
        <v>1571</v>
      </c>
      <c r="C148" s="3">
        <v>115577.62346933513</v>
      </c>
    </row>
    <row r="152" spans="2:9" x14ac:dyDescent="0.25">
      <c r="B152" s="7" t="s">
        <v>1570</v>
      </c>
      <c r="C152" t="s">
        <v>1573</v>
      </c>
      <c r="D152" t="s">
        <v>1661</v>
      </c>
      <c r="E152" t="s">
        <v>1610</v>
      </c>
      <c r="F152" t="s">
        <v>1646</v>
      </c>
      <c r="H152" t="s">
        <v>1662</v>
      </c>
      <c r="I152">
        <f>GETPIVOTDATA("Number of Orders",$B$152)</f>
        <v>1000</v>
      </c>
    </row>
    <row r="153" spans="2:9" x14ac:dyDescent="0.25">
      <c r="B153" s="8" t="s">
        <v>1574</v>
      </c>
      <c r="C153">
        <v>11</v>
      </c>
      <c r="D153">
        <v>17</v>
      </c>
      <c r="E153" s="3">
        <v>15687.09</v>
      </c>
      <c r="F153" s="3">
        <v>3200.42</v>
      </c>
      <c r="H153" t="s">
        <v>1663</v>
      </c>
      <c r="I153">
        <f>GETPIVOTDATA("Total Quantity",$B$152)</f>
        <v>2435</v>
      </c>
    </row>
    <row r="154" spans="2:9" x14ac:dyDescent="0.25">
      <c r="B154" s="8" t="s">
        <v>1575</v>
      </c>
      <c r="C154">
        <v>23</v>
      </c>
      <c r="D154">
        <v>53</v>
      </c>
      <c r="E154" s="3">
        <v>48584.57</v>
      </c>
      <c r="F154" s="3">
        <v>9851.25</v>
      </c>
      <c r="G154" s="3"/>
      <c r="H154" t="s">
        <v>1630</v>
      </c>
      <c r="I154" s="3">
        <f>GETPIVOTDATA("Total Sales",$B$152)</f>
        <v>1538334.8600000006</v>
      </c>
    </row>
    <row r="155" spans="2:9" x14ac:dyDescent="0.25">
      <c r="B155" s="8" t="s">
        <v>1576</v>
      </c>
      <c r="C155">
        <v>37</v>
      </c>
      <c r="D155">
        <v>108</v>
      </c>
      <c r="E155" s="3">
        <v>59714.439999999995</v>
      </c>
      <c r="F155" s="3">
        <v>14179.359999999997</v>
      </c>
      <c r="G155" s="3"/>
      <c r="H155" t="s">
        <v>1631</v>
      </c>
      <c r="I155" s="3">
        <f>GETPIVOTDATA("Total Profit",$B$152)</f>
        <v>336992.54000000079</v>
      </c>
    </row>
    <row r="156" spans="2:9" x14ac:dyDescent="0.25">
      <c r="B156" s="8" t="s">
        <v>1577</v>
      </c>
      <c r="C156">
        <v>23</v>
      </c>
      <c r="D156">
        <v>55</v>
      </c>
      <c r="E156" s="3">
        <v>12794.879999999996</v>
      </c>
      <c r="F156" s="3">
        <v>1972.5199999999998</v>
      </c>
      <c r="G156" s="3"/>
      <c r="H156" s="11"/>
    </row>
    <row r="157" spans="2:9" x14ac:dyDescent="0.25">
      <c r="B157" s="8" t="s">
        <v>1578</v>
      </c>
      <c r="C157">
        <v>28</v>
      </c>
      <c r="D157">
        <v>60</v>
      </c>
      <c r="E157" s="3">
        <v>10853.999999999996</v>
      </c>
      <c r="F157" s="3">
        <v>1685.0499999999997</v>
      </c>
      <c r="G157" s="3"/>
      <c r="H157" s="11"/>
    </row>
    <row r="158" spans="2:9" x14ac:dyDescent="0.25">
      <c r="B158" s="8" t="s">
        <v>1579</v>
      </c>
      <c r="C158">
        <v>16</v>
      </c>
      <c r="D158">
        <v>41</v>
      </c>
      <c r="E158" s="3">
        <v>22721.790000000005</v>
      </c>
      <c r="F158" s="3">
        <v>4593.7699999999995</v>
      </c>
      <c r="G158" s="3"/>
      <c r="H158" s="11"/>
    </row>
    <row r="159" spans="2:9" x14ac:dyDescent="0.25">
      <c r="B159" s="8" t="s">
        <v>1580</v>
      </c>
      <c r="C159">
        <v>46</v>
      </c>
      <c r="D159">
        <v>101</v>
      </c>
      <c r="E159" s="3">
        <v>49703.779999999984</v>
      </c>
      <c r="F159" s="3">
        <v>11018.499999999998</v>
      </c>
      <c r="G159" s="3"/>
      <c r="H159" s="11"/>
    </row>
    <row r="160" spans="2:9" x14ac:dyDescent="0.25">
      <c r="B160" s="8" t="s">
        <v>1581</v>
      </c>
      <c r="C160">
        <v>24</v>
      </c>
      <c r="D160">
        <v>61</v>
      </c>
      <c r="E160" s="3">
        <v>11521.07</v>
      </c>
      <c r="F160" s="3">
        <v>1782.2200000000003</v>
      </c>
      <c r="G160" s="3"/>
      <c r="H160" s="11"/>
    </row>
    <row r="161" spans="2:8" x14ac:dyDescent="0.25">
      <c r="B161" s="8" t="s">
        <v>1582</v>
      </c>
      <c r="C161">
        <v>40</v>
      </c>
      <c r="D161">
        <v>87</v>
      </c>
      <c r="E161" s="3">
        <v>40231.339999999989</v>
      </c>
      <c r="F161" s="3">
        <v>8565.3200000000015</v>
      </c>
      <c r="G161" s="3"/>
      <c r="H161" s="11"/>
    </row>
    <row r="162" spans="2:8" x14ac:dyDescent="0.25">
      <c r="B162" s="8" t="s">
        <v>1583</v>
      </c>
      <c r="C162">
        <v>19</v>
      </c>
      <c r="D162">
        <v>55</v>
      </c>
      <c r="E162" s="3">
        <v>59420.899999999994</v>
      </c>
      <c r="F162" s="3">
        <v>15351.770000000004</v>
      </c>
      <c r="G162" s="3"/>
      <c r="H162" s="11"/>
    </row>
    <row r="163" spans="2:8" x14ac:dyDescent="0.25">
      <c r="B163" s="8" t="s">
        <v>1584</v>
      </c>
      <c r="C163">
        <v>35</v>
      </c>
      <c r="D163">
        <v>80</v>
      </c>
      <c r="E163" s="3">
        <v>53264.180000000008</v>
      </c>
      <c r="F163" s="3">
        <v>12586.709999999997</v>
      </c>
      <c r="G163" s="3"/>
      <c r="H163" s="11"/>
    </row>
    <row r="164" spans="2:8" x14ac:dyDescent="0.25">
      <c r="B164" s="8" t="s">
        <v>1585</v>
      </c>
      <c r="C164">
        <v>44</v>
      </c>
      <c r="D164">
        <v>96</v>
      </c>
      <c r="E164" s="3">
        <v>18421.279999999995</v>
      </c>
      <c r="F164" s="3">
        <v>2863.6699999999992</v>
      </c>
      <c r="G164" s="3"/>
      <c r="H164" s="11"/>
    </row>
    <row r="165" spans="2:8" x14ac:dyDescent="0.25">
      <c r="B165" s="8" t="s">
        <v>1586</v>
      </c>
      <c r="C165">
        <v>18</v>
      </c>
      <c r="D165">
        <v>39</v>
      </c>
      <c r="E165" s="3">
        <v>19512.48</v>
      </c>
      <c r="F165" s="3">
        <v>3932.07</v>
      </c>
      <c r="G165" s="3"/>
      <c r="H165" s="11"/>
    </row>
    <row r="166" spans="2:8" x14ac:dyDescent="0.25">
      <c r="B166" s="8" t="s">
        <v>1587</v>
      </c>
      <c r="C166">
        <v>17</v>
      </c>
      <c r="D166">
        <v>46</v>
      </c>
      <c r="E166" s="3">
        <v>54786.46</v>
      </c>
      <c r="F166" s="3">
        <v>12473.050000000001</v>
      </c>
      <c r="G166" s="3"/>
      <c r="H166" s="11"/>
    </row>
    <row r="167" spans="2:8" x14ac:dyDescent="0.25">
      <c r="B167" s="8" t="s">
        <v>1588</v>
      </c>
      <c r="C167">
        <v>47</v>
      </c>
      <c r="D167">
        <v>126</v>
      </c>
      <c r="E167" s="3">
        <v>77981.310000000012</v>
      </c>
      <c r="F167" s="3">
        <v>18748.38</v>
      </c>
      <c r="G167" s="3"/>
      <c r="H167" s="11"/>
    </row>
    <row r="168" spans="2:8" x14ac:dyDescent="0.25">
      <c r="B168" s="8" t="s">
        <v>1589</v>
      </c>
      <c r="C168">
        <v>21</v>
      </c>
      <c r="D168">
        <v>41</v>
      </c>
      <c r="E168" s="3">
        <v>4417.75</v>
      </c>
      <c r="F168" s="3">
        <v>690.37</v>
      </c>
      <c r="G168" s="3"/>
      <c r="H168" s="11"/>
    </row>
    <row r="169" spans="2:8" x14ac:dyDescent="0.25">
      <c r="B169" s="8" t="s">
        <v>1590</v>
      </c>
      <c r="C169">
        <v>90</v>
      </c>
      <c r="D169">
        <v>202</v>
      </c>
      <c r="E169" s="3">
        <v>149309.0199999999</v>
      </c>
      <c r="F169" s="3">
        <v>33796.690000000017</v>
      </c>
      <c r="G169" s="3"/>
      <c r="H169" s="11"/>
    </row>
    <row r="170" spans="2:8" x14ac:dyDescent="0.25">
      <c r="B170" s="8" t="s">
        <v>1591</v>
      </c>
      <c r="C170">
        <v>17</v>
      </c>
      <c r="D170">
        <v>33</v>
      </c>
      <c r="E170" s="3">
        <v>28976.640000000007</v>
      </c>
      <c r="F170" s="3">
        <v>7668.1500000000015</v>
      </c>
      <c r="G170" s="3"/>
      <c r="H170" s="11"/>
    </row>
    <row r="171" spans="2:8" x14ac:dyDescent="0.25">
      <c r="B171" s="8" t="s">
        <v>1592</v>
      </c>
      <c r="C171">
        <v>16</v>
      </c>
      <c r="D171">
        <v>50</v>
      </c>
      <c r="E171" s="3">
        <v>45012</v>
      </c>
      <c r="F171" s="3">
        <v>9093.3099999999977</v>
      </c>
      <c r="G171" s="3"/>
      <c r="H171" s="11"/>
    </row>
    <row r="172" spans="2:8" x14ac:dyDescent="0.25">
      <c r="B172" s="8" t="s">
        <v>1593</v>
      </c>
      <c r="C172">
        <v>16</v>
      </c>
      <c r="D172">
        <v>32</v>
      </c>
      <c r="E172" s="3">
        <v>29615.680000000011</v>
      </c>
      <c r="F172" s="3">
        <v>6002.5299999999988</v>
      </c>
      <c r="G172" s="3"/>
      <c r="H172" s="11"/>
    </row>
    <row r="173" spans="2:8" x14ac:dyDescent="0.25">
      <c r="B173" s="8" t="s">
        <v>1594</v>
      </c>
      <c r="C173">
        <v>24</v>
      </c>
      <c r="D173">
        <v>52</v>
      </c>
      <c r="E173" s="3">
        <v>32136.51999999999</v>
      </c>
      <c r="F173" s="3">
        <v>6488.76</v>
      </c>
      <c r="G173" s="3"/>
      <c r="H173" s="11"/>
    </row>
    <row r="174" spans="2:8" x14ac:dyDescent="0.25">
      <c r="B174" s="8" t="s">
        <v>1595</v>
      </c>
      <c r="C174">
        <v>42</v>
      </c>
      <c r="D174">
        <v>109</v>
      </c>
      <c r="E174" s="3">
        <v>65524.82999999998</v>
      </c>
      <c r="F174" s="3">
        <v>13301.310000000003</v>
      </c>
      <c r="G174" s="3"/>
      <c r="H174" s="11"/>
    </row>
    <row r="175" spans="2:8" x14ac:dyDescent="0.25">
      <c r="B175" s="8" t="s">
        <v>1596</v>
      </c>
      <c r="C175">
        <v>20</v>
      </c>
      <c r="D175">
        <v>41</v>
      </c>
      <c r="E175" s="3">
        <v>49847.8</v>
      </c>
      <c r="F175" s="3">
        <v>11421.79</v>
      </c>
      <c r="G175" s="3"/>
      <c r="H175" s="11"/>
    </row>
    <row r="176" spans="2:8" x14ac:dyDescent="0.25">
      <c r="B176" s="8" t="s">
        <v>1597</v>
      </c>
      <c r="C176">
        <v>86</v>
      </c>
      <c r="D176">
        <v>194</v>
      </c>
      <c r="E176" s="3">
        <v>151546.56000000008</v>
      </c>
      <c r="F176" s="3">
        <v>33646.78</v>
      </c>
      <c r="G176" s="3"/>
      <c r="H176" s="11"/>
    </row>
    <row r="177" spans="2:8" x14ac:dyDescent="0.25">
      <c r="B177" s="8" t="s">
        <v>1598</v>
      </c>
      <c r="C177">
        <v>48</v>
      </c>
      <c r="D177">
        <v>142</v>
      </c>
      <c r="E177" s="3">
        <v>93540.100000000035</v>
      </c>
      <c r="F177" s="3">
        <v>20610.66</v>
      </c>
      <c r="G177" s="3"/>
      <c r="H177" s="11"/>
    </row>
    <row r="178" spans="2:8" x14ac:dyDescent="0.25">
      <c r="B178" s="8" t="s">
        <v>1599</v>
      </c>
      <c r="C178">
        <v>45</v>
      </c>
      <c r="D178">
        <v>114</v>
      </c>
      <c r="E178" s="3">
        <v>87096.900000000023</v>
      </c>
      <c r="F178" s="3">
        <v>18787.8</v>
      </c>
      <c r="G178" s="3"/>
      <c r="H178" s="11"/>
    </row>
    <row r="179" spans="2:8" x14ac:dyDescent="0.25">
      <c r="B179" s="8" t="s">
        <v>1600</v>
      </c>
      <c r="C179">
        <v>19</v>
      </c>
      <c r="D179">
        <v>44</v>
      </c>
      <c r="E179" s="3">
        <v>9965.5599999999977</v>
      </c>
      <c r="F179" s="3">
        <v>1535.31</v>
      </c>
      <c r="G179" s="3"/>
      <c r="H179" s="11"/>
    </row>
    <row r="180" spans="2:8" x14ac:dyDescent="0.25">
      <c r="B180" s="8" t="s">
        <v>1601</v>
      </c>
      <c r="C180">
        <v>16</v>
      </c>
      <c r="D180">
        <v>49</v>
      </c>
      <c r="E180" s="3">
        <v>65546.809999999983</v>
      </c>
      <c r="F180" s="3">
        <v>14814.900000000001</v>
      </c>
      <c r="G180" s="3"/>
      <c r="H180" s="11"/>
    </row>
    <row r="181" spans="2:8" x14ac:dyDescent="0.25">
      <c r="B181" s="8" t="s">
        <v>1602</v>
      </c>
      <c r="C181">
        <v>22</v>
      </c>
      <c r="D181">
        <v>81</v>
      </c>
      <c r="E181" s="3">
        <v>71412.839999999982</v>
      </c>
      <c r="F181" s="3">
        <v>16034.820000000003</v>
      </c>
      <c r="G181" s="3"/>
      <c r="H181" s="11"/>
    </row>
    <row r="182" spans="2:8" x14ac:dyDescent="0.25">
      <c r="B182" s="8" t="s">
        <v>1603</v>
      </c>
      <c r="C182">
        <v>39</v>
      </c>
      <c r="D182">
        <v>91</v>
      </c>
      <c r="E182" s="3">
        <v>54031.25</v>
      </c>
      <c r="F182" s="3">
        <v>10808.749999999998</v>
      </c>
      <c r="G182" s="3"/>
      <c r="H182" s="11"/>
    </row>
    <row r="183" spans="2:8" x14ac:dyDescent="0.25">
      <c r="B183" s="8" t="s">
        <v>1604</v>
      </c>
      <c r="C183">
        <v>36</v>
      </c>
      <c r="D183">
        <v>92</v>
      </c>
      <c r="E183" s="3">
        <v>37391.379999999983</v>
      </c>
      <c r="F183" s="3">
        <v>8296.1400000000012</v>
      </c>
      <c r="G183" s="3"/>
      <c r="H183" s="11"/>
    </row>
    <row r="184" spans="2:8" x14ac:dyDescent="0.25">
      <c r="B184" s="8" t="s">
        <v>1605</v>
      </c>
      <c r="C184">
        <v>15</v>
      </c>
      <c r="D184">
        <v>43</v>
      </c>
      <c r="E184" s="3">
        <v>7763.6500000000015</v>
      </c>
      <c r="F184" s="3">
        <v>1190.4099999999999</v>
      </c>
      <c r="G184" s="3"/>
      <c r="H184" s="11"/>
    </row>
    <row r="185" spans="2:8" x14ac:dyDescent="0.25">
      <c r="B185" s="8" t="s">
        <v>1571</v>
      </c>
      <c r="C185">
        <v>1000</v>
      </c>
      <c r="D185">
        <v>2435</v>
      </c>
      <c r="E185" s="3">
        <v>1538334.8600000006</v>
      </c>
      <c r="F185" s="3">
        <v>336992.54000000079</v>
      </c>
      <c r="G185" s="3"/>
      <c r="H185" s="11"/>
    </row>
  </sheetData>
  <conditionalFormatting sqref="H154:H185">
    <cfRule type="iconSet" priority="2">
      <iconSet iconSet="5Arrows">
        <cfvo type="percent" val="0"/>
        <cfvo type="percent" val="20"/>
        <cfvo type="percent" val="40"/>
        <cfvo type="percent" val="60"/>
        <cfvo type="percent" val="80"/>
      </iconSet>
    </cfRule>
  </conditionalFormatting>
  <conditionalFormatting pivot="1" sqref="E40:E71">
    <cfRule type="iconSet" priority="1">
      <iconSet iconSet="5Arrows">
        <cfvo type="percent" val="0"/>
        <cfvo type="percent" val="20"/>
        <cfvo type="percent" val="40"/>
        <cfvo type="percent" val="60"/>
        <cfvo type="percent" val="80"/>
      </iconSet>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9D57F-8E66-4C7A-B3C0-8003769F1827}">
  <dimension ref="B2:J106"/>
  <sheetViews>
    <sheetView workbookViewId="0">
      <selection activeCell="G13" sqref="G13"/>
    </sheetView>
  </sheetViews>
  <sheetFormatPr defaultRowHeight="15" x14ac:dyDescent="0.25"/>
  <cols>
    <col min="2" max="2" width="16.5703125" bestFit="1" customWidth="1"/>
    <col min="3" max="3" width="21" bestFit="1" customWidth="1"/>
    <col min="4" max="4" width="15.7109375" bestFit="1" customWidth="1"/>
    <col min="5" max="5" width="14.28515625" bestFit="1" customWidth="1"/>
    <col min="6" max="6" width="12.5703125" bestFit="1" customWidth="1"/>
    <col min="7" max="7" width="5.42578125" bestFit="1" customWidth="1"/>
    <col min="8" max="8" width="4.85546875" bestFit="1" customWidth="1"/>
    <col min="9" max="10" width="14.28515625" bestFit="1" customWidth="1"/>
    <col min="11" max="11" width="5.85546875" bestFit="1" customWidth="1"/>
    <col min="12" max="12" width="8.5703125" bestFit="1" customWidth="1"/>
    <col min="13" max="13" width="15.5703125" bestFit="1" customWidth="1"/>
    <col min="14" max="14" width="13.140625" bestFit="1" customWidth="1"/>
    <col min="15" max="15" width="11.28515625" bestFit="1" customWidth="1"/>
    <col min="16" max="16" width="15.42578125" bestFit="1" customWidth="1"/>
    <col min="17" max="17" width="14.28515625" bestFit="1" customWidth="1"/>
    <col min="18" max="18" width="12.5703125" bestFit="1" customWidth="1"/>
    <col min="19" max="19" width="11.28515625" bestFit="1" customWidth="1"/>
    <col min="20" max="20" width="11" bestFit="1" customWidth="1"/>
    <col min="21" max="21" width="11.28515625" bestFit="1" customWidth="1"/>
    <col min="22" max="22" width="8.85546875" bestFit="1" customWidth="1"/>
    <col min="23" max="23" width="7.5703125" bestFit="1" customWidth="1"/>
    <col min="24" max="24" width="5.85546875" bestFit="1" customWidth="1"/>
    <col min="25" max="25" width="8.5703125" bestFit="1" customWidth="1"/>
    <col min="26" max="26" width="15.5703125" bestFit="1" customWidth="1"/>
    <col min="27" max="27" width="13.140625" bestFit="1" customWidth="1"/>
    <col min="28" max="28" width="20.7109375" bestFit="1" customWidth="1"/>
    <col min="29" max="29" width="12.85546875" bestFit="1" customWidth="1"/>
    <col min="30" max="30" width="7.42578125" bestFit="1" customWidth="1"/>
    <col min="31" max="31" width="6.85546875" bestFit="1" customWidth="1"/>
    <col min="33" max="33" width="5.42578125" bestFit="1" customWidth="1"/>
    <col min="34" max="34" width="4.85546875" bestFit="1" customWidth="1"/>
    <col min="35" max="35" width="8.85546875" bestFit="1" customWidth="1"/>
    <col min="36" max="36" width="7.5703125" bestFit="1" customWidth="1"/>
    <col min="37" max="37" width="5.85546875" bestFit="1" customWidth="1"/>
    <col min="38" max="38" width="8.5703125" bestFit="1" customWidth="1"/>
    <col min="39" max="39" width="15.5703125" bestFit="1" customWidth="1"/>
    <col min="40" max="40" width="13.140625" bestFit="1" customWidth="1"/>
    <col min="41" max="41" width="16" bestFit="1" customWidth="1"/>
    <col min="42" max="42" width="11.28515625" bestFit="1" customWidth="1"/>
  </cols>
  <sheetData>
    <row r="2" spans="2:3" x14ac:dyDescent="0.25">
      <c r="B2" s="7" t="s">
        <v>1570</v>
      </c>
      <c r="C2" t="s">
        <v>1573</v>
      </c>
    </row>
    <row r="3" spans="2:3" x14ac:dyDescent="0.25">
      <c r="B3" s="8" t="s">
        <v>56</v>
      </c>
      <c r="C3">
        <v>93</v>
      </c>
    </row>
    <row r="4" spans="2:3" x14ac:dyDescent="0.25">
      <c r="B4" s="8" t="s">
        <v>27</v>
      </c>
      <c r="C4">
        <v>225</v>
      </c>
    </row>
    <row r="5" spans="2:3" x14ac:dyDescent="0.25">
      <c r="B5" s="8" t="s">
        <v>63</v>
      </c>
      <c r="C5">
        <v>56</v>
      </c>
    </row>
    <row r="6" spans="2:3" x14ac:dyDescent="0.25">
      <c r="B6" s="8" t="s">
        <v>90</v>
      </c>
      <c r="C6">
        <v>56</v>
      </c>
    </row>
    <row r="7" spans="2:3" x14ac:dyDescent="0.25">
      <c r="B7" s="8" t="s">
        <v>105</v>
      </c>
      <c r="C7">
        <v>35</v>
      </c>
    </row>
    <row r="8" spans="2:3" x14ac:dyDescent="0.25">
      <c r="B8" s="8" t="s">
        <v>156</v>
      </c>
      <c r="C8">
        <v>38</v>
      </c>
    </row>
    <row r="9" spans="2:3" x14ac:dyDescent="0.25">
      <c r="B9" s="8" t="s">
        <v>135</v>
      </c>
      <c r="C9">
        <v>45</v>
      </c>
    </row>
    <row r="10" spans="2:3" x14ac:dyDescent="0.25">
      <c r="B10" s="8" t="s">
        <v>20</v>
      </c>
      <c r="C10">
        <v>47</v>
      </c>
    </row>
    <row r="11" spans="2:3" x14ac:dyDescent="0.25">
      <c r="B11" s="8" t="s">
        <v>194</v>
      </c>
      <c r="C11">
        <v>60</v>
      </c>
    </row>
    <row r="12" spans="2:3" x14ac:dyDescent="0.25">
      <c r="B12" s="8" t="s">
        <v>1543</v>
      </c>
      <c r="C12">
        <v>44</v>
      </c>
    </row>
    <row r="13" spans="2:3" x14ac:dyDescent="0.25">
      <c r="B13" s="8" t="s">
        <v>166</v>
      </c>
      <c r="C13">
        <v>110</v>
      </c>
    </row>
    <row r="14" spans="2:3" x14ac:dyDescent="0.25">
      <c r="B14" s="8" t="s">
        <v>122</v>
      </c>
      <c r="C14">
        <v>191</v>
      </c>
    </row>
    <row r="15" spans="2:3" x14ac:dyDescent="0.25">
      <c r="B15" s="8" t="s">
        <v>1571</v>
      </c>
      <c r="C15">
        <v>1000</v>
      </c>
    </row>
    <row r="23" spans="2:4" x14ac:dyDescent="0.25">
      <c r="B23" s="7" t="s">
        <v>1570</v>
      </c>
      <c r="C23" t="s">
        <v>1610</v>
      </c>
      <c r="D23" t="s">
        <v>1646</v>
      </c>
    </row>
    <row r="24" spans="2:4" x14ac:dyDescent="0.25">
      <c r="B24" s="8" t="s">
        <v>56</v>
      </c>
      <c r="C24" s="3">
        <v>141630.55000000005</v>
      </c>
      <c r="D24" s="3">
        <v>31206.130000000008</v>
      </c>
    </row>
    <row r="25" spans="2:4" x14ac:dyDescent="0.25">
      <c r="B25" s="8" t="s">
        <v>27</v>
      </c>
      <c r="C25" s="3">
        <v>336836.68000000005</v>
      </c>
      <c r="D25" s="3">
        <v>73519.510000000024</v>
      </c>
    </row>
    <row r="26" spans="2:4" x14ac:dyDescent="0.25">
      <c r="B26" s="8" t="s">
        <v>63</v>
      </c>
      <c r="C26" s="3">
        <v>70071.440000000017</v>
      </c>
      <c r="D26" s="3">
        <v>15001.689999999999</v>
      </c>
    </row>
    <row r="27" spans="2:4" x14ac:dyDescent="0.25">
      <c r="B27" s="8" t="s">
        <v>90</v>
      </c>
      <c r="C27" s="3">
        <v>89705.000000000015</v>
      </c>
      <c r="D27" s="3">
        <v>19653.14</v>
      </c>
    </row>
    <row r="28" spans="2:4" x14ac:dyDescent="0.25">
      <c r="B28" s="8" t="s">
        <v>105</v>
      </c>
      <c r="C28" s="3">
        <v>56320.670000000013</v>
      </c>
      <c r="D28" s="3">
        <v>12590.979999999998</v>
      </c>
    </row>
    <row r="29" spans="2:4" x14ac:dyDescent="0.25">
      <c r="B29" s="8" t="s">
        <v>156</v>
      </c>
      <c r="C29" s="3">
        <v>38334.150000000009</v>
      </c>
      <c r="D29" s="3">
        <v>8337.86</v>
      </c>
    </row>
    <row r="30" spans="2:4" x14ac:dyDescent="0.25">
      <c r="B30" s="8" t="s">
        <v>135</v>
      </c>
      <c r="C30" s="3">
        <v>76994.330000000016</v>
      </c>
      <c r="D30" s="3">
        <v>16215.050000000003</v>
      </c>
    </row>
    <row r="31" spans="2:4" x14ac:dyDescent="0.25">
      <c r="B31" s="8" t="s">
        <v>20</v>
      </c>
      <c r="C31" s="3">
        <v>77161.73</v>
      </c>
      <c r="D31" s="3">
        <v>17054.540000000005</v>
      </c>
    </row>
    <row r="32" spans="2:4" x14ac:dyDescent="0.25">
      <c r="B32" s="8" t="s">
        <v>194</v>
      </c>
      <c r="C32" s="3">
        <v>83137.150000000038</v>
      </c>
      <c r="D32" s="3">
        <v>17955.72</v>
      </c>
    </row>
    <row r="33" spans="2:4" x14ac:dyDescent="0.25">
      <c r="B33" s="8" t="s">
        <v>1543</v>
      </c>
      <c r="C33" s="3">
        <v>53287.360000000008</v>
      </c>
      <c r="D33" s="3">
        <v>11797.93</v>
      </c>
    </row>
    <row r="34" spans="2:4" x14ac:dyDescent="0.25">
      <c r="B34" s="8" t="s">
        <v>166</v>
      </c>
      <c r="C34" s="3">
        <v>176790.66</v>
      </c>
      <c r="D34" s="3">
        <v>38844.969999999987</v>
      </c>
    </row>
    <row r="35" spans="2:4" x14ac:dyDescent="0.25">
      <c r="B35" s="8" t="s">
        <v>122</v>
      </c>
      <c r="C35" s="3">
        <v>338065.14000000031</v>
      </c>
      <c r="D35" s="3">
        <v>74815.019999999946</v>
      </c>
    </row>
    <row r="36" spans="2:4" x14ac:dyDescent="0.25">
      <c r="B36" s="8" t="s">
        <v>1571</v>
      </c>
      <c r="C36" s="3">
        <v>1538334.8600000006</v>
      </c>
      <c r="D36" s="3">
        <v>336992.54</v>
      </c>
    </row>
    <row r="44" spans="2:4" x14ac:dyDescent="0.25">
      <c r="B44" s="7" t="s">
        <v>1570</v>
      </c>
      <c r="C44" t="s">
        <v>1606</v>
      </c>
    </row>
    <row r="45" spans="2:4" x14ac:dyDescent="0.25">
      <c r="B45" s="8" t="s">
        <v>56</v>
      </c>
      <c r="C45" s="3">
        <v>131.60537634408601</v>
      </c>
    </row>
    <row r="46" spans="2:4" x14ac:dyDescent="0.25">
      <c r="B46" s="8" t="s">
        <v>27</v>
      </c>
      <c r="C46" s="3">
        <v>93.262444444444412</v>
      </c>
    </row>
    <row r="47" spans="2:4" x14ac:dyDescent="0.25">
      <c r="B47" s="8" t="s">
        <v>63</v>
      </c>
      <c r="C47" s="3">
        <v>88.791607142857146</v>
      </c>
    </row>
    <row r="48" spans="2:4" x14ac:dyDescent="0.25">
      <c r="B48" s="8" t="s">
        <v>90</v>
      </c>
      <c r="C48" s="3">
        <v>108.43107142857146</v>
      </c>
    </row>
    <row r="49" spans="2:3" x14ac:dyDescent="0.25">
      <c r="B49" s="8" t="s">
        <v>105</v>
      </c>
      <c r="C49" s="3">
        <v>111.44057142857146</v>
      </c>
    </row>
    <row r="50" spans="2:3" x14ac:dyDescent="0.25">
      <c r="B50" s="8" t="s">
        <v>156</v>
      </c>
      <c r="C50" s="3">
        <v>102.12736842105262</v>
      </c>
    </row>
    <row r="51" spans="2:3" x14ac:dyDescent="0.25">
      <c r="B51" s="8" t="s">
        <v>135</v>
      </c>
      <c r="C51" s="3">
        <v>96.63022222222223</v>
      </c>
    </row>
    <row r="52" spans="2:3" x14ac:dyDescent="0.25">
      <c r="B52" s="8" t="s">
        <v>20</v>
      </c>
      <c r="C52" s="3">
        <v>92.064042553191499</v>
      </c>
    </row>
    <row r="53" spans="2:3" x14ac:dyDescent="0.25">
      <c r="B53" s="8" t="s">
        <v>194</v>
      </c>
      <c r="C53" s="3">
        <v>104.01083333333335</v>
      </c>
    </row>
    <row r="54" spans="2:3" x14ac:dyDescent="0.25">
      <c r="B54" s="8" t="s">
        <v>1543</v>
      </c>
      <c r="C54" s="3">
        <v>97.359090909090909</v>
      </c>
    </row>
    <row r="55" spans="2:3" x14ac:dyDescent="0.25">
      <c r="B55" s="8" t="s">
        <v>166</v>
      </c>
      <c r="C55" s="3">
        <v>95.445818181818169</v>
      </c>
    </row>
    <row r="56" spans="2:3" x14ac:dyDescent="0.25">
      <c r="B56" s="8" t="s">
        <v>122</v>
      </c>
      <c r="C56" s="3">
        <v>107.80821989528799</v>
      </c>
    </row>
    <row r="57" spans="2:3" x14ac:dyDescent="0.25">
      <c r="B57" s="8" t="s">
        <v>1571</v>
      </c>
      <c r="C57" s="3">
        <v>102.33930999999991</v>
      </c>
    </row>
    <row r="65" spans="2:5" x14ac:dyDescent="0.25">
      <c r="B65" s="7" t="s">
        <v>1643</v>
      </c>
      <c r="C65" s="7" t="s">
        <v>1644</v>
      </c>
    </row>
    <row r="66" spans="2:5" x14ac:dyDescent="0.25">
      <c r="B66" s="7" t="s">
        <v>1570</v>
      </c>
      <c r="C66" t="s">
        <v>1642</v>
      </c>
      <c r="D66" t="s">
        <v>1619</v>
      </c>
      <c r="E66" t="s">
        <v>1641</v>
      </c>
    </row>
    <row r="67" spans="2:5" x14ac:dyDescent="0.25">
      <c r="B67" s="8" t="s">
        <v>56</v>
      </c>
      <c r="C67">
        <v>46</v>
      </c>
      <c r="D67">
        <v>32</v>
      </c>
      <c r="E67">
        <v>15</v>
      </c>
    </row>
    <row r="68" spans="2:5" x14ac:dyDescent="0.25">
      <c r="B68" s="8" t="s">
        <v>27</v>
      </c>
      <c r="C68">
        <v>114</v>
      </c>
      <c r="D68">
        <v>73</v>
      </c>
      <c r="E68">
        <v>38</v>
      </c>
    </row>
    <row r="69" spans="2:5" x14ac:dyDescent="0.25">
      <c r="B69" s="8" t="s">
        <v>63</v>
      </c>
      <c r="C69">
        <v>29</v>
      </c>
      <c r="D69">
        <v>21</v>
      </c>
      <c r="E69">
        <v>6</v>
      </c>
    </row>
    <row r="70" spans="2:5" x14ac:dyDescent="0.25">
      <c r="B70" s="8" t="s">
        <v>90</v>
      </c>
      <c r="C70">
        <v>24</v>
      </c>
      <c r="D70">
        <v>25</v>
      </c>
      <c r="E70">
        <v>7</v>
      </c>
    </row>
    <row r="71" spans="2:5" x14ac:dyDescent="0.25">
      <c r="B71" s="8" t="s">
        <v>105</v>
      </c>
      <c r="C71">
        <v>13</v>
      </c>
      <c r="D71">
        <v>17</v>
      </c>
      <c r="E71">
        <v>5</v>
      </c>
    </row>
    <row r="72" spans="2:5" x14ac:dyDescent="0.25">
      <c r="B72" s="8" t="s">
        <v>156</v>
      </c>
      <c r="C72">
        <v>22</v>
      </c>
      <c r="D72">
        <v>15</v>
      </c>
      <c r="E72">
        <v>1</v>
      </c>
    </row>
    <row r="73" spans="2:5" x14ac:dyDescent="0.25">
      <c r="B73" s="8" t="s">
        <v>135</v>
      </c>
      <c r="C73">
        <v>18</v>
      </c>
      <c r="D73">
        <v>17</v>
      </c>
      <c r="E73">
        <v>10</v>
      </c>
    </row>
    <row r="74" spans="2:5" x14ac:dyDescent="0.25">
      <c r="B74" s="8" t="s">
        <v>20</v>
      </c>
      <c r="C74">
        <v>22</v>
      </c>
      <c r="D74">
        <v>17</v>
      </c>
      <c r="E74">
        <v>8</v>
      </c>
    </row>
    <row r="75" spans="2:5" x14ac:dyDescent="0.25">
      <c r="B75" s="8" t="s">
        <v>194</v>
      </c>
      <c r="C75">
        <v>34</v>
      </c>
      <c r="D75">
        <v>20</v>
      </c>
      <c r="E75">
        <v>6</v>
      </c>
    </row>
    <row r="76" spans="2:5" x14ac:dyDescent="0.25">
      <c r="B76" s="8" t="s">
        <v>1543</v>
      </c>
      <c r="C76">
        <v>27</v>
      </c>
      <c r="D76">
        <v>15</v>
      </c>
      <c r="E76">
        <v>2</v>
      </c>
    </row>
    <row r="77" spans="2:5" x14ac:dyDescent="0.25">
      <c r="B77" s="8" t="s">
        <v>166</v>
      </c>
      <c r="C77">
        <v>55</v>
      </c>
      <c r="D77">
        <v>35</v>
      </c>
      <c r="E77">
        <v>20</v>
      </c>
    </row>
    <row r="78" spans="2:5" x14ac:dyDescent="0.25">
      <c r="B78" s="8" t="s">
        <v>122</v>
      </c>
      <c r="C78">
        <v>85</v>
      </c>
      <c r="D78">
        <v>76</v>
      </c>
      <c r="E78">
        <v>30</v>
      </c>
    </row>
    <row r="79" spans="2:5" x14ac:dyDescent="0.25">
      <c r="B79" s="8" t="s">
        <v>1571</v>
      </c>
      <c r="C79">
        <v>489</v>
      </c>
      <c r="D79">
        <v>363</v>
      </c>
      <c r="E79">
        <v>148</v>
      </c>
    </row>
    <row r="93" spans="2:10" x14ac:dyDescent="0.25">
      <c r="B93" s="7" t="s">
        <v>1570</v>
      </c>
      <c r="C93" t="s">
        <v>1573</v>
      </c>
      <c r="D93" t="s">
        <v>1661</v>
      </c>
      <c r="E93" t="s">
        <v>1610</v>
      </c>
      <c r="F93" t="s">
        <v>1646</v>
      </c>
      <c r="I93" t="s">
        <v>1662</v>
      </c>
      <c r="J93">
        <f>GETPIVOTDATA("Number of Orders",$B$93)</f>
        <v>1000</v>
      </c>
    </row>
    <row r="94" spans="2:10" x14ac:dyDescent="0.25">
      <c r="B94" s="8" t="s">
        <v>56</v>
      </c>
      <c r="C94" s="36">
        <v>93</v>
      </c>
      <c r="D94" s="36">
        <v>226</v>
      </c>
      <c r="E94" s="3">
        <v>141630.55000000005</v>
      </c>
      <c r="F94" s="3">
        <v>31206.130000000008</v>
      </c>
      <c r="I94" t="s">
        <v>1663</v>
      </c>
      <c r="J94">
        <f>GETPIVOTDATA("Total Quantity",$B$93)</f>
        <v>2435</v>
      </c>
    </row>
    <row r="95" spans="2:10" x14ac:dyDescent="0.25">
      <c r="B95" s="8" t="s">
        <v>27</v>
      </c>
      <c r="C95" s="36">
        <v>225</v>
      </c>
      <c r="D95" s="36">
        <v>548</v>
      </c>
      <c r="E95" s="3">
        <v>336836.68000000005</v>
      </c>
      <c r="F95" s="3">
        <v>73519.510000000024</v>
      </c>
      <c r="I95" t="s">
        <v>1630</v>
      </c>
      <c r="J95" s="3">
        <f>GETPIVOTDATA("Total Sales",$B$93)</f>
        <v>1538334.8600000003</v>
      </c>
    </row>
    <row r="96" spans="2:10" x14ac:dyDescent="0.25">
      <c r="B96" s="8" t="s">
        <v>63</v>
      </c>
      <c r="C96" s="36">
        <v>56</v>
      </c>
      <c r="D96" s="36">
        <v>123</v>
      </c>
      <c r="E96" s="3">
        <v>70071.440000000017</v>
      </c>
      <c r="F96" s="3">
        <v>15001.689999999999</v>
      </c>
      <c r="I96" t="s">
        <v>1631</v>
      </c>
      <c r="J96" s="3">
        <f>GETPIVOTDATA("Total Profit",$B$93)</f>
        <v>336992.53999999969</v>
      </c>
    </row>
    <row r="97" spans="2:6" x14ac:dyDescent="0.25">
      <c r="B97" s="8" t="s">
        <v>90</v>
      </c>
      <c r="C97" s="36">
        <v>56</v>
      </c>
      <c r="D97" s="36">
        <v>133</v>
      </c>
      <c r="E97" s="3">
        <v>89705.000000000015</v>
      </c>
      <c r="F97" s="3">
        <v>19653.14</v>
      </c>
    </row>
    <row r="98" spans="2:6" x14ac:dyDescent="0.25">
      <c r="B98" s="8" t="s">
        <v>105</v>
      </c>
      <c r="C98" s="36">
        <v>35</v>
      </c>
      <c r="D98" s="36">
        <v>91</v>
      </c>
      <c r="E98" s="3">
        <v>56320.670000000013</v>
      </c>
      <c r="F98" s="3">
        <v>12590.979999999998</v>
      </c>
    </row>
    <row r="99" spans="2:6" x14ac:dyDescent="0.25">
      <c r="B99" s="8" t="s">
        <v>156</v>
      </c>
      <c r="C99" s="36">
        <v>38</v>
      </c>
      <c r="D99" s="36">
        <v>67</v>
      </c>
      <c r="E99" s="3">
        <v>38334.150000000009</v>
      </c>
      <c r="F99" s="3">
        <v>8337.86</v>
      </c>
    </row>
    <row r="100" spans="2:6" x14ac:dyDescent="0.25">
      <c r="B100" s="8" t="s">
        <v>135</v>
      </c>
      <c r="C100" s="36">
        <v>45</v>
      </c>
      <c r="D100" s="36">
        <v>131</v>
      </c>
      <c r="E100" s="3">
        <v>76994.330000000016</v>
      </c>
      <c r="F100" s="3">
        <v>16215.050000000003</v>
      </c>
    </row>
    <row r="101" spans="2:6" x14ac:dyDescent="0.25">
      <c r="B101" s="8" t="s">
        <v>20</v>
      </c>
      <c r="C101" s="36">
        <v>47</v>
      </c>
      <c r="D101" s="36">
        <v>125</v>
      </c>
      <c r="E101" s="3">
        <v>77161.73</v>
      </c>
      <c r="F101" s="3">
        <v>17054.540000000005</v>
      </c>
    </row>
    <row r="102" spans="2:6" x14ac:dyDescent="0.25">
      <c r="B102" s="8" t="s">
        <v>194</v>
      </c>
      <c r="C102" s="36">
        <v>60</v>
      </c>
      <c r="D102" s="36">
        <v>133</v>
      </c>
      <c r="E102" s="3">
        <v>83137.150000000038</v>
      </c>
      <c r="F102" s="3">
        <v>17955.72</v>
      </c>
    </row>
    <row r="103" spans="2:6" x14ac:dyDescent="0.25">
      <c r="B103" s="8" t="s">
        <v>1543</v>
      </c>
      <c r="C103" s="36">
        <v>44</v>
      </c>
      <c r="D103" s="36">
        <v>91</v>
      </c>
      <c r="E103" s="3">
        <v>53287.360000000008</v>
      </c>
      <c r="F103" s="3">
        <v>11797.93</v>
      </c>
    </row>
    <row r="104" spans="2:6" x14ac:dyDescent="0.25">
      <c r="B104" s="8" t="s">
        <v>166</v>
      </c>
      <c r="C104" s="36">
        <v>110</v>
      </c>
      <c r="D104" s="36">
        <v>277</v>
      </c>
      <c r="E104" s="3">
        <v>176790.66</v>
      </c>
      <c r="F104" s="3">
        <v>38844.969999999987</v>
      </c>
    </row>
    <row r="105" spans="2:6" x14ac:dyDescent="0.25">
      <c r="B105" s="8" t="s">
        <v>122</v>
      </c>
      <c r="C105" s="36">
        <v>191</v>
      </c>
      <c r="D105" s="36">
        <v>490</v>
      </c>
      <c r="E105" s="3">
        <v>338065.14000000031</v>
      </c>
      <c r="F105" s="3">
        <v>74815.019999999946</v>
      </c>
    </row>
    <row r="106" spans="2:6" x14ac:dyDescent="0.25">
      <c r="B106" s="8" t="s">
        <v>1571</v>
      </c>
      <c r="C106" s="36">
        <v>1000</v>
      </c>
      <c r="D106" s="36">
        <v>2435</v>
      </c>
      <c r="E106" s="3">
        <v>1538334.8600000003</v>
      </c>
      <c r="F106" s="3">
        <v>336992.53999999969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B7076-6ED1-438C-AF85-75C25EB8CE6D}">
  <dimension ref="A1:S13"/>
  <sheetViews>
    <sheetView workbookViewId="0">
      <selection activeCell="M51" sqref="M51"/>
    </sheetView>
  </sheetViews>
  <sheetFormatPr defaultRowHeight="15" x14ac:dyDescent="0.25"/>
  <cols>
    <col min="1" max="1" width="10.5703125" customWidth="1"/>
    <col min="2" max="2" width="12.85546875" customWidth="1"/>
    <col min="4" max="4" width="14" customWidth="1"/>
    <col min="5" max="5" width="17.42578125" customWidth="1"/>
    <col min="6" max="6" width="11" customWidth="1"/>
    <col min="9" max="9" width="10.140625" customWidth="1"/>
    <col min="10" max="10" width="12.28515625" customWidth="1"/>
    <col min="11" max="11" width="15.7109375" customWidth="1"/>
    <col min="13" max="13" width="12.28515625" customWidth="1"/>
    <col min="14" max="15" width="10.85546875" customWidth="1"/>
    <col min="16" max="16" width="11.7109375" customWidth="1"/>
    <col min="17" max="17" width="15.140625" customWidth="1"/>
    <col min="18" max="18" width="18.7109375" customWidth="1"/>
  </cols>
  <sheetData>
    <row r="1" spans="1:19" x14ac:dyDescent="0.25">
      <c r="A1" t="s">
        <v>0</v>
      </c>
      <c r="B1" t="s">
        <v>1</v>
      </c>
      <c r="C1" t="s">
        <v>1607</v>
      </c>
      <c r="D1" t="s">
        <v>2</v>
      </c>
      <c r="E1" t="s">
        <v>3</v>
      </c>
      <c r="F1" t="s">
        <v>4</v>
      </c>
      <c r="G1" t="s">
        <v>5</v>
      </c>
      <c r="H1" t="s">
        <v>6</v>
      </c>
      <c r="I1" t="s">
        <v>7</v>
      </c>
      <c r="J1" t="s">
        <v>8</v>
      </c>
      <c r="K1" t="s">
        <v>9</v>
      </c>
      <c r="L1" t="s">
        <v>1572</v>
      </c>
      <c r="M1" t="s">
        <v>1568</v>
      </c>
      <c r="N1" t="s">
        <v>10</v>
      </c>
      <c r="O1" t="s">
        <v>11</v>
      </c>
      <c r="P1" t="s">
        <v>12</v>
      </c>
      <c r="Q1" t="s">
        <v>13</v>
      </c>
      <c r="R1" t="s">
        <v>1672</v>
      </c>
      <c r="S1" t="s">
        <v>14</v>
      </c>
    </row>
    <row r="2" spans="1:19" x14ac:dyDescent="0.25">
      <c r="A2" t="s">
        <v>1467</v>
      </c>
      <c r="B2" s="47">
        <v>43920</v>
      </c>
      <c r="C2" t="s">
        <v>1620</v>
      </c>
      <c r="D2">
        <v>10319</v>
      </c>
      <c r="E2" t="s">
        <v>621</v>
      </c>
      <c r="F2" t="s">
        <v>32</v>
      </c>
      <c r="G2" t="s">
        <v>18</v>
      </c>
      <c r="H2" t="s">
        <v>19</v>
      </c>
      <c r="I2" t="s">
        <v>20</v>
      </c>
      <c r="J2" t="s">
        <v>146</v>
      </c>
      <c r="K2" t="s">
        <v>147</v>
      </c>
      <c r="L2" t="s">
        <v>1576</v>
      </c>
      <c r="M2" t="s">
        <v>1619</v>
      </c>
      <c r="N2">
        <v>4</v>
      </c>
      <c r="O2">
        <v>0.1</v>
      </c>
      <c r="P2">
        <v>644.72</v>
      </c>
      <c r="Q2">
        <v>14.53</v>
      </c>
      <c r="R2">
        <v>70.021111111111054</v>
      </c>
      <c r="S2">
        <v>78.81</v>
      </c>
    </row>
    <row r="3" spans="1:19" x14ac:dyDescent="0.25">
      <c r="A3" t="s">
        <v>1280</v>
      </c>
      <c r="B3" s="47">
        <v>43962</v>
      </c>
      <c r="C3" t="s">
        <v>1620</v>
      </c>
      <c r="D3">
        <v>10336</v>
      </c>
      <c r="E3" t="s">
        <v>1114</v>
      </c>
      <c r="F3" t="s">
        <v>32</v>
      </c>
      <c r="G3" t="s">
        <v>40</v>
      </c>
      <c r="H3" t="s">
        <v>41</v>
      </c>
      <c r="I3" t="s">
        <v>166</v>
      </c>
      <c r="J3" t="s">
        <v>106</v>
      </c>
      <c r="K3" t="s">
        <v>107</v>
      </c>
      <c r="L3" t="s">
        <v>1576</v>
      </c>
      <c r="M3" t="s">
        <v>1641</v>
      </c>
      <c r="N3">
        <v>6</v>
      </c>
      <c r="O3">
        <v>0.05</v>
      </c>
      <c r="P3">
        <v>6043.92</v>
      </c>
      <c r="Q3">
        <v>259.14</v>
      </c>
      <c r="R3">
        <v>304.46210526315826</v>
      </c>
      <c r="S3">
        <v>1536.89</v>
      </c>
    </row>
    <row r="4" spans="1:19" x14ac:dyDescent="0.25">
      <c r="A4" t="s">
        <v>1078</v>
      </c>
      <c r="B4" s="47">
        <v>43638</v>
      </c>
      <c r="C4" t="s">
        <v>1648</v>
      </c>
      <c r="D4">
        <v>10142</v>
      </c>
      <c r="E4" t="s">
        <v>67</v>
      </c>
      <c r="F4" t="s">
        <v>32</v>
      </c>
      <c r="G4" t="s">
        <v>54</v>
      </c>
      <c r="H4" t="s">
        <v>55</v>
      </c>
      <c r="I4" t="s">
        <v>56</v>
      </c>
      <c r="J4" t="s">
        <v>106</v>
      </c>
      <c r="K4" t="s">
        <v>107</v>
      </c>
      <c r="L4" t="s">
        <v>1576</v>
      </c>
      <c r="M4" t="s">
        <v>1642</v>
      </c>
      <c r="N4">
        <v>1</v>
      </c>
      <c r="O4">
        <v>0</v>
      </c>
      <c r="P4">
        <v>1007.32</v>
      </c>
      <c r="Q4">
        <v>282.7</v>
      </c>
      <c r="R4">
        <v>0</v>
      </c>
      <c r="S4">
        <v>280.10000000000002</v>
      </c>
    </row>
    <row r="5" spans="1:19" x14ac:dyDescent="0.25">
      <c r="A5" t="s">
        <v>964</v>
      </c>
      <c r="B5" s="47">
        <v>43269</v>
      </c>
      <c r="C5" t="s">
        <v>1647</v>
      </c>
      <c r="D5">
        <v>10375</v>
      </c>
      <c r="E5" t="s">
        <v>965</v>
      </c>
      <c r="F5" t="s">
        <v>32</v>
      </c>
      <c r="G5" t="s">
        <v>133</v>
      </c>
      <c r="H5" t="s">
        <v>134</v>
      </c>
      <c r="I5" t="s">
        <v>135</v>
      </c>
      <c r="J5" t="s">
        <v>106</v>
      </c>
      <c r="K5" t="s">
        <v>107</v>
      </c>
      <c r="L5" t="s">
        <v>1576</v>
      </c>
      <c r="M5" t="s">
        <v>1642</v>
      </c>
      <c r="N5">
        <v>1</v>
      </c>
      <c r="O5">
        <v>0</v>
      </c>
      <c r="P5">
        <v>1007.32</v>
      </c>
      <c r="Q5">
        <v>270.92</v>
      </c>
      <c r="R5">
        <v>0</v>
      </c>
      <c r="S5">
        <v>278.92</v>
      </c>
    </row>
    <row r="6" spans="1:19" x14ac:dyDescent="0.25">
      <c r="A6" t="s">
        <v>767</v>
      </c>
      <c r="B6" s="47">
        <v>44615</v>
      </c>
      <c r="C6" t="s">
        <v>1618</v>
      </c>
      <c r="D6">
        <v>10218</v>
      </c>
      <c r="E6" t="s">
        <v>293</v>
      </c>
      <c r="F6" t="s">
        <v>32</v>
      </c>
      <c r="G6" t="s">
        <v>261</v>
      </c>
      <c r="H6" t="s">
        <v>261</v>
      </c>
      <c r="I6" t="s">
        <v>1543</v>
      </c>
      <c r="J6" t="s">
        <v>106</v>
      </c>
      <c r="K6" t="s">
        <v>107</v>
      </c>
      <c r="L6" t="s">
        <v>1576</v>
      </c>
      <c r="M6" t="s">
        <v>1619</v>
      </c>
      <c r="N6">
        <v>4</v>
      </c>
      <c r="O6">
        <v>0.25</v>
      </c>
      <c r="P6">
        <v>4029.28</v>
      </c>
      <c r="Q6">
        <v>270.92</v>
      </c>
      <c r="R6">
        <v>1252.7866666666664</v>
      </c>
      <c r="S6">
        <v>1034.4100000000001</v>
      </c>
    </row>
    <row r="7" spans="1:19" x14ac:dyDescent="0.25">
      <c r="A7" t="s">
        <v>650</v>
      </c>
      <c r="B7" s="47">
        <v>44492</v>
      </c>
      <c r="C7" t="s">
        <v>1621</v>
      </c>
      <c r="D7">
        <v>10074</v>
      </c>
      <c r="E7" t="s">
        <v>389</v>
      </c>
      <c r="F7" t="s">
        <v>32</v>
      </c>
      <c r="G7" t="s">
        <v>33</v>
      </c>
      <c r="H7" t="s">
        <v>34</v>
      </c>
      <c r="I7" t="s">
        <v>27</v>
      </c>
      <c r="J7" t="s">
        <v>146</v>
      </c>
      <c r="K7" t="s">
        <v>147</v>
      </c>
      <c r="L7" t="s">
        <v>1576</v>
      </c>
      <c r="M7" t="s">
        <v>1642</v>
      </c>
      <c r="N7">
        <v>1</v>
      </c>
      <c r="O7">
        <v>0</v>
      </c>
      <c r="P7">
        <v>161.18</v>
      </c>
      <c r="Q7">
        <v>13.84</v>
      </c>
      <c r="R7">
        <v>0</v>
      </c>
      <c r="S7">
        <v>20.72</v>
      </c>
    </row>
    <row r="8" spans="1:19" x14ac:dyDescent="0.25">
      <c r="A8" t="s">
        <v>424</v>
      </c>
      <c r="B8" s="47">
        <v>43697</v>
      </c>
      <c r="C8" t="s">
        <v>1648</v>
      </c>
      <c r="D8">
        <v>10114</v>
      </c>
      <c r="E8" t="s">
        <v>425</v>
      </c>
      <c r="F8" t="s">
        <v>32</v>
      </c>
      <c r="G8" t="s">
        <v>72</v>
      </c>
      <c r="H8" t="s">
        <v>73</v>
      </c>
      <c r="I8" t="s">
        <v>56</v>
      </c>
      <c r="J8" t="s">
        <v>106</v>
      </c>
      <c r="K8" t="s">
        <v>107</v>
      </c>
      <c r="L8" t="s">
        <v>1576</v>
      </c>
      <c r="M8" t="s">
        <v>1642</v>
      </c>
      <c r="N8">
        <v>1</v>
      </c>
      <c r="O8">
        <v>0.15</v>
      </c>
      <c r="P8">
        <v>1007.32</v>
      </c>
      <c r="Q8">
        <v>282.7</v>
      </c>
      <c r="R8">
        <v>127.87411764705882</v>
      </c>
      <c r="S8">
        <v>280.10000000000002</v>
      </c>
    </row>
    <row r="9" spans="1:19" x14ac:dyDescent="0.25">
      <c r="A9" t="s">
        <v>420</v>
      </c>
      <c r="B9" s="47">
        <v>43500</v>
      </c>
      <c r="C9" t="s">
        <v>1648</v>
      </c>
      <c r="D9">
        <v>10393</v>
      </c>
      <c r="E9" t="s">
        <v>421</v>
      </c>
      <c r="F9" t="s">
        <v>32</v>
      </c>
      <c r="G9" t="s">
        <v>40</v>
      </c>
      <c r="H9" t="s">
        <v>41</v>
      </c>
      <c r="I9" t="s">
        <v>166</v>
      </c>
      <c r="J9" t="s">
        <v>146</v>
      </c>
      <c r="K9" t="s">
        <v>147</v>
      </c>
      <c r="L9" t="s">
        <v>1576</v>
      </c>
      <c r="M9" t="s">
        <v>1642</v>
      </c>
      <c r="N9">
        <v>1</v>
      </c>
      <c r="O9">
        <v>0</v>
      </c>
      <c r="P9">
        <v>161.18</v>
      </c>
      <c r="Q9">
        <v>15.22</v>
      </c>
      <c r="R9">
        <v>0</v>
      </c>
      <c r="S9">
        <v>20.86</v>
      </c>
    </row>
    <row r="10" spans="1:19" x14ac:dyDescent="0.25">
      <c r="A10" t="s">
        <v>356</v>
      </c>
      <c r="B10" s="47">
        <v>43790</v>
      </c>
      <c r="C10" t="s">
        <v>1648</v>
      </c>
      <c r="D10">
        <v>10115</v>
      </c>
      <c r="E10" t="s">
        <v>357</v>
      </c>
      <c r="F10" t="s">
        <v>32</v>
      </c>
      <c r="G10" t="s">
        <v>116</v>
      </c>
      <c r="H10" t="s">
        <v>26</v>
      </c>
      <c r="I10" t="s">
        <v>27</v>
      </c>
      <c r="J10" t="s">
        <v>146</v>
      </c>
      <c r="K10" t="s">
        <v>147</v>
      </c>
      <c r="L10" t="s">
        <v>1576</v>
      </c>
      <c r="M10" t="s">
        <v>1619</v>
      </c>
      <c r="N10">
        <v>3</v>
      </c>
      <c r="O10">
        <v>0.2</v>
      </c>
      <c r="P10">
        <v>483.54</v>
      </c>
      <c r="Q10">
        <v>13.84</v>
      </c>
      <c r="R10">
        <v>117.42499999999995</v>
      </c>
      <c r="S10">
        <v>59.4</v>
      </c>
    </row>
    <row r="11" spans="1:19" x14ac:dyDescent="0.25">
      <c r="A11" t="s">
        <v>286</v>
      </c>
      <c r="B11" s="47">
        <v>43205</v>
      </c>
      <c r="C11" t="s">
        <v>1647</v>
      </c>
      <c r="D11">
        <v>10270</v>
      </c>
      <c r="E11" t="s">
        <v>287</v>
      </c>
      <c r="F11" t="s">
        <v>32</v>
      </c>
      <c r="G11" t="s">
        <v>112</v>
      </c>
      <c r="H11" t="s">
        <v>26</v>
      </c>
      <c r="I11" t="s">
        <v>27</v>
      </c>
      <c r="J11" t="s">
        <v>106</v>
      </c>
      <c r="K11" t="s">
        <v>107</v>
      </c>
      <c r="L11" t="s">
        <v>1576</v>
      </c>
      <c r="M11" t="s">
        <v>1619</v>
      </c>
      <c r="N11">
        <v>3</v>
      </c>
      <c r="O11">
        <v>0.05</v>
      </c>
      <c r="P11">
        <v>3021.96</v>
      </c>
      <c r="Q11">
        <v>235.58</v>
      </c>
      <c r="R11">
        <v>146.65157894736876</v>
      </c>
      <c r="S11">
        <v>779.05</v>
      </c>
    </row>
    <row r="12" spans="1:19" x14ac:dyDescent="0.25">
      <c r="A12" t="s">
        <v>221</v>
      </c>
      <c r="B12" s="47">
        <v>43194</v>
      </c>
      <c r="C12" t="s">
        <v>1647</v>
      </c>
      <c r="D12">
        <v>10324</v>
      </c>
      <c r="E12" t="s">
        <v>222</v>
      </c>
      <c r="F12" t="s">
        <v>32</v>
      </c>
      <c r="G12" t="s">
        <v>133</v>
      </c>
      <c r="H12" t="s">
        <v>134</v>
      </c>
      <c r="I12" t="s">
        <v>135</v>
      </c>
      <c r="J12" t="s">
        <v>146</v>
      </c>
      <c r="K12" t="s">
        <v>147</v>
      </c>
      <c r="L12" t="s">
        <v>1576</v>
      </c>
      <c r="M12" t="s">
        <v>1619</v>
      </c>
      <c r="N12">
        <v>4</v>
      </c>
      <c r="O12">
        <v>0.05</v>
      </c>
      <c r="P12">
        <v>644.72</v>
      </c>
      <c r="Q12">
        <v>15.92</v>
      </c>
      <c r="R12">
        <v>33.094736842105249</v>
      </c>
      <c r="S12">
        <v>78.95</v>
      </c>
    </row>
    <row r="13" spans="1:19" x14ac:dyDescent="0.25">
      <c r="A13" t="s">
        <v>144</v>
      </c>
      <c r="B13" s="47">
        <v>44378</v>
      </c>
      <c r="C13" t="s">
        <v>1621</v>
      </c>
      <c r="D13">
        <v>10222</v>
      </c>
      <c r="E13" t="s">
        <v>145</v>
      </c>
      <c r="F13" t="s">
        <v>32</v>
      </c>
      <c r="G13" t="s">
        <v>121</v>
      </c>
      <c r="H13" t="s">
        <v>121</v>
      </c>
      <c r="I13" t="s">
        <v>122</v>
      </c>
      <c r="J13" t="s">
        <v>146</v>
      </c>
      <c r="K13" t="s">
        <v>147</v>
      </c>
      <c r="L13" t="s">
        <v>1576</v>
      </c>
      <c r="M13" t="s">
        <v>1619</v>
      </c>
      <c r="N13">
        <v>4</v>
      </c>
      <c r="O13">
        <v>0</v>
      </c>
      <c r="P13">
        <v>644.72</v>
      </c>
      <c r="Q13">
        <v>14.53</v>
      </c>
      <c r="R13">
        <v>0</v>
      </c>
      <c r="S13">
        <v>78.81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Raw Data</vt:lpstr>
      <vt:lpstr>Working Sheet</vt:lpstr>
      <vt:lpstr>Quick Analysis</vt:lpstr>
      <vt:lpstr>Filtering</vt:lpstr>
      <vt:lpstr>Identifying Incorrect Input</vt:lpstr>
      <vt:lpstr>Lifetime Sales Dashboard</vt:lpstr>
      <vt:lpstr>Brand Dashboard</vt:lpstr>
      <vt:lpstr>Country Dashboard</vt:lpstr>
      <vt:lpstr>Lifetime Sales Pivot Tables</vt:lpstr>
      <vt:lpstr>Brand Pivot Tables</vt:lpstr>
      <vt:lpstr>Country Pivot Tables</vt:lpstr>
      <vt:lpstr>Sheet7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Prashad</cp:lastModifiedBy>
  <dcterms:created xsi:type="dcterms:W3CDTF">2023-12-29T20:55:47Z</dcterms:created>
  <dcterms:modified xsi:type="dcterms:W3CDTF">2024-01-23T20:04:27Z</dcterms:modified>
</cp:coreProperties>
</file>