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PC\Downloads\AngloAmerican Data Analysis\"/>
    </mc:Choice>
  </mc:AlternateContent>
  <xr:revisionPtr revIDLastSave="0" documentId="13_ncr:1_{76E5799A-8136-4C91-9947-7C245AC8FAB7}" xr6:coauthVersionLast="47" xr6:coauthVersionMax="47" xr10:uidLastSave="{00000000-0000-0000-0000-000000000000}"/>
  <bookViews>
    <workbookView xWindow="-108" yWindow="-108" windowWidth="23256" windowHeight="13176" firstSheet="1" activeTab="5" xr2:uid="{00000000-000D-0000-FFFF-FFFF00000000}"/>
  </bookViews>
  <sheets>
    <sheet name="Twik" sheetId="9" r:id="rId1"/>
    <sheet name="Moto-AAZ" sheetId="12" r:id="rId2"/>
    <sheet name="Mototolo" sheetId="11" r:id="rId3"/>
    <sheet name="Mogala" sheetId="8" r:id="rId4"/>
    <sheet name="Rusty" sheetId="1" r:id="rId5"/>
    <sheet name="Amanda-AAZ" sheetId="5" r:id="rId6"/>
    <sheet name="Twik-AAZ" sheetId="10" r:id="rId7"/>
    <sheet name="Amanda" sheetId="6" r:id="rId8"/>
    <sheet name="Mogala-AAZ" sheetId="7" r:id="rId9"/>
    <sheet name="Rusty-AAZ" sheetId="2" r:id="rId10"/>
    <sheet name="Polokwane-AAZ" sheetId="3" r:id="rId11"/>
    <sheet name="Polokwane" sheetId="4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2" l="1"/>
  <c r="G4" i="12"/>
  <c r="G5" i="12"/>
  <c r="G6" i="12"/>
  <c r="G7" i="12"/>
  <c r="G8" i="12"/>
  <c r="G9" i="12"/>
  <c r="G10" i="12"/>
  <c r="G11" i="12"/>
  <c r="G12" i="12"/>
  <c r="G13" i="12"/>
  <c r="G2" i="12"/>
  <c r="G3" i="10"/>
  <c r="G4" i="10"/>
  <c r="G5" i="10"/>
  <c r="G8" i="10"/>
  <c r="G9" i="10"/>
  <c r="G2" i="10"/>
  <c r="H29" i="7"/>
  <c r="H28" i="7"/>
  <c r="H25" i="7"/>
  <c r="H26" i="7"/>
  <c r="H27" i="7"/>
  <c r="H24" i="7"/>
  <c r="H22" i="7"/>
  <c r="H23" i="7"/>
  <c r="H21" i="7"/>
  <c r="H20" i="7"/>
  <c r="H19" i="7"/>
  <c r="H18" i="7"/>
  <c r="H17" i="7"/>
  <c r="H16" i="7"/>
  <c r="H15" i="7"/>
  <c r="H14" i="7"/>
  <c r="H11" i="7"/>
  <c r="H12" i="7"/>
  <c r="H13" i="7"/>
  <c r="H10" i="7"/>
  <c r="H7" i="7"/>
  <c r="H8" i="7"/>
  <c r="H9" i="7"/>
  <c r="H6" i="7"/>
  <c r="H3" i="7"/>
  <c r="H4" i="7"/>
  <c r="H5" i="7"/>
  <c r="H2" i="7"/>
  <c r="E14" i="6"/>
  <c r="E13" i="6"/>
  <c r="E12" i="6"/>
  <c r="E11" i="6"/>
  <c r="E10" i="6"/>
  <c r="E9" i="6"/>
  <c r="E8" i="6"/>
  <c r="E7" i="6"/>
  <c r="E6" i="6"/>
  <c r="E5" i="6"/>
  <c r="E4" i="6"/>
  <c r="E3" i="6"/>
  <c r="E2" i="6"/>
  <c r="J22" i="5"/>
  <c r="J20" i="5"/>
  <c r="J19" i="5"/>
  <c r="J18" i="5"/>
  <c r="J16" i="5"/>
  <c r="J15" i="5"/>
  <c r="J14" i="5"/>
  <c r="J13" i="5"/>
  <c r="J11" i="5"/>
  <c r="J10" i="5"/>
  <c r="J9" i="5"/>
  <c r="J8" i="5"/>
  <c r="J7" i="5"/>
  <c r="J2" i="5"/>
  <c r="J3" i="5"/>
  <c r="J4" i="5"/>
  <c r="J5" i="5"/>
  <c r="J6" i="5"/>
  <c r="H22" i="5"/>
  <c r="H20" i="5"/>
  <c r="H19" i="5"/>
  <c r="H18" i="5"/>
  <c r="H16" i="5"/>
  <c r="H15" i="5"/>
  <c r="H14" i="5"/>
  <c r="H13" i="5"/>
  <c r="H9" i="5"/>
  <c r="H11" i="5"/>
  <c r="H10" i="5"/>
  <c r="H8" i="5"/>
  <c r="H3" i="5"/>
  <c r="H4" i="5"/>
  <c r="H5" i="5"/>
  <c r="H6" i="5"/>
  <c r="H7" i="5"/>
  <c r="H2" i="5"/>
  <c r="G27" i="3"/>
  <c r="G21" i="3"/>
  <c r="G20" i="3"/>
  <c r="G3" i="3"/>
  <c r="G4" i="3"/>
  <c r="G5" i="3"/>
  <c r="G2" i="3"/>
  <c r="G23" i="3"/>
  <c r="G22" i="3"/>
  <c r="G19" i="3"/>
  <c r="G16" i="3"/>
  <c r="G15" i="3"/>
  <c r="G13" i="3"/>
  <c r="G14" i="3"/>
  <c r="G12" i="3"/>
  <c r="G7" i="3"/>
  <c r="G8" i="3"/>
  <c r="G9" i="3"/>
  <c r="G10" i="3"/>
  <c r="G11" i="3"/>
  <c r="G6" i="3"/>
  <c r="D3" i="4"/>
  <c r="D5" i="3"/>
</calcChain>
</file>

<file path=xl/sharedStrings.xml><?xml version="1.0" encoding="utf-8"?>
<sst xmlns="http://schemas.openxmlformats.org/spreadsheetml/2006/main" count="733" uniqueCount="225">
  <si>
    <t>Main Sector</t>
  </si>
  <si>
    <t>Sub-Sector</t>
  </si>
  <si>
    <t>Frequency</t>
  </si>
  <si>
    <t>Total Supported</t>
  </si>
  <si>
    <t>Mining and Quarrying</t>
  </si>
  <si>
    <t>Mining Support</t>
  </si>
  <si>
    <t>Underground mining</t>
  </si>
  <si>
    <t>Open cast mining</t>
  </si>
  <si>
    <t>Secondary/tertiary support</t>
  </si>
  <si>
    <t>Sweeping and vamping</t>
  </si>
  <si>
    <t>Reclamation</t>
  </si>
  <si>
    <t>Tailings treatment</t>
  </si>
  <si>
    <t>Stemming/tamping supply</t>
  </si>
  <si>
    <t>Services</t>
  </si>
  <si>
    <t>Finance</t>
  </si>
  <si>
    <t>Key and Asset Management systems</t>
  </si>
  <si>
    <t>Projects management</t>
  </si>
  <si>
    <t>Manufacturing</t>
  </si>
  <si>
    <t>Engineering repairs, fabrication and Engineering consumable supply</t>
  </si>
  <si>
    <t>Retail</t>
  </si>
  <si>
    <t>Supplier</t>
  </si>
  <si>
    <t>General Supply</t>
  </si>
  <si>
    <t>Supplies</t>
  </si>
  <si>
    <t>Agriculture</t>
  </si>
  <si>
    <t>Transport and Logistics</t>
  </si>
  <si>
    <t>Telecommunications</t>
  </si>
  <si>
    <t>Information Technology</t>
  </si>
  <si>
    <t>Connectivity solutions</t>
  </si>
  <si>
    <t>ICT Hardware and Software</t>
  </si>
  <si>
    <t>Construction</t>
  </si>
  <si>
    <t>Electrical Engineering Solutions</t>
  </si>
  <si>
    <t>Fire Protection Services</t>
  </si>
  <si>
    <t>Belt installation and construction</t>
  </si>
  <si>
    <t>General Plumbing Services</t>
  </si>
  <si>
    <t>Education</t>
  </si>
  <si>
    <t>Energy</t>
  </si>
  <si>
    <t>Solar panel installation and Green card COC</t>
  </si>
  <si>
    <t>Tourism and Hospitality</t>
  </si>
  <si>
    <t>Catering</t>
  </si>
  <si>
    <t>Hospitality and Business in Arts</t>
  </si>
  <si>
    <t>Bakery</t>
  </si>
  <si>
    <t>Cleaning and Maintenance</t>
  </si>
  <si>
    <t>Personal Care and Health Services</t>
  </si>
  <si>
    <t>Creative and Media Services</t>
  </si>
  <si>
    <t>Professional Services and Skills Development</t>
  </si>
  <si>
    <t>Other</t>
  </si>
  <si>
    <t>Event Services</t>
  </si>
  <si>
    <t>Funeral services</t>
  </si>
  <si>
    <t>FT Baseline Jobs</t>
  </si>
  <si>
    <t>PT Baseline Jobs</t>
  </si>
  <si>
    <t>Total Baseline Jobs</t>
  </si>
  <si>
    <t>Total</t>
  </si>
  <si>
    <t>Mining Services</t>
  </si>
  <si>
    <t>Mining Equipment</t>
  </si>
  <si>
    <t>Mining Commodities</t>
  </si>
  <si>
    <t>Material Handling</t>
  </si>
  <si>
    <t>Processing</t>
  </si>
  <si>
    <t>Professional Services</t>
  </si>
  <si>
    <t>Financial Services</t>
  </si>
  <si>
    <t>Mechanical Spares</t>
  </si>
  <si>
    <t>Electrical, Control &amp; Instrumentation (ECI)</t>
  </si>
  <si>
    <t>Maintenance, Repair and Operations (MRO)</t>
  </si>
  <si>
    <t>Utilities</t>
  </si>
  <si>
    <t>Travel</t>
  </si>
  <si>
    <t>Finance, Real Estate and Business Services</t>
  </si>
  <si>
    <t>Trade (Wholesale and Retail)</t>
  </si>
  <si>
    <t>Agriculture, Forestry and Fishing</t>
  </si>
  <si>
    <t>Transport, Storage and Communication</t>
  </si>
  <si>
    <t>Government Services</t>
  </si>
  <si>
    <t>Electricity, Gas and Water Supply</t>
  </si>
  <si>
    <t>Community and Personal Services</t>
  </si>
  <si>
    <t>Facilities Management</t>
  </si>
  <si>
    <t>HR Services</t>
  </si>
  <si>
    <t>Percentage</t>
  </si>
  <si>
    <t>Maintenance  Repair and Operations (MRO)</t>
  </si>
  <si>
    <t>Investment and Holdings</t>
  </si>
  <si>
    <t>Consulting</t>
  </si>
  <si>
    <t>Management Solutions</t>
  </si>
  <si>
    <t>Technology and Systems</t>
  </si>
  <si>
    <t>Other Business Services</t>
  </si>
  <si>
    <t>Manufacturing and Production</t>
  </si>
  <si>
    <t>Paint and Coatings</t>
  </si>
  <si>
    <t>General Trading</t>
  </si>
  <si>
    <t>Specialized Retail</t>
  </si>
  <si>
    <t>Agriculture, Forestry, and Fishing</t>
  </si>
  <si>
    <t>Transportation and Logistics</t>
  </si>
  <si>
    <t>Electrical  Control &amp; Instrumentation (ECI)</t>
  </si>
  <si>
    <t>Electricity, Gas, and Water Supply</t>
  </si>
  <si>
    <t>Cleaning Services</t>
  </si>
  <si>
    <t>Beauty and Personal Care</t>
  </si>
  <si>
    <t>Other Personal Services</t>
  </si>
  <si>
    <t>Total Supported(Supported)</t>
  </si>
  <si>
    <t>ICT</t>
  </si>
  <si>
    <t>Marketing</t>
  </si>
  <si>
    <t>Environmental Services</t>
  </si>
  <si>
    <t>Steel Fabrication</t>
  </si>
  <si>
    <t>Automotive</t>
  </si>
  <si>
    <t>Graphics/Printing</t>
  </si>
  <si>
    <t>Recycling</t>
  </si>
  <si>
    <t>Electronic Waste Management</t>
  </si>
  <si>
    <t>Supply</t>
  </si>
  <si>
    <t>Water Supply</t>
  </si>
  <si>
    <t>Petroleum</t>
  </si>
  <si>
    <t>Events Management</t>
  </si>
  <si>
    <t>Cleaning</t>
  </si>
  <si>
    <t>Beauty</t>
  </si>
  <si>
    <t>Photography</t>
  </si>
  <si>
    <t>Confectionery</t>
  </si>
  <si>
    <t>Frequency Total</t>
  </si>
  <si>
    <t>Total Supported Percentage</t>
  </si>
  <si>
    <t>Total Supported Sum</t>
  </si>
  <si>
    <t>Frequency Percentage</t>
  </si>
  <si>
    <t>Mining supply</t>
  </si>
  <si>
    <t>Education and Training</t>
  </si>
  <si>
    <t>Civil engineering and material handling</t>
  </si>
  <si>
    <t>Specialised Plumbing - HDPE and Lifting and Equipment Inspections</t>
  </si>
  <si>
    <t>Engineering</t>
  </si>
  <si>
    <t>Basic Metal Production</t>
  </si>
  <si>
    <t>Mechanical and Electrical Engineering</t>
  </si>
  <si>
    <t>Food, drink, tobacco</t>
  </si>
  <si>
    <t>Textiles, clothing, leather, footwear</t>
  </si>
  <si>
    <t>Postal and telecommunications services</t>
  </si>
  <si>
    <t>Tourism</t>
  </si>
  <si>
    <t>Hotels</t>
  </si>
  <si>
    <t>Health services</t>
  </si>
  <si>
    <t>Media, culture, graphical</t>
  </si>
  <si>
    <t>Other unspecified</t>
  </si>
  <si>
    <t>Frequency  Total</t>
  </si>
  <si>
    <t>Total Frequency</t>
  </si>
  <si>
    <t>Health And Medical</t>
  </si>
  <si>
    <t>Hair Salon</t>
  </si>
  <si>
    <t>Community Development</t>
  </si>
  <si>
    <t>Public Speaking</t>
  </si>
  <si>
    <t>Radio Personality</t>
  </si>
  <si>
    <t>Clothing And Branding</t>
  </si>
  <si>
    <t>Pest Control</t>
  </si>
  <si>
    <t>Waste Management</t>
  </si>
  <si>
    <t>Architectural Planning</t>
  </si>
  <si>
    <t>Carpentry</t>
  </si>
  <si>
    <t>Electrical</t>
  </si>
  <si>
    <t>Marketing &amp; Distribution</t>
  </si>
  <si>
    <t>Bid Consultancy</t>
  </si>
  <si>
    <t>Administration</t>
  </si>
  <si>
    <t>Mechanical And Engineering</t>
  </si>
  <si>
    <t>Engineering (Quality)</t>
  </si>
  <si>
    <t>Small Scale Mining</t>
  </si>
  <si>
    <t>Mining Equipment Storage Rentals</t>
  </si>
  <si>
    <t>Minning Commodities</t>
  </si>
  <si>
    <t>Fencing And Structural Steel Structure</t>
  </si>
  <si>
    <t>Sanitation</t>
  </si>
  <si>
    <t>Recognised Statutory Reports Provider</t>
  </si>
  <si>
    <t>It Technical Support</t>
  </si>
  <si>
    <t>Nursing Home.</t>
  </si>
  <si>
    <t>Media</t>
  </si>
  <si>
    <t>It Solutions</t>
  </si>
  <si>
    <t>Snake Removal</t>
  </si>
  <si>
    <t>Media Studies Related ( Journalism</t>
  </si>
  <si>
    <t>Writing</t>
  </si>
  <si>
    <t>Film</t>
  </si>
  <si>
    <t>Reporting</t>
  </si>
  <si>
    <t>Editing</t>
  </si>
  <si>
    <t>Directing</t>
  </si>
  <si>
    <t>Ict Hardware And Software</t>
  </si>
  <si>
    <t>Ict</t>
  </si>
  <si>
    <t>Entertainment</t>
  </si>
  <si>
    <t>Npo (Orphane Center)</t>
  </si>
  <si>
    <t>Clothings</t>
  </si>
  <si>
    <t>Drone Photography/Normal Photography</t>
  </si>
  <si>
    <t>Tourism And Hospitality</t>
  </si>
  <si>
    <t>Catering And Restaurant)</t>
  </si>
  <si>
    <t>Sewing And  Bakery</t>
  </si>
  <si>
    <t>Printing</t>
  </si>
  <si>
    <t>Security Services</t>
  </si>
  <si>
    <t>Maintenance Mobile Medical Services Specialized Trade Construction</t>
  </si>
  <si>
    <t>Mechanical Maintenance.</t>
  </si>
  <si>
    <t>Engineering Services</t>
  </si>
  <si>
    <t>Veterinary Services</t>
  </si>
  <si>
    <t>Mechanical</t>
  </si>
  <si>
    <t>Video And Photography Services</t>
  </si>
  <si>
    <t>Transport And Logistics</t>
  </si>
  <si>
    <t>Technology</t>
  </si>
  <si>
    <t>Health Solutions</t>
  </si>
  <si>
    <t>Salon Beauty Industry</t>
  </si>
  <si>
    <t>Events Decoration</t>
  </si>
  <si>
    <t>Cleaning And Maintanance</t>
  </si>
  <si>
    <t>Mobile Fridge &amp; Vip Toilet</t>
  </si>
  <si>
    <t>Renewable Energy</t>
  </si>
  <si>
    <t>Electrical Services</t>
  </si>
  <si>
    <t>Catering And Equipment Hire</t>
  </si>
  <si>
    <t>Administration And Consulting</t>
  </si>
  <si>
    <t>Accounting</t>
  </si>
  <si>
    <t>Bookkeeping</t>
  </si>
  <si>
    <t>It</t>
  </si>
  <si>
    <t>Ice Blocks And Cubes And Storage And Cutting Of Meat</t>
  </si>
  <si>
    <t>Distributor</t>
  </si>
  <si>
    <t>Security And Service Provider</t>
  </si>
  <si>
    <t>Supply Of Stationary</t>
  </si>
  <si>
    <t>Printing And Bookkeeping/ Compliance Verification Services</t>
  </si>
  <si>
    <t>Tax Services</t>
  </si>
  <si>
    <t>Training Services</t>
  </si>
  <si>
    <t>Business Services</t>
  </si>
  <si>
    <t>Engineering Maintenance And Repair</t>
  </si>
  <si>
    <t>Sanitation And Waste Management</t>
  </si>
  <si>
    <t>Civil</t>
  </si>
  <si>
    <t>Belt Installation And Vendalation</t>
  </si>
  <si>
    <t>Conveyer Belt Maintenance</t>
  </si>
  <si>
    <t>Graphic And Website Development</t>
  </si>
  <si>
    <t>Toilet Hire</t>
  </si>
  <si>
    <t>Machenical Engineering</t>
  </si>
  <si>
    <t>Electrical Engineering</t>
  </si>
  <si>
    <t>Steel Fabrication &amp; Hydraulic Cylinders Maintanance</t>
  </si>
  <si>
    <t>Plant Hire</t>
  </si>
  <si>
    <t>Mining And Explosives Consulting</t>
  </si>
  <si>
    <t>Arts And Crafts</t>
  </si>
  <si>
    <t>Properties</t>
  </si>
  <si>
    <t>Community</t>
  </si>
  <si>
    <t>Designing</t>
  </si>
  <si>
    <t>Vaccumming (Vaccum Unit)</t>
  </si>
  <si>
    <t>Fast Food</t>
  </si>
  <si>
    <t>Handyman Services</t>
  </si>
  <si>
    <t>Garden Services / Catering</t>
  </si>
  <si>
    <t>Accounting Services</t>
  </si>
  <si>
    <t>Buy And Sell</t>
  </si>
  <si>
    <t>Information Technologya And Telecommunications</t>
  </si>
  <si>
    <t>Information Technology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</si>
</sst>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??_-;_-@"/>
    <numFmt numFmtId="165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sz val="9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5" fontId="5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 wrapText="1"/>
    </xf>
    <xf numFmtId="0" fontId="1" fillId="0" borderId="2" xfId="0" applyFont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14" fontId="3" fillId="2" borderId="3" xfId="0" applyNumberFormat="1" applyFont="1" applyFill="1" applyBorder="1" applyAlignment="1">
      <alignment horizontal="left"/>
    </xf>
    <xf numFmtId="14" fontId="3" fillId="0" borderId="3" xfId="0" applyNumberFormat="1" applyFont="1" applyBorder="1" applyAlignment="1">
      <alignment horizontal="left"/>
    </xf>
    <xf numFmtId="164" fontId="4" fillId="0" borderId="3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2" fontId="1" fillId="0" borderId="2" xfId="0" applyNumberFormat="1" applyFont="1" applyBorder="1" applyAlignment="1">
      <alignment horizontal="center" vertical="top"/>
    </xf>
    <xf numFmtId="2" fontId="0" fillId="0" borderId="0" xfId="0" applyNumberFormat="1"/>
    <xf numFmtId="2" fontId="2" fillId="0" borderId="0" xfId="0" applyNumberFormat="1" applyFont="1" applyAlignment="1">
      <alignment vertical="center" wrapText="1"/>
    </xf>
    <xf numFmtId="2" fontId="2" fillId="0" borderId="0" xfId="0" applyNumberFormat="1" applyFont="1" applyAlignment="1">
      <alignment horizontal="center" vertical="center" wrapText="1"/>
    </xf>
  </cellXfs>
  <cellStyles count="2">
    <cellStyle name="Comma 2" xfId="1" xr:uid="{27FFC6DA-28E3-4C9C-A3BC-D172E88B503C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B0AE2-472E-4399-9F6C-457E5BED3E37}">
  <dimension ref="A1:D32"/>
  <sheetViews>
    <sheetView topLeftCell="A4" workbookViewId="0">
      <selection activeCell="A5" sqref="A5"/>
    </sheetView>
  </sheetViews>
  <sheetFormatPr defaultRowHeight="14.4" x14ac:dyDescent="0.3"/>
  <cols>
    <col min="1" max="1" width="32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128</v>
      </c>
    </row>
    <row r="2" spans="1:4" x14ac:dyDescent="0.3">
      <c r="A2" t="s">
        <v>66</v>
      </c>
      <c r="B2" t="s">
        <v>23</v>
      </c>
      <c r="C2">
        <v>10</v>
      </c>
      <c r="D2">
        <v>10</v>
      </c>
    </row>
    <row r="3" spans="1:4" x14ac:dyDescent="0.3">
      <c r="A3" t="s">
        <v>70</v>
      </c>
      <c r="B3" t="s">
        <v>181</v>
      </c>
      <c r="C3">
        <v>1</v>
      </c>
      <c r="D3">
        <v>3</v>
      </c>
    </row>
    <row r="4" spans="1:4" x14ac:dyDescent="0.3">
      <c r="A4" t="s">
        <v>70</v>
      </c>
      <c r="B4" t="s">
        <v>182</v>
      </c>
      <c r="C4">
        <v>1</v>
      </c>
      <c r="D4">
        <v>3</v>
      </c>
    </row>
    <row r="5" spans="1:4" x14ac:dyDescent="0.3">
      <c r="A5" t="s">
        <v>70</v>
      </c>
      <c r="B5" t="s">
        <v>183</v>
      </c>
      <c r="C5">
        <v>1</v>
      </c>
      <c r="D5">
        <v>3</v>
      </c>
    </row>
    <row r="6" spans="1:4" x14ac:dyDescent="0.3">
      <c r="A6" t="s">
        <v>29</v>
      </c>
      <c r="B6" t="s">
        <v>29</v>
      </c>
      <c r="C6">
        <v>51</v>
      </c>
      <c r="D6">
        <v>53</v>
      </c>
    </row>
    <row r="7" spans="1:4" x14ac:dyDescent="0.3">
      <c r="A7" t="s">
        <v>29</v>
      </c>
      <c r="B7" t="s">
        <v>184</v>
      </c>
      <c r="C7">
        <v>1</v>
      </c>
      <c r="D7">
        <v>53</v>
      </c>
    </row>
    <row r="8" spans="1:4" x14ac:dyDescent="0.3">
      <c r="A8" t="s">
        <v>29</v>
      </c>
      <c r="B8" t="s">
        <v>185</v>
      </c>
      <c r="C8">
        <v>1</v>
      </c>
      <c r="D8">
        <v>53</v>
      </c>
    </row>
    <row r="9" spans="1:4" x14ac:dyDescent="0.3">
      <c r="A9" t="s">
        <v>69</v>
      </c>
      <c r="B9" t="s">
        <v>186</v>
      </c>
      <c r="C9">
        <v>1</v>
      </c>
      <c r="D9">
        <v>2</v>
      </c>
    </row>
    <row r="10" spans="1:4" x14ac:dyDescent="0.3">
      <c r="A10" t="s">
        <v>69</v>
      </c>
      <c r="B10" t="s">
        <v>187</v>
      </c>
      <c r="C10">
        <v>1</v>
      </c>
      <c r="D10">
        <v>2</v>
      </c>
    </row>
    <row r="11" spans="1:4" x14ac:dyDescent="0.3">
      <c r="A11" t="s">
        <v>64</v>
      </c>
      <c r="B11" t="s">
        <v>188</v>
      </c>
      <c r="C11">
        <v>1</v>
      </c>
      <c r="D11">
        <v>4</v>
      </c>
    </row>
    <row r="12" spans="1:4" x14ac:dyDescent="0.3">
      <c r="A12" t="s">
        <v>64</v>
      </c>
      <c r="B12" t="s">
        <v>189</v>
      </c>
      <c r="C12">
        <v>1</v>
      </c>
      <c r="D12">
        <v>4</v>
      </c>
    </row>
    <row r="13" spans="1:4" x14ac:dyDescent="0.3">
      <c r="A13" t="s">
        <v>64</v>
      </c>
      <c r="B13" t="s">
        <v>190</v>
      </c>
      <c r="C13">
        <v>1</v>
      </c>
      <c r="D13">
        <v>4</v>
      </c>
    </row>
    <row r="14" spans="1:4" x14ac:dyDescent="0.3">
      <c r="A14" t="s">
        <v>64</v>
      </c>
      <c r="B14" t="s">
        <v>191</v>
      </c>
      <c r="C14">
        <v>1</v>
      </c>
      <c r="D14">
        <v>4</v>
      </c>
    </row>
    <row r="15" spans="1:4" x14ac:dyDescent="0.3">
      <c r="A15" t="s">
        <v>17</v>
      </c>
      <c r="B15" t="s">
        <v>17</v>
      </c>
      <c r="C15">
        <v>12</v>
      </c>
      <c r="D15">
        <v>12</v>
      </c>
    </row>
    <row r="16" spans="1:4" x14ac:dyDescent="0.3">
      <c r="A16" t="s">
        <v>4</v>
      </c>
      <c r="B16" t="s">
        <v>5</v>
      </c>
      <c r="C16">
        <v>38</v>
      </c>
      <c r="D16">
        <v>38</v>
      </c>
    </row>
    <row r="17" spans="1:4" x14ac:dyDescent="0.3">
      <c r="A17" t="s">
        <v>45</v>
      </c>
      <c r="B17" t="s">
        <v>192</v>
      </c>
      <c r="C17">
        <v>1</v>
      </c>
      <c r="D17">
        <v>5</v>
      </c>
    </row>
    <row r="18" spans="1:4" x14ac:dyDescent="0.3">
      <c r="A18" t="s">
        <v>45</v>
      </c>
      <c r="B18" t="s">
        <v>98</v>
      </c>
      <c r="C18">
        <v>1</v>
      </c>
      <c r="D18">
        <v>5</v>
      </c>
    </row>
    <row r="19" spans="1:4" x14ac:dyDescent="0.3">
      <c r="A19" t="s">
        <v>45</v>
      </c>
      <c r="B19" t="s">
        <v>153</v>
      </c>
      <c r="C19">
        <v>1</v>
      </c>
      <c r="D19">
        <v>5</v>
      </c>
    </row>
    <row r="20" spans="1:4" x14ac:dyDescent="0.3">
      <c r="A20" t="s">
        <v>45</v>
      </c>
      <c r="B20" t="s">
        <v>193</v>
      </c>
      <c r="C20">
        <v>1</v>
      </c>
      <c r="D20">
        <v>5</v>
      </c>
    </row>
    <row r="21" spans="1:4" x14ac:dyDescent="0.3">
      <c r="A21" t="s">
        <v>45</v>
      </c>
      <c r="B21" t="s">
        <v>194</v>
      </c>
      <c r="C21">
        <v>1</v>
      </c>
      <c r="D21">
        <v>5</v>
      </c>
    </row>
    <row r="22" spans="1:4" x14ac:dyDescent="0.3">
      <c r="A22" t="s">
        <v>37</v>
      </c>
      <c r="B22" t="s">
        <v>168</v>
      </c>
      <c r="C22">
        <v>13</v>
      </c>
      <c r="D22">
        <v>14</v>
      </c>
    </row>
    <row r="23" spans="1:4" x14ac:dyDescent="0.3">
      <c r="A23" t="s">
        <v>37</v>
      </c>
      <c r="B23" t="s">
        <v>40</v>
      </c>
      <c r="C23">
        <v>1</v>
      </c>
      <c r="D23">
        <v>14</v>
      </c>
    </row>
    <row r="24" spans="1:4" x14ac:dyDescent="0.3">
      <c r="A24" t="s">
        <v>65</v>
      </c>
      <c r="B24" t="s">
        <v>13</v>
      </c>
      <c r="C24">
        <v>42</v>
      </c>
      <c r="D24">
        <v>69</v>
      </c>
    </row>
    <row r="25" spans="1:4" x14ac:dyDescent="0.3">
      <c r="A25" t="s">
        <v>65</v>
      </c>
      <c r="B25" t="s">
        <v>19</v>
      </c>
      <c r="C25">
        <v>10</v>
      </c>
      <c r="D25">
        <v>69</v>
      </c>
    </row>
    <row r="26" spans="1:4" x14ac:dyDescent="0.3">
      <c r="A26" t="s">
        <v>65</v>
      </c>
      <c r="B26" t="s">
        <v>21</v>
      </c>
      <c r="C26">
        <v>10</v>
      </c>
      <c r="D26">
        <v>69</v>
      </c>
    </row>
    <row r="27" spans="1:4" x14ac:dyDescent="0.3">
      <c r="A27" t="s">
        <v>65</v>
      </c>
      <c r="B27" t="s">
        <v>195</v>
      </c>
      <c r="C27">
        <v>1</v>
      </c>
      <c r="D27">
        <v>69</v>
      </c>
    </row>
    <row r="28" spans="1:4" x14ac:dyDescent="0.3">
      <c r="A28" t="s">
        <v>65</v>
      </c>
      <c r="B28" t="s">
        <v>196</v>
      </c>
      <c r="C28">
        <v>2</v>
      </c>
      <c r="D28">
        <v>69</v>
      </c>
    </row>
    <row r="29" spans="1:4" x14ac:dyDescent="0.3">
      <c r="A29" t="s">
        <v>65</v>
      </c>
      <c r="B29" t="s">
        <v>197</v>
      </c>
      <c r="C29">
        <v>1</v>
      </c>
      <c r="D29">
        <v>69</v>
      </c>
    </row>
    <row r="30" spans="1:4" x14ac:dyDescent="0.3">
      <c r="A30" t="s">
        <v>65</v>
      </c>
      <c r="B30" t="s">
        <v>88</v>
      </c>
      <c r="C30">
        <v>2</v>
      </c>
      <c r="D30">
        <v>69</v>
      </c>
    </row>
    <row r="31" spans="1:4" x14ac:dyDescent="0.3">
      <c r="A31" t="s">
        <v>65</v>
      </c>
      <c r="B31" t="s">
        <v>198</v>
      </c>
      <c r="C31">
        <v>1</v>
      </c>
      <c r="D31">
        <v>69</v>
      </c>
    </row>
    <row r="32" spans="1:4" x14ac:dyDescent="0.3">
      <c r="A32" t="s">
        <v>67</v>
      </c>
      <c r="B32" t="s">
        <v>179</v>
      </c>
      <c r="C32">
        <v>27</v>
      </c>
      <c r="D32">
        <v>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"/>
  <sheetViews>
    <sheetView topLeftCell="B1" workbookViewId="0">
      <selection activeCell="I2" sqref="I2"/>
    </sheetView>
  </sheetViews>
  <sheetFormatPr defaultRowHeight="14.4" x14ac:dyDescent="0.3"/>
  <cols>
    <col min="1" max="1" width="31.886718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48</v>
      </c>
      <c r="E1" s="1" t="s">
        <v>49</v>
      </c>
      <c r="F1" s="1" t="s">
        <v>50</v>
      </c>
      <c r="G1" s="1" t="s">
        <v>3</v>
      </c>
      <c r="H1" s="1" t="s">
        <v>51</v>
      </c>
      <c r="I1" s="3" t="s">
        <v>73</v>
      </c>
    </row>
    <row r="2" spans="1:9" x14ac:dyDescent="0.3">
      <c r="A2" t="s">
        <v>4</v>
      </c>
      <c r="B2" t="s">
        <v>52</v>
      </c>
      <c r="C2">
        <v>23</v>
      </c>
      <c r="D2">
        <v>381</v>
      </c>
      <c r="E2">
        <v>88</v>
      </c>
      <c r="F2">
        <v>469</v>
      </c>
      <c r="G2">
        <v>463</v>
      </c>
      <c r="H2">
        <v>39</v>
      </c>
      <c r="I2">
        <v>42.15</v>
      </c>
    </row>
    <row r="3" spans="1:9" x14ac:dyDescent="0.3">
      <c r="A3" t="s">
        <v>4</v>
      </c>
      <c r="B3" t="s">
        <v>53</v>
      </c>
      <c r="C3">
        <v>7</v>
      </c>
      <c r="D3">
        <v>15</v>
      </c>
      <c r="E3">
        <v>8</v>
      </c>
      <c r="F3">
        <v>23</v>
      </c>
      <c r="G3">
        <v>23</v>
      </c>
      <c r="H3">
        <v>39</v>
      </c>
      <c r="I3">
        <v>42.15</v>
      </c>
    </row>
    <row r="4" spans="1:9" x14ac:dyDescent="0.3">
      <c r="A4" t="s">
        <v>4</v>
      </c>
      <c r="B4" t="s">
        <v>54</v>
      </c>
      <c r="C4">
        <v>2</v>
      </c>
      <c r="D4">
        <v>2</v>
      </c>
      <c r="E4">
        <v>0</v>
      </c>
      <c r="F4">
        <v>2</v>
      </c>
      <c r="G4">
        <v>2</v>
      </c>
      <c r="H4">
        <v>39</v>
      </c>
      <c r="I4">
        <v>42.15</v>
      </c>
    </row>
    <row r="5" spans="1:9" x14ac:dyDescent="0.3">
      <c r="A5" t="s">
        <v>4</v>
      </c>
      <c r="B5" t="s">
        <v>55</v>
      </c>
      <c r="C5">
        <v>4</v>
      </c>
      <c r="D5">
        <v>72</v>
      </c>
      <c r="E5">
        <v>1</v>
      </c>
      <c r="F5">
        <v>73</v>
      </c>
      <c r="G5">
        <v>73</v>
      </c>
      <c r="H5">
        <v>39</v>
      </c>
      <c r="I5">
        <v>42.15</v>
      </c>
    </row>
    <row r="6" spans="1:9" x14ac:dyDescent="0.3">
      <c r="A6" t="s">
        <v>4</v>
      </c>
      <c r="B6" t="s">
        <v>56</v>
      </c>
      <c r="C6">
        <v>3</v>
      </c>
      <c r="D6">
        <v>26</v>
      </c>
      <c r="E6">
        <v>15</v>
      </c>
      <c r="F6">
        <v>41</v>
      </c>
      <c r="G6">
        <v>41</v>
      </c>
      <c r="H6">
        <v>39</v>
      </c>
      <c r="I6">
        <v>42.15</v>
      </c>
    </row>
    <row r="7" spans="1:9" ht="43.2" x14ac:dyDescent="0.3">
      <c r="A7" s="2" t="s">
        <v>4</v>
      </c>
      <c r="B7" s="2" t="s">
        <v>71</v>
      </c>
      <c r="C7" s="2">
        <v>55</v>
      </c>
      <c r="D7" s="2">
        <v>226</v>
      </c>
      <c r="E7" s="2">
        <v>40</v>
      </c>
      <c r="F7" s="2">
        <v>266</v>
      </c>
      <c r="G7" s="2">
        <v>280</v>
      </c>
      <c r="H7" s="2">
        <v>56</v>
      </c>
      <c r="I7">
        <v>42.15</v>
      </c>
    </row>
    <row r="8" spans="1:9" x14ac:dyDescent="0.3">
      <c r="A8" t="s">
        <v>64</v>
      </c>
      <c r="B8" t="s">
        <v>57</v>
      </c>
      <c r="C8">
        <v>2</v>
      </c>
      <c r="D8">
        <v>2</v>
      </c>
      <c r="E8">
        <v>0</v>
      </c>
      <c r="F8">
        <v>2</v>
      </c>
      <c r="G8">
        <v>8</v>
      </c>
      <c r="H8">
        <v>9</v>
      </c>
      <c r="I8">
        <v>4.04</v>
      </c>
    </row>
    <row r="9" spans="1:9" x14ac:dyDescent="0.3">
      <c r="A9" t="s">
        <v>64</v>
      </c>
      <c r="B9" t="s">
        <v>58</v>
      </c>
      <c r="C9">
        <v>1</v>
      </c>
      <c r="D9">
        <v>2</v>
      </c>
      <c r="E9">
        <v>0</v>
      </c>
      <c r="F9">
        <v>2</v>
      </c>
      <c r="G9">
        <v>2</v>
      </c>
      <c r="H9">
        <v>9</v>
      </c>
      <c r="I9">
        <v>4.04</v>
      </c>
    </row>
    <row r="10" spans="1:9" x14ac:dyDescent="0.3">
      <c r="A10" t="s">
        <v>64</v>
      </c>
      <c r="B10" t="s">
        <v>26</v>
      </c>
      <c r="C10">
        <v>6</v>
      </c>
      <c r="D10">
        <v>29</v>
      </c>
      <c r="E10">
        <v>4</v>
      </c>
      <c r="F10">
        <v>33</v>
      </c>
      <c r="G10">
        <v>33</v>
      </c>
      <c r="H10">
        <v>9</v>
      </c>
      <c r="I10">
        <v>4.04</v>
      </c>
    </row>
    <row r="11" spans="1:9" x14ac:dyDescent="0.3">
      <c r="A11" t="s">
        <v>17</v>
      </c>
      <c r="B11" t="s">
        <v>59</v>
      </c>
      <c r="C11">
        <v>9</v>
      </c>
      <c r="D11">
        <v>115</v>
      </c>
      <c r="E11">
        <v>11</v>
      </c>
      <c r="F11">
        <v>126</v>
      </c>
      <c r="G11">
        <v>127</v>
      </c>
      <c r="H11">
        <v>17</v>
      </c>
      <c r="I11">
        <v>7.62</v>
      </c>
    </row>
    <row r="12" spans="1:9" x14ac:dyDescent="0.3">
      <c r="A12" t="s">
        <v>17</v>
      </c>
      <c r="B12" t="s">
        <v>60</v>
      </c>
      <c r="C12">
        <v>8</v>
      </c>
      <c r="D12">
        <v>121</v>
      </c>
      <c r="E12">
        <v>18</v>
      </c>
      <c r="F12">
        <v>139</v>
      </c>
      <c r="G12">
        <v>184</v>
      </c>
      <c r="H12">
        <v>17</v>
      </c>
      <c r="I12">
        <v>7.62</v>
      </c>
    </row>
    <row r="13" spans="1:9" x14ac:dyDescent="0.3">
      <c r="A13" t="s">
        <v>65</v>
      </c>
      <c r="B13" t="s">
        <v>61</v>
      </c>
      <c r="C13">
        <v>8</v>
      </c>
      <c r="D13">
        <v>41</v>
      </c>
      <c r="E13">
        <v>9</v>
      </c>
      <c r="F13">
        <v>50</v>
      </c>
      <c r="G13">
        <v>111</v>
      </c>
      <c r="H13">
        <v>8</v>
      </c>
      <c r="I13">
        <v>3.59</v>
      </c>
    </row>
    <row r="14" spans="1:9" x14ac:dyDescent="0.3">
      <c r="A14" t="s">
        <v>67</v>
      </c>
      <c r="B14" t="s">
        <v>24</v>
      </c>
      <c r="C14">
        <v>7</v>
      </c>
      <c r="D14">
        <v>14</v>
      </c>
      <c r="E14">
        <v>12</v>
      </c>
      <c r="F14">
        <v>26</v>
      </c>
      <c r="G14">
        <v>27</v>
      </c>
      <c r="H14">
        <v>7</v>
      </c>
      <c r="I14">
        <v>3.14</v>
      </c>
    </row>
    <row r="15" spans="1:9" x14ac:dyDescent="0.3">
      <c r="A15" t="s">
        <v>29</v>
      </c>
      <c r="B15" t="s">
        <v>29</v>
      </c>
      <c r="C15">
        <v>53</v>
      </c>
      <c r="D15">
        <v>443</v>
      </c>
      <c r="E15">
        <v>114</v>
      </c>
      <c r="F15">
        <v>557</v>
      </c>
      <c r="G15">
        <v>630</v>
      </c>
      <c r="H15">
        <v>53</v>
      </c>
      <c r="I15">
        <v>23.77</v>
      </c>
    </row>
    <row r="16" spans="1:9" x14ac:dyDescent="0.3">
      <c r="A16" t="s">
        <v>69</v>
      </c>
      <c r="B16" t="s">
        <v>62</v>
      </c>
      <c r="C16">
        <v>2</v>
      </c>
      <c r="D16">
        <v>2</v>
      </c>
      <c r="E16">
        <v>3</v>
      </c>
      <c r="F16">
        <v>5</v>
      </c>
      <c r="G16">
        <v>9</v>
      </c>
      <c r="H16">
        <v>2</v>
      </c>
      <c r="I16">
        <v>0.08</v>
      </c>
    </row>
    <row r="17" spans="1:9" x14ac:dyDescent="0.3">
      <c r="A17" t="s">
        <v>37</v>
      </c>
      <c r="B17" t="s">
        <v>63</v>
      </c>
      <c r="C17">
        <v>1</v>
      </c>
      <c r="D17">
        <v>8</v>
      </c>
      <c r="E17">
        <v>1</v>
      </c>
      <c r="F17">
        <v>9</v>
      </c>
      <c r="G17">
        <v>9</v>
      </c>
      <c r="H17">
        <v>1</v>
      </c>
      <c r="I17">
        <v>0.04</v>
      </c>
    </row>
    <row r="18" spans="1:9" x14ac:dyDescent="0.3">
      <c r="A18" t="s">
        <v>45</v>
      </c>
      <c r="B18" t="s">
        <v>45</v>
      </c>
      <c r="C18">
        <v>13</v>
      </c>
      <c r="D18">
        <v>46</v>
      </c>
      <c r="E18">
        <v>23</v>
      </c>
      <c r="F18">
        <v>69</v>
      </c>
      <c r="G18">
        <v>71</v>
      </c>
      <c r="H18">
        <v>13</v>
      </c>
      <c r="I18">
        <v>5.83</v>
      </c>
    </row>
    <row r="19" spans="1:9" x14ac:dyDescent="0.3">
      <c r="A19" s="2" t="s">
        <v>66</v>
      </c>
      <c r="B19" t="s">
        <v>23</v>
      </c>
      <c r="C19" s="2">
        <v>18</v>
      </c>
      <c r="D19" s="2">
        <v>77</v>
      </c>
      <c r="E19" s="2">
        <v>24</v>
      </c>
      <c r="F19" s="2">
        <v>101</v>
      </c>
      <c r="G19" s="2">
        <v>137</v>
      </c>
      <c r="H19" s="2">
        <v>18</v>
      </c>
      <c r="I19" s="2">
        <v>8.07</v>
      </c>
    </row>
    <row r="20" spans="1:9" ht="28.8" x14ac:dyDescent="0.3">
      <c r="A20" s="2" t="s">
        <v>70</v>
      </c>
      <c r="B20" s="2" t="s">
        <v>72</v>
      </c>
      <c r="C20" s="2">
        <v>1</v>
      </c>
      <c r="D20" s="2">
        <v>7</v>
      </c>
      <c r="E20" s="2">
        <v>0</v>
      </c>
      <c r="F20" s="2">
        <v>7</v>
      </c>
      <c r="G20" s="2">
        <v>7</v>
      </c>
      <c r="H20" s="2">
        <v>56</v>
      </c>
      <c r="I20" s="2">
        <v>0.04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A3FF-FEF7-4E2A-8CF3-24BCE7B5CD5E}">
  <dimension ref="A1:G27"/>
  <sheetViews>
    <sheetView workbookViewId="0">
      <selection activeCell="G28" sqref="G28"/>
    </sheetView>
  </sheetViews>
  <sheetFormatPr defaultRowHeight="14.4" x14ac:dyDescent="0.3"/>
  <cols>
    <col min="1" max="1" width="20.33203125" customWidth="1"/>
    <col min="2" max="2" width="18.33203125" customWidth="1"/>
    <col min="3" max="3" width="11" customWidth="1"/>
  </cols>
  <sheetData>
    <row r="1" spans="1:7" ht="57.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51</v>
      </c>
      <c r="F1" s="4" t="s">
        <v>91</v>
      </c>
      <c r="G1" s="4" t="s">
        <v>73</v>
      </c>
    </row>
    <row r="2" spans="1:7" x14ac:dyDescent="0.3">
      <c r="A2" s="2" t="s">
        <v>4</v>
      </c>
      <c r="B2" s="2" t="s">
        <v>54</v>
      </c>
      <c r="C2" s="2">
        <v>4</v>
      </c>
      <c r="D2" s="2">
        <v>4</v>
      </c>
      <c r="E2">
        <v>22</v>
      </c>
      <c r="F2" s="2">
        <v>107</v>
      </c>
      <c r="G2">
        <f>((22/80)*100)</f>
        <v>27.500000000000004</v>
      </c>
    </row>
    <row r="3" spans="1:7" x14ac:dyDescent="0.3">
      <c r="A3" s="2" t="s">
        <v>4</v>
      </c>
      <c r="B3" s="2" t="s">
        <v>55</v>
      </c>
      <c r="C3" s="2">
        <v>4</v>
      </c>
      <c r="D3" s="2">
        <v>10</v>
      </c>
      <c r="E3">
        <v>22</v>
      </c>
      <c r="F3" s="2">
        <v>107</v>
      </c>
      <c r="G3">
        <f t="shared" ref="G3:G5" si="0">((22/80)*100)</f>
        <v>27.500000000000004</v>
      </c>
    </row>
    <row r="4" spans="1:7" x14ac:dyDescent="0.3">
      <c r="A4" s="2" t="s">
        <v>4</v>
      </c>
      <c r="B4" s="5" t="s">
        <v>74</v>
      </c>
      <c r="C4" s="2">
        <v>4</v>
      </c>
      <c r="D4" s="2">
        <v>6</v>
      </c>
      <c r="E4">
        <v>22</v>
      </c>
      <c r="F4" s="2">
        <v>107</v>
      </c>
      <c r="G4">
        <f t="shared" si="0"/>
        <v>27.500000000000004</v>
      </c>
    </row>
    <row r="5" spans="1:7" x14ac:dyDescent="0.3">
      <c r="A5" s="2" t="s">
        <v>4</v>
      </c>
      <c r="B5" s="6" t="s">
        <v>71</v>
      </c>
      <c r="C5" s="7">
        <v>10</v>
      </c>
      <c r="D5" s="2">
        <f>16+36+35</f>
        <v>87</v>
      </c>
      <c r="E5">
        <v>22</v>
      </c>
      <c r="F5" s="2">
        <v>107</v>
      </c>
      <c r="G5">
        <f t="shared" si="0"/>
        <v>27.500000000000004</v>
      </c>
    </row>
    <row r="6" spans="1:7" ht="28.8" x14ac:dyDescent="0.3">
      <c r="A6" s="2" t="s">
        <v>64</v>
      </c>
      <c r="B6" s="2" t="s">
        <v>75</v>
      </c>
      <c r="C6" s="2">
        <v>3</v>
      </c>
      <c r="D6" s="2">
        <v>2</v>
      </c>
      <c r="E6">
        <v>10</v>
      </c>
      <c r="F6" s="2">
        <v>11</v>
      </c>
      <c r="G6">
        <f>((10/80)*100)</f>
        <v>12.5</v>
      </c>
    </row>
    <row r="7" spans="1:7" ht="28.8" x14ac:dyDescent="0.3">
      <c r="A7" s="2" t="s">
        <v>64</v>
      </c>
      <c r="B7" s="2" t="s">
        <v>76</v>
      </c>
      <c r="C7" s="2">
        <v>1</v>
      </c>
      <c r="D7" s="2">
        <v>1</v>
      </c>
      <c r="E7">
        <v>10</v>
      </c>
      <c r="F7" s="2">
        <v>11</v>
      </c>
      <c r="G7">
        <f t="shared" ref="G7:G11" si="1">((10/80)*100)</f>
        <v>12.5</v>
      </c>
    </row>
    <row r="8" spans="1:7" ht="28.8" x14ac:dyDescent="0.3">
      <c r="A8" s="2" t="s">
        <v>64</v>
      </c>
      <c r="B8" s="2" t="s">
        <v>57</v>
      </c>
      <c r="C8" s="2">
        <v>1</v>
      </c>
      <c r="D8" s="2">
        <v>2</v>
      </c>
      <c r="E8">
        <v>10</v>
      </c>
      <c r="F8" s="2">
        <v>11</v>
      </c>
      <c r="G8">
        <f t="shared" si="1"/>
        <v>12.5</v>
      </c>
    </row>
    <row r="9" spans="1:7" ht="28.8" x14ac:dyDescent="0.3">
      <c r="A9" s="2" t="s">
        <v>64</v>
      </c>
      <c r="B9" s="2" t="s">
        <v>77</v>
      </c>
      <c r="C9" s="2">
        <v>1</v>
      </c>
      <c r="D9" s="2">
        <v>4</v>
      </c>
      <c r="E9">
        <v>10</v>
      </c>
      <c r="F9" s="2">
        <v>11</v>
      </c>
      <c r="G9">
        <f t="shared" si="1"/>
        <v>12.5</v>
      </c>
    </row>
    <row r="10" spans="1:7" ht="28.8" x14ac:dyDescent="0.3">
      <c r="A10" s="2" t="s">
        <v>64</v>
      </c>
      <c r="B10" s="2" t="s">
        <v>78</v>
      </c>
      <c r="C10" s="2">
        <v>2</v>
      </c>
      <c r="D10" s="2">
        <v>1</v>
      </c>
      <c r="E10">
        <v>10</v>
      </c>
      <c r="F10" s="2">
        <v>11</v>
      </c>
      <c r="G10">
        <f t="shared" si="1"/>
        <v>12.5</v>
      </c>
    </row>
    <row r="11" spans="1:7" ht="28.8" x14ac:dyDescent="0.3">
      <c r="A11" s="2" t="s">
        <v>64</v>
      </c>
      <c r="B11" s="2" t="s">
        <v>79</v>
      </c>
      <c r="C11" s="2">
        <v>2</v>
      </c>
      <c r="D11" s="2">
        <v>1</v>
      </c>
      <c r="E11">
        <v>10</v>
      </c>
      <c r="F11" s="2">
        <v>11</v>
      </c>
      <c r="G11">
        <f t="shared" si="1"/>
        <v>12.5</v>
      </c>
    </row>
    <row r="12" spans="1:7" ht="28.8" x14ac:dyDescent="0.3">
      <c r="A12" s="2" t="s">
        <v>17</v>
      </c>
      <c r="B12" s="2" t="s">
        <v>80</v>
      </c>
      <c r="C12" s="2">
        <v>3</v>
      </c>
      <c r="D12" s="2">
        <v>4</v>
      </c>
      <c r="E12">
        <v>4</v>
      </c>
      <c r="F12" s="2">
        <v>9</v>
      </c>
      <c r="G12">
        <f>((4/80)*100)</f>
        <v>5</v>
      </c>
    </row>
    <row r="13" spans="1:7" x14ac:dyDescent="0.3">
      <c r="A13" s="2" t="s">
        <v>17</v>
      </c>
      <c r="B13" s="2" t="s">
        <v>81</v>
      </c>
      <c r="C13" s="2">
        <v>1</v>
      </c>
      <c r="D13" s="2">
        <v>4</v>
      </c>
      <c r="E13">
        <v>4</v>
      </c>
      <c r="F13" s="2">
        <v>9</v>
      </c>
      <c r="G13">
        <f t="shared" ref="G13:G14" si="2">((4/80)*100)</f>
        <v>5</v>
      </c>
    </row>
    <row r="14" spans="1:7" x14ac:dyDescent="0.3">
      <c r="A14" s="2" t="s">
        <v>17</v>
      </c>
      <c r="B14" s="2" t="s">
        <v>56</v>
      </c>
      <c r="C14" s="2">
        <v>0</v>
      </c>
      <c r="D14" s="2">
        <v>1</v>
      </c>
      <c r="E14">
        <v>4</v>
      </c>
      <c r="F14" s="2">
        <v>9</v>
      </c>
      <c r="G14">
        <f t="shared" si="2"/>
        <v>5</v>
      </c>
    </row>
    <row r="15" spans="1:7" ht="28.8" x14ac:dyDescent="0.3">
      <c r="A15" s="2" t="s">
        <v>65</v>
      </c>
      <c r="B15" s="2" t="s">
        <v>82</v>
      </c>
      <c r="C15" s="2">
        <v>5</v>
      </c>
      <c r="D15" s="2">
        <v>5</v>
      </c>
      <c r="E15">
        <v>7</v>
      </c>
      <c r="F15" s="2">
        <v>8</v>
      </c>
      <c r="G15">
        <f>((7/80)*100)</f>
        <v>8.75</v>
      </c>
    </row>
    <row r="16" spans="1:7" ht="28.8" x14ac:dyDescent="0.3">
      <c r="A16" s="2" t="s">
        <v>65</v>
      </c>
      <c r="B16" s="2" t="s">
        <v>83</v>
      </c>
      <c r="C16" s="2">
        <v>2</v>
      </c>
      <c r="D16" s="2">
        <v>3</v>
      </c>
      <c r="E16">
        <v>7</v>
      </c>
      <c r="F16" s="2">
        <v>8</v>
      </c>
      <c r="G16">
        <f>((7/80)*100)</f>
        <v>8.75</v>
      </c>
    </row>
    <row r="17" spans="1:7" ht="28.8" x14ac:dyDescent="0.3">
      <c r="A17" s="2" t="s">
        <v>66</v>
      </c>
      <c r="B17" s="2" t="s">
        <v>84</v>
      </c>
      <c r="C17" s="2">
        <v>2</v>
      </c>
      <c r="D17" s="2">
        <v>6</v>
      </c>
      <c r="E17">
        <v>4</v>
      </c>
      <c r="F17" s="2">
        <v>12</v>
      </c>
      <c r="G17" s="2">
        <v>5</v>
      </c>
    </row>
    <row r="18" spans="1:7" ht="28.8" x14ac:dyDescent="0.3">
      <c r="A18" s="2" t="s">
        <v>66</v>
      </c>
      <c r="B18" s="2" t="s">
        <v>23</v>
      </c>
      <c r="C18" s="2">
        <v>2</v>
      </c>
      <c r="D18" s="2">
        <v>6</v>
      </c>
      <c r="E18">
        <v>4</v>
      </c>
      <c r="F18" s="2">
        <v>12</v>
      </c>
      <c r="G18" s="2">
        <v>5</v>
      </c>
    </row>
    <row r="19" spans="1:7" ht="28.8" x14ac:dyDescent="0.3">
      <c r="A19" s="2" t="s">
        <v>67</v>
      </c>
      <c r="B19" s="2" t="s">
        <v>85</v>
      </c>
      <c r="C19" s="2">
        <v>1</v>
      </c>
      <c r="D19" s="2">
        <v>2</v>
      </c>
      <c r="E19">
        <v>2</v>
      </c>
      <c r="F19" s="2">
        <v>2</v>
      </c>
      <c r="G19">
        <f>((2/80)*100)</f>
        <v>2.5</v>
      </c>
    </row>
    <row r="20" spans="1:7" x14ac:dyDescent="0.3">
      <c r="A20" s="2" t="s">
        <v>29</v>
      </c>
      <c r="B20" s="2" t="s">
        <v>29</v>
      </c>
      <c r="C20" s="2">
        <v>1</v>
      </c>
      <c r="D20" s="2">
        <v>15</v>
      </c>
      <c r="E20">
        <v>11</v>
      </c>
      <c r="F20" s="2">
        <v>19</v>
      </c>
      <c r="G20" s="2">
        <f>((11/80)*100)</f>
        <v>13.750000000000002</v>
      </c>
    </row>
    <row r="21" spans="1:7" ht="43.2" x14ac:dyDescent="0.3">
      <c r="A21" s="2" t="s">
        <v>29</v>
      </c>
      <c r="B21" s="2" t="s">
        <v>86</v>
      </c>
      <c r="C21" s="2">
        <v>10</v>
      </c>
      <c r="D21" s="2">
        <v>4</v>
      </c>
      <c r="E21">
        <v>11</v>
      </c>
      <c r="F21" s="2">
        <v>19</v>
      </c>
      <c r="G21" s="2">
        <f>((11/80)*100)</f>
        <v>13.750000000000002</v>
      </c>
    </row>
    <row r="22" spans="1:7" ht="28.8" x14ac:dyDescent="0.3">
      <c r="A22" s="2" t="s">
        <v>69</v>
      </c>
      <c r="B22" s="2" t="s">
        <v>87</v>
      </c>
      <c r="C22" s="2">
        <v>1</v>
      </c>
      <c r="D22" s="2">
        <v>1</v>
      </c>
      <c r="E22">
        <v>1</v>
      </c>
      <c r="F22" s="2">
        <v>1</v>
      </c>
      <c r="G22">
        <f>((1/80)*100)</f>
        <v>1.25</v>
      </c>
    </row>
    <row r="23" spans="1:7" ht="28.8" x14ac:dyDescent="0.3">
      <c r="A23" s="2" t="s">
        <v>37</v>
      </c>
      <c r="B23" s="2" t="s">
        <v>37</v>
      </c>
      <c r="C23" s="2">
        <v>3</v>
      </c>
      <c r="D23" s="2">
        <v>2</v>
      </c>
      <c r="E23">
        <v>3</v>
      </c>
      <c r="F23" s="2">
        <v>2</v>
      </c>
      <c r="G23">
        <f>((2/80)*100)</f>
        <v>2.5</v>
      </c>
    </row>
    <row r="24" spans="1:7" ht="28.8" x14ac:dyDescent="0.3">
      <c r="A24" s="2" t="s">
        <v>70</v>
      </c>
      <c r="B24" s="2" t="s">
        <v>88</v>
      </c>
      <c r="C24" s="2">
        <v>2</v>
      </c>
      <c r="D24" s="2">
        <v>4</v>
      </c>
      <c r="E24">
        <v>4</v>
      </c>
      <c r="F24" s="2">
        <v>7</v>
      </c>
      <c r="G24" s="2">
        <v>5</v>
      </c>
    </row>
    <row r="25" spans="1:7" ht="28.8" x14ac:dyDescent="0.3">
      <c r="A25" s="2" t="s">
        <v>70</v>
      </c>
      <c r="B25" s="2" t="s">
        <v>89</v>
      </c>
      <c r="C25" s="2">
        <v>1</v>
      </c>
      <c r="D25" s="2">
        <v>2</v>
      </c>
      <c r="E25">
        <v>4</v>
      </c>
      <c r="F25" s="2">
        <v>7</v>
      </c>
      <c r="G25" s="2">
        <v>5</v>
      </c>
    </row>
    <row r="26" spans="1:7" ht="28.8" x14ac:dyDescent="0.3">
      <c r="A26" s="2" t="s">
        <v>70</v>
      </c>
      <c r="B26" s="2" t="s">
        <v>90</v>
      </c>
      <c r="C26" s="2">
        <v>1</v>
      </c>
      <c r="D26" s="2">
        <v>1</v>
      </c>
      <c r="E26">
        <v>4</v>
      </c>
      <c r="F26" s="2">
        <v>7</v>
      </c>
      <c r="G26" s="2">
        <v>5</v>
      </c>
    </row>
    <row r="27" spans="1:7" x14ac:dyDescent="0.3">
      <c r="A27" s="2" t="s">
        <v>45</v>
      </c>
      <c r="B27" s="2" t="s">
        <v>45</v>
      </c>
      <c r="C27" s="2">
        <v>2</v>
      </c>
      <c r="D27" s="2">
        <v>19</v>
      </c>
      <c r="E27">
        <v>2</v>
      </c>
      <c r="F27" s="2">
        <v>19</v>
      </c>
      <c r="G27">
        <f>((2/80)*100)</f>
        <v>2.5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C92B3-E1EE-4B61-823F-C8DAA05366B1}">
  <dimension ref="A1:E27"/>
  <sheetViews>
    <sheetView workbookViewId="0">
      <selection activeCell="A27" sqref="A27"/>
    </sheetView>
  </sheetViews>
  <sheetFormatPr defaultRowHeight="14.4" x14ac:dyDescent="0.3"/>
  <cols>
    <col min="1" max="1" width="21.77734375" customWidth="1"/>
    <col min="3" max="3" width="15" customWidth="1"/>
  </cols>
  <sheetData>
    <row r="1" spans="1:5" ht="28.8" x14ac:dyDescent="0.3">
      <c r="A1" s="4" t="s">
        <v>0</v>
      </c>
      <c r="B1" s="4" t="s">
        <v>1</v>
      </c>
      <c r="C1" s="4" t="s">
        <v>2</v>
      </c>
      <c r="D1" s="4" t="s">
        <v>51</v>
      </c>
      <c r="E1" s="4" t="s">
        <v>73</v>
      </c>
    </row>
    <row r="2" spans="1:5" ht="28.8" x14ac:dyDescent="0.3">
      <c r="A2" s="2" t="s">
        <v>4</v>
      </c>
      <c r="B2" s="2" t="s">
        <v>5</v>
      </c>
      <c r="C2" s="2">
        <v>64</v>
      </c>
      <c r="D2">
        <v>64</v>
      </c>
      <c r="E2">
        <v>10.77</v>
      </c>
    </row>
    <row r="3" spans="1:5" ht="28.8" x14ac:dyDescent="0.3">
      <c r="A3" s="2" t="s">
        <v>64</v>
      </c>
      <c r="B3" s="2" t="s">
        <v>13</v>
      </c>
      <c r="C3" s="2">
        <v>109</v>
      </c>
      <c r="D3">
        <f>SUM(C3:C7)</f>
        <v>117</v>
      </c>
      <c r="E3">
        <v>10.77</v>
      </c>
    </row>
    <row r="4" spans="1:5" ht="28.8" x14ac:dyDescent="0.3">
      <c r="A4" s="2" t="s">
        <v>64</v>
      </c>
      <c r="B4" s="2" t="s">
        <v>92</v>
      </c>
      <c r="C4" s="2">
        <v>4</v>
      </c>
      <c r="D4">
        <v>117</v>
      </c>
      <c r="E4">
        <v>10.77</v>
      </c>
    </row>
    <row r="5" spans="1:5" ht="28.8" x14ac:dyDescent="0.3">
      <c r="A5" s="2" t="s">
        <v>64</v>
      </c>
      <c r="B5" s="2" t="s">
        <v>93</v>
      </c>
      <c r="C5" s="2">
        <v>1</v>
      </c>
      <c r="D5">
        <v>117</v>
      </c>
      <c r="E5">
        <v>10.77</v>
      </c>
    </row>
    <row r="6" spans="1:5" ht="28.8" x14ac:dyDescent="0.3">
      <c r="A6" s="2" t="s">
        <v>64</v>
      </c>
      <c r="B6" s="2" t="s">
        <v>34</v>
      </c>
      <c r="C6" s="2">
        <v>2</v>
      </c>
      <c r="D6">
        <v>117</v>
      </c>
      <c r="E6">
        <v>10.77</v>
      </c>
    </row>
    <row r="7" spans="1:5" ht="43.2" x14ac:dyDescent="0.3">
      <c r="A7" s="2" t="s">
        <v>64</v>
      </c>
      <c r="B7" s="2" t="s">
        <v>94</v>
      </c>
      <c r="C7" s="2">
        <v>1</v>
      </c>
      <c r="D7">
        <v>117</v>
      </c>
      <c r="E7">
        <v>10.77</v>
      </c>
    </row>
    <row r="8" spans="1:5" ht="28.8" x14ac:dyDescent="0.3">
      <c r="A8" s="2" t="s">
        <v>17</v>
      </c>
      <c r="B8" s="2" t="s">
        <v>17</v>
      </c>
      <c r="C8" s="2">
        <v>65</v>
      </c>
      <c r="D8">
        <v>73</v>
      </c>
      <c r="E8">
        <v>12.29</v>
      </c>
    </row>
    <row r="9" spans="1:5" ht="43.2" x14ac:dyDescent="0.3">
      <c r="A9" s="2" t="s">
        <v>17</v>
      </c>
      <c r="B9" s="2" t="s">
        <v>95</v>
      </c>
      <c r="C9" s="2">
        <v>1</v>
      </c>
      <c r="D9">
        <v>73</v>
      </c>
      <c r="E9">
        <v>12.29</v>
      </c>
    </row>
    <row r="10" spans="1:5" ht="28.8" x14ac:dyDescent="0.3">
      <c r="A10" s="2" t="s">
        <v>17</v>
      </c>
      <c r="B10" s="2" t="s">
        <v>96</v>
      </c>
      <c r="C10" s="2">
        <v>2</v>
      </c>
      <c r="D10">
        <v>73</v>
      </c>
      <c r="E10">
        <v>12.29</v>
      </c>
    </row>
    <row r="11" spans="1:5" ht="28.8" x14ac:dyDescent="0.3">
      <c r="A11" s="2" t="s">
        <v>17</v>
      </c>
      <c r="B11" s="2" t="s">
        <v>97</v>
      </c>
      <c r="C11" s="2">
        <v>3</v>
      </c>
      <c r="D11">
        <v>73</v>
      </c>
      <c r="E11">
        <v>12.29</v>
      </c>
    </row>
    <row r="12" spans="1:5" x14ac:dyDescent="0.3">
      <c r="A12" s="2" t="s">
        <v>17</v>
      </c>
      <c r="B12" s="2" t="s">
        <v>98</v>
      </c>
      <c r="C12" s="2">
        <v>1</v>
      </c>
      <c r="D12">
        <v>73</v>
      </c>
      <c r="E12">
        <v>12.29</v>
      </c>
    </row>
    <row r="13" spans="1:5" ht="57.6" x14ac:dyDescent="0.3">
      <c r="A13" s="2" t="s">
        <v>17</v>
      </c>
      <c r="B13" s="2" t="s">
        <v>99</v>
      </c>
      <c r="C13" s="2">
        <v>1</v>
      </c>
      <c r="D13">
        <v>73</v>
      </c>
      <c r="E13">
        <v>12.29</v>
      </c>
    </row>
    <row r="14" spans="1:5" ht="28.8" x14ac:dyDescent="0.3">
      <c r="A14" s="2" t="s">
        <v>65</v>
      </c>
      <c r="B14" s="2" t="s">
        <v>19</v>
      </c>
      <c r="C14" s="2">
        <v>32</v>
      </c>
      <c r="D14">
        <v>106</v>
      </c>
      <c r="E14">
        <v>17.850000000000001</v>
      </c>
    </row>
    <row r="15" spans="1:5" ht="28.8" x14ac:dyDescent="0.3">
      <c r="A15" s="2" t="s">
        <v>65</v>
      </c>
      <c r="B15" s="2" t="s">
        <v>100</v>
      </c>
      <c r="C15" s="2">
        <v>8</v>
      </c>
      <c r="D15">
        <v>106</v>
      </c>
      <c r="E15">
        <v>17.850000000000001</v>
      </c>
    </row>
    <row r="16" spans="1:5" ht="28.8" x14ac:dyDescent="0.3">
      <c r="A16" s="2" t="s">
        <v>66</v>
      </c>
      <c r="B16" s="2" t="s">
        <v>23</v>
      </c>
      <c r="C16" s="2">
        <v>76</v>
      </c>
      <c r="D16">
        <v>76</v>
      </c>
      <c r="E16">
        <v>12.79</v>
      </c>
    </row>
    <row r="17" spans="1:5" ht="43.2" x14ac:dyDescent="0.3">
      <c r="A17" s="2" t="s">
        <v>67</v>
      </c>
      <c r="B17" s="2" t="s">
        <v>24</v>
      </c>
      <c r="C17" s="2">
        <v>66</v>
      </c>
      <c r="D17">
        <v>66</v>
      </c>
      <c r="E17">
        <v>11.11</v>
      </c>
    </row>
    <row r="18" spans="1:5" ht="28.8" x14ac:dyDescent="0.3">
      <c r="A18" s="2" t="s">
        <v>29</v>
      </c>
      <c r="B18" s="2" t="s">
        <v>29</v>
      </c>
      <c r="C18" s="2">
        <v>101</v>
      </c>
      <c r="D18">
        <v>101</v>
      </c>
      <c r="E18">
        <v>17</v>
      </c>
    </row>
    <row r="19" spans="1:5" ht="28.8" x14ac:dyDescent="0.3">
      <c r="A19" s="2" t="s">
        <v>69</v>
      </c>
      <c r="B19" s="2" t="s">
        <v>101</v>
      </c>
      <c r="C19" s="2">
        <v>2</v>
      </c>
      <c r="D19">
        <v>5</v>
      </c>
      <c r="E19">
        <v>0.84</v>
      </c>
    </row>
    <row r="20" spans="1:5" ht="28.8" x14ac:dyDescent="0.3">
      <c r="A20" s="2" t="s">
        <v>69</v>
      </c>
      <c r="B20" s="2" t="s">
        <v>102</v>
      </c>
      <c r="C20" s="2">
        <v>3</v>
      </c>
      <c r="D20">
        <v>5</v>
      </c>
      <c r="E20">
        <v>0.84</v>
      </c>
    </row>
    <row r="21" spans="1:5" ht="57.6" x14ac:dyDescent="0.3">
      <c r="A21" s="2" t="s">
        <v>37</v>
      </c>
      <c r="B21" s="2" t="s">
        <v>37</v>
      </c>
      <c r="C21" s="2">
        <v>39</v>
      </c>
      <c r="D21">
        <v>44</v>
      </c>
      <c r="E21">
        <v>7.41</v>
      </c>
    </row>
    <row r="22" spans="1:5" x14ac:dyDescent="0.3">
      <c r="A22" s="2" t="s">
        <v>37</v>
      </c>
      <c r="B22" s="2" t="s">
        <v>38</v>
      </c>
      <c r="C22" s="2">
        <v>3</v>
      </c>
      <c r="D22">
        <v>44</v>
      </c>
      <c r="E22">
        <v>7.41</v>
      </c>
    </row>
    <row r="23" spans="1:5" ht="43.2" x14ac:dyDescent="0.3">
      <c r="A23" s="2" t="s">
        <v>37</v>
      </c>
      <c r="B23" s="2" t="s">
        <v>103</v>
      </c>
      <c r="C23" s="2">
        <v>2</v>
      </c>
      <c r="D23">
        <v>44</v>
      </c>
      <c r="E23">
        <v>7.41</v>
      </c>
    </row>
    <row r="24" spans="1:5" ht="28.8" x14ac:dyDescent="0.3">
      <c r="A24" s="2" t="s">
        <v>70</v>
      </c>
      <c r="B24" s="2" t="s">
        <v>104</v>
      </c>
      <c r="C24" s="2">
        <v>3</v>
      </c>
      <c r="D24">
        <v>6</v>
      </c>
      <c r="E24">
        <v>1.01</v>
      </c>
    </row>
    <row r="25" spans="1:5" ht="28.8" x14ac:dyDescent="0.3">
      <c r="A25" s="2" t="s">
        <v>70</v>
      </c>
      <c r="B25" s="2" t="s">
        <v>105</v>
      </c>
      <c r="C25" s="2">
        <v>1</v>
      </c>
      <c r="D25">
        <v>6</v>
      </c>
      <c r="E25">
        <v>1.01</v>
      </c>
    </row>
    <row r="26" spans="1:5" ht="28.8" x14ac:dyDescent="0.3">
      <c r="A26" s="2" t="s">
        <v>70</v>
      </c>
      <c r="B26" s="2" t="s">
        <v>106</v>
      </c>
      <c r="C26" s="2">
        <v>2</v>
      </c>
      <c r="D26">
        <v>6</v>
      </c>
      <c r="E26">
        <v>1.01</v>
      </c>
    </row>
    <row r="27" spans="1:5" ht="28.8" x14ac:dyDescent="0.3">
      <c r="A27" s="2" t="s">
        <v>45</v>
      </c>
      <c r="B27" s="2" t="s">
        <v>107</v>
      </c>
      <c r="C27" s="2">
        <v>2</v>
      </c>
      <c r="D27">
        <v>2</v>
      </c>
      <c r="E27">
        <v>0.34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6CC8-2793-4D0F-9808-A9376645F1DC}">
  <dimension ref="A1:G13"/>
  <sheetViews>
    <sheetView workbookViewId="0">
      <selection activeCell="A10" sqref="A10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48</v>
      </c>
      <c r="D1" t="s">
        <v>49</v>
      </c>
      <c r="E1" t="s">
        <v>3</v>
      </c>
      <c r="F1" t="s">
        <v>2</v>
      </c>
      <c r="G1" t="s">
        <v>111</v>
      </c>
    </row>
    <row r="2" spans="1:7" x14ac:dyDescent="0.3">
      <c r="A2" t="s">
        <v>29</v>
      </c>
      <c r="B2" t="s">
        <v>29</v>
      </c>
      <c r="C2">
        <v>30</v>
      </c>
      <c r="D2">
        <v>6</v>
      </c>
      <c r="E2">
        <v>36</v>
      </c>
      <c r="F2">
        <v>2</v>
      </c>
      <c r="G2" s="10">
        <f>(F2/19)*100</f>
        <v>10.526315789473683</v>
      </c>
    </row>
    <row r="3" spans="1:7" x14ac:dyDescent="0.3">
      <c r="A3" t="s">
        <v>64</v>
      </c>
      <c r="B3" t="s">
        <v>57</v>
      </c>
      <c r="C3">
        <v>10</v>
      </c>
      <c r="D3">
        <v>0</v>
      </c>
      <c r="E3">
        <v>10</v>
      </c>
      <c r="F3">
        <v>1</v>
      </c>
      <c r="G3" s="10">
        <f t="shared" ref="G3:G13" si="0">(F3/19)*100</f>
        <v>5.2631578947368416</v>
      </c>
    </row>
    <row r="4" spans="1:7" x14ac:dyDescent="0.3">
      <c r="A4" t="s">
        <v>4</v>
      </c>
      <c r="B4" t="s">
        <v>55</v>
      </c>
      <c r="C4">
        <v>35</v>
      </c>
      <c r="D4">
        <v>0</v>
      </c>
      <c r="E4">
        <v>35</v>
      </c>
      <c r="F4">
        <v>1</v>
      </c>
      <c r="G4" s="10">
        <f t="shared" si="0"/>
        <v>5.2631578947368416</v>
      </c>
    </row>
    <row r="5" spans="1:7" x14ac:dyDescent="0.3">
      <c r="A5" t="s">
        <v>4</v>
      </c>
      <c r="B5" t="s">
        <v>71</v>
      </c>
      <c r="C5">
        <v>34</v>
      </c>
      <c r="D5">
        <v>2</v>
      </c>
      <c r="E5">
        <v>36</v>
      </c>
      <c r="F5">
        <v>4</v>
      </c>
      <c r="G5" s="10">
        <f t="shared" si="0"/>
        <v>21.052631578947366</v>
      </c>
    </row>
    <row r="6" spans="1:7" x14ac:dyDescent="0.3">
      <c r="A6" t="s">
        <v>4</v>
      </c>
      <c r="B6" t="s">
        <v>52</v>
      </c>
      <c r="C6">
        <v>38</v>
      </c>
      <c r="D6">
        <v>0</v>
      </c>
      <c r="E6">
        <v>38</v>
      </c>
      <c r="F6">
        <v>2</v>
      </c>
      <c r="G6" s="10">
        <f t="shared" si="0"/>
        <v>10.526315789473683</v>
      </c>
    </row>
    <row r="7" spans="1:7" x14ac:dyDescent="0.3">
      <c r="A7" t="s">
        <v>4</v>
      </c>
      <c r="B7" t="s">
        <v>53</v>
      </c>
      <c r="C7">
        <v>13</v>
      </c>
      <c r="D7">
        <v>0</v>
      </c>
      <c r="E7">
        <v>13</v>
      </c>
      <c r="F7">
        <v>2</v>
      </c>
      <c r="G7" s="10">
        <f t="shared" si="0"/>
        <v>10.526315789473683</v>
      </c>
    </row>
    <row r="8" spans="1:7" x14ac:dyDescent="0.3">
      <c r="A8" t="s">
        <v>45</v>
      </c>
      <c r="B8" t="s">
        <v>45</v>
      </c>
      <c r="C8">
        <v>1</v>
      </c>
      <c r="D8">
        <v>0</v>
      </c>
      <c r="E8">
        <v>1</v>
      </c>
      <c r="F8">
        <v>2</v>
      </c>
      <c r="G8" s="10">
        <f t="shared" si="0"/>
        <v>10.526315789473683</v>
      </c>
    </row>
    <row r="9" spans="1:7" x14ac:dyDescent="0.3">
      <c r="A9" t="s">
        <v>45</v>
      </c>
      <c r="B9" t="s">
        <v>74</v>
      </c>
      <c r="C9">
        <v>10</v>
      </c>
      <c r="D9">
        <v>0</v>
      </c>
      <c r="E9">
        <v>10</v>
      </c>
      <c r="F9">
        <v>1</v>
      </c>
      <c r="G9" s="10">
        <f t="shared" si="0"/>
        <v>5.2631578947368416</v>
      </c>
    </row>
    <row r="10" spans="1:7" x14ac:dyDescent="0.3">
      <c r="A10" t="s">
        <v>37</v>
      </c>
      <c r="B10" t="s">
        <v>63</v>
      </c>
      <c r="C10">
        <v>0</v>
      </c>
      <c r="D10">
        <v>1</v>
      </c>
      <c r="E10">
        <v>1</v>
      </c>
      <c r="F10">
        <v>1</v>
      </c>
      <c r="G10" s="10">
        <f t="shared" si="0"/>
        <v>5.2631578947368416</v>
      </c>
    </row>
    <row r="11" spans="1:7" x14ac:dyDescent="0.3">
      <c r="A11" t="s">
        <v>65</v>
      </c>
      <c r="B11" t="s">
        <v>26</v>
      </c>
      <c r="C11">
        <v>1</v>
      </c>
      <c r="D11">
        <v>0</v>
      </c>
      <c r="E11">
        <v>1</v>
      </c>
      <c r="F11">
        <v>1</v>
      </c>
      <c r="G11" s="10">
        <f t="shared" si="0"/>
        <v>5.2631578947368416</v>
      </c>
    </row>
    <row r="12" spans="1:7" x14ac:dyDescent="0.3">
      <c r="A12" t="s">
        <v>65</v>
      </c>
      <c r="B12" t="s">
        <v>62</v>
      </c>
      <c r="C12">
        <v>0</v>
      </c>
      <c r="D12">
        <v>1</v>
      </c>
      <c r="E12">
        <v>1</v>
      </c>
      <c r="F12">
        <v>1</v>
      </c>
      <c r="G12" s="10">
        <f t="shared" si="0"/>
        <v>5.2631578947368416</v>
      </c>
    </row>
    <row r="13" spans="1:7" x14ac:dyDescent="0.3">
      <c r="A13" t="s">
        <v>67</v>
      </c>
      <c r="B13" t="s">
        <v>24</v>
      </c>
      <c r="C13">
        <v>0</v>
      </c>
      <c r="D13">
        <v>5</v>
      </c>
      <c r="E13">
        <v>5</v>
      </c>
      <c r="F13">
        <v>1</v>
      </c>
      <c r="G13" s="10">
        <f t="shared" si="0"/>
        <v>5.2631578947368416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032C3-B3AE-46A9-B954-493EF913B55D}">
  <dimension ref="A1:D39"/>
  <sheetViews>
    <sheetView workbookViewId="0"/>
  </sheetViews>
  <sheetFormatPr defaultRowHeight="14.4" x14ac:dyDescent="0.3"/>
  <cols>
    <col min="1" max="1" width="22.33203125" customWidth="1"/>
    <col min="2" max="2" width="25.2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128</v>
      </c>
    </row>
    <row r="2" spans="1:4" x14ac:dyDescent="0.3">
      <c r="A2" t="s">
        <v>66</v>
      </c>
      <c r="B2" t="s">
        <v>23</v>
      </c>
      <c r="C2">
        <v>27</v>
      </c>
      <c r="D2">
        <v>27</v>
      </c>
    </row>
    <row r="3" spans="1:4" x14ac:dyDescent="0.3">
      <c r="A3" t="s">
        <v>29</v>
      </c>
      <c r="B3" t="s">
        <v>29</v>
      </c>
      <c r="C3">
        <v>109</v>
      </c>
      <c r="D3">
        <v>114</v>
      </c>
    </row>
    <row r="4" spans="1:4" x14ac:dyDescent="0.3">
      <c r="A4" t="s">
        <v>29</v>
      </c>
      <c r="B4" t="s">
        <v>201</v>
      </c>
      <c r="C4">
        <v>1</v>
      </c>
      <c r="D4">
        <v>114</v>
      </c>
    </row>
    <row r="5" spans="1:4" x14ac:dyDescent="0.3">
      <c r="A5" t="s">
        <v>29</v>
      </c>
      <c r="B5" t="s">
        <v>202</v>
      </c>
      <c r="C5">
        <v>1</v>
      </c>
      <c r="D5">
        <v>114</v>
      </c>
    </row>
    <row r="6" spans="1:4" x14ac:dyDescent="0.3">
      <c r="A6" t="s">
        <v>29</v>
      </c>
      <c r="B6" t="s">
        <v>203</v>
      </c>
      <c r="C6">
        <v>1</v>
      </c>
      <c r="D6">
        <v>114</v>
      </c>
    </row>
    <row r="7" spans="1:4" x14ac:dyDescent="0.3">
      <c r="A7" t="s">
        <v>29</v>
      </c>
      <c r="B7" t="s">
        <v>204</v>
      </c>
      <c r="C7">
        <v>1</v>
      </c>
      <c r="D7">
        <v>114</v>
      </c>
    </row>
    <row r="8" spans="1:4" x14ac:dyDescent="0.3">
      <c r="A8" t="s">
        <v>29</v>
      </c>
      <c r="B8" t="s">
        <v>205</v>
      </c>
      <c r="C8">
        <v>1</v>
      </c>
      <c r="D8">
        <v>114</v>
      </c>
    </row>
    <row r="9" spans="1:4" x14ac:dyDescent="0.3">
      <c r="A9" t="s">
        <v>64</v>
      </c>
      <c r="B9" t="s">
        <v>206</v>
      </c>
      <c r="C9">
        <v>1</v>
      </c>
      <c r="D9">
        <v>2</v>
      </c>
    </row>
    <row r="10" spans="1:4" x14ac:dyDescent="0.3">
      <c r="A10" t="s">
        <v>64</v>
      </c>
      <c r="B10" t="s">
        <v>207</v>
      </c>
      <c r="C10">
        <v>1</v>
      </c>
      <c r="D10">
        <v>2</v>
      </c>
    </row>
    <row r="11" spans="1:4" x14ac:dyDescent="0.3">
      <c r="A11" t="s">
        <v>17</v>
      </c>
      <c r="B11" t="s">
        <v>17</v>
      </c>
      <c r="C11">
        <v>35</v>
      </c>
      <c r="D11">
        <v>38</v>
      </c>
    </row>
    <row r="12" spans="1:4" x14ac:dyDescent="0.3">
      <c r="A12" t="s">
        <v>17</v>
      </c>
      <c r="B12" t="s">
        <v>208</v>
      </c>
      <c r="C12">
        <v>1</v>
      </c>
      <c r="D12">
        <v>38</v>
      </c>
    </row>
    <row r="13" spans="1:4" x14ac:dyDescent="0.3">
      <c r="A13" t="s">
        <v>17</v>
      </c>
      <c r="B13" t="s">
        <v>209</v>
      </c>
      <c r="C13">
        <v>1</v>
      </c>
      <c r="D13">
        <v>38</v>
      </c>
    </row>
    <row r="14" spans="1:4" x14ac:dyDescent="0.3">
      <c r="A14" t="s">
        <v>17</v>
      </c>
      <c r="B14" t="s">
        <v>210</v>
      </c>
      <c r="C14">
        <v>1</v>
      </c>
      <c r="D14">
        <v>38</v>
      </c>
    </row>
    <row r="15" spans="1:4" x14ac:dyDescent="0.3">
      <c r="A15" t="s">
        <v>4</v>
      </c>
      <c r="B15" t="s">
        <v>5</v>
      </c>
      <c r="C15">
        <v>88</v>
      </c>
      <c r="D15">
        <v>90</v>
      </c>
    </row>
    <row r="16" spans="1:4" x14ac:dyDescent="0.3">
      <c r="A16" t="s">
        <v>4</v>
      </c>
      <c r="B16" t="s">
        <v>211</v>
      </c>
      <c r="C16">
        <v>1</v>
      </c>
      <c r="D16">
        <v>90</v>
      </c>
    </row>
    <row r="17" spans="1:4" x14ac:dyDescent="0.3">
      <c r="A17" t="s">
        <v>4</v>
      </c>
      <c r="B17" t="s">
        <v>212</v>
      </c>
      <c r="C17">
        <v>1</v>
      </c>
      <c r="D17">
        <v>90</v>
      </c>
    </row>
    <row r="18" spans="1:4" x14ac:dyDescent="0.3">
      <c r="A18" t="s">
        <v>45</v>
      </c>
      <c r="B18" t="s">
        <v>213</v>
      </c>
      <c r="C18">
        <v>2</v>
      </c>
      <c r="D18">
        <v>9</v>
      </c>
    </row>
    <row r="19" spans="1:4" x14ac:dyDescent="0.3">
      <c r="A19" t="s">
        <v>45</v>
      </c>
      <c r="B19" t="s">
        <v>214</v>
      </c>
      <c r="C19">
        <v>1</v>
      </c>
      <c r="D19">
        <v>9</v>
      </c>
    </row>
    <row r="20" spans="1:4" x14ac:dyDescent="0.3">
      <c r="A20" t="s">
        <v>45</v>
      </c>
      <c r="B20" t="s">
        <v>215</v>
      </c>
      <c r="C20">
        <v>1</v>
      </c>
      <c r="D20">
        <v>9</v>
      </c>
    </row>
    <row r="21" spans="1:4" x14ac:dyDescent="0.3">
      <c r="A21" t="s">
        <v>45</v>
      </c>
      <c r="B21" t="s">
        <v>105</v>
      </c>
      <c r="C21">
        <v>1</v>
      </c>
      <c r="D21">
        <v>9</v>
      </c>
    </row>
    <row r="22" spans="1:4" x14ac:dyDescent="0.3">
      <c r="A22" t="s">
        <v>45</v>
      </c>
      <c r="B22" t="s">
        <v>153</v>
      </c>
      <c r="C22">
        <v>1</v>
      </c>
      <c r="D22">
        <v>9</v>
      </c>
    </row>
    <row r="23" spans="1:4" x14ac:dyDescent="0.3">
      <c r="A23" t="s">
        <v>45</v>
      </c>
      <c r="B23" t="s">
        <v>192</v>
      </c>
      <c r="C23">
        <v>1</v>
      </c>
      <c r="D23">
        <v>9</v>
      </c>
    </row>
    <row r="24" spans="1:4" x14ac:dyDescent="0.3">
      <c r="A24" t="s">
        <v>45</v>
      </c>
      <c r="B24" t="s">
        <v>216</v>
      </c>
      <c r="C24">
        <v>1</v>
      </c>
      <c r="D24">
        <v>9</v>
      </c>
    </row>
    <row r="25" spans="1:4" x14ac:dyDescent="0.3">
      <c r="A25" t="s">
        <v>45</v>
      </c>
      <c r="B25" t="s">
        <v>217</v>
      </c>
      <c r="C25">
        <v>1</v>
      </c>
      <c r="D25">
        <v>9</v>
      </c>
    </row>
    <row r="26" spans="1:4" x14ac:dyDescent="0.3">
      <c r="A26" t="s">
        <v>37</v>
      </c>
      <c r="B26" t="s">
        <v>168</v>
      </c>
      <c r="C26">
        <v>27</v>
      </c>
      <c r="D26">
        <v>29</v>
      </c>
    </row>
    <row r="27" spans="1:4" x14ac:dyDescent="0.3">
      <c r="A27" t="s">
        <v>37</v>
      </c>
      <c r="B27" t="s">
        <v>218</v>
      </c>
      <c r="C27">
        <v>1</v>
      </c>
      <c r="D27">
        <v>29</v>
      </c>
    </row>
    <row r="28" spans="1:4" x14ac:dyDescent="0.3">
      <c r="A28" t="s">
        <v>37</v>
      </c>
      <c r="B28" t="s">
        <v>38</v>
      </c>
      <c r="C28">
        <v>1</v>
      </c>
      <c r="D28">
        <v>29</v>
      </c>
    </row>
    <row r="29" spans="1:4" x14ac:dyDescent="0.3">
      <c r="A29" t="s">
        <v>65</v>
      </c>
      <c r="B29" t="s">
        <v>13</v>
      </c>
      <c r="C29">
        <v>109</v>
      </c>
      <c r="D29">
        <v>154</v>
      </c>
    </row>
    <row r="30" spans="1:4" x14ac:dyDescent="0.3">
      <c r="A30" t="s">
        <v>65</v>
      </c>
      <c r="B30" t="s">
        <v>19</v>
      </c>
      <c r="C30">
        <v>29</v>
      </c>
      <c r="D30">
        <v>154</v>
      </c>
    </row>
    <row r="31" spans="1:4" x14ac:dyDescent="0.3">
      <c r="A31" t="s">
        <v>65</v>
      </c>
      <c r="B31" t="s">
        <v>219</v>
      </c>
      <c r="C31">
        <v>1</v>
      </c>
      <c r="D31">
        <v>154</v>
      </c>
    </row>
    <row r="32" spans="1:4" x14ac:dyDescent="0.3">
      <c r="A32" t="s">
        <v>65</v>
      </c>
      <c r="B32" t="s">
        <v>21</v>
      </c>
      <c r="C32">
        <v>11</v>
      </c>
      <c r="D32">
        <v>154</v>
      </c>
    </row>
    <row r="33" spans="1:4" x14ac:dyDescent="0.3">
      <c r="A33" t="s">
        <v>65</v>
      </c>
      <c r="B33" t="s">
        <v>220</v>
      </c>
      <c r="C33">
        <v>1</v>
      </c>
      <c r="D33">
        <v>154</v>
      </c>
    </row>
    <row r="34" spans="1:4" x14ac:dyDescent="0.3">
      <c r="A34" t="s">
        <v>65</v>
      </c>
      <c r="B34" t="s">
        <v>221</v>
      </c>
      <c r="C34">
        <v>1</v>
      </c>
      <c r="D34">
        <v>154</v>
      </c>
    </row>
    <row r="35" spans="1:4" x14ac:dyDescent="0.3">
      <c r="A35" t="s">
        <v>65</v>
      </c>
      <c r="B35" t="s">
        <v>88</v>
      </c>
      <c r="C35">
        <v>1</v>
      </c>
      <c r="D35">
        <v>154</v>
      </c>
    </row>
    <row r="36" spans="1:4" x14ac:dyDescent="0.3">
      <c r="A36" t="s">
        <v>65</v>
      </c>
      <c r="B36" t="s">
        <v>222</v>
      </c>
      <c r="C36">
        <v>1</v>
      </c>
      <c r="D36">
        <v>154</v>
      </c>
    </row>
    <row r="37" spans="1:4" x14ac:dyDescent="0.3">
      <c r="A37" t="s">
        <v>67</v>
      </c>
      <c r="B37" t="s">
        <v>179</v>
      </c>
      <c r="C37">
        <v>56</v>
      </c>
      <c r="D37">
        <v>58</v>
      </c>
    </row>
    <row r="38" spans="1:4" x14ac:dyDescent="0.3">
      <c r="A38" t="s">
        <v>67</v>
      </c>
      <c r="B38" t="s">
        <v>223</v>
      </c>
      <c r="C38">
        <v>1</v>
      </c>
      <c r="D38">
        <v>58</v>
      </c>
    </row>
    <row r="39" spans="1:4" x14ac:dyDescent="0.3">
      <c r="A39" t="s">
        <v>67</v>
      </c>
      <c r="B39" t="s">
        <v>224</v>
      </c>
      <c r="C39">
        <v>1</v>
      </c>
      <c r="D39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AE7E0-E478-4D8F-BC20-1EB408162456}">
  <dimension ref="A1:D66"/>
  <sheetViews>
    <sheetView workbookViewId="0">
      <selection activeCell="A8" sqref="A8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128</v>
      </c>
    </row>
    <row r="2" spans="1:4" x14ac:dyDescent="0.3">
      <c r="A2" t="s">
        <v>66</v>
      </c>
      <c r="B2" t="s">
        <v>23</v>
      </c>
      <c r="C2">
        <v>59</v>
      </c>
      <c r="D2">
        <v>59</v>
      </c>
    </row>
    <row r="3" spans="1:4" x14ac:dyDescent="0.3">
      <c r="A3" t="s">
        <v>70</v>
      </c>
      <c r="B3" t="s">
        <v>129</v>
      </c>
      <c r="C3">
        <v>1</v>
      </c>
      <c r="D3">
        <v>7</v>
      </c>
    </row>
    <row r="4" spans="1:4" x14ac:dyDescent="0.3">
      <c r="A4" t="s">
        <v>70</v>
      </c>
      <c r="B4" t="s">
        <v>130</v>
      </c>
      <c r="C4">
        <v>1</v>
      </c>
      <c r="D4">
        <v>7</v>
      </c>
    </row>
    <row r="5" spans="1:4" x14ac:dyDescent="0.3">
      <c r="A5" t="s">
        <v>70</v>
      </c>
      <c r="B5" t="s">
        <v>131</v>
      </c>
      <c r="C5">
        <v>1</v>
      </c>
      <c r="D5">
        <v>7</v>
      </c>
    </row>
    <row r="6" spans="1:4" x14ac:dyDescent="0.3">
      <c r="A6" t="s">
        <v>70</v>
      </c>
      <c r="B6" t="s">
        <v>132</v>
      </c>
      <c r="C6">
        <v>1</v>
      </c>
      <c r="D6">
        <v>7</v>
      </c>
    </row>
    <row r="7" spans="1:4" x14ac:dyDescent="0.3">
      <c r="A7" t="s">
        <v>70</v>
      </c>
      <c r="B7" t="s">
        <v>133</v>
      </c>
      <c r="C7">
        <v>1</v>
      </c>
      <c r="D7">
        <v>7</v>
      </c>
    </row>
    <row r="8" spans="1:4" x14ac:dyDescent="0.3">
      <c r="A8" t="s">
        <v>70</v>
      </c>
      <c r="B8" t="s">
        <v>134</v>
      </c>
      <c r="C8">
        <v>1</v>
      </c>
      <c r="D8">
        <v>7</v>
      </c>
    </row>
    <row r="9" spans="1:4" x14ac:dyDescent="0.3">
      <c r="A9" t="s">
        <v>70</v>
      </c>
      <c r="B9" t="s">
        <v>135</v>
      </c>
      <c r="C9">
        <v>1</v>
      </c>
      <c r="D9">
        <v>7</v>
      </c>
    </row>
    <row r="10" spans="1:4" x14ac:dyDescent="0.3">
      <c r="A10" t="s">
        <v>29</v>
      </c>
      <c r="B10" t="s">
        <v>29</v>
      </c>
      <c r="C10">
        <v>113</v>
      </c>
      <c r="D10">
        <v>117</v>
      </c>
    </row>
    <row r="11" spans="1:4" x14ac:dyDescent="0.3">
      <c r="A11" t="s">
        <v>29</v>
      </c>
      <c r="B11" t="s">
        <v>136</v>
      </c>
      <c r="C11">
        <v>2</v>
      </c>
      <c r="D11">
        <v>117</v>
      </c>
    </row>
    <row r="12" spans="1:4" x14ac:dyDescent="0.3">
      <c r="A12" t="s">
        <v>29</v>
      </c>
      <c r="B12" t="s">
        <v>137</v>
      </c>
      <c r="C12">
        <v>1</v>
      </c>
      <c r="D12">
        <v>117</v>
      </c>
    </row>
    <row r="13" spans="1:4" x14ac:dyDescent="0.3">
      <c r="A13" t="s">
        <v>29</v>
      </c>
      <c r="B13" t="s">
        <v>138</v>
      </c>
      <c r="C13">
        <v>1</v>
      </c>
      <c r="D13">
        <v>117</v>
      </c>
    </row>
    <row r="14" spans="1:4" x14ac:dyDescent="0.3">
      <c r="A14" t="s">
        <v>69</v>
      </c>
      <c r="B14" t="s">
        <v>139</v>
      </c>
      <c r="C14">
        <v>1</v>
      </c>
      <c r="D14">
        <v>1</v>
      </c>
    </row>
    <row r="15" spans="1:4" x14ac:dyDescent="0.3">
      <c r="A15" t="s">
        <v>64</v>
      </c>
      <c r="B15" t="s">
        <v>140</v>
      </c>
      <c r="C15">
        <v>1</v>
      </c>
      <c r="D15">
        <v>3</v>
      </c>
    </row>
    <row r="16" spans="1:4" x14ac:dyDescent="0.3">
      <c r="A16" t="s">
        <v>64</v>
      </c>
      <c r="B16" t="s">
        <v>141</v>
      </c>
      <c r="C16">
        <v>1</v>
      </c>
      <c r="D16">
        <v>3</v>
      </c>
    </row>
    <row r="17" spans="1:4" x14ac:dyDescent="0.3">
      <c r="A17" t="s">
        <v>64</v>
      </c>
      <c r="B17" t="s">
        <v>142</v>
      </c>
      <c r="C17">
        <v>1</v>
      </c>
      <c r="D17">
        <v>3</v>
      </c>
    </row>
    <row r="18" spans="1:4" x14ac:dyDescent="0.3">
      <c r="A18" t="s">
        <v>17</v>
      </c>
      <c r="B18" t="s">
        <v>17</v>
      </c>
      <c r="C18">
        <v>47</v>
      </c>
      <c r="D18">
        <v>52</v>
      </c>
    </row>
    <row r="19" spans="1:4" x14ac:dyDescent="0.3">
      <c r="A19" t="s">
        <v>17</v>
      </c>
      <c r="B19" t="s">
        <v>116</v>
      </c>
      <c r="C19">
        <v>2</v>
      </c>
      <c r="D19">
        <v>52</v>
      </c>
    </row>
    <row r="20" spans="1:4" x14ac:dyDescent="0.3">
      <c r="A20" t="s">
        <v>17</v>
      </c>
      <c r="B20" t="s">
        <v>143</v>
      </c>
      <c r="C20">
        <v>1</v>
      </c>
      <c r="D20">
        <v>52</v>
      </c>
    </row>
    <row r="21" spans="1:4" x14ac:dyDescent="0.3">
      <c r="A21" t="s">
        <v>17</v>
      </c>
      <c r="B21" t="s">
        <v>95</v>
      </c>
      <c r="C21">
        <v>1</v>
      </c>
      <c r="D21">
        <v>52</v>
      </c>
    </row>
    <row r="22" spans="1:4" x14ac:dyDescent="0.3">
      <c r="A22" t="s">
        <v>17</v>
      </c>
      <c r="B22" t="s">
        <v>144</v>
      </c>
      <c r="C22">
        <v>1</v>
      </c>
      <c r="D22">
        <v>52</v>
      </c>
    </row>
    <row r="23" spans="1:4" x14ac:dyDescent="0.3">
      <c r="A23" t="s">
        <v>4</v>
      </c>
      <c r="B23" t="s">
        <v>5</v>
      </c>
      <c r="C23">
        <v>75</v>
      </c>
      <c r="D23">
        <v>78</v>
      </c>
    </row>
    <row r="24" spans="1:4" x14ac:dyDescent="0.3">
      <c r="A24" t="s">
        <v>4</v>
      </c>
      <c r="B24" t="s">
        <v>145</v>
      </c>
      <c r="C24">
        <v>1</v>
      </c>
      <c r="D24">
        <v>78</v>
      </c>
    </row>
    <row r="25" spans="1:4" x14ac:dyDescent="0.3">
      <c r="A25" t="s">
        <v>4</v>
      </c>
      <c r="B25" t="s">
        <v>146</v>
      </c>
      <c r="C25">
        <v>1</v>
      </c>
      <c r="D25">
        <v>78</v>
      </c>
    </row>
    <row r="26" spans="1:4" x14ac:dyDescent="0.3">
      <c r="A26" t="s">
        <v>4</v>
      </c>
      <c r="B26" t="s">
        <v>147</v>
      </c>
      <c r="C26">
        <v>1</v>
      </c>
      <c r="D26">
        <v>78</v>
      </c>
    </row>
    <row r="27" spans="1:4" x14ac:dyDescent="0.3">
      <c r="A27" t="s">
        <v>45</v>
      </c>
      <c r="B27" t="s">
        <v>45</v>
      </c>
      <c r="C27">
        <v>19</v>
      </c>
      <c r="D27">
        <v>40</v>
      </c>
    </row>
    <row r="28" spans="1:4" x14ac:dyDescent="0.3">
      <c r="A28" t="s">
        <v>45</v>
      </c>
      <c r="B28" t="s">
        <v>148</v>
      </c>
      <c r="C28">
        <v>1</v>
      </c>
      <c r="D28">
        <v>40</v>
      </c>
    </row>
    <row r="29" spans="1:4" x14ac:dyDescent="0.3">
      <c r="A29" t="s">
        <v>45</v>
      </c>
      <c r="B29" t="s">
        <v>149</v>
      </c>
      <c r="C29">
        <v>1</v>
      </c>
      <c r="D29">
        <v>40</v>
      </c>
    </row>
    <row r="30" spans="1:4" x14ac:dyDescent="0.3">
      <c r="A30" t="s">
        <v>45</v>
      </c>
      <c r="B30" t="s">
        <v>150</v>
      </c>
      <c r="C30">
        <v>1</v>
      </c>
      <c r="D30">
        <v>40</v>
      </c>
    </row>
    <row r="31" spans="1:4" x14ac:dyDescent="0.3">
      <c r="A31" t="s">
        <v>45</v>
      </c>
      <c r="B31" t="s">
        <v>151</v>
      </c>
      <c r="C31">
        <v>1</v>
      </c>
      <c r="D31">
        <v>40</v>
      </c>
    </row>
    <row r="32" spans="1:4" x14ac:dyDescent="0.3">
      <c r="A32" t="s">
        <v>45</v>
      </c>
      <c r="B32" t="s">
        <v>152</v>
      </c>
      <c r="C32">
        <v>1</v>
      </c>
      <c r="D32">
        <v>40</v>
      </c>
    </row>
    <row r="33" spans="1:4" x14ac:dyDescent="0.3">
      <c r="A33" t="s">
        <v>45</v>
      </c>
      <c r="B33" t="s">
        <v>153</v>
      </c>
      <c r="C33">
        <v>1</v>
      </c>
      <c r="D33">
        <v>40</v>
      </c>
    </row>
    <row r="34" spans="1:4" x14ac:dyDescent="0.3">
      <c r="A34" t="s">
        <v>45</v>
      </c>
      <c r="B34" t="s">
        <v>154</v>
      </c>
      <c r="C34">
        <v>1</v>
      </c>
      <c r="D34">
        <v>40</v>
      </c>
    </row>
    <row r="35" spans="1:4" x14ac:dyDescent="0.3">
      <c r="A35" t="s">
        <v>45</v>
      </c>
      <c r="B35" t="s">
        <v>155</v>
      </c>
      <c r="C35">
        <v>1</v>
      </c>
      <c r="D35">
        <v>40</v>
      </c>
    </row>
    <row r="36" spans="1:4" x14ac:dyDescent="0.3">
      <c r="A36" t="s">
        <v>45</v>
      </c>
      <c r="B36" t="s">
        <v>156</v>
      </c>
      <c r="C36">
        <v>1</v>
      </c>
      <c r="D36">
        <v>40</v>
      </c>
    </row>
    <row r="37" spans="1:4" x14ac:dyDescent="0.3">
      <c r="A37" t="s">
        <v>45</v>
      </c>
      <c r="B37" t="s">
        <v>106</v>
      </c>
      <c r="C37">
        <v>1</v>
      </c>
      <c r="D37">
        <v>40</v>
      </c>
    </row>
    <row r="38" spans="1:4" x14ac:dyDescent="0.3">
      <c r="A38" t="s">
        <v>45</v>
      </c>
      <c r="B38" t="s">
        <v>157</v>
      </c>
      <c r="C38">
        <v>1</v>
      </c>
      <c r="D38">
        <v>40</v>
      </c>
    </row>
    <row r="39" spans="1:4" x14ac:dyDescent="0.3">
      <c r="A39" t="s">
        <v>45</v>
      </c>
      <c r="B39" t="s">
        <v>158</v>
      </c>
      <c r="C39">
        <v>1</v>
      </c>
      <c r="D39">
        <v>40</v>
      </c>
    </row>
    <row r="40" spans="1:4" x14ac:dyDescent="0.3">
      <c r="A40" t="s">
        <v>45</v>
      </c>
      <c r="B40" t="s">
        <v>159</v>
      </c>
      <c r="C40">
        <v>1</v>
      </c>
      <c r="D40">
        <v>40</v>
      </c>
    </row>
    <row r="41" spans="1:4" x14ac:dyDescent="0.3">
      <c r="A41" t="s">
        <v>45</v>
      </c>
      <c r="B41" t="s">
        <v>160</v>
      </c>
      <c r="C41">
        <v>1</v>
      </c>
      <c r="D41">
        <v>40</v>
      </c>
    </row>
    <row r="42" spans="1:4" x14ac:dyDescent="0.3">
      <c r="A42" t="s">
        <v>45</v>
      </c>
      <c r="B42" t="s">
        <v>161</v>
      </c>
      <c r="C42">
        <v>1</v>
      </c>
      <c r="D42">
        <v>40</v>
      </c>
    </row>
    <row r="43" spans="1:4" x14ac:dyDescent="0.3">
      <c r="A43" t="s">
        <v>45</v>
      </c>
      <c r="B43" t="s">
        <v>162</v>
      </c>
      <c r="C43">
        <v>1</v>
      </c>
      <c r="D43">
        <v>40</v>
      </c>
    </row>
    <row r="44" spans="1:4" x14ac:dyDescent="0.3">
      <c r="A44" t="s">
        <v>45</v>
      </c>
      <c r="B44" t="s">
        <v>163</v>
      </c>
      <c r="C44">
        <v>1</v>
      </c>
      <c r="D44">
        <v>40</v>
      </c>
    </row>
    <row r="45" spans="1:4" x14ac:dyDescent="0.3">
      <c r="A45" t="s">
        <v>45</v>
      </c>
      <c r="B45" t="s">
        <v>164</v>
      </c>
      <c r="C45">
        <v>1</v>
      </c>
      <c r="D45">
        <v>40</v>
      </c>
    </row>
    <row r="46" spans="1:4" x14ac:dyDescent="0.3">
      <c r="A46" t="s">
        <v>45</v>
      </c>
      <c r="B46" t="s">
        <v>165</v>
      </c>
      <c r="C46">
        <v>1</v>
      </c>
      <c r="D46">
        <v>40</v>
      </c>
    </row>
    <row r="47" spans="1:4" x14ac:dyDescent="0.3">
      <c r="A47" t="s">
        <v>45</v>
      </c>
      <c r="B47" t="s">
        <v>166</v>
      </c>
      <c r="C47">
        <v>1</v>
      </c>
      <c r="D47">
        <v>40</v>
      </c>
    </row>
    <row r="48" spans="1:4" x14ac:dyDescent="0.3">
      <c r="A48" t="s">
        <v>45</v>
      </c>
      <c r="B48" t="s">
        <v>167</v>
      </c>
      <c r="C48">
        <v>1</v>
      </c>
      <c r="D48">
        <v>40</v>
      </c>
    </row>
    <row r="49" spans="1:4" x14ac:dyDescent="0.3">
      <c r="A49" t="s">
        <v>37</v>
      </c>
      <c r="B49" t="s">
        <v>168</v>
      </c>
      <c r="C49">
        <v>34</v>
      </c>
      <c r="D49">
        <v>38</v>
      </c>
    </row>
    <row r="50" spans="1:4" x14ac:dyDescent="0.3">
      <c r="A50" t="s">
        <v>37</v>
      </c>
      <c r="B50" t="s">
        <v>38</v>
      </c>
      <c r="C50">
        <v>2</v>
      </c>
      <c r="D50">
        <v>38</v>
      </c>
    </row>
    <row r="51" spans="1:4" x14ac:dyDescent="0.3">
      <c r="A51" t="s">
        <v>37</v>
      </c>
      <c r="B51" t="s">
        <v>169</v>
      </c>
      <c r="C51">
        <v>1</v>
      </c>
      <c r="D51">
        <v>38</v>
      </c>
    </row>
    <row r="52" spans="1:4" x14ac:dyDescent="0.3">
      <c r="A52" t="s">
        <v>37</v>
      </c>
      <c r="B52" t="s">
        <v>170</v>
      </c>
      <c r="C52">
        <v>1</v>
      </c>
      <c r="D52">
        <v>38</v>
      </c>
    </row>
    <row r="53" spans="1:4" x14ac:dyDescent="0.3">
      <c r="A53" t="s">
        <v>65</v>
      </c>
      <c r="B53" t="s">
        <v>13</v>
      </c>
      <c r="C53">
        <v>119</v>
      </c>
      <c r="D53">
        <v>249</v>
      </c>
    </row>
    <row r="54" spans="1:4" x14ac:dyDescent="0.3">
      <c r="A54" t="s">
        <v>65</v>
      </c>
      <c r="B54" t="s">
        <v>21</v>
      </c>
      <c r="C54">
        <v>10</v>
      </c>
      <c r="D54">
        <v>249</v>
      </c>
    </row>
    <row r="55" spans="1:4" x14ac:dyDescent="0.3">
      <c r="A55" t="s">
        <v>65</v>
      </c>
      <c r="B55" t="s">
        <v>19</v>
      </c>
      <c r="C55">
        <v>33</v>
      </c>
      <c r="D55">
        <v>249</v>
      </c>
    </row>
    <row r="56" spans="1:4" x14ac:dyDescent="0.3">
      <c r="A56" t="s">
        <v>65</v>
      </c>
      <c r="B56" t="s">
        <v>171</v>
      </c>
      <c r="C56">
        <v>1</v>
      </c>
      <c r="D56">
        <v>249</v>
      </c>
    </row>
    <row r="57" spans="1:4" x14ac:dyDescent="0.3">
      <c r="A57" t="s">
        <v>65</v>
      </c>
      <c r="B57" t="s">
        <v>172</v>
      </c>
      <c r="C57">
        <v>1</v>
      </c>
      <c r="D57">
        <v>249</v>
      </c>
    </row>
    <row r="58" spans="1:4" x14ac:dyDescent="0.3">
      <c r="A58" t="s">
        <v>65</v>
      </c>
      <c r="B58" t="s">
        <v>173</v>
      </c>
      <c r="C58">
        <v>1</v>
      </c>
      <c r="D58">
        <v>249</v>
      </c>
    </row>
    <row r="59" spans="1:4" x14ac:dyDescent="0.3">
      <c r="A59" t="s">
        <v>65</v>
      </c>
      <c r="B59" t="s">
        <v>174</v>
      </c>
      <c r="C59">
        <v>1</v>
      </c>
      <c r="D59">
        <v>249</v>
      </c>
    </row>
    <row r="60" spans="1:4" x14ac:dyDescent="0.3">
      <c r="A60" t="s">
        <v>65</v>
      </c>
      <c r="B60" t="s">
        <v>175</v>
      </c>
      <c r="C60">
        <v>1</v>
      </c>
      <c r="D60">
        <v>249</v>
      </c>
    </row>
    <row r="61" spans="1:4" x14ac:dyDescent="0.3">
      <c r="A61" t="s">
        <v>65</v>
      </c>
      <c r="B61" t="s">
        <v>176</v>
      </c>
      <c r="C61">
        <v>1</v>
      </c>
      <c r="D61">
        <v>249</v>
      </c>
    </row>
    <row r="62" spans="1:4" x14ac:dyDescent="0.3">
      <c r="A62" t="s">
        <v>65</v>
      </c>
      <c r="B62" t="s">
        <v>177</v>
      </c>
      <c r="C62">
        <v>1</v>
      </c>
      <c r="D62">
        <v>249</v>
      </c>
    </row>
    <row r="63" spans="1:4" x14ac:dyDescent="0.3">
      <c r="A63" t="s">
        <v>65</v>
      </c>
      <c r="B63" t="s">
        <v>88</v>
      </c>
      <c r="C63">
        <v>1</v>
      </c>
      <c r="D63">
        <v>249</v>
      </c>
    </row>
    <row r="64" spans="1:4" x14ac:dyDescent="0.3">
      <c r="A64" t="s">
        <v>65</v>
      </c>
      <c r="B64" t="s">
        <v>178</v>
      </c>
      <c r="C64">
        <v>1</v>
      </c>
      <c r="D64">
        <v>249</v>
      </c>
    </row>
    <row r="65" spans="1:4" x14ac:dyDescent="0.3">
      <c r="A65" t="s">
        <v>67</v>
      </c>
      <c r="B65" t="s">
        <v>179</v>
      </c>
      <c r="C65">
        <v>77</v>
      </c>
      <c r="D65">
        <v>249</v>
      </c>
    </row>
    <row r="66" spans="1:4" x14ac:dyDescent="0.3">
      <c r="A66" t="s">
        <v>67</v>
      </c>
      <c r="B66" t="s">
        <v>180</v>
      </c>
      <c r="C66">
        <v>1</v>
      </c>
      <c r="D66">
        <v>249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opLeftCell="A7" workbookViewId="0">
      <selection activeCell="A22" sqref="A22"/>
    </sheetView>
  </sheetViews>
  <sheetFormatPr defaultRowHeight="14.4" x14ac:dyDescent="0.3"/>
  <cols>
    <col min="1" max="1" width="36.5546875" customWidth="1"/>
    <col min="2" max="2" width="30.33203125" customWidth="1"/>
    <col min="3" max="3" width="20.33203125" customWidth="1"/>
    <col min="4" max="4" width="22.66406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51</v>
      </c>
      <c r="F1" s="1"/>
    </row>
    <row r="2" spans="1:6" x14ac:dyDescent="0.3">
      <c r="A2" t="s">
        <v>4</v>
      </c>
      <c r="B2" t="s">
        <v>5</v>
      </c>
      <c r="C2">
        <v>47</v>
      </c>
      <c r="D2">
        <v>951</v>
      </c>
      <c r="E2">
        <v>54</v>
      </c>
    </row>
    <row r="3" spans="1:6" x14ac:dyDescent="0.3">
      <c r="A3" t="s">
        <v>4</v>
      </c>
      <c r="B3" t="s">
        <v>6</v>
      </c>
      <c r="C3">
        <v>1</v>
      </c>
      <c r="D3">
        <v>1</v>
      </c>
      <c r="E3">
        <v>54</v>
      </c>
    </row>
    <row r="4" spans="1:6" x14ac:dyDescent="0.3">
      <c r="A4" t="s">
        <v>4</v>
      </c>
      <c r="B4" t="s">
        <v>7</v>
      </c>
      <c r="C4">
        <v>1</v>
      </c>
      <c r="D4">
        <v>1</v>
      </c>
      <c r="E4">
        <v>54</v>
      </c>
    </row>
    <row r="5" spans="1:6" x14ac:dyDescent="0.3">
      <c r="A5" t="s">
        <v>4</v>
      </c>
      <c r="B5" t="s">
        <v>8</v>
      </c>
      <c r="C5">
        <v>1</v>
      </c>
      <c r="D5">
        <v>1</v>
      </c>
      <c r="E5">
        <v>54</v>
      </c>
    </row>
    <row r="6" spans="1:6" x14ac:dyDescent="0.3">
      <c r="A6" t="s">
        <v>4</v>
      </c>
      <c r="B6" t="s">
        <v>9</v>
      </c>
      <c r="C6">
        <v>1</v>
      </c>
      <c r="D6">
        <v>1</v>
      </c>
      <c r="E6">
        <v>54</v>
      </c>
    </row>
    <row r="7" spans="1:6" x14ac:dyDescent="0.3">
      <c r="A7" t="s">
        <v>4</v>
      </c>
      <c r="B7" t="s">
        <v>10</v>
      </c>
      <c r="C7">
        <v>1</v>
      </c>
      <c r="D7">
        <v>1</v>
      </c>
      <c r="E7">
        <v>54</v>
      </c>
    </row>
    <row r="8" spans="1:6" x14ac:dyDescent="0.3">
      <c r="A8" t="s">
        <v>4</v>
      </c>
      <c r="B8" t="s">
        <v>11</v>
      </c>
      <c r="C8">
        <v>1</v>
      </c>
      <c r="D8">
        <v>1</v>
      </c>
      <c r="E8">
        <v>54</v>
      </c>
    </row>
    <row r="9" spans="1:6" x14ac:dyDescent="0.3">
      <c r="A9" t="s">
        <v>4</v>
      </c>
      <c r="B9" t="s">
        <v>12</v>
      </c>
      <c r="C9">
        <v>1</v>
      </c>
      <c r="D9">
        <v>1</v>
      </c>
      <c r="E9">
        <v>54</v>
      </c>
    </row>
    <row r="10" spans="1:6" x14ac:dyDescent="0.3">
      <c r="A10" t="s">
        <v>64</v>
      </c>
      <c r="B10" t="s">
        <v>13</v>
      </c>
      <c r="C10">
        <v>87</v>
      </c>
      <c r="D10">
        <v>1209</v>
      </c>
      <c r="E10">
        <v>90</v>
      </c>
    </row>
    <row r="11" spans="1:6" x14ac:dyDescent="0.3">
      <c r="A11" t="s">
        <v>64</v>
      </c>
      <c r="B11" t="s">
        <v>14</v>
      </c>
      <c r="C11">
        <v>1</v>
      </c>
      <c r="D11">
        <v>1</v>
      </c>
      <c r="E11">
        <v>90</v>
      </c>
    </row>
    <row r="12" spans="1:6" x14ac:dyDescent="0.3">
      <c r="A12" t="s">
        <v>64</v>
      </c>
      <c r="B12" t="s">
        <v>15</v>
      </c>
      <c r="C12">
        <v>1</v>
      </c>
      <c r="D12">
        <v>1</v>
      </c>
      <c r="E12">
        <v>90</v>
      </c>
    </row>
    <row r="13" spans="1:6" x14ac:dyDescent="0.3">
      <c r="A13" t="s">
        <v>64</v>
      </c>
      <c r="B13" t="s">
        <v>16</v>
      </c>
      <c r="C13">
        <v>1</v>
      </c>
      <c r="D13">
        <v>1</v>
      </c>
      <c r="E13">
        <v>90</v>
      </c>
    </row>
    <row r="14" spans="1:6" x14ac:dyDescent="0.3">
      <c r="A14" t="s">
        <v>17</v>
      </c>
      <c r="B14" t="s">
        <v>17</v>
      </c>
      <c r="C14">
        <v>27</v>
      </c>
      <c r="D14">
        <v>585</v>
      </c>
      <c r="E14">
        <v>28</v>
      </c>
    </row>
    <row r="15" spans="1:6" x14ac:dyDescent="0.3">
      <c r="A15" t="s">
        <v>17</v>
      </c>
      <c r="B15" t="s">
        <v>18</v>
      </c>
      <c r="C15">
        <v>1</v>
      </c>
      <c r="D15">
        <v>1</v>
      </c>
      <c r="E15">
        <v>28</v>
      </c>
    </row>
    <row r="16" spans="1:6" x14ac:dyDescent="0.3">
      <c r="A16" t="s">
        <v>65</v>
      </c>
      <c r="B16" t="s">
        <v>19</v>
      </c>
      <c r="C16">
        <v>19</v>
      </c>
      <c r="D16">
        <v>229</v>
      </c>
      <c r="E16">
        <v>22</v>
      </c>
    </row>
    <row r="17" spans="1:5" x14ac:dyDescent="0.3">
      <c r="A17" t="s">
        <v>65</v>
      </c>
      <c r="B17" t="s">
        <v>20</v>
      </c>
      <c r="C17">
        <v>1</v>
      </c>
      <c r="D17">
        <v>1</v>
      </c>
      <c r="E17">
        <v>22</v>
      </c>
    </row>
    <row r="18" spans="1:5" x14ac:dyDescent="0.3">
      <c r="A18" t="s">
        <v>65</v>
      </c>
      <c r="B18" t="s">
        <v>21</v>
      </c>
      <c r="C18">
        <v>1</v>
      </c>
      <c r="D18">
        <v>317</v>
      </c>
      <c r="E18">
        <v>22</v>
      </c>
    </row>
    <row r="19" spans="1:5" x14ac:dyDescent="0.3">
      <c r="A19" t="s">
        <v>65</v>
      </c>
      <c r="B19" t="s">
        <v>22</v>
      </c>
      <c r="C19">
        <v>1</v>
      </c>
      <c r="D19">
        <v>1</v>
      </c>
      <c r="E19">
        <v>22</v>
      </c>
    </row>
    <row r="20" spans="1:5" x14ac:dyDescent="0.3">
      <c r="A20" t="s">
        <v>66</v>
      </c>
      <c r="B20" t="s">
        <v>23</v>
      </c>
      <c r="C20">
        <v>17</v>
      </c>
      <c r="D20">
        <v>431</v>
      </c>
      <c r="E20">
        <v>17</v>
      </c>
    </row>
    <row r="21" spans="1:5" x14ac:dyDescent="0.3">
      <c r="A21" t="s">
        <v>67</v>
      </c>
      <c r="B21" t="s">
        <v>24</v>
      </c>
      <c r="C21">
        <v>34</v>
      </c>
      <c r="D21">
        <v>77</v>
      </c>
      <c r="E21">
        <v>40</v>
      </c>
    </row>
    <row r="22" spans="1:5" x14ac:dyDescent="0.3">
      <c r="A22" t="s">
        <v>67</v>
      </c>
      <c r="B22" t="s">
        <v>25</v>
      </c>
      <c r="C22">
        <v>2</v>
      </c>
      <c r="D22">
        <v>7</v>
      </c>
      <c r="E22">
        <v>40</v>
      </c>
    </row>
    <row r="23" spans="1:5" x14ac:dyDescent="0.3">
      <c r="A23" t="s">
        <v>67</v>
      </c>
      <c r="B23" t="s">
        <v>26</v>
      </c>
      <c r="C23">
        <v>2</v>
      </c>
      <c r="D23">
        <v>6</v>
      </c>
      <c r="E23">
        <v>40</v>
      </c>
    </row>
    <row r="24" spans="1:5" x14ac:dyDescent="0.3">
      <c r="A24" t="s">
        <v>67</v>
      </c>
      <c r="B24" t="s">
        <v>27</v>
      </c>
      <c r="C24">
        <v>1</v>
      </c>
      <c r="D24">
        <v>1</v>
      </c>
      <c r="E24">
        <v>40</v>
      </c>
    </row>
    <row r="25" spans="1:5" x14ac:dyDescent="0.3">
      <c r="A25" t="s">
        <v>67</v>
      </c>
      <c r="B25" t="s">
        <v>28</v>
      </c>
      <c r="C25">
        <v>1</v>
      </c>
      <c r="D25">
        <v>1</v>
      </c>
      <c r="E25">
        <v>40</v>
      </c>
    </row>
    <row r="26" spans="1:5" x14ac:dyDescent="0.3">
      <c r="A26" t="s">
        <v>29</v>
      </c>
      <c r="B26" t="s">
        <v>29</v>
      </c>
      <c r="C26">
        <v>60</v>
      </c>
      <c r="D26">
        <v>1310</v>
      </c>
      <c r="E26">
        <v>64</v>
      </c>
    </row>
    <row r="27" spans="1:5" x14ac:dyDescent="0.3">
      <c r="A27" t="s">
        <v>29</v>
      </c>
      <c r="B27" t="s">
        <v>30</v>
      </c>
      <c r="C27">
        <v>1</v>
      </c>
      <c r="D27">
        <v>1</v>
      </c>
      <c r="E27">
        <v>64</v>
      </c>
    </row>
    <row r="28" spans="1:5" x14ac:dyDescent="0.3">
      <c r="A28" t="s">
        <v>29</v>
      </c>
      <c r="B28" t="s">
        <v>31</v>
      </c>
      <c r="C28">
        <v>1</v>
      </c>
      <c r="D28">
        <v>1</v>
      </c>
      <c r="E28">
        <v>64</v>
      </c>
    </row>
    <row r="29" spans="1:5" x14ac:dyDescent="0.3">
      <c r="A29" t="s">
        <v>29</v>
      </c>
      <c r="B29" t="s">
        <v>32</v>
      </c>
      <c r="C29">
        <v>1</v>
      </c>
      <c r="D29">
        <v>1</v>
      </c>
      <c r="E29">
        <v>64</v>
      </c>
    </row>
    <row r="30" spans="1:5" x14ac:dyDescent="0.3">
      <c r="A30" t="s">
        <v>29</v>
      </c>
      <c r="B30" t="s">
        <v>33</v>
      </c>
      <c r="C30">
        <v>1</v>
      </c>
      <c r="D30">
        <v>1</v>
      </c>
      <c r="E30">
        <v>64</v>
      </c>
    </row>
    <row r="31" spans="1:5" x14ac:dyDescent="0.3">
      <c r="A31" t="s">
        <v>68</v>
      </c>
      <c r="B31" t="s">
        <v>34</v>
      </c>
      <c r="C31">
        <v>1</v>
      </c>
      <c r="D31">
        <v>6</v>
      </c>
      <c r="E31">
        <v>1</v>
      </c>
    </row>
    <row r="32" spans="1:5" x14ac:dyDescent="0.3">
      <c r="A32" t="s">
        <v>69</v>
      </c>
      <c r="B32" t="s">
        <v>35</v>
      </c>
      <c r="C32">
        <v>1</v>
      </c>
      <c r="D32">
        <v>5</v>
      </c>
      <c r="E32">
        <v>2</v>
      </c>
    </row>
    <row r="33" spans="1:5" x14ac:dyDescent="0.3">
      <c r="A33" t="s">
        <v>69</v>
      </c>
      <c r="B33" t="s">
        <v>36</v>
      </c>
      <c r="C33">
        <v>1</v>
      </c>
      <c r="D33">
        <v>1</v>
      </c>
      <c r="E33">
        <v>2</v>
      </c>
    </row>
    <row r="34" spans="1:5" x14ac:dyDescent="0.3">
      <c r="A34" t="s">
        <v>37</v>
      </c>
      <c r="B34" t="s">
        <v>37</v>
      </c>
      <c r="C34">
        <v>12</v>
      </c>
      <c r="D34">
        <v>34</v>
      </c>
      <c r="E34">
        <v>17</v>
      </c>
    </row>
    <row r="35" spans="1:5" x14ac:dyDescent="0.3">
      <c r="A35" t="s">
        <v>37</v>
      </c>
      <c r="B35" t="s">
        <v>38</v>
      </c>
      <c r="C35">
        <v>3</v>
      </c>
      <c r="D35">
        <v>10</v>
      </c>
      <c r="E35">
        <v>17</v>
      </c>
    </row>
    <row r="36" spans="1:5" x14ac:dyDescent="0.3">
      <c r="A36" t="s">
        <v>37</v>
      </c>
      <c r="B36" t="s">
        <v>39</v>
      </c>
      <c r="C36">
        <v>1</v>
      </c>
      <c r="D36">
        <v>1</v>
      </c>
      <c r="E36">
        <v>17</v>
      </c>
    </row>
    <row r="37" spans="1:5" x14ac:dyDescent="0.3">
      <c r="A37" t="s">
        <v>37</v>
      </c>
      <c r="B37" t="s">
        <v>40</v>
      </c>
      <c r="C37">
        <v>1</v>
      </c>
      <c r="D37">
        <v>2</v>
      </c>
      <c r="E37">
        <v>17</v>
      </c>
    </row>
    <row r="38" spans="1:5" x14ac:dyDescent="0.3">
      <c r="A38" t="s">
        <v>70</v>
      </c>
      <c r="B38" t="s">
        <v>41</v>
      </c>
      <c r="C38">
        <v>6</v>
      </c>
      <c r="D38">
        <v>1</v>
      </c>
      <c r="E38">
        <v>22</v>
      </c>
    </row>
    <row r="39" spans="1:5" x14ac:dyDescent="0.3">
      <c r="A39" t="s">
        <v>70</v>
      </c>
      <c r="B39" t="s">
        <v>42</v>
      </c>
      <c r="C39">
        <v>3</v>
      </c>
      <c r="D39">
        <v>1</v>
      </c>
      <c r="E39">
        <v>22</v>
      </c>
    </row>
    <row r="40" spans="1:5" x14ac:dyDescent="0.3">
      <c r="A40" t="s">
        <v>70</v>
      </c>
      <c r="B40" t="s">
        <v>43</v>
      </c>
      <c r="C40">
        <v>8</v>
      </c>
      <c r="D40">
        <v>1</v>
      </c>
      <c r="E40">
        <v>22</v>
      </c>
    </row>
    <row r="41" spans="1:5" x14ac:dyDescent="0.3">
      <c r="A41" t="s">
        <v>70</v>
      </c>
      <c r="B41" t="s">
        <v>44</v>
      </c>
      <c r="C41">
        <v>5</v>
      </c>
      <c r="D41">
        <v>1</v>
      </c>
      <c r="E41">
        <v>22</v>
      </c>
    </row>
    <row r="42" spans="1:5" x14ac:dyDescent="0.3">
      <c r="A42" t="s">
        <v>45</v>
      </c>
      <c r="B42" t="s">
        <v>46</v>
      </c>
      <c r="C42">
        <v>2</v>
      </c>
      <c r="D42">
        <v>1</v>
      </c>
      <c r="E42">
        <v>4</v>
      </c>
    </row>
    <row r="43" spans="1:5" x14ac:dyDescent="0.3">
      <c r="A43" t="s">
        <v>45</v>
      </c>
      <c r="B43" t="s">
        <v>47</v>
      </c>
      <c r="C43">
        <v>2</v>
      </c>
      <c r="D43">
        <v>1</v>
      </c>
      <c r="E43">
        <v>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E8D33-C6EA-461A-B771-A02F8C7179B3}">
  <dimension ref="A1:J22"/>
  <sheetViews>
    <sheetView tabSelected="1" workbookViewId="0">
      <selection activeCell="I1" sqref="I1"/>
    </sheetView>
  </sheetViews>
  <sheetFormatPr defaultRowHeight="14.4" x14ac:dyDescent="0.3"/>
  <cols>
    <col min="2" max="2" width="19.6640625" customWidth="1"/>
    <col min="3" max="3" width="20.33203125" customWidth="1"/>
    <col min="8" max="8" width="8.88671875" style="10"/>
    <col min="10" max="10" width="8.886718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48</v>
      </c>
      <c r="E1" s="1" t="s">
        <v>49</v>
      </c>
      <c r="F1" s="1" t="s">
        <v>3</v>
      </c>
      <c r="G1" s="1" t="s">
        <v>108</v>
      </c>
      <c r="H1" s="9" t="s">
        <v>111</v>
      </c>
      <c r="I1" s="3" t="s">
        <v>110</v>
      </c>
      <c r="J1" s="9" t="s">
        <v>109</v>
      </c>
    </row>
    <row r="2" spans="1:10" ht="43.2" x14ac:dyDescent="0.3">
      <c r="A2" s="2" t="s">
        <v>4</v>
      </c>
      <c r="B2" s="2" t="s">
        <v>52</v>
      </c>
      <c r="C2" s="2">
        <v>23</v>
      </c>
      <c r="D2" s="2">
        <v>167</v>
      </c>
      <c r="E2" s="2">
        <v>17</v>
      </c>
      <c r="F2" s="2">
        <v>205</v>
      </c>
      <c r="G2" s="2">
        <v>75</v>
      </c>
      <c r="H2" s="10">
        <f>((75/149)*100)</f>
        <v>50.335570469798661</v>
      </c>
      <c r="I2" s="2">
        <v>786</v>
      </c>
      <c r="J2" s="10">
        <f>((786/1265)*100)</f>
        <v>62.134387351778656</v>
      </c>
    </row>
    <row r="3" spans="1:10" ht="43.2" x14ac:dyDescent="0.3">
      <c r="A3" s="2" t="s">
        <v>4</v>
      </c>
      <c r="B3" s="2" t="s">
        <v>53</v>
      </c>
      <c r="C3" s="2">
        <v>8</v>
      </c>
      <c r="D3" s="2">
        <v>105</v>
      </c>
      <c r="E3" s="2">
        <v>30</v>
      </c>
      <c r="F3" s="2">
        <v>151</v>
      </c>
      <c r="G3" s="2">
        <v>75</v>
      </c>
      <c r="H3" s="10">
        <f t="shared" ref="H3:H7" si="0">((75/149)*100)</f>
        <v>50.335570469798661</v>
      </c>
      <c r="I3" s="2">
        <v>786</v>
      </c>
      <c r="J3" s="10">
        <f t="shared" ref="J3:J6" si="1">((786/1265)*100)</f>
        <v>62.134387351778656</v>
      </c>
    </row>
    <row r="4" spans="1:10" ht="43.2" x14ac:dyDescent="0.3">
      <c r="A4" s="2" t="s">
        <v>4</v>
      </c>
      <c r="B4" s="2" t="s">
        <v>54</v>
      </c>
      <c r="C4" s="2">
        <v>1</v>
      </c>
      <c r="D4" s="2">
        <v>2</v>
      </c>
      <c r="E4" s="2">
        <v>0</v>
      </c>
      <c r="F4" s="2">
        <v>2</v>
      </c>
      <c r="G4" s="2">
        <v>75</v>
      </c>
      <c r="H4" s="10">
        <f t="shared" si="0"/>
        <v>50.335570469798661</v>
      </c>
      <c r="I4" s="2">
        <v>786</v>
      </c>
      <c r="J4" s="10">
        <f t="shared" si="1"/>
        <v>62.134387351778656</v>
      </c>
    </row>
    <row r="5" spans="1:10" ht="43.2" x14ac:dyDescent="0.3">
      <c r="A5" s="2" t="s">
        <v>4</v>
      </c>
      <c r="B5" s="2" t="s">
        <v>55</v>
      </c>
      <c r="C5" s="2">
        <v>1</v>
      </c>
      <c r="D5" s="2">
        <v>2</v>
      </c>
      <c r="E5" s="2">
        <v>1</v>
      </c>
      <c r="F5" s="2">
        <v>3</v>
      </c>
      <c r="G5" s="2">
        <v>75</v>
      </c>
      <c r="H5" s="10">
        <f t="shared" si="0"/>
        <v>50.335570469798661</v>
      </c>
      <c r="I5" s="2">
        <v>786</v>
      </c>
      <c r="J5" s="10">
        <f t="shared" si="1"/>
        <v>62.134387351778656</v>
      </c>
    </row>
    <row r="6" spans="1:10" ht="43.2" x14ac:dyDescent="0.3">
      <c r="A6" s="2" t="s">
        <v>4</v>
      </c>
      <c r="B6" s="2" t="s">
        <v>61</v>
      </c>
      <c r="C6" s="2">
        <v>5</v>
      </c>
      <c r="D6" s="2">
        <v>142</v>
      </c>
      <c r="E6" s="2">
        <v>3</v>
      </c>
      <c r="F6" s="2">
        <v>145</v>
      </c>
      <c r="G6" s="2">
        <v>75</v>
      </c>
      <c r="H6" s="10">
        <f t="shared" si="0"/>
        <v>50.335570469798661</v>
      </c>
      <c r="I6" s="2">
        <v>786</v>
      </c>
      <c r="J6" s="10">
        <f t="shared" si="1"/>
        <v>62.134387351778656</v>
      </c>
    </row>
    <row r="7" spans="1:10" ht="43.2" x14ac:dyDescent="0.3">
      <c r="A7" s="2" t="s">
        <v>4</v>
      </c>
      <c r="B7" s="2" t="s">
        <v>71</v>
      </c>
      <c r="C7" s="2">
        <v>37</v>
      </c>
      <c r="D7" s="2">
        <v>229</v>
      </c>
      <c r="E7" s="2">
        <v>50</v>
      </c>
      <c r="F7" s="2">
        <v>280</v>
      </c>
      <c r="G7" s="2">
        <v>75</v>
      </c>
      <c r="H7" s="10">
        <f t="shared" si="0"/>
        <v>50.335570469798661</v>
      </c>
      <c r="I7" s="2">
        <v>786</v>
      </c>
      <c r="J7" s="10">
        <f>((786/1265)*100)</f>
        <v>62.134387351778656</v>
      </c>
    </row>
    <row r="8" spans="1:10" ht="86.4" x14ac:dyDescent="0.3">
      <c r="A8" s="2" t="s">
        <v>64</v>
      </c>
      <c r="B8" s="2" t="s">
        <v>57</v>
      </c>
      <c r="C8" s="2">
        <v>3</v>
      </c>
      <c r="D8" s="2">
        <v>22</v>
      </c>
      <c r="E8" s="2">
        <v>1</v>
      </c>
      <c r="F8" s="2">
        <v>23</v>
      </c>
      <c r="G8" s="2">
        <v>4</v>
      </c>
      <c r="H8" s="10">
        <f>((4/149)*100)</f>
        <v>2.6845637583892619</v>
      </c>
      <c r="I8" s="2">
        <v>31</v>
      </c>
      <c r="J8" s="10">
        <f>((31/1265)*100)</f>
        <v>2.4505928853754941</v>
      </c>
    </row>
    <row r="9" spans="1:10" ht="86.4" x14ac:dyDescent="0.3">
      <c r="A9" s="2" t="s">
        <v>64</v>
      </c>
      <c r="B9" s="2" t="s">
        <v>72</v>
      </c>
      <c r="C9" s="2">
        <v>1</v>
      </c>
      <c r="D9" s="2">
        <v>8</v>
      </c>
      <c r="E9" s="2">
        <v>0</v>
      </c>
      <c r="F9" s="2">
        <v>8</v>
      </c>
      <c r="G9" s="2">
        <v>4</v>
      </c>
      <c r="H9" s="10">
        <f>((4/149)*100)</f>
        <v>2.6845637583892619</v>
      </c>
      <c r="I9" s="2">
        <v>31</v>
      </c>
      <c r="J9" s="10">
        <f>((31/1265)*100)</f>
        <v>2.4505928853754941</v>
      </c>
    </row>
    <row r="10" spans="1:10" ht="28.8" x14ac:dyDescent="0.3">
      <c r="A10" s="2" t="s">
        <v>17</v>
      </c>
      <c r="B10" s="2" t="s">
        <v>56</v>
      </c>
      <c r="C10" s="2">
        <v>2</v>
      </c>
      <c r="D10" s="2">
        <v>8</v>
      </c>
      <c r="E10" s="2">
        <v>0</v>
      </c>
      <c r="F10" s="2">
        <v>8</v>
      </c>
      <c r="G10" s="2">
        <v>6</v>
      </c>
      <c r="H10" s="10">
        <f>((6/149)*100)</f>
        <v>4.0268456375838921</v>
      </c>
      <c r="I10" s="2">
        <v>14</v>
      </c>
      <c r="J10" s="10">
        <f>((14/1265)*100)</f>
        <v>1.1067193675889329</v>
      </c>
    </row>
    <row r="11" spans="1:10" ht="28.8" x14ac:dyDescent="0.3">
      <c r="A11" s="2" t="s">
        <v>17</v>
      </c>
      <c r="B11" s="2" t="s">
        <v>59</v>
      </c>
      <c r="C11" s="2">
        <v>4</v>
      </c>
      <c r="D11" s="2">
        <v>5</v>
      </c>
      <c r="E11" s="2">
        <v>1</v>
      </c>
      <c r="F11" s="2">
        <v>6</v>
      </c>
      <c r="G11" s="2">
        <v>6</v>
      </c>
      <c r="H11" s="10">
        <f>((6/149)*100)</f>
        <v>4.0268456375838921</v>
      </c>
      <c r="I11" s="2">
        <v>14</v>
      </c>
      <c r="J11" s="10">
        <f>((14/1265)*100)</f>
        <v>1.1067193675889329</v>
      </c>
    </row>
    <row r="12" spans="1:10" ht="57.6" x14ac:dyDescent="0.3">
      <c r="A12" s="2" t="s">
        <v>65</v>
      </c>
      <c r="B12" s="2" t="s">
        <v>65</v>
      </c>
      <c r="C12" s="8">
        <v>0</v>
      </c>
      <c r="D12" s="8">
        <v>0</v>
      </c>
      <c r="E12" s="8">
        <v>0</v>
      </c>
      <c r="F12" s="8">
        <v>0</v>
      </c>
      <c r="G12" s="2">
        <v>0</v>
      </c>
      <c r="H12" s="11">
        <v>0</v>
      </c>
      <c r="I12" s="2">
        <v>0</v>
      </c>
      <c r="J12" s="11">
        <v>0</v>
      </c>
    </row>
    <row r="13" spans="1:10" ht="72" x14ac:dyDescent="0.3">
      <c r="A13" s="2" t="s">
        <v>66</v>
      </c>
      <c r="B13" s="2" t="s">
        <v>23</v>
      </c>
      <c r="C13" s="2">
        <v>4</v>
      </c>
      <c r="D13" s="2">
        <v>3</v>
      </c>
      <c r="E13" s="2">
        <v>1</v>
      </c>
      <c r="F13" s="2">
        <v>4</v>
      </c>
      <c r="G13" s="2">
        <v>4</v>
      </c>
      <c r="H13" s="10">
        <f>((4/149)*100)</f>
        <v>2.6845637583892619</v>
      </c>
      <c r="I13" s="2">
        <v>4</v>
      </c>
      <c r="J13" s="10">
        <f>((4/1265)*100)</f>
        <v>0.31620553359683795</v>
      </c>
    </row>
    <row r="14" spans="1:10" ht="72" x14ac:dyDescent="0.3">
      <c r="A14" s="2" t="s">
        <v>67</v>
      </c>
      <c r="B14" s="2" t="s">
        <v>24</v>
      </c>
      <c r="C14" s="2">
        <v>7</v>
      </c>
      <c r="D14" s="2">
        <v>21</v>
      </c>
      <c r="E14" s="2">
        <v>4</v>
      </c>
      <c r="F14" s="2">
        <v>25</v>
      </c>
      <c r="G14" s="2">
        <v>12</v>
      </c>
      <c r="H14" s="10">
        <f>((12/149)*100)</f>
        <v>8.0536912751677843</v>
      </c>
      <c r="I14" s="2">
        <v>36</v>
      </c>
      <c r="J14" s="10">
        <f>((36/1265)*100)</f>
        <v>2.8458498023715415</v>
      </c>
    </row>
    <row r="15" spans="1:10" ht="72" x14ac:dyDescent="0.3">
      <c r="A15" s="2" t="s">
        <v>67</v>
      </c>
      <c r="B15" s="2" t="s">
        <v>26</v>
      </c>
      <c r="C15" s="2">
        <v>5</v>
      </c>
      <c r="D15" s="2">
        <v>9</v>
      </c>
      <c r="E15" s="2">
        <v>2</v>
      </c>
      <c r="F15" s="2">
        <v>11</v>
      </c>
      <c r="G15" s="2">
        <v>12</v>
      </c>
      <c r="H15" s="10">
        <f t="shared" ref="H15" si="2">((12/149)*100)</f>
        <v>8.0536912751677843</v>
      </c>
      <c r="I15" s="2">
        <v>36</v>
      </c>
      <c r="J15" s="10">
        <f>((36/1265)*100)</f>
        <v>2.8458498023715415</v>
      </c>
    </row>
    <row r="16" spans="1:10" ht="28.8" x14ac:dyDescent="0.3">
      <c r="A16" s="2" t="s">
        <v>29</v>
      </c>
      <c r="B16" s="2" t="s">
        <v>29</v>
      </c>
      <c r="C16" s="2">
        <v>32</v>
      </c>
      <c r="D16" s="2">
        <v>267</v>
      </c>
      <c r="E16" s="2">
        <v>66</v>
      </c>
      <c r="F16" s="2">
        <v>344</v>
      </c>
      <c r="G16" s="2">
        <v>32</v>
      </c>
      <c r="H16" s="10">
        <f>((32/149)*100)</f>
        <v>21.476510067114095</v>
      </c>
      <c r="I16" s="2">
        <v>344</v>
      </c>
      <c r="J16" s="10">
        <f>((344/1265)*100)</f>
        <v>27.193675889328063</v>
      </c>
    </row>
    <row r="17" spans="1:10" ht="43.2" x14ac:dyDescent="0.3">
      <c r="A17" s="2" t="s">
        <v>68</v>
      </c>
      <c r="B17" s="2" t="s">
        <v>68</v>
      </c>
      <c r="C17" s="8">
        <v>0</v>
      </c>
      <c r="D17" s="8">
        <v>0</v>
      </c>
      <c r="E17" s="8">
        <v>0</v>
      </c>
      <c r="F17" s="8">
        <v>0</v>
      </c>
      <c r="G17" s="2">
        <v>0</v>
      </c>
      <c r="H17" s="11">
        <v>0</v>
      </c>
      <c r="I17" s="2">
        <v>0</v>
      </c>
      <c r="J17" s="11">
        <v>0</v>
      </c>
    </row>
    <row r="18" spans="1:10" ht="72" x14ac:dyDescent="0.3">
      <c r="A18" s="2" t="s">
        <v>69</v>
      </c>
      <c r="B18" s="2" t="s">
        <v>62</v>
      </c>
      <c r="C18" s="2">
        <v>4</v>
      </c>
      <c r="D18" s="2">
        <v>5</v>
      </c>
      <c r="E18" s="2">
        <v>4</v>
      </c>
      <c r="F18" s="2">
        <v>9</v>
      </c>
      <c r="G18" s="2">
        <v>8</v>
      </c>
      <c r="H18" s="10">
        <f>((8/149)*100)</f>
        <v>5.3691275167785237</v>
      </c>
      <c r="I18" s="2">
        <v>33</v>
      </c>
      <c r="J18" s="10">
        <f>((33/1265)*100)</f>
        <v>2.6086956521739131</v>
      </c>
    </row>
    <row r="19" spans="1:10" ht="72" x14ac:dyDescent="0.3">
      <c r="A19" s="2" t="s">
        <v>69</v>
      </c>
      <c r="B19" s="2" t="s">
        <v>60</v>
      </c>
      <c r="C19" s="2">
        <v>4</v>
      </c>
      <c r="D19" s="2">
        <v>23</v>
      </c>
      <c r="E19" s="2">
        <v>1</v>
      </c>
      <c r="F19" s="2">
        <v>24</v>
      </c>
      <c r="G19" s="2">
        <v>8</v>
      </c>
      <c r="H19" s="10">
        <f>((8/149)*100)</f>
        <v>5.3691275167785237</v>
      </c>
      <c r="I19" s="2">
        <v>33</v>
      </c>
      <c r="J19" s="10">
        <f>((33/1265)*100)</f>
        <v>2.6086956521739131</v>
      </c>
    </row>
    <row r="20" spans="1:10" ht="57.6" x14ac:dyDescent="0.3">
      <c r="A20" s="2" t="s">
        <v>37</v>
      </c>
      <c r="B20" s="2" t="s">
        <v>63</v>
      </c>
      <c r="C20" s="2">
        <v>1</v>
      </c>
      <c r="D20" s="2">
        <v>0</v>
      </c>
      <c r="E20" s="2">
        <v>3</v>
      </c>
      <c r="F20" s="2">
        <v>3</v>
      </c>
      <c r="G20" s="2">
        <v>1</v>
      </c>
      <c r="H20" s="10">
        <f>((1/149)*100)</f>
        <v>0.67114093959731547</v>
      </c>
      <c r="I20" s="2">
        <v>3</v>
      </c>
      <c r="J20" s="10">
        <f>((3/1265)*100)</f>
        <v>0.23715415019762848</v>
      </c>
    </row>
    <row r="21" spans="1:10" ht="57.6" x14ac:dyDescent="0.3">
      <c r="A21" s="2" t="s">
        <v>70</v>
      </c>
      <c r="B21" s="2" t="s">
        <v>70</v>
      </c>
      <c r="C21" s="8">
        <v>0</v>
      </c>
      <c r="D21" s="8">
        <v>0</v>
      </c>
      <c r="E21" s="8">
        <v>0</v>
      </c>
      <c r="F21" s="8">
        <v>0</v>
      </c>
      <c r="G21" s="2">
        <v>0</v>
      </c>
      <c r="H21" s="11">
        <v>0</v>
      </c>
      <c r="I21" s="2">
        <v>0</v>
      </c>
      <c r="J21" s="11">
        <v>0</v>
      </c>
    </row>
    <row r="22" spans="1:10" x14ac:dyDescent="0.3">
      <c r="A22" s="2" t="s">
        <v>45</v>
      </c>
      <c r="B22" s="2" t="s">
        <v>45</v>
      </c>
      <c r="C22" s="2">
        <v>7</v>
      </c>
      <c r="D22" s="2">
        <v>13</v>
      </c>
      <c r="E22" s="2">
        <v>1</v>
      </c>
      <c r="F22" s="2">
        <v>14</v>
      </c>
      <c r="G22" s="2">
        <v>7</v>
      </c>
      <c r="H22" s="10">
        <f>((7/149)*100)</f>
        <v>4.6979865771812079</v>
      </c>
      <c r="I22" s="2">
        <v>14</v>
      </c>
      <c r="J22" s="10">
        <f>((14/1265)*100)</f>
        <v>1.1067193675889329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4BC3D-2421-464D-921E-3F9D3E8375CA}">
  <dimension ref="A1:G9"/>
  <sheetViews>
    <sheetView workbookViewId="0">
      <selection activeCell="M18" sqref="M18"/>
    </sheetView>
  </sheetViews>
  <sheetFormatPr defaultRowHeight="14.4" x14ac:dyDescent="0.3"/>
  <cols>
    <col min="5" max="5" width="15.77734375" customWidth="1"/>
    <col min="6" max="6" width="16.33203125" customWidth="1"/>
    <col min="7" max="7" width="30.88671875" style="10" customWidth="1"/>
  </cols>
  <sheetData>
    <row r="1" spans="1:7" x14ac:dyDescent="0.3">
      <c r="A1" t="s">
        <v>0</v>
      </c>
      <c r="B1" t="s">
        <v>1</v>
      </c>
      <c r="C1" t="s">
        <v>48</v>
      </c>
      <c r="D1" t="s">
        <v>49</v>
      </c>
      <c r="E1" t="s">
        <v>3</v>
      </c>
      <c r="F1" t="s">
        <v>2</v>
      </c>
      <c r="G1" s="10" t="s">
        <v>111</v>
      </c>
    </row>
    <row r="2" spans="1:7" x14ac:dyDescent="0.3">
      <c r="A2" t="s">
        <v>67</v>
      </c>
      <c r="B2" t="s">
        <v>24</v>
      </c>
      <c r="C2">
        <v>35</v>
      </c>
      <c r="D2">
        <v>6</v>
      </c>
      <c r="E2">
        <v>41</v>
      </c>
      <c r="F2">
        <v>3</v>
      </c>
      <c r="G2" s="10">
        <f>((F2/22)*100)</f>
        <v>13.636363636363635</v>
      </c>
    </row>
    <row r="3" spans="1:7" x14ac:dyDescent="0.3">
      <c r="A3" t="s">
        <v>29</v>
      </c>
      <c r="B3" t="s">
        <v>29</v>
      </c>
      <c r="C3">
        <v>20</v>
      </c>
      <c r="D3">
        <v>1</v>
      </c>
      <c r="E3">
        <v>21</v>
      </c>
      <c r="F3">
        <v>5</v>
      </c>
      <c r="G3" s="10">
        <f t="shared" ref="G3:G9" si="0">((F3/22)*100)</f>
        <v>22.727272727272727</v>
      </c>
    </row>
    <row r="4" spans="1:7" x14ac:dyDescent="0.3">
      <c r="A4" t="s">
        <v>45</v>
      </c>
      <c r="B4" t="s">
        <v>74</v>
      </c>
      <c r="C4">
        <v>2</v>
      </c>
      <c r="D4">
        <v>1</v>
      </c>
      <c r="E4">
        <v>3</v>
      </c>
      <c r="F4">
        <v>2</v>
      </c>
      <c r="G4" s="10">
        <f t="shared" si="0"/>
        <v>9.0909090909090917</v>
      </c>
    </row>
    <row r="5" spans="1:7" x14ac:dyDescent="0.3">
      <c r="A5" t="s">
        <v>4</v>
      </c>
      <c r="B5" t="s">
        <v>71</v>
      </c>
      <c r="C5">
        <v>1</v>
      </c>
      <c r="D5">
        <v>3</v>
      </c>
      <c r="E5">
        <v>4</v>
      </c>
      <c r="F5">
        <v>6</v>
      </c>
      <c r="G5" s="10">
        <f t="shared" si="0"/>
        <v>27.27272727272727</v>
      </c>
    </row>
    <row r="6" spans="1:7" x14ac:dyDescent="0.3">
      <c r="A6" t="s">
        <v>4</v>
      </c>
      <c r="B6" t="s">
        <v>52</v>
      </c>
      <c r="C6">
        <v>2</v>
      </c>
      <c r="D6">
        <v>1</v>
      </c>
      <c r="E6">
        <v>3</v>
      </c>
      <c r="F6">
        <v>2</v>
      </c>
      <c r="G6" s="10">
        <v>27.27</v>
      </c>
    </row>
    <row r="7" spans="1:7" x14ac:dyDescent="0.3">
      <c r="A7" t="s">
        <v>4</v>
      </c>
      <c r="B7" t="s">
        <v>53</v>
      </c>
      <c r="C7">
        <v>2</v>
      </c>
      <c r="D7">
        <v>0</v>
      </c>
      <c r="E7">
        <v>2</v>
      </c>
      <c r="F7">
        <v>1</v>
      </c>
      <c r="G7" s="10">
        <v>27.27</v>
      </c>
    </row>
    <row r="8" spans="1:7" x14ac:dyDescent="0.3">
      <c r="A8" t="s">
        <v>70</v>
      </c>
      <c r="B8" t="s">
        <v>199</v>
      </c>
      <c r="C8">
        <v>2</v>
      </c>
      <c r="D8">
        <v>1</v>
      </c>
      <c r="E8">
        <v>3</v>
      </c>
      <c r="F8">
        <v>1</v>
      </c>
      <c r="G8" s="10">
        <f t="shared" si="0"/>
        <v>4.5454545454545459</v>
      </c>
    </row>
    <row r="9" spans="1:7" x14ac:dyDescent="0.3">
      <c r="A9" t="s">
        <v>65</v>
      </c>
      <c r="B9" t="s">
        <v>200</v>
      </c>
      <c r="C9">
        <v>5</v>
      </c>
      <c r="D9">
        <v>5</v>
      </c>
      <c r="E9">
        <v>10</v>
      </c>
      <c r="F9">
        <v>2</v>
      </c>
      <c r="G9" s="10">
        <f t="shared" si="0"/>
        <v>9.0909090909090917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705EE-1017-47FA-AE10-A10B92AD6B35}">
  <dimension ref="A1:E14"/>
  <sheetViews>
    <sheetView workbookViewId="0">
      <selection activeCell="A11" sqref="A11"/>
    </sheetView>
  </sheetViews>
  <sheetFormatPr defaultRowHeight="14.4" x14ac:dyDescent="0.3"/>
  <cols>
    <col min="1" max="1" width="29.44140625" customWidth="1"/>
    <col min="2" max="2" width="32.5546875" customWidth="1"/>
    <col min="4" max="4" width="19.44140625" customWidth="1"/>
    <col min="5" max="5" width="8.88671875" style="10"/>
  </cols>
  <sheetData>
    <row r="1" spans="1:5" x14ac:dyDescent="0.3">
      <c r="A1" t="s">
        <v>0</v>
      </c>
      <c r="B1" t="s">
        <v>1</v>
      </c>
      <c r="C1" t="s">
        <v>2</v>
      </c>
      <c r="D1" t="s">
        <v>108</v>
      </c>
      <c r="E1" s="10" t="s">
        <v>111</v>
      </c>
    </row>
    <row r="2" spans="1:5" x14ac:dyDescent="0.3">
      <c r="A2" t="s">
        <v>17</v>
      </c>
      <c r="B2" t="s">
        <v>17</v>
      </c>
      <c r="C2">
        <v>9</v>
      </c>
      <c r="D2">
        <v>10</v>
      </c>
      <c r="E2" s="10">
        <f>((10/123)*100)</f>
        <v>8.1300813008130071</v>
      </c>
    </row>
    <row r="3" spans="1:5" x14ac:dyDescent="0.3">
      <c r="A3" t="s">
        <v>17</v>
      </c>
      <c r="B3" t="s">
        <v>115</v>
      </c>
      <c r="C3">
        <v>1</v>
      </c>
      <c r="D3">
        <v>10</v>
      </c>
      <c r="E3" s="10">
        <f>((10/123)*100)</f>
        <v>8.1300813008130071</v>
      </c>
    </row>
    <row r="4" spans="1:5" x14ac:dyDescent="0.3">
      <c r="A4" t="s">
        <v>70</v>
      </c>
      <c r="B4" t="s">
        <v>13</v>
      </c>
      <c r="C4">
        <v>27</v>
      </c>
      <c r="D4">
        <v>28</v>
      </c>
      <c r="E4" s="10">
        <f>((28/123)*100)</f>
        <v>22.76422764227642</v>
      </c>
    </row>
    <row r="5" spans="1:5" x14ac:dyDescent="0.3">
      <c r="A5" t="s">
        <v>70</v>
      </c>
      <c r="B5" t="s">
        <v>113</v>
      </c>
      <c r="C5">
        <v>1</v>
      </c>
      <c r="D5">
        <v>28</v>
      </c>
      <c r="E5" s="10">
        <f>((28/123)*100)</f>
        <v>22.76422764227642</v>
      </c>
    </row>
    <row r="6" spans="1:5" x14ac:dyDescent="0.3">
      <c r="A6" t="s">
        <v>4</v>
      </c>
      <c r="B6" t="s">
        <v>5</v>
      </c>
      <c r="C6">
        <v>18</v>
      </c>
      <c r="D6">
        <v>19</v>
      </c>
      <c r="E6" s="10">
        <f>((19/123)*100)</f>
        <v>15.447154471544716</v>
      </c>
    </row>
    <row r="7" spans="1:5" x14ac:dyDescent="0.3">
      <c r="A7" t="s">
        <v>4</v>
      </c>
      <c r="B7" t="s">
        <v>112</v>
      </c>
      <c r="C7">
        <v>1</v>
      </c>
      <c r="D7">
        <v>19</v>
      </c>
      <c r="E7" s="10">
        <f>((19/123)*100)</f>
        <v>15.447154471544716</v>
      </c>
    </row>
    <row r="8" spans="1:5" x14ac:dyDescent="0.3">
      <c r="A8" t="s">
        <v>67</v>
      </c>
      <c r="B8" t="s">
        <v>114</v>
      </c>
      <c r="C8">
        <v>1</v>
      </c>
      <c r="D8">
        <v>18</v>
      </c>
      <c r="E8" s="10">
        <f>((18/123)*100)</f>
        <v>14.634146341463413</v>
      </c>
    </row>
    <row r="9" spans="1:5" x14ac:dyDescent="0.3">
      <c r="A9" t="s">
        <v>67</v>
      </c>
      <c r="B9" t="s">
        <v>24</v>
      </c>
      <c r="C9">
        <v>17</v>
      </c>
      <c r="D9">
        <v>18</v>
      </c>
      <c r="E9" s="10">
        <f>((18/123)*100)</f>
        <v>14.634146341463413</v>
      </c>
    </row>
    <row r="10" spans="1:5" x14ac:dyDescent="0.3">
      <c r="A10" t="s">
        <v>66</v>
      </c>
      <c r="B10" t="s">
        <v>23</v>
      </c>
      <c r="C10">
        <v>8</v>
      </c>
      <c r="D10">
        <v>8</v>
      </c>
      <c r="E10" s="10">
        <f>((8/123)*100)</f>
        <v>6.5040650406504072</v>
      </c>
    </row>
    <row r="11" spans="1:5" x14ac:dyDescent="0.3">
      <c r="A11" t="s">
        <v>37</v>
      </c>
      <c r="B11" t="s">
        <v>37</v>
      </c>
      <c r="C11">
        <v>6</v>
      </c>
      <c r="D11">
        <v>6</v>
      </c>
      <c r="E11" s="10">
        <f>((6/123)*100)</f>
        <v>4.8780487804878048</v>
      </c>
    </row>
    <row r="12" spans="1:5" x14ac:dyDescent="0.3">
      <c r="A12" t="s">
        <v>64</v>
      </c>
      <c r="B12" t="s">
        <v>116</v>
      </c>
      <c r="C12">
        <v>2</v>
      </c>
      <c r="D12">
        <v>2</v>
      </c>
      <c r="E12" s="10">
        <f>((2/123)*100)</f>
        <v>1.6260162601626018</v>
      </c>
    </row>
    <row r="13" spans="1:5" x14ac:dyDescent="0.3">
      <c r="A13" t="s">
        <v>65</v>
      </c>
      <c r="B13" t="s">
        <v>19</v>
      </c>
      <c r="C13">
        <v>10</v>
      </c>
      <c r="D13">
        <v>10</v>
      </c>
      <c r="E13" s="10">
        <f>((10/123)*100)</f>
        <v>8.1300813008130071</v>
      </c>
    </row>
    <row r="14" spans="1:5" x14ac:dyDescent="0.3">
      <c r="A14" t="s">
        <v>29</v>
      </c>
      <c r="B14" t="s">
        <v>29</v>
      </c>
      <c r="C14">
        <v>22</v>
      </c>
      <c r="D14">
        <v>22</v>
      </c>
      <c r="E14" s="10">
        <f>((22/123)*100)</f>
        <v>17.886178861788618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FFE32-CE5D-427C-A2E1-7EF4F8ECC60D}">
  <dimension ref="A1:H29"/>
  <sheetViews>
    <sheetView workbookViewId="0"/>
  </sheetViews>
  <sheetFormatPr defaultRowHeight="14.4" x14ac:dyDescent="0.3"/>
  <cols>
    <col min="8" max="8" width="8.88671875" style="10"/>
  </cols>
  <sheetData>
    <row r="1" spans="1:8" ht="57.6" x14ac:dyDescent="0.3">
      <c r="A1" s="4" t="s">
        <v>0</v>
      </c>
      <c r="B1" s="4" t="s">
        <v>1</v>
      </c>
      <c r="C1" s="4" t="s">
        <v>2</v>
      </c>
      <c r="D1" s="4" t="s">
        <v>48</v>
      </c>
      <c r="E1" s="4" t="s">
        <v>49</v>
      </c>
      <c r="F1" s="4" t="s">
        <v>3</v>
      </c>
      <c r="G1" s="4" t="s">
        <v>127</v>
      </c>
      <c r="H1" s="12" t="s">
        <v>111</v>
      </c>
    </row>
    <row r="2" spans="1:8" ht="43.2" x14ac:dyDescent="0.3">
      <c r="A2" s="2" t="s">
        <v>4</v>
      </c>
      <c r="B2" s="2" t="s">
        <v>52</v>
      </c>
      <c r="C2" s="2">
        <v>16</v>
      </c>
      <c r="D2" s="2">
        <v>282</v>
      </c>
      <c r="E2" s="2">
        <v>68</v>
      </c>
      <c r="F2" s="2">
        <v>475</v>
      </c>
      <c r="G2" s="2">
        <v>30</v>
      </c>
      <c r="H2" s="10">
        <f>((30/230)*100)</f>
        <v>13.043478260869565</v>
      </c>
    </row>
    <row r="3" spans="1:8" ht="43.2" x14ac:dyDescent="0.3">
      <c r="A3" s="2" t="s">
        <v>4</v>
      </c>
      <c r="B3" s="2" t="s">
        <v>53</v>
      </c>
      <c r="C3" s="2">
        <v>10</v>
      </c>
      <c r="D3" s="2">
        <v>282</v>
      </c>
      <c r="E3" s="2">
        <v>68</v>
      </c>
      <c r="F3" s="2">
        <v>475</v>
      </c>
      <c r="G3" s="2">
        <v>30</v>
      </c>
      <c r="H3" s="10">
        <f t="shared" ref="H3:H5" si="0">((30/230)*100)</f>
        <v>13.043478260869565</v>
      </c>
    </row>
    <row r="4" spans="1:8" ht="43.2" x14ac:dyDescent="0.3">
      <c r="A4" s="2" t="s">
        <v>4</v>
      </c>
      <c r="B4" s="2" t="s">
        <v>54</v>
      </c>
      <c r="C4" s="2">
        <v>3</v>
      </c>
      <c r="D4" s="2">
        <v>282</v>
      </c>
      <c r="E4" s="2">
        <v>68</v>
      </c>
      <c r="F4" s="2">
        <v>475</v>
      </c>
      <c r="G4" s="2">
        <v>30</v>
      </c>
      <c r="H4" s="10">
        <f t="shared" si="0"/>
        <v>13.043478260869565</v>
      </c>
    </row>
    <row r="5" spans="1:8" ht="57.6" x14ac:dyDescent="0.3">
      <c r="A5" s="2" t="s">
        <v>4</v>
      </c>
      <c r="B5" s="2" t="s">
        <v>117</v>
      </c>
      <c r="C5" s="2">
        <v>1</v>
      </c>
      <c r="D5" s="2">
        <v>282</v>
      </c>
      <c r="E5" s="2">
        <v>68</v>
      </c>
      <c r="F5" s="2">
        <v>475</v>
      </c>
      <c r="G5" s="2">
        <v>30</v>
      </c>
      <c r="H5" s="10">
        <f t="shared" si="0"/>
        <v>13.043478260869565</v>
      </c>
    </row>
    <row r="6" spans="1:8" ht="86.4" x14ac:dyDescent="0.3">
      <c r="A6" s="2" t="s">
        <v>64</v>
      </c>
      <c r="B6" s="2" t="s">
        <v>58</v>
      </c>
      <c r="C6" s="2">
        <v>2</v>
      </c>
      <c r="D6" s="2">
        <v>25</v>
      </c>
      <c r="E6" s="2">
        <v>2</v>
      </c>
      <c r="F6" s="2">
        <v>31</v>
      </c>
      <c r="G6" s="2">
        <v>13</v>
      </c>
      <c r="H6" s="10">
        <f>((13/230)*100)</f>
        <v>5.6521739130434785</v>
      </c>
    </row>
    <row r="7" spans="1:8" ht="86.4" x14ac:dyDescent="0.3">
      <c r="A7" s="2" t="s">
        <v>64</v>
      </c>
      <c r="B7" s="2" t="s">
        <v>72</v>
      </c>
      <c r="C7" s="2">
        <v>2</v>
      </c>
      <c r="D7" s="2">
        <v>25</v>
      </c>
      <c r="E7" s="2">
        <v>2</v>
      </c>
      <c r="F7" s="2">
        <v>31</v>
      </c>
      <c r="G7" s="2">
        <v>13</v>
      </c>
      <c r="H7" s="10">
        <f t="shared" ref="H7:H9" si="1">((13/230)*100)</f>
        <v>5.6521739130434785</v>
      </c>
    </row>
    <row r="8" spans="1:8" ht="86.4" x14ac:dyDescent="0.3">
      <c r="A8" s="2" t="s">
        <v>64</v>
      </c>
      <c r="B8" s="2" t="s">
        <v>26</v>
      </c>
      <c r="C8" s="2">
        <v>5</v>
      </c>
      <c r="D8" s="2">
        <v>25</v>
      </c>
      <c r="E8" s="2">
        <v>2</v>
      </c>
      <c r="F8" s="2">
        <v>31</v>
      </c>
      <c r="G8" s="2">
        <v>13</v>
      </c>
      <c r="H8" s="10">
        <f t="shared" si="1"/>
        <v>5.6521739130434785</v>
      </c>
    </row>
    <row r="9" spans="1:8" ht="86.4" x14ac:dyDescent="0.3">
      <c r="A9" s="2" t="s">
        <v>64</v>
      </c>
      <c r="B9" s="2" t="s">
        <v>57</v>
      </c>
      <c r="C9" s="2">
        <v>1</v>
      </c>
      <c r="D9" s="2">
        <v>25</v>
      </c>
      <c r="E9" s="2">
        <v>2</v>
      </c>
      <c r="F9" s="2">
        <v>31</v>
      </c>
      <c r="G9" s="2">
        <v>13</v>
      </c>
      <c r="H9" s="10">
        <f t="shared" si="1"/>
        <v>5.6521739130434785</v>
      </c>
    </row>
    <row r="10" spans="1:8" ht="28.8" x14ac:dyDescent="0.3">
      <c r="A10" s="2" t="s">
        <v>17</v>
      </c>
      <c r="B10" s="2" t="s">
        <v>59</v>
      </c>
      <c r="C10" s="2">
        <v>4</v>
      </c>
      <c r="D10" s="2">
        <v>87</v>
      </c>
      <c r="E10" s="2">
        <v>17</v>
      </c>
      <c r="F10" s="2">
        <v>124</v>
      </c>
      <c r="G10" s="2">
        <v>15</v>
      </c>
      <c r="H10" s="10">
        <f>((15/230)*100)</f>
        <v>6.5217391304347823</v>
      </c>
    </row>
    <row r="11" spans="1:8" ht="72" x14ac:dyDescent="0.3">
      <c r="A11" s="2" t="s">
        <v>17</v>
      </c>
      <c r="B11" s="2" t="s">
        <v>60</v>
      </c>
      <c r="C11" s="2">
        <v>7</v>
      </c>
      <c r="D11" s="2">
        <v>87</v>
      </c>
      <c r="E11" s="2">
        <v>17</v>
      </c>
      <c r="F11" s="2">
        <v>124</v>
      </c>
      <c r="G11" s="2">
        <v>15</v>
      </c>
      <c r="H11" s="10">
        <f t="shared" ref="H11:H13" si="2">((15/230)*100)</f>
        <v>6.5217391304347823</v>
      </c>
    </row>
    <row r="12" spans="1:8" ht="57.6" x14ac:dyDescent="0.3">
      <c r="A12" s="2" t="s">
        <v>17</v>
      </c>
      <c r="B12" s="2" t="s">
        <v>117</v>
      </c>
      <c r="C12" s="2">
        <v>1</v>
      </c>
      <c r="D12" s="2">
        <v>87</v>
      </c>
      <c r="E12" s="2">
        <v>17</v>
      </c>
      <c r="F12" s="2">
        <v>124</v>
      </c>
      <c r="G12" s="2">
        <v>15</v>
      </c>
      <c r="H12" s="10">
        <f t="shared" si="2"/>
        <v>6.5217391304347823</v>
      </c>
    </row>
    <row r="13" spans="1:8" ht="72" x14ac:dyDescent="0.3">
      <c r="A13" s="2" t="s">
        <v>17</v>
      </c>
      <c r="B13" s="2" t="s">
        <v>118</v>
      </c>
      <c r="C13" s="2">
        <v>3</v>
      </c>
      <c r="D13" s="2">
        <v>87</v>
      </c>
      <c r="E13" s="2">
        <v>17</v>
      </c>
      <c r="F13" s="2">
        <v>124</v>
      </c>
      <c r="G13" s="2">
        <v>15</v>
      </c>
      <c r="H13" s="10">
        <f t="shared" si="2"/>
        <v>6.5217391304347823</v>
      </c>
    </row>
    <row r="14" spans="1:8" ht="57.6" x14ac:dyDescent="0.3">
      <c r="A14" s="2" t="s">
        <v>65</v>
      </c>
      <c r="B14" s="2" t="s">
        <v>119</v>
      </c>
      <c r="C14" s="2">
        <v>2</v>
      </c>
      <c r="D14" s="2">
        <v>8</v>
      </c>
      <c r="E14" s="2">
        <v>7</v>
      </c>
      <c r="F14" s="2">
        <v>15</v>
      </c>
      <c r="G14" s="2">
        <v>3</v>
      </c>
      <c r="H14" s="10">
        <f>((3/230)*100)</f>
        <v>1.3043478260869565</v>
      </c>
    </row>
    <row r="15" spans="1:8" ht="57.6" x14ac:dyDescent="0.3">
      <c r="A15" s="2" t="s">
        <v>65</v>
      </c>
      <c r="B15" s="2" t="s">
        <v>120</v>
      </c>
      <c r="C15" s="2">
        <v>1</v>
      </c>
      <c r="D15" s="2">
        <v>8</v>
      </c>
      <c r="E15" s="2">
        <v>7</v>
      </c>
      <c r="F15" s="2">
        <v>15</v>
      </c>
      <c r="G15" s="2">
        <v>3</v>
      </c>
      <c r="H15" s="10">
        <f>((3/230)*100)</f>
        <v>1.3043478260869565</v>
      </c>
    </row>
    <row r="16" spans="1:8" ht="72" x14ac:dyDescent="0.3">
      <c r="A16" s="2" t="s">
        <v>66</v>
      </c>
      <c r="B16" s="2" t="s">
        <v>66</v>
      </c>
      <c r="C16" s="2">
        <v>17</v>
      </c>
      <c r="D16" s="2">
        <v>37</v>
      </c>
      <c r="E16" s="2">
        <v>3</v>
      </c>
      <c r="F16" s="2">
        <v>77</v>
      </c>
      <c r="G16" s="2">
        <v>17</v>
      </c>
      <c r="H16" s="10">
        <f>((17/230)*100)</f>
        <v>7.3913043478260869</v>
      </c>
    </row>
    <row r="17" spans="1:8" ht="72" x14ac:dyDescent="0.3">
      <c r="A17" s="2" t="s">
        <v>67</v>
      </c>
      <c r="B17" s="2" t="s">
        <v>24</v>
      </c>
      <c r="C17" s="2">
        <v>12</v>
      </c>
      <c r="D17" s="2">
        <v>125</v>
      </c>
      <c r="E17" s="2">
        <v>3</v>
      </c>
      <c r="F17" s="2">
        <v>137</v>
      </c>
      <c r="G17" s="2">
        <v>13</v>
      </c>
      <c r="H17" s="10">
        <f>((13/230)*100)</f>
        <v>5.6521739130434785</v>
      </c>
    </row>
    <row r="18" spans="1:8" ht="86.4" x14ac:dyDescent="0.3">
      <c r="A18" s="2" t="s">
        <v>67</v>
      </c>
      <c r="B18" s="2" t="s">
        <v>121</v>
      </c>
      <c r="C18" s="2">
        <v>1</v>
      </c>
      <c r="D18" s="2">
        <v>125</v>
      </c>
      <c r="E18" s="2">
        <v>3</v>
      </c>
      <c r="F18" s="2">
        <v>137</v>
      </c>
      <c r="G18" s="2">
        <v>13</v>
      </c>
      <c r="H18" s="10">
        <f t="shared" ref="H18" si="3">((13/230)*100)</f>
        <v>5.6521739130434785</v>
      </c>
    </row>
    <row r="19" spans="1:8" ht="28.8" x14ac:dyDescent="0.3">
      <c r="A19" s="2" t="s">
        <v>29</v>
      </c>
      <c r="B19" s="2" t="s">
        <v>29</v>
      </c>
      <c r="C19" s="2">
        <v>50</v>
      </c>
      <c r="D19" s="2">
        <v>286</v>
      </c>
      <c r="E19" s="2">
        <v>27</v>
      </c>
      <c r="F19" s="2">
        <v>360</v>
      </c>
      <c r="G19" s="2">
        <v>50</v>
      </c>
      <c r="H19" s="10">
        <f>((50/230)*100)</f>
        <v>21.739130434782609</v>
      </c>
    </row>
    <row r="20" spans="1:8" ht="72" x14ac:dyDescent="0.3">
      <c r="A20" s="2" t="s">
        <v>69</v>
      </c>
      <c r="B20" s="2" t="s">
        <v>62</v>
      </c>
      <c r="C20" s="2">
        <v>2</v>
      </c>
      <c r="D20" s="2">
        <v>5</v>
      </c>
      <c r="E20" s="2">
        <v>4</v>
      </c>
      <c r="F20" s="2">
        <v>15</v>
      </c>
      <c r="G20" s="2">
        <v>2</v>
      </c>
      <c r="H20" s="10">
        <f>((2/230)*100)</f>
        <v>0.86956521739130432</v>
      </c>
    </row>
    <row r="21" spans="1:8" ht="57.6" x14ac:dyDescent="0.3">
      <c r="A21" s="2" t="s">
        <v>37</v>
      </c>
      <c r="B21" s="2" t="s">
        <v>63</v>
      </c>
      <c r="C21" s="2">
        <v>3</v>
      </c>
      <c r="D21" s="2">
        <v>9</v>
      </c>
      <c r="E21" s="2">
        <v>9</v>
      </c>
      <c r="F21" s="2">
        <v>19</v>
      </c>
      <c r="G21" s="2">
        <v>5</v>
      </c>
      <c r="H21" s="10">
        <f>((5/230)*100)</f>
        <v>2.1739130434782608</v>
      </c>
    </row>
    <row r="22" spans="1:8" ht="57.6" x14ac:dyDescent="0.3">
      <c r="A22" s="2" t="s">
        <v>37</v>
      </c>
      <c r="B22" s="2" t="s">
        <v>122</v>
      </c>
      <c r="C22" s="2">
        <v>1</v>
      </c>
      <c r="D22" s="2">
        <v>9</v>
      </c>
      <c r="E22" s="2">
        <v>9</v>
      </c>
      <c r="F22" s="2">
        <v>19</v>
      </c>
      <c r="G22" s="2">
        <v>5</v>
      </c>
      <c r="H22" s="10">
        <f t="shared" ref="H22:H23" si="4">((5/230)*100)</f>
        <v>2.1739130434782608</v>
      </c>
    </row>
    <row r="23" spans="1:8" ht="57.6" x14ac:dyDescent="0.3">
      <c r="A23" s="2" t="s">
        <v>37</v>
      </c>
      <c r="B23" s="2" t="s">
        <v>123</v>
      </c>
      <c r="C23" s="2">
        <v>1</v>
      </c>
      <c r="D23" s="2">
        <v>9</v>
      </c>
      <c r="E23" s="2">
        <v>9</v>
      </c>
      <c r="F23" s="2">
        <v>19</v>
      </c>
      <c r="G23" s="2">
        <v>5</v>
      </c>
      <c r="H23" s="10">
        <f t="shared" si="4"/>
        <v>2.1739130434782608</v>
      </c>
    </row>
    <row r="24" spans="1:8" ht="57.6" x14ac:dyDescent="0.3">
      <c r="A24" s="2" t="s">
        <v>70</v>
      </c>
      <c r="B24" s="2" t="s">
        <v>71</v>
      </c>
      <c r="C24" s="2">
        <v>33</v>
      </c>
      <c r="D24" s="2">
        <v>159</v>
      </c>
      <c r="E24" s="2">
        <v>83</v>
      </c>
      <c r="F24" s="2">
        <v>250</v>
      </c>
      <c r="G24" s="2">
        <v>37</v>
      </c>
      <c r="H24" s="10">
        <f>((37/230)*100)</f>
        <v>16.086956521739129</v>
      </c>
    </row>
    <row r="25" spans="1:8" ht="57.6" x14ac:dyDescent="0.3">
      <c r="A25" s="2" t="s">
        <v>70</v>
      </c>
      <c r="B25" s="2" t="s">
        <v>34</v>
      </c>
      <c r="C25" s="2">
        <v>3</v>
      </c>
      <c r="D25" s="2">
        <v>159</v>
      </c>
      <c r="E25" s="2">
        <v>83</v>
      </c>
      <c r="F25" s="2">
        <v>250</v>
      </c>
      <c r="G25" s="2">
        <v>37</v>
      </c>
      <c r="H25" s="10">
        <f t="shared" ref="H25:H27" si="5">((37/230)*100)</f>
        <v>16.086956521739129</v>
      </c>
    </row>
    <row r="26" spans="1:8" ht="57.6" x14ac:dyDescent="0.3">
      <c r="A26" s="2" t="s">
        <v>70</v>
      </c>
      <c r="B26" s="2" t="s">
        <v>124</v>
      </c>
      <c r="C26" s="2">
        <v>1</v>
      </c>
      <c r="D26" s="2">
        <v>159</v>
      </c>
      <c r="E26" s="2">
        <v>83</v>
      </c>
      <c r="F26" s="2">
        <v>250</v>
      </c>
      <c r="G26" s="2">
        <v>37</v>
      </c>
      <c r="H26" s="10">
        <f t="shared" si="5"/>
        <v>16.086956521739129</v>
      </c>
    </row>
    <row r="27" spans="1:8" ht="57.6" x14ac:dyDescent="0.3">
      <c r="A27" s="2" t="s">
        <v>70</v>
      </c>
      <c r="B27" s="2" t="s">
        <v>125</v>
      </c>
      <c r="C27" s="2">
        <v>2</v>
      </c>
      <c r="D27" s="2">
        <v>159</v>
      </c>
      <c r="E27" s="2">
        <v>83</v>
      </c>
      <c r="F27" s="2">
        <v>250</v>
      </c>
      <c r="G27" s="2">
        <v>37</v>
      </c>
      <c r="H27" s="10">
        <f t="shared" si="5"/>
        <v>16.086956521739129</v>
      </c>
    </row>
    <row r="28" spans="1:8" ht="86.4" x14ac:dyDescent="0.3">
      <c r="A28" s="2" t="s">
        <v>45</v>
      </c>
      <c r="B28" s="2" t="s">
        <v>61</v>
      </c>
      <c r="C28" s="2">
        <v>10</v>
      </c>
      <c r="D28" s="2">
        <v>9</v>
      </c>
      <c r="E28" s="2">
        <v>20</v>
      </c>
      <c r="F28" s="2">
        <v>59</v>
      </c>
      <c r="G28" s="2">
        <v>45</v>
      </c>
      <c r="H28" s="10">
        <f>((45/230)*100)</f>
        <v>19.565217391304348</v>
      </c>
    </row>
    <row r="29" spans="1:8" ht="43.2" x14ac:dyDescent="0.3">
      <c r="A29" s="2" t="s">
        <v>45</v>
      </c>
      <c r="B29" s="2" t="s">
        <v>126</v>
      </c>
      <c r="C29" s="2">
        <v>35</v>
      </c>
      <c r="D29" s="2">
        <v>9</v>
      </c>
      <c r="E29" s="2">
        <v>20</v>
      </c>
      <c r="F29" s="2">
        <v>59</v>
      </c>
      <c r="G29" s="2">
        <v>45</v>
      </c>
      <c r="H29" s="10">
        <f>((45/230)*100)</f>
        <v>19.565217391304348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Twik</vt:lpstr>
      <vt:lpstr>Moto-AAZ</vt:lpstr>
      <vt:lpstr>Mototolo</vt:lpstr>
      <vt:lpstr>Mogala</vt:lpstr>
      <vt:lpstr>Rusty</vt:lpstr>
      <vt:lpstr>Amanda-AAZ</vt:lpstr>
      <vt:lpstr>Twik-AAZ</vt:lpstr>
      <vt:lpstr>Amanda</vt:lpstr>
      <vt:lpstr>Mogala-AAZ</vt:lpstr>
      <vt:lpstr>Rusty-AAZ</vt:lpstr>
      <vt:lpstr>Polokwane-AAZ</vt:lpstr>
      <vt:lpstr>Polokwane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2024-07-28T15:31:12Z</dcterms:created>
  <dcterms:modified xsi:type="dcterms:W3CDTF">2024-08-18T08:45:06Z</dcterms:modified>
</cp:coreProperties>
</file>