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\Dropbox\&amp;__IMT_EFB803_&amp;\2020\1o Bimestre\Aula 04 - Distribuicao de VA discreta\"/>
    </mc:Choice>
  </mc:AlternateContent>
  <xr:revisionPtr revIDLastSave="0" documentId="13_ncr:1_{CDA822D5-B341-4094-81EA-87D27EABC482}" xr6:coauthVersionLast="45" xr6:coauthVersionMax="45" xr10:uidLastSave="{00000000-0000-0000-0000-000000000000}"/>
  <bookViews>
    <workbookView xWindow="28680" yWindow="-120" windowWidth="20730" windowHeight="11160" tabRatio="551" firstSheet="1" activeTab="3" xr2:uid="{00000000-000D-0000-FFFF-FFFF00000000}"/>
  </bookViews>
  <sheets>
    <sheet name="EX04" sheetId="1" state="hidden" r:id="rId1"/>
    <sheet name="EX01" sheetId="6" r:id="rId2"/>
    <sheet name="EX02" sheetId="8" r:id="rId3"/>
    <sheet name="EX03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8" l="1"/>
  <c r="O31" i="8"/>
  <c r="O34" i="8" s="1"/>
  <c r="M37" i="8" s="1"/>
  <c r="O37" i="8" s="1"/>
  <c r="O32" i="8"/>
  <c r="O33" i="8"/>
  <c r="O29" i="8"/>
  <c r="M36" i="8"/>
  <c r="N34" i="8"/>
  <c r="M34" i="8"/>
  <c r="N30" i="8"/>
  <c r="N31" i="8"/>
  <c r="N32" i="8"/>
  <c r="N33" i="8"/>
  <c r="N29" i="8"/>
  <c r="C44" i="9" l="1"/>
  <c r="D10" i="9"/>
  <c r="K20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11" i="9"/>
  <c r="D11" i="9" s="1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I10" i="8" s="1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D31" i="9" l="1"/>
  <c r="I24" i="6"/>
  <c r="L19" i="6" s="1"/>
  <c r="I22" i="6"/>
  <c r="I11" i="8"/>
  <c r="I19" i="8"/>
  <c r="I12" i="8"/>
  <c r="I20" i="8"/>
  <c r="I13" i="8"/>
  <c r="I21" i="8"/>
  <c r="I18" i="8"/>
  <c r="I16" i="8"/>
  <c r="I17" i="8"/>
  <c r="I15" i="8"/>
  <c r="I23" i="8"/>
  <c r="I25" i="8"/>
  <c r="I14" i="8"/>
  <c r="I22" i="8"/>
  <c r="I24" i="8"/>
  <c r="I20" i="6"/>
  <c r="I18" i="6"/>
  <c r="I23" i="6"/>
  <c r="I21" i="6"/>
  <c r="I19" i="6"/>
  <c r="I17" i="6"/>
  <c r="L22" i="6" s="1"/>
  <c r="E8" i="1"/>
  <c r="D8" i="1"/>
  <c r="D14" i="1" s="1"/>
  <c r="D9" i="1"/>
  <c r="D10" i="1"/>
  <c r="D11" i="1"/>
  <c r="D12" i="1"/>
  <c r="D13" i="1"/>
  <c r="E9" i="1"/>
  <c r="E10" i="1"/>
  <c r="E11" i="1"/>
  <c r="E12" i="1"/>
  <c r="E13" i="1"/>
  <c r="L21" i="6" l="1"/>
  <c r="L20" i="6"/>
  <c r="C24" i="1"/>
  <c r="E14" i="1"/>
  <c r="F29" i="6"/>
  <c r="C33" i="8"/>
  <c r="F34" i="6"/>
  <c r="I25" i="6"/>
  <c r="D40" i="8"/>
  <c r="C31" i="8"/>
  <c r="C32" i="8"/>
  <c r="C30" i="8"/>
  <c r="C29" i="8"/>
  <c r="I26" i="8"/>
  <c r="C25" i="1" l="1"/>
  <c r="F8" i="1"/>
  <c r="C34" i="8"/>
</calcChain>
</file>

<file path=xl/sharedStrings.xml><?xml version="1.0" encoding="utf-8"?>
<sst xmlns="http://schemas.openxmlformats.org/spreadsheetml/2006/main" count="184" uniqueCount="71">
  <si>
    <t>Probabilidade</t>
  </si>
  <si>
    <t>E(X)</t>
  </si>
  <si>
    <t>Var(X)</t>
  </si>
  <si>
    <t>DP(X)</t>
  </si>
  <si>
    <t>a)</t>
  </si>
  <si>
    <t>b)</t>
  </si>
  <si>
    <t>X: Nro de aviões produzidos pela fabricante A</t>
  </si>
  <si>
    <t>Y: Nro de aviões produzidos pela fabricante B</t>
  </si>
  <si>
    <t>E(Y) =</t>
  </si>
  <si>
    <t>/mês</t>
  </si>
  <si>
    <t>DP(Y) =</t>
  </si>
  <si>
    <t>E(X+Y) =</t>
  </si>
  <si>
    <t>DP(X+Y) =</t>
  </si>
  <si>
    <t>Ambos</t>
  </si>
  <si>
    <t>Fabricantes</t>
  </si>
  <si>
    <t>X: Nro de moradores que possuem seguro dentre os 4</t>
  </si>
  <si>
    <t>Possibilidades</t>
  </si>
  <si>
    <t>S</t>
  </si>
  <si>
    <t>Possuem seguro</t>
  </si>
  <si>
    <t>Não possuem seguro</t>
  </si>
  <si>
    <t>d)</t>
  </si>
  <si>
    <t>e)</t>
  </si>
  <si>
    <t>c)</t>
  </si>
  <si>
    <t>P(X = xi)</t>
  </si>
  <si>
    <t>xi</t>
  </si>
  <si>
    <t>Componente #2</t>
  </si>
  <si>
    <t>Componente #1</t>
  </si>
  <si>
    <t>Componente #3</t>
  </si>
  <si>
    <t>N</t>
  </si>
  <si>
    <t>#1</t>
  </si>
  <si>
    <t>#2</t>
  </si>
  <si>
    <t>#3</t>
  </si>
  <si>
    <t>Sistema</t>
  </si>
  <si>
    <t>Componentes:</t>
  </si>
  <si>
    <t>Probabilidade 
do sistema</t>
  </si>
  <si>
    <t>X</t>
  </si>
  <si>
    <t>Fornecedor A</t>
  </si>
  <si>
    <t>peças defeituosas</t>
  </si>
  <si>
    <t>peças sem defeito</t>
  </si>
  <si>
    <t>Lotes aceitos com no máximo 1 peça defeituosa</t>
  </si>
  <si>
    <t>sem defeitos</t>
  </si>
  <si>
    <t>X: Nro de peças defeituosas de um lote de 20 peças do fornecedor A</t>
  </si>
  <si>
    <t>Combinação:</t>
  </si>
  <si>
    <t>Excel:</t>
  </si>
  <si>
    <t>combin(n,p)</t>
  </si>
  <si>
    <t>Y: Nro de peças defeituosas de um lote de 20 peças do fornecedor B</t>
  </si>
  <si>
    <t>Portanto,</t>
  </si>
  <si>
    <t>3/20 =</t>
  </si>
  <si>
    <t>Portanto, queremos:</t>
  </si>
  <si>
    <t>X: Componentes em funcionamento do sistema</t>
  </si>
  <si>
    <t>No máximo 1 componente funcionando</t>
  </si>
  <si>
    <t>No mínimo 2 componentes funcionando</t>
  </si>
  <si>
    <t>Propabilidade de cada componente em funcionamento</t>
  </si>
  <si>
    <t>Propabilidade de cada componente não funcionando</t>
  </si>
  <si>
    <t>Prob de funcionamento de
cada componente</t>
  </si>
  <si>
    <t>Distribuição de 
probabilidades de X</t>
  </si>
  <si>
    <r>
      <t>P(X = x</t>
    </r>
    <r>
      <rPr>
        <b/>
        <vertAlign val="subscript"/>
        <sz val="11"/>
        <color rgb="FFFF0000"/>
        <rFont val="Calibri"/>
        <family val="2"/>
        <scheme val="minor"/>
      </rPr>
      <t>i</t>
    </r>
    <r>
      <rPr>
        <b/>
        <sz val="11"/>
        <color rgb="FFFF0000"/>
        <rFont val="Calibri"/>
        <family val="2"/>
        <scheme val="minor"/>
      </rPr>
      <t>)</t>
    </r>
  </si>
  <si>
    <r>
      <t xml:space="preserve">P(X </t>
    </r>
    <r>
      <rPr>
        <b/>
        <u/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1) = P(X=0) + P(X=1)</t>
    </r>
  </si>
  <si>
    <r>
      <t xml:space="preserve">P(X </t>
    </r>
    <r>
      <rPr>
        <b/>
        <u/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2) = P(X=2) + P(X=3)</t>
    </r>
  </si>
  <si>
    <t>O valor mais provável é X = 3 (tem a maior probabilidade de ocorrência)</t>
  </si>
  <si>
    <r>
      <t xml:space="preserve">P(X </t>
    </r>
    <r>
      <rPr>
        <b/>
        <u/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2) =</t>
    </r>
  </si>
  <si>
    <t xml:space="preserve">item a </t>
  </si>
  <si>
    <t>Soma</t>
  </si>
  <si>
    <t>f)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</si>
  <si>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*p(x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</si>
  <si>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>SOMA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</si>
  <si>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*p(x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</si>
  <si>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μ </t>
    </r>
    <r>
      <rPr>
        <b/>
        <sz val="12.65"/>
        <color theme="1"/>
        <rFont val="Calibri"/>
        <family val="2"/>
      </rPr>
      <t xml:space="preserve">ou E(X) = </t>
    </r>
  </si>
  <si>
    <r>
      <t>σ</t>
    </r>
    <r>
      <rPr>
        <b/>
        <vertAlign val="superscript"/>
        <sz val="12.65"/>
        <color theme="1"/>
        <rFont val="Calibri"/>
        <family val="2"/>
      </rPr>
      <t>2</t>
    </r>
    <r>
      <rPr>
        <b/>
        <sz val="12.65"/>
        <color theme="1"/>
        <rFont val="Calibri"/>
        <family val="2"/>
      </rPr>
      <t xml:space="preserve"> ou Var(X) =</t>
    </r>
  </si>
  <si>
    <t xml:space="preserve">  → σ ou DP(X) = </t>
  </si>
  <si>
    <r>
      <t xml:space="preserve">P(X </t>
    </r>
    <r>
      <rPr>
        <b/>
        <u/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1) = P(X=0) + P(X=1)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</si>
</sst>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"/>
    <numFmt numFmtId="166" formatCode="0.00000"/>
    <numFmt numFmtId="167" formatCode="0.0000"/>
    <numFmt numFmtId="169" formatCode="0.0000000000000000000000000000000"/>
    <numFmt numFmtId="170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.65"/>
      <color theme="1"/>
      <name val="Calibri"/>
      <family val="2"/>
    </font>
    <font>
      <b/>
      <vertAlign val="superscript"/>
      <sz val="12.6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2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165" fontId="0" fillId="3" borderId="8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9" fontId="3" fillId="0" borderId="1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right" vertical="center"/>
    </xf>
    <xf numFmtId="17" fontId="1" fillId="0" borderId="0" xfId="0" quotePrefix="1" applyNumberFormat="1" applyFont="1" applyAlignment="1">
      <alignment vertical="center"/>
    </xf>
    <xf numFmtId="170" fontId="1" fillId="0" borderId="0" xfId="1" applyNumberFormat="1" applyFont="1" applyAlignment="1">
      <alignment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169" fontId="3" fillId="4" borderId="5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 vertical="center"/>
    </xf>
    <xf numFmtId="169" fontId="3" fillId="4" borderId="8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0" fillId="0" borderId="6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167" fontId="0" fillId="0" borderId="11" xfId="0" applyNumberFormat="1" applyFont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2" fillId="2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167" fontId="1" fillId="2" borderId="0" xfId="0" applyNumberFormat="1" applyFont="1" applyFill="1" applyAlignment="1">
      <alignment horizontal="center" vertical="center"/>
    </xf>
    <xf numFmtId="167" fontId="1" fillId="5" borderId="0" xfId="0" applyNumberFormat="1" applyFont="1" applyFill="1" applyAlignment="1">
      <alignment horizontal="center" vertical="center"/>
    </xf>
    <xf numFmtId="9" fontId="1" fillId="4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Histograma de X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'EX02'!$B$29:$B$33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'EX02'!$C$29:$C$33</c:f>
              <c:numCache>
                <c:formatCode>0.0000</c:formatCode>
                <c:ptCount val="5"/>
                <c:pt idx="0">
                  <c:v>3.90625E-3</c:v>
                </c:pt>
                <c:pt idx="1">
                  <c:v>4.6875E-2</c:v>
                </c:pt>
                <c:pt idx="2">
                  <c:v>0.2109375</c:v>
                </c:pt>
                <c:pt idx="3">
                  <c:v>0.421875</c:v>
                </c:pt>
                <c:pt idx="4">
                  <c:v>0.31640625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6-45E1-9EF4-F11F4F4F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4"/>
        <c:axId val="537004376"/>
        <c:axId val="537004704"/>
      </c:barChart>
      <c:catAx>
        <c:axId val="537004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04704"/>
        <c:crosses val="autoZero"/>
        <c:auto val="1"/>
        <c:lblAlgn val="ctr"/>
        <c:lblOffset val="100"/>
        <c:noMultiLvlLbl val="0"/>
      </c:catAx>
      <c:valAx>
        <c:axId val="5370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0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298450</xdr:colOff>
          <xdr:row>3</xdr:row>
          <xdr:rowOff>12700</xdr:rowOff>
        </xdr:from>
        <xdr:to>
          <xdr:col>2</xdr:col>
          <xdr:colOff>876300</xdr:colOff>
          <xdr:row>4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</xdr:row>
          <xdr:rowOff>12700</xdr:rowOff>
        </xdr:from>
        <xdr:to>
          <xdr:col>5</xdr:col>
          <xdr:colOff>304800</xdr:colOff>
          <xdr:row>4</xdr:row>
          <xdr:rowOff>165100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291352</xdr:colOff>
      <xdr:row>20</xdr:row>
      <xdr:rowOff>22412</xdr:rowOff>
    </xdr:from>
    <xdr:to>
      <xdr:col>12</xdr:col>
      <xdr:colOff>493059</xdr:colOff>
      <xdr:row>22</xdr:row>
      <xdr:rowOff>134470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1406" t="72028" r="17913" b="2878"/>
        <a:stretch/>
      </xdr:blipFill>
      <xdr:spPr bwMode="auto">
        <a:xfrm>
          <a:off x="4314264" y="3854824"/>
          <a:ext cx="4437530" cy="493058"/>
        </a:xfrm>
        <a:prstGeom prst="rect">
          <a:avLst/>
        </a:prstGeom>
        <a:solidFill>
          <a:srgbClr val="FFFF00">
            <a:alpha val="70000"/>
          </a:srgbClr>
        </a:solidFill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5</xdr:col>
      <xdr:colOff>291352</xdr:colOff>
      <xdr:row>17</xdr:row>
      <xdr:rowOff>145676</xdr:rowOff>
    </xdr:from>
    <xdr:to>
      <xdr:col>9</xdr:col>
      <xdr:colOff>168089</xdr:colOff>
      <xdr:row>19</xdr:row>
      <xdr:rowOff>95714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1573" t="39245" r="58385" b="47122"/>
        <a:stretch/>
      </xdr:blipFill>
      <xdr:spPr bwMode="auto">
        <a:xfrm>
          <a:off x="4314264" y="3406588"/>
          <a:ext cx="2297207" cy="331038"/>
        </a:xfrm>
        <a:prstGeom prst="rect">
          <a:avLst/>
        </a:prstGeom>
        <a:solidFill>
          <a:srgbClr val="FFFF00">
            <a:alpha val="70000"/>
          </a:srgbClr>
        </a:solidFill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248104</xdr:colOff>
      <xdr:row>16</xdr:row>
      <xdr:rowOff>112486</xdr:rowOff>
    </xdr:from>
    <xdr:to>
      <xdr:col>9</xdr:col>
      <xdr:colOff>532493</xdr:colOff>
      <xdr:row>22</xdr:row>
      <xdr:rowOff>165326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98408" y="3942897"/>
          <a:ext cx="284389" cy="1182233"/>
        </a:xfrm>
        <a:prstGeom prst="rightBrace">
          <a:avLst>
            <a:gd name="adj1" fmla="val 25000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235086</xdr:colOff>
      <xdr:row>27</xdr:row>
      <xdr:rowOff>41415</xdr:rowOff>
    </xdr:from>
    <xdr:to>
      <xdr:col>9</xdr:col>
      <xdr:colOff>94283</xdr:colOff>
      <xdr:row>34</xdr:row>
      <xdr:rowOff>36307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754960</xdr:colOff>
      <xdr:row>1</xdr:row>
      <xdr:rowOff>140804</xdr:rowOff>
    </xdr:from>
    <xdr:to>
      <xdr:col>11</xdr:col>
      <xdr:colOff>9235</xdr:colOff>
      <xdr:row>4</xdr:row>
      <xdr:rowOff>112975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4382743" y="331304"/>
              <a:ext cx="1719317" cy="54367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𝜇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nary>
                      <m:naryPr>
                        <m:chr m:val="∑"/>
                        <m:supHide m:val="on"/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 txBox="1"/>
          </xdr:nvSpPr>
          <xdr:spPr>
            <a:xfrm>
              <a:off x="4382743" y="331304"/>
              <a:ext cx="1719317" cy="54367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noAutofit/>
            </a:bodyPr>
            <a:lstStyle/>
            <a:p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𝜇=𝐸(𝑋)=∑8_𝑖▒〖𝑥_𝑖⋅𝑝(𝑥_𝑖)〗</a:t>
              </a:r>
              <a:endParaRPr lang="pt-BR"/>
            </a:p>
          </xdr:txBody>
        </xdr:sp>
      </mc:Fallback>
    </mc:AlternateContent>
    <xdr:clientData/>
  </xdr:twoCellAnchor>
  <xdr:twoCellAnchor editAs="oneCell">
    <xdr:from>
      <xdr:col>10</xdr:col>
      <xdr:colOff>457614</xdr:colOff>
      <xdr:row>1</xdr:row>
      <xdr:rowOff>148258</xdr:rowOff>
    </xdr:from>
    <xdr:to>
      <xdr:col>13</xdr:col>
      <xdr:colOff>951085</xdr:colOff>
      <xdr:row>4</xdr:row>
      <xdr:rowOff>123030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6263723" y="338758"/>
              <a:ext cx="2394053" cy="54309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begChr m:val="["/>
                        <m:endChr m:val="]"/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supHide m:val="on"/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Sup>
                              <m:sSubSupPr>
                                <m:ctrlP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d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3" name="Object 2">
              <a:extLst>
                <a:ext uri="{63B3BB69-23CF-44E3-9099-C40C66FF867C}">
                  <a14:compatExt xmlns:a14="http://schemas.microsoft.com/office/drawing/2010/main"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 txBox="1"/>
          </xdr:nvSpPr>
          <xdr:spPr>
            <a:xfrm>
              <a:off x="6263723" y="338758"/>
              <a:ext cx="2394053" cy="54309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𝜎^2=𝑉𝑎𝑟(𝑋)=[∑8_𝑖▒𝑥_𝑖^2 ⋅𝑝(𝑥_𝑖)]−𝜇^2</a:t>
              </a:r>
              <a:endParaRPr lang="pt-BR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17808</xdr:colOff>
      <xdr:row>0</xdr:row>
      <xdr:rowOff>65431</xdr:rowOff>
    </xdr:from>
    <xdr:to>
      <xdr:col>9</xdr:col>
      <xdr:colOff>875733</xdr:colOff>
      <xdr:row>2</xdr:row>
      <xdr:rowOff>187517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5384938" y="65431"/>
              <a:ext cx="1719317" cy="50308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𝜇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nary>
                      <m:naryPr>
                        <m:chr m:val="∑"/>
                        <m:supHide m:val="on"/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3073"/>
                </a:ext>
                <a:ext uri="{FF2B5EF4-FFF2-40B4-BE49-F238E27FC236}">
                  <a16:creationId xmlns:a16="http://schemas.microsoft.com/office/drawing/2014/main" id="{9EA91CB9-2AF2-475E-90A9-3396DC7B7B57}"/>
                </a:ext>
              </a:extLst>
            </xdr:cNvPr>
            <xdr:cNvSpPr txBox="1"/>
          </xdr:nvSpPr>
          <xdr:spPr>
            <a:xfrm>
              <a:off x="5384938" y="65431"/>
              <a:ext cx="1719317" cy="50308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𝜇=𝐸(𝑋)=∑8_𝑖▒〖𝑥_𝑖⋅𝑝(𝑥_𝑖)〗</a:t>
              </a:r>
              <a:endParaRPr lang="pt-BR"/>
            </a:p>
          </xdr:txBody>
        </xdr:sp>
      </mc:Fallback>
    </mc:AlternateContent>
    <xdr:clientData/>
  </xdr:twoCellAnchor>
  <xdr:twoCellAnchor editAs="oneCell">
    <xdr:from>
      <xdr:col>7</xdr:col>
      <xdr:colOff>18636</xdr:colOff>
      <xdr:row>3</xdr:row>
      <xdr:rowOff>90280</xdr:rowOff>
    </xdr:from>
    <xdr:to>
      <xdr:col>10</xdr:col>
      <xdr:colOff>325471</xdr:colOff>
      <xdr:row>6</xdr:row>
      <xdr:rowOff>49696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385766" y="661780"/>
              <a:ext cx="2394053" cy="53091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𝑉𝑎𝑟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begChr m:val="["/>
                        <m:endChr m:val="]"/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supHide m:val="on"/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Sup>
                              <m:sSubSupPr>
                                <m:ctrlP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d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3" name="Object 2">
              <a:extLst>
                <a:ext uri="{63B3BB69-23CF-44E3-9099-C40C66FF867C}">
                  <a14:compatExt xmlns:a14="http://schemas.microsoft.com/office/drawing/2010/main" spid="_x0000_s3074"/>
                </a:ext>
                <a:ext uri="{FF2B5EF4-FFF2-40B4-BE49-F238E27FC236}">
                  <a16:creationId xmlns:a16="http://schemas.microsoft.com/office/drawing/2014/main" id="{FFD5D819-6096-4C31-84CF-8FF427367B19}"/>
                </a:ext>
              </a:extLst>
            </xdr:cNvPr>
            <xdr:cNvSpPr txBox="1"/>
          </xdr:nvSpPr>
          <xdr:spPr>
            <a:xfrm>
              <a:off x="5385766" y="661780"/>
              <a:ext cx="2394053" cy="53091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noAutofit/>
            </a:bodyPr>
            <a:lstStyle/>
            <a:p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𝜎^2=𝑉𝑎𝑟(𝑋)=[∑8_𝑖▒𝑥_𝑖^2 ⋅𝑝(𝑥_𝑖)]−𝜇^2</a:t>
              </a:r>
              <a:endParaRPr lang="pt-BR"/>
            </a:p>
          </xdr:txBody>
        </xdr:sp>
      </mc:Fallback>
    </mc:AlternateContent>
    <xdr:clientData/>
  </xdr:twoCellAnchor>
  <xdr:twoCellAnchor editAs="oneCell">
    <xdr:from>
      <xdr:col>7</xdr:col>
      <xdr:colOff>21121</xdr:colOff>
      <xdr:row>10</xdr:row>
      <xdr:rowOff>126722</xdr:rowOff>
    </xdr:from>
    <xdr:to>
      <xdr:col>9</xdr:col>
      <xdr:colOff>431039</xdr:colOff>
      <xdr:row>12</xdr:row>
      <xdr:rowOff>183471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5388251" y="2040005"/>
              <a:ext cx="1271310" cy="4377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pt-BR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!</m:t>
                        </m:r>
                        <m:d>
                          <m:dPr>
                            <m:ctrlPr>
                              <a:rPr lang="pt-BR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7" name="Object 1">
              <a:extLst>
                <a:ext uri="{63B3BB69-23CF-44E3-9099-C40C66FF867C}">
                  <a14:compatExt xmlns:a14="http://schemas.microsoft.com/office/drawing/2010/main" spid="_x0000_s3073"/>
                </a:ext>
                <a:ext uri="{FF2B5EF4-FFF2-40B4-BE49-F238E27FC236}">
                  <a16:creationId xmlns:a16="http://schemas.microsoft.com/office/drawing/2014/main" id="{AAEB4BDD-9C23-4B0D-A051-DE81BCEB6B77}"/>
                </a:ext>
              </a:extLst>
            </xdr:cNvPr>
            <xdr:cNvSpPr txBox="1"/>
          </xdr:nvSpPr>
          <xdr:spPr>
            <a:xfrm>
              <a:off x="5388251" y="2040005"/>
              <a:ext cx="1271310" cy="4377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r>
                <a:rPr lang="pt-BR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𝐶_(𝑛,𝑝)=𝑛!/𝑝!(𝑛−𝑝)!</a:t>
              </a:r>
              <a:endParaRPr lang="pt-BR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38</xdr:row>
      <xdr:rowOff>0</xdr:rowOff>
    </xdr:from>
    <xdr:to>
      <xdr:col>3</xdr:col>
      <xdr:colOff>848537</xdr:colOff>
      <xdr:row>40</xdr:row>
      <xdr:rowOff>122086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786848" y="7255565"/>
              <a:ext cx="2016385" cy="50308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𝜇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d>
                    <m:r>
                      <a:rPr lang="pt-BR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pt-BR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pt-BR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pt-BR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pt-BR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8" name="Object 1">
              <a:extLst>
                <a:ext uri="{63B3BB69-23CF-44E3-9099-C40C66FF867C}">
                  <a14:compatExt xmlns:a14="http://schemas.microsoft.com/office/drawing/2010/main" spid="_x0000_s3073"/>
                </a:ext>
                <a:ext uri="{FF2B5EF4-FFF2-40B4-BE49-F238E27FC236}">
                  <a16:creationId xmlns:a16="http://schemas.microsoft.com/office/drawing/2014/main" id="{2DF30079-E42B-4282-9611-4B60D684CEBF}"/>
                </a:ext>
              </a:extLst>
            </xdr:cNvPr>
            <xdr:cNvSpPr txBox="1"/>
          </xdr:nvSpPr>
          <xdr:spPr>
            <a:xfrm>
              <a:off x="786848" y="7255565"/>
              <a:ext cx="2016385" cy="50308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  <xdr:txBody>
            <a:bodyPr vertOverflow="clip" horzOverflow="clip" wrap="none">
              <a:spAutoFit/>
            </a:bodyPr>
            <a:lstStyle/>
            <a:p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𝜇=𝐸(</a:t>
              </a:r>
              <a:r>
                <a:rPr lang="pt-BR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𝑌)</a:t>
              </a:r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=∑8_𝑖▒〖</a:t>
              </a:r>
              <a:r>
                <a:rPr lang="pt-BR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𝑦_</a:t>
              </a:r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𝑖⋅𝑝(</a:t>
              </a:r>
              <a:r>
                <a:rPr lang="pt-BR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𝑦_</a:t>
              </a:r>
              <a:r>
                <a:rPr lang="pt-BR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𝑖 ) 〗</a:t>
              </a:r>
              <a:r>
                <a:rPr lang="pt-BR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=3</a:t>
              </a:r>
              <a:endParaRPr lang="pt-BR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zoomScaleNormal="100" workbookViewId="0">
      <selection activeCell="H31" sqref="H31"/>
    </sheetView>
  </sheetViews>
  <sheetFormatPr defaultColWidth="9.1796875" defaultRowHeight="14.5" x14ac:dyDescent="0.35"/>
  <cols>
    <col min="1" max="1" width="11.81640625" style="1" customWidth="1"/>
    <col min="2" max="3" width="13.54296875" style="1" bestFit="1" customWidth="1"/>
    <col min="4" max="4" width="9.1796875" style="1"/>
    <col min="5" max="5" width="12.1796875" style="1" customWidth="1"/>
    <col min="6" max="16384" width="9.1796875" style="1"/>
  </cols>
  <sheetData>
    <row r="1" spans="1:6" x14ac:dyDescent="0.35">
      <c r="A1" s="1" t="s">
        <v>4</v>
      </c>
    </row>
    <row r="2" spans="1:6" x14ac:dyDescent="0.35">
      <c r="B2" s="1" t="s">
        <v>6</v>
      </c>
    </row>
    <row r="7" spans="1:6" ht="15" thickBot="1" x14ac:dyDescent="0.4">
      <c r="B7" s="6" t="s">
        <v>35</v>
      </c>
      <c r="C7" s="5" t="s">
        <v>0</v>
      </c>
      <c r="D7" s="6" t="s">
        <v>1</v>
      </c>
      <c r="E7" s="6" t="s">
        <v>2</v>
      </c>
      <c r="F7" s="6" t="s">
        <v>3</v>
      </c>
    </row>
    <row r="8" spans="1:6" x14ac:dyDescent="0.35">
      <c r="B8" s="50">
        <v>1</v>
      </c>
      <c r="C8" s="11">
        <v>0.08</v>
      </c>
      <c r="D8" s="11">
        <f>C8*B8</f>
        <v>0.08</v>
      </c>
      <c r="E8" s="12">
        <f>B8*B8*C8</f>
        <v>0.08</v>
      </c>
      <c r="F8" s="85">
        <f>SQRT(E14)</f>
        <v>1.1971215477135135</v>
      </c>
    </row>
    <row r="9" spans="1:6" x14ac:dyDescent="0.35">
      <c r="B9" s="51">
        <v>2</v>
      </c>
      <c r="C9" s="13">
        <v>0.14000000000000001</v>
      </c>
      <c r="D9" s="13">
        <f t="shared" ref="D9:D13" si="0">C9*B9</f>
        <v>0.28000000000000003</v>
      </c>
      <c r="E9" s="14">
        <f t="shared" ref="E9:E13" si="1">B9*B9*C9</f>
        <v>0.56000000000000005</v>
      </c>
      <c r="F9" s="86"/>
    </row>
    <row r="10" spans="1:6" x14ac:dyDescent="0.35">
      <c r="B10" s="51">
        <v>3</v>
      </c>
      <c r="C10" s="13">
        <v>0.28999999999999998</v>
      </c>
      <c r="D10" s="13">
        <f t="shared" si="0"/>
        <v>0.86999999999999988</v>
      </c>
      <c r="E10" s="14">
        <f t="shared" si="1"/>
        <v>2.61</v>
      </c>
      <c r="F10" s="86"/>
    </row>
    <row r="11" spans="1:6" x14ac:dyDescent="0.35">
      <c r="B11" s="51">
        <v>4</v>
      </c>
      <c r="C11" s="13">
        <v>0.35</v>
      </c>
      <c r="D11" s="13">
        <f t="shared" si="0"/>
        <v>1.4</v>
      </c>
      <c r="E11" s="14">
        <f t="shared" si="1"/>
        <v>5.6</v>
      </c>
      <c r="F11" s="86"/>
    </row>
    <row r="12" spans="1:6" x14ac:dyDescent="0.35">
      <c r="B12" s="51">
        <v>5</v>
      </c>
      <c r="C12" s="13">
        <v>0.1</v>
      </c>
      <c r="D12" s="13">
        <f t="shared" si="0"/>
        <v>0.5</v>
      </c>
      <c r="E12" s="14">
        <f t="shared" si="1"/>
        <v>2.5</v>
      </c>
      <c r="F12" s="86"/>
    </row>
    <row r="13" spans="1:6" ht="15" thickBot="1" x14ac:dyDescent="0.4">
      <c r="B13" s="52">
        <v>6</v>
      </c>
      <c r="C13" s="15">
        <v>0.04</v>
      </c>
      <c r="D13" s="15">
        <f t="shared" si="0"/>
        <v>0.24</v>
      </c>
      <c r="E13" s="16">
        <f t="shared" si="1"/>
        <v>1.44</v>
      </c>
      <c r="F13" s="87"/>
    </row>
    <row r="14" spans="1:6" x14ac:dyDescent="0.35">
      <c r="D14" s="7">
        <f>SUM(D8:D13)</f>
        <v>3.37</v>
      </c>
      <c r="E14" s="8">
        <f>SUM(E8:E13)-D14*D14</f>
        <v>1.4330999999999978</v>
      </c>
    </row>
    <row r="18" spans="1:4" x14ac:dyDescent="0.35">
      <c r="A18" s="1" t="s">
        <v>5</v>
      </c>
    </row>
    <row r="19" spans="1:4" x14ac:dyDescent="0.35">
      <c r="B19" s="1" t="s">
        <v>7</v>
      </c>
    </row>
    <row r="21" spans="1:4" x14ac:dyDescent="0.35">
      <c r="B21" s="9" t="s">
        <v>8</v>
      </c>
      <c r="C21" s="1">
        <v>5</v>
      </c>
      <c r="D21" s="1" t="s">
        <v>9</v>
      </c>
    </row>
    <row r="22" spans="1:4" x14ac:dyDescent="0.35">
      <c r="B22" s="9" t="s">
        <v>10</v>
      </c>
      <c r="C22" s="1">
        <v>1.2</v>
      </c>
      <c r="D22" s="1" t="s">
        <v>9</v>
      </c>
    </row>
    <row r="24" spans="1:4" x14ac:dyDescent="0.35">
      <c r="A24" s="1" t="s">
        <v>13</v>
      </c>
      <c r="B24" s="1" t="s">
        <v>11</v>
      </c>
      <c r="C24" s="3">
        <f>C21+D14</f>
        <v>8.370000000000001</v>
      </c>
    </row>
    <row r="25" spans="1:4" x14ac:dyDescent="0.35">
      <c r="A25" s="1" t="s">
        <v>14</v>
      </c>
      <c r="B25" s="1" t="s">
        <v>12</v>
      </c>
      <c r="C25" s="10">
        <f>SQRT(E14+C22*C22)</f>
        <v>1.6950221237494212</v>
      </c>
    </row>
  </sheetData>
  <mergeCells count="1">
    <mergeCell ref="F8:F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298450</xdr:colOff>
                <xdr:row>3</xdr:row>
                <xdr:rowOff>12700</xdr:rowOff>
              </from>
              <to>
                <xdr:col>2</xdr:col>
                <xdr:colOff>876300</xdr:colOff>
                <xdr:row>4</xdr:row>
                <xdr:rowOff>165100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3</xdr:col>
                <xdr:colOff>38100</xdr:colOff>
                <xdr:row>3</xdr:row>
                <xdr:rowOff>12700</xdr:rowOff>
              </from>
              <to>
                <xdr:col>5</xdr:col>
                <xdr:colOff>304800</xdr:colOff>
                <xdr:row>4</xdr:row>
                <xdr:rowOff>165100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B837-EFA4-4AC0-BA03-22790312DE01}">
  <dimension ref="A1:L34"/>
  <sheetViews>
    <sheetView showGridLines="0" topLeftCell="A28" zoomScale="140" zoomScaleNormal="140" workbookViewId="0">
      <selection activeCell="A39" sqref="A39"/>
    </sheetView>
  </sheetViews>
  <sheetFormatPr defaultColWidth="9.1796875" defaultRowHeight="14.5" outlineLevelRow="1" x14ac:dyDescent="0.35"/>
  <cols>
    <col min="1" max="1" width="14.1796875" style="1" bestFit="1" customWidth="1"/>
    <col min="2" max="4" width="6" style="1" customWidth="1"/>
    <col min="5" max="5" width="4" style="1" customWidth="1"/>
    <col min="6" max="6" width="7" style="1" customWidth="1"/>
    <col min="7" max="8" width="6" style="1" customWidth="1"/>
    <col min="9" max="9" width="18.453125" style="1" bestFit="1" customWidth="1"/>
    <col min="10" max="16384" width="9.1796875" style="1"/>
  </cols>
  <sheetData>
    <row r="1" spans="1:12" x14ac:dyDescent="0.35">
      <c r="A1" s="1" t="s">
        <v>4</v>
      </c>
      <c r="B1" s="1" t="s">
        <v>49</v>
      </c>
    </row>
    <row r="3" spans="1:12" hidden="1" outlineLevel="1" x14ac:dyDescent="0.35">
      <c r="B3" s="1" t="s">
        <v>52</v>
      </c>
    </row>
    <row r="4" spans="1:12" hidden="1" outlineLevel="1" x14ac:dyDescent="0.35">
      <c r="B4" s="21">
        <v>0.95</v>
      </c>
      <c r="C4" s="1" t="s">
        <v>26</v>
      </c>
    </row>
    <row r="5" spans="1:12" hidden="1" outlineLevel="1" x14ac:dyDescent="0.35">
      <c r="B5" s="21">
        <v>0.98</v>
      </c>
      <c r="C5" s="1" t="s">
        <v>25</v>
      </c>
    </row>
    <row r="6" spans="1:12" hidden="1" outlineLevel="1" x14ac:dyDescent="0.35">
      <c r="B6" s="21">
        <v>0.99</v>
      </c>
      <c r="C6" s="1" t="s">
        <v>27</v>
      </c>
    </row>
    <row r="7" spans="1:12" collapsed="1" x14ac:dyDescent="0.35">
      <c r="B7" s="21"/>
    </row>
    <row r="8" spans="1:12" x14ac:dyDescent="0.35">
      <c r="B8" s="21"/>
    </row>
    <row r="9" spans="1:12" hidden="1" outlineLevel="1" x14ac:dyDescent="0.35">
      <c r="B9" s="1" t="s">
        <v>53</v>
      </c>
    </row>
    <row r="10" spans="1:12" hidden="1" outlineLevel="1" x14ac:dyDescent="0.35">
      <c r="B10" s="21">
        <v>0.05</v>
      </c>
      <c r="C10" s="1" t="s">
        <v>26</v>
      </c>
    </row>
    <row r="11" spans="1:12" hidden="1" outlineLevel="1" x14ac:dyDescent="0.35">
      <c r="B11" s="21">
        <v>0.02</v>
      </c>
      <c r="C11" s="1" t="s">
        <v>25</v>
      </c>
    </row>
    <row r="12" spans="1:12" hidden="1" outlineLevel="1" x14ac:dyDescent="0.35">
      <c r="B12" s="21">
        <v>0.01</v>
      </c>
      <c r="C12" s="1" t="s">
        <v>27</v>
      </c>
    </row>
    <row r="13" spans="1:12" collapsed="1" x14ac:dyDescent="0.35">
      <c r="B13" s="21"/>
    </row>
    <row r="14" spans="1:12" x14ac:dyDescent="0.35">
      <c r="B14" s="21"/>
    </row>
    <row r="15" spans="1:12" ht="26.25" customHeight="1" outlineLevel="1" x14ac:dyDescent="0.35">
      <c r="B15" s="89" t="s">
        <v>32</v>
      </c>
      <c r="C15" s="89"/>
      <c r="D15" s="89"/>
      <c r="F15" s="90" t="s">
        <v>54</v>
      </c>
      <c r="G15" s="91"/>
      <c r="H15" s="91"/>
      <c r="I15" s="92" t="s">
        <v>34</v>
      </c>
    </row>
    <row r="16" spans="1:12" ht="73" customHeight="1" outlineLevel="1" thickBot="1" x14ac:dyDescent="0.4">
      <c r="A16" s="4" t="s">
        <v>33</v>
      </c>
      <c r="B16" s="53" t="s">
        <v>29</v>
      </c>
      <c r="C16" s="53" t="s">
        <v>30</v>
      </c>
      <c r="D16" s="53" t="s">
        <v>31</v>
      </c>
      <c r="E16" s="53" t="s">
        <v>35</v>
      </c>
      <c r="F16" s="53" t="s">
        <v>29</v>
      </c>
      <c r="G16" s="53" t="s">
        <v>30</v>
      </c>
      <c r="H16" s="53" t="s">
        <v>31</v>
      </c>
      <c r="I16" s="93"/>
      <c r="K16" s="88" t="s">
        <v>55</v>
      </c>
      <c r="L16" s="88"/>
    </row>
    <row r="17" spans="1:12" outlineLevel="1" x14ac:dyDescent="0.35">
      <c r="A17" s="2"/>
      <c r="B17" s="74" t="s">
        <v>17</v>
      </c>
      <c r="C17" s="75" t="s">
        <v>17</v>
      </c>
      <c r="D17" s="75" t="s">
        <v>17</v>
      </c>
      <c r="E17" s="48">
        <v>3</v>
      </c>
      <c r="F17" s="19">
        <f>IF(B17="S",$B$4,1-$B$4)</f>
        <v>0.95</v>
      </c>
      <c r="G17" s="11">
        <f>IF(C17="S",$B$5,1-$B$5)</f>
        <v>0.98</v>
      </c>
      <c r="H17" s="11">
        <f>IF(D17="S",$B$6,1-$B$6)</f>
        <v>0.99</v>
      </c>
      <c r="I17" s="45">
        <f>H17*G17*F17</f>
        <v>0.9216899999999999</v>
      </c>
      <c r="K17" s="79"/>
      <c r="L17" s="79"/>
    </row>
    <row r="18" spans="1:12" ht="16.5" outlineLevel="1" x14ac:dyDescent="0.35">
      <c r="A18" s="2"/>
      <c r="B18" s="76" t="s">
        <v>17</v>
      </c>
      <c r="C18" s="23" t="s">
        <v>17</v>
      </c>
      <c r="D18" s="13" t="s">
        <v>28</v>
      </c>
      <c r="E18" s="48">
        <v>2</v>
      </c>
      <c r="F18" s="20">
        <f t="shared" ref="F18:F24" si="0">IF(B18="S",$B$4,1-$B$4)</f>
        <v>0.95</v>
      </c>
      <c r="G18" s="13">
        <f t="shared" ref="G18:G24" si="1">IF(C18="S",$B$5,1-$B$5)</f>
        <v>0.98</v>
      </c>
      <c r="H18" s="13">
        <f t="shared" ref="H18:H24" si="2">IF(D18="S",$B$6,1-$B$6)</f>
        <v>1.0000000000000009E-2</v>
      </c>
      <c r="I18" s="46">
        <f t="shared" ref="I18:I24" si="3">H18*G18*F18</f>
        <v>9.3100000000000075E-3</v>
      </c>
      <c r="K18" s="80" t="s">
        <v>35</v>
      </c>
      <c r="L18" s="80" t="s">
        <v>56</v>
      </c>
    </row>
    <row r="19" spans="1:12" outlineLevel="1" x14ac:dyDescent="0.35">
      <c r="A19" s="2"/>
      <c r="B19" s="76" t="s">
        <v>17</v>
      </c>
      <c r="C19" s="13" t="s">
        <v>28</v>
      </c>
      <c r="D19" s="23" t="s">
        <v>17</v>
      </c>
      <c r="E19" s="48">
        <v>2</v>
      </c>
      <c r="F19" s="20">
        <f t="shared" si="0"/>
        <v>0.95</v>
      </c>
      <c r="G19" s="13">
        <f t="shared" si="1"/>
        <v>2.0000000000000018E-2</v>
      </c>
      <c r="H19" s="13">
        <f t="shared" si="2"/>
        <v>0.99</v>
      </c>
      <c r="I19" s="46">
        <f t="shared" si="3"/>
        <v>1.8810000000000018E-2</v>
      </c>
      <c r="K19" s="81">
        <v>0</v>
      </c>
      <c r="L19" s="82">
        <f>I24</f>
        <v>1.0000000000000026E-5</v>
      </c>
    </row>
    <row r="20" spans="1:12" outlineLevel="1" x14ac:dyDescent="0.35">
      <c r="A20" s="2"/>
      <c r="B20" s="76" t="s">
        <v>17</v>
      </c>
      <c r="C20" s="13" t="s">
        <v>28</v>
      </c>
      <c r="D20" s="13" t="s">
        <v>28</v>
      </c>
      <c r="E20" s="48">
        <v>1</v>
      </c>
      <c r="F20" s="20">
        <f t="shared" si="0"/>
        <v>0.95</v>
      </c>
      <c r="G20" s="13">
        <f t="shared" si="1"/>
        <v>2.0000000000000018E-2</v>
      </c>
      <c r="H20" s="13">
        <f t="shared" si="2"/>
        <v>1.0000000000000009E-2</v>
      </c>
      <c r="I20" s="46">
        <f t="shared" si="3"/>
        <v>1.9000000000000034E-4</v>
      </c>
      <c r="K20" s="81">
        <v>1</v>
      </c>
      <c r="L20" s="82">
        <f>I20+I22+I23</f>
        <v>1.6700000000000029E-3</v>
      </c>
    </row>
    <row r="21" spans="1:12" outlineLevel="1" x14ac:dyDescent="0.35">
      <c r="A21" s="2"/>
      <c r="B21" s="20" t="s">
        <v>28</v>
      </c>
      <c r="C21" s="23" t="s">
        <v>17</v>
      </c>
      <c r="D21" s="23" t="s">
        <v>17</v>
      </c>
      <c r="E21" s="48">
        <v>2</v>
      </c>
      <c r="F21" s="20">
        <f t="shared" si="0"/>
        <v>5.0000000000000044E-2</v>
      </c>
      <c r="G21" s="13">
        <f t="shared" si="1"/>
        <v>0.98</v>
      </c>
      <c r="H21" s="13">
        <f t="shared" si="2"/>
        <v>0.99</v>
      </c>
      <c r="I21" s="46">
        <f t="shared" si="3"/>
        <v>4.8510000000000039E-2</v>
      </c>
      <c r="K21" s="81">
        <v>2</v>
      </c>
      <c r="L21" s="82">
        <f>I18+I19+I21</f>
        <v>7.6630000000000059E-2</v>
      </c>
    </row>
    <row r="22" spans="1:12" outlineLevel="1" x14ac:dyDescent="0.35">
      <c r="A22" s="2"/>
      <c r="B22" s="20" t="s">
        <v>28</v>
      </c>
      <c r="C22" s="24" t="s">
        <v>17</v>
      </c>
      <c r="D22" s="17" t="s">
        <v>28</v>
      </c>
      <c r="E22" s="48">
        <v>1</v>
      </c>
      <c r="F22" s="20">
        <f t="shared" si="0"/>
        <v>5.0000000000000044E-2</v>
      </c>
      <c r="G22" s="17">
        <f t="shared" si="1"/>
        <v>0.98</v>
      </c>
      <c r="H22" s="17">
        <f t="shared" si="2"/>
        <v>1.0000000000000009E-2</v>
      </c>
      <c r="I22" s="46">
        <f t="shared" si="3"/>
        <v>4.9000000000000085E-4</v>
      </c>
      <c r="K22" s="83">
        <v>3</v>
      </c>
      <c r="L22" s="84">
        <f>I17</f>
        <v>0.9216899999999999</v>
      </c>
    </row>
    <row r="23" spans="1:12" outlineLevel="1" x14ac:dyDescent="0.35">
      <c r="A23" s="2"/>
      <c r="B23" s="20" t="s">
        <v>28</v>
      </c>
      <c r="C23" s="17" t="s">
        <v>28</v>
      </c>
      <c r="D23" s="24" t="s">
        <v>17</v>
      </c>
      <c r="E23" s="48">
        <v>1</v>
      </c>
      <c r="F23" s="20">
        <f t="shared" si="0"/>
        <v>5.0000000000000044E-2</v>
      </c>
      <c r="G23" s="17">
        <f t="shared" si="1"/>
        <v>2.0000000000000018E-2</v>
      </c>
      <c r="H23" s="17">
        <f t="shared" si="2"/>
        <v>0.99</v>
      </c>
      <c r="I23" s="46">
        <f t="shared" si="3"/>
        <v>9.9000000000000173E-4</v>
      </c>
    </row>
    <row r="24" spans="1:12" ht="15" outlineLevel="1" thickBot="1" x14ac:dyDescent="0.4">
      <c r="A24" s="2"/>
      <c r="B24" s="44" t="s">
        <v>28</v>
      </c>
      <c r="C24" s="15" t="s">
        <v>28</v>
      </c>
      <c r="D24" s="15" t="s">
        <v>28</v>
      </c>
      <c r="E24" s="49">
        <v>0</v>
      </c>
      <c r="F24" s="44">
        <f t="shared" si="0"/>
        <v>5.0000000000000044E-2</v>
      </c>
      <c r="G24" s="15">
        <f t="shared" si="1"/>
        <v>2.0000000000000018E-2</v>
      </c>
      <c r="H24" s="15">
        <f t="shared" si="2"/>
        <v>1.0000000000000009E-2</v>
      </c>
      <c r="I24" s="47">
        <f t="shared" si="3"/>
        <v>1.0000000000000026E-5</v>
      </c>
    </row>
    <row r="25" spans="1:12" outlineLevel="1" x14ac:dyDescent="0.35">
      <c r="I25" s="54">
        <f>SUM(I17:I24)</f>
        <v>1</v>
      </c>
    </row>
    <row r="26" spans="1:12" x14ac:dyDescent="0.35">
      <c r="I26" s="54"/>
    </row>
    <row r="27" spans="1:12" outlineLevel="1" x14ac:dyDescent="0.35">
      <c r="A27" s="1" t="s">
        <v>5</v>
      </c>
    </row>
    <row r="28" spans="1:12" outlineLevel="1" x14ac:dyDescent="0.35">
      <c r="A28" s="1" t="s">
        <v>50</v>
      </c>
    </row>
    <row r="29" spans="1:12" outlineLevel="1" x14ac:dyDescent="0.35">
      <c r="A29" s="4" t="s">
        <v>57</v>
      </c>
      <c r="C29" s="3"/>
      <c r="F29" s="94">
        <f>I23+I22+I20+I24</f>
        <v>1.6800000000000029E-3</v>
      </c>
      <c r="G29" s="94"/>
    </row>
    <row r="30" spans="1:12" x14ac:dyDescent="0.35">
      <c r="C30" s="10"/>
    </row>
    <row r="31" spans="1:12" x14ac:dyDescent="0.35">
      <c r="C31" s="10"/>
    </row>
    <row r="32" spans="1:12" outlineLevel="1" x14ac:dyDescent="0.35">
      <c r="A32" s="1" t="s">
        <v>22</v>
      </c>
    </row>
    <row r="33" spans="1:7" outlineLevel="1" x14ac:dyDescent="0.35">
      <c r="A33" s="1" t="s">
        <v>51</v>
      </c>
    </row>
    <row r="34" spans="1:7" outlineLevel="1" x14ac:dyDescent="0.35">
      <c r="A34" s="4" t="s">
        <v>58</v>
      </c>
      <c r="B34" s="4"/>
      <c r="C34" s="4"/>
      <c r="D34" s="4"/>
      <c r="E34" s="4"/>
      <c r="F34" s="94">
        <f>+I18+I19+I21+I17</f>
        <v>0.99831999999999999</v>
      </c>
      <c r="G34" s="94"/>
    </row>
  </sheetData>
  <mergeCells count="6">
    <mergeCell ref="F34:G34"/>
    <mergeCell ref="K16:L16"/>
    <mergeCell ref="B15:D15"/>
    <mergeCell ref="F15:H15"/>
    <mergeCell ref="I15:I16"/>
    <mergeCell ref="F29:G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3F7C-0734-4877-AD97-8475E9BB605E}">
  <dimension ref="A1:O46"/>
  <sheetViews>
    <sheetView showGridLines="0" zoomScale="115" zoomScaleNormal="115" workbookViewId="0"/>
  </sheetViews>
  <sheetFormatPr defaultColWidth="9.1796875" defaultRowHeight="14.5" outlineLevelRow="1" x14ac:dyDescent="0.35"/>
  <cols>
    <col min="1" max="1" width="11.81640625" style="1" customWidth="1"/>
    <col min="2" max="3" width="6" style="1" customWidth="1"/>
    <col min="4" max="4" width="7.90625" style="1" customWidth="1"/>
    <col min="5" max="5" width="6" style="1" customWidth="1"/>
    <col min="6" max="6" width="5.81640625" style="2" customWidth="1"/>
    <col min="7" max="7" width="7" style="1" customWidth="1"/>
    <col min="8" max="8" width="6" style="1" customWidth="1"/>
    <col min="9" max="9" width="18.453125" style="1" bestFit="1" customWidth="1"/>
    <col min="10" max="10" width="14.26953125" style="1" customWidth="1"/>
    <col min="11" max="11" width="4.08984375" style="1" customWidth="1"/>
    <col min="12" max="12" width="13.08984375" style="1" customWidth="1"/>
    <col min="13" max="13" width="9.1796875" style="1"/>
    <col min="14" max="14" width="14.6328125" style="1" customWidth="1"/>
    <col min="15" max="16384" width="9.1796875" style="1"/>
  </cols>
  <sheetData>
    <row r="1" spans="1:9" outlineLevel="1" x14ac:dyDescent="0.35">
      <c r="A1" s="4" t="s">
        <v>4</v>
      </c>
    </row>
    <row r="2" spans="1:9" outlineLevel="1" x14ac:dyDescent="0.35">
      <c r="B2" s="1" t="s">
        <v>15</v>
      </c>
    </row>
    <row r="3" spans="1:9" outlineLevel="1" x14ac:dyDescent="0.35"/>
    <row r="4" spans="1:9" outlineLevel="1" x14ac:dyDescent="0.35">
      <c r="B4" s="21">
        <v>0.75</v>
      </c>
      <c r="C4" s="1" t="s">
        <v>18</v>
      </c>
      <c r="G4" s="54" t="s">
        <v>17</v>
      </c>
    </row>
    <row r="5" spans="1:9" outlineLevel="1" x14ac:dyDescent="0.35">
      <c r="B5" s="21">
        <v>0.25</v>
      </c>
      <c r="C5" s="1" t="s">
        <v>19</v>
      </c>
      <c r="G5" s="54" t="s">
        <v>28</v>
      </c>
    </row>
    <row r="6" spans="1:9" outlineLevel="1" x14ac:dyDescent="0.35">
      <c r="B6" s="21"/>
    </row>
    <row r="7" spans="1:9" x14ac:dyDescent="0.35">
      <c r="B7" s="21"/>
    </row>
    <row r="8" spans="1:9" outlineLevel="1" x14ac:dyDescent="0.35">
      <c r="B8" s="114" t="s">
        <v>61</v>
      </c>
      <c r="C8" s="114"/>
      <c r="D8" s="114"/>
      <c r="E8" s="114"/>
      <c r="I8" s="4"/>
    </row>
    <row r="9" spans="1:9" ht="15" outlineLevel="1" thickBot="1" x14ac:dyDescent="0.4">
      <c r="B9" s="115" t="s">
        <v>16</v>
      </c>
      <c r="C9" s="115"/>
      <c r="D9" s="115"/>
      <c r="E9" s="115"/>
      <c r="F9" s="53" t="s">
        <v>35</v>
      </c>
      <c r="G9" s="53" t="s">
        <v>28</v>
      </c>
      <c r="H9" s="53" t="s">
        <v>17</v>
      </c>
      <c r="I9" s="53" t="s">
        <v>0</v>
      </c>
    </row>
    <row r="10" spans="1:9" outlineLevel="1" x14ac:dyDescent="0.35">
      <c r="A10" s="2">
        <v>1</v>
      </c>
      <c r="B10" s="19" t="s">
        <v>28</v>
      </c>
      <c r="C10" s="11" t="s">
        <v>28</v>
      </c>
      <c r="D10" s="11" t="s">
        <v>28</v>
      </c>
      <c r="E10" s="12" t="s">
        <v>28</v>
      </c>
      <c r="F10" s="48">
        <v>0</v>
      </c>
      <c r="G10" s="29">
        <f t="shared" ref="G10:G25" si="0">COUNTIF(B10:E10,"=N")</f>
        <v>4</v>
      </c>
      <c r="H10" s="30">
        <f>COUNTIF(B10:E10,"=S")</f>
        <v>0</v>
      </c>
      <c r="I10" s="31">
        <f>($B$4^H10)*($B$5^G10)</f>
        <v>3.90625E-3</v>
      </c>
    </row>
    <row r="11" spans="1:9" outlineLevel="1" x14ac:dyDescent="0.35">
      <c r="A11" s="2">
        <v>2</v>
      </c>
      <c r="B11" s="20" t="s">
        <v>28</v>
      </c>
      <c r="C11" s="13" t="s">
        <v>28</v>
      </c>
      <c r="D11" s="13" t="s">
        <v>28</v>
      </c>
      <c r="E11" s="22" t="s">
        <v>17</v>
      </c>
      <c r="F11" s="48">
        <v>1</v>
      </c>
      <c r="G11" s="32">
        <f t="shared" si="0"/>
        <v>3</v>
      </c>
      <c r="H11" s="33">
        <f t="shared" ref="H11:H25" si="1">COUNTIF(B11:E11,"=S")</f>
        <v>1</v>
      </c>
      <c r="I11" s="34">
        <f>($B$4^H11)*($B$5^G11)</f>
        <v>1.171875E-2</v>
      </c>
    </row>
    <row r="12" spans="1:9" outlineLevel="1" x14ac:dyDescent="0.35">
      <c r="A12" s="2">
        <v>3</v>
      </c>
      <c r="B12" s="20" t="s">
        <v>28</v>
      </c>
      <c r="C12" s="13" t="s">
        <v>28</v>
      </c>
      <c r="D12" s="23" t="s">
        <v>17</v>
      </c>
      <c r="E12" s="14" t="s">
        <v>28</v>
      </c>
      <c r="F12" s="48">
        <v>1</v>
      </c>
      <c r="G12" s="32">
        <f t="shared" si="0"/>
        <v>3</v>
      </c>
      <c r="H12" s="33">
        <f t="shared" si="1"/>
        <v>1</v>
      </c>
      <c r="I12" s="34">
        <f t="shared" ref="I12:I25" si="2">($B$4^H12)*($B$5^G12)</f>
        <v>1.171875E-2</v>
      </c>
    </row>
    <row r="13" spans="1:9" outlineLevel="1" x14ac:dyDescent="0.35">
      <c r="A13" s="2">
        <v>4</v>
      </c>
      <c r="B13" s="20" t="s">
        <v>28</v>
      </c>
      <c r="C13" s="13" t="s">
        <v>28</v>
      </c>
      <c r="D13" s="23" t="s">
        <v>17</v>
      </c>
      <c r="E13" s="22" t="s">
        <v>17</v>
      </c>
      <c r="F13" s="48">
        <v>2</v>
      </c>
      <c r="G13" s="32">
        <f t="shared" si="0"/>
        <v>2</v>
      </c>
      <c r="H13" s="33">
        <f t="shared" si="1"/>
        <v>2</v>
      </c>
      <c r="I13" s="34">
        <f t="shared" si="2"/>
        <v>3.515625E-2</v>
      </c>
    </row>
    <row r="14" spans="1:9" outlineLevel="1" x14ac:dyDescent="0.35">
      <c r="A14" s="2">
        <v>5</v>
      </c>
      <c r="B14" s="20" t="s">
        <v>28</v>
      </c>
      <c r="C14" s="23" t="s">
        <v>17</v>
      </c>
      <c r="D14" s="13" t="s">
        <v>28</v>
      </c>
      <c r="E14" s="14" t="s">
        <v>28</v>
      </c>
      <c r="F14" s="48">
        <v>1</v>
      </c>
      <c r="G14" s="32">
        <f t="shared" si="0"/>
        <v>3</v>
      </c>
      <c r="H14" s="33">
        <f t="shared" si="1"/>
        <v>1</v>
      </c>
      <c r="I14" s="34">
        <f t="shared" si="2"/>
        <v>1.171875E-2</v>
      </c>
    </row>
    <row r="15" spans="1:9" outlineLevel="1" x14ac:dyDescent="0.35">
      <c r="A15" s="2">
        <v>6</v>
      </c>
      <c r="B15" s="20" t="s">
        <v>28</v>
      </c>
      <c r="C15" s="24" t="s">
        <v>17</v>
      </c>
      <c r="D15" s="17" t="s">
        <v>28</v>
      </c>
      <c r="E15" s="22" t="s">
        <v>17</v>
      </c>
      <c r="F15" s="48">
        <v>2</v>
      </c>
      <c r="G15" s="32">
        <f t="shared" si="0"/>
        <v>2</v>
      </c>
      <c r="H15" s="33">
        <f t="shared" si="1"/>
        <v>2</v>
      </c>
      <c r="I15" s="34">
        <f t="shared" si="2"/>
        <v>3.515625E-2</v>
      </c>
    </row>
    <row r="16" spans="1:9" outlineLevel="1" x14ac:dyDescent="0.35">
      <c r="A16" s="2">
        <v>7</v>
      </c>
      <c r="B16" s="20" t="s">
        <v>28</v>
      </c>
      <c r="C16" s="24" t="s">
        <v>17</v>
      </c>
      <c r="D16" s="24" t="s">
        <v>17</v>
      </c>
      <c r="E16" s="14" t="s">
        <v>28</v>
      </c>
      <c r="F16" s="48">
        <v>2</v>
      </c>
      <c r="G16" s="32">
        <f t="shared" si="0"/>
        <v>2</v>
      </c>
      <c r="H16" s="33">
        <f t="shared" si="1"/>
        <v>2</v>
      </c>
      <c r="I16" s="34">
        <f t="shared" si="2"/>
        <v>3.515625E-2</v>
      </c>
    </row>
    <row r="17" spans="1:15" outlineLevel="1" x14ac:dyDescent="0.35">
      <c r="A17" s="2">
        <v>8</v>
      </c>
      <c r="B17" s="20" t="s">
        <v>28</v>
      </c>
      <c r="C17" s="24" t="s">
        <v>17</v>
      </c>
      <c r="D17" s="24" t="s">
        <v>17</v>
      </c>
      <c r="E17" s="22" t="s">
        <v>17</v>
      </c>
      <c r="F17" s="48">
        <v>3</v>
      </c>
      <c r="G17" s="32">
        <f t="shared" si="0"/>
        <v>1</v>
      </c>
      <c r="H17" s="33">
        <f t="shared" si="1"/>
        <v>3</v>
      </c>
      <c r="I17" s="34">
        <f t="shared" si="2"/>
        <v>0.10546875</v>
      </c>
    </row>
    <row r="18" spans="1:15" outlineLevel="1" x14ac:dyDescent="0.35">
      <c r="A18" s="2">
        <v>9</v>
      </c>
      <c r="B18" s="25" t="s">
        <v>17</v>
      </c>
      <c r="C18" s="17" t="s">
        <v>28</v>
      </c>
      <c r="D18" s="13" t="s">
        <v>28</v>
      </c>
      <c r="E18" s="14" t="s">
        <v>28</v>
      </c>
      <c r="F18" s="48">
        <v>1</v>
      </c>
      <c r="G18" s="32">
        <f t="shared" si="0"/>
        <v>3</v>
      </c>
      <c r="H18" s="33">
        <f t="shared" si="1"/>
        <v>1</v>
      </c>
      <c r="I18" s="34">
        <f t="shared" si="2"/>
        <v>1.171875E-2</v>
      </c>
    </row>
    <row r="19" spans="1:15" outlineLevel="1" x14ac:dyDescent="0.35">
      <c r="A19" s="2">
        <v>10</v>
      </c>
      <c r="B19" s="25" t="s">
        <v>17</v>
      </c>
      <c r="C19" s="17" t="s">
        <v>28</v>
      </c>
      <c r="D19" s="17" t="s">
        <v>28</v>
      </c>
      <c r="E19" s="22" t="s">
        <v>17</v>
      </c>
      <c r="F19" s="48">
        <v>2</v>
      </c>
      <c r="G19" s="32">
        <f t="shared" si="0"/>
        <v>2</v>
      </c>
      <c r="H19" s="33">
        <f t="shared" si="1"/>
        <v>2</v>
      </c>
      <c r="I19" s="34">
        <f t="shared" si="2"/>
        <v>3.515625E-2</v>
      </c>
    </row>
    <row r="20" spans="1:15" outlineLevel="1" x14ac:dyDescent="0.35">
      <c r="A20" s="2">
        <v>11</v>
      </c>
      <c r="B20" s="25" t="s">
        <v>17</v>
      </c>
      <c r="C20" s="17" t="s">
        <v>28</v>
      </c>
      <c r="D20" s="24" t="s">
        <v>17</v>
      </c>
      <c r="E20" s="14" t="s">
        <v>28</v>
      </c>
      <c r="F20" s="48">
        <v>2</v>
      </c>
      <c r="G20" s="32">
        <f t="shared" si="0"/>
        <v>2</v>
      </c>
      <c r="H20" s="33">
        <f t="shared" si="1"/>
        <v>2</v>
      </c>
      <c r="I20" s="34">
        <f t="shared" si="2"/>
        <v>3.515625E-2</v>
      </c>
    </row>
    <row r="21" spans="1:15" outlineLevel="1" x14ac:dyDescent="0.35">
      <c r="A21" s="2">
        <v>12</v>
      </c>
      <c r="B21" s="25" t="s">
        <v>17</v>
      </c>
      <c r="C21" s="17" t="s">
        <v>28</v>
      </c>
      <c r="D21" s="24" t="s">
        <v>17</v>
      </c>
      <c r="E21" s="22" t="s">
        <v>17</v>
      </c>
      <c r="F21" s="48">
        <v>3</v>
      </c>
      <c r="G21" s="32">
        <f t="shared" si="0"/>
        <v>1</v>
      </c>
      <c r="H21" s="33">
        <f t="shared" si="1"/>
        <v>3</v>
      </c>
      <c r="I21" s="34">
        <f t="shared" si="2"/>
        <v>0.10546875</v>
      </c>
    </row>
    <row r="22" spans="1:15" outlineLevel="1" x14ac:dyDescent="0.35">
      <c r="A22" s="2">
        <v>13</v>
      </c>
      <c r="B22" s="25" t="s">
        <v>17</v>
      </c>
      <c r="C22" s="24" t="s">
        <v>17</v>
      </c>
      <c r="D22" s="17" t="s">
        <v>28</v>
      </c>
      <c r="E22" s="14" t="s">
        <v>28</v>
      </c>
      <c r="F22" s="48">
        <v>2</v>
      </c>
      <c r="G22" s="32">
        <f t="shared" si="0"/>
        <v>2</v>
      </c>
      <c r="H22" s="33">
        <f t="shared" si="1"/>
        <v>2</v>
      </c>
      <c r="I22" s="34">
        <f t="shared" si="2"/>
        <v>3.515625E-2</v>
      </c>
    </row>
    <row r="23" spans="1:15" outlineLevel="1" x14ac:dyDescent="0.35">
      <c r="A23" s="2">
        <v>14</v>
      </c>
      <c r="B23" s="25" t="s">
        <v>17</v>
      </c>
      <c r="C23" s="24" t="s">
        <v>17</v>
      </c>
      <c r="D23" s="17" t="s">
        <v>28</v>
      </c>
      <c r="E23" s="22" t="s">
        <v>17</v>
      </c>
      <c r="F23" s="48">
        <v>3</v>
      </c>
      <c r="G23" s="32">
        <f t="shared" si="0"/>
        <v>1</v>
      </c>
      <c r="H23" s="33">
        <f t="shared" si="1"/>
        <v>3</v>
      </c>
      <c r="I23" s="34">
        <f t="shared" si="2"/>
        <v>0.10546875</v>
      </c>
    </row>
    <row r="24" spans="1:15" outlineLevel="1" x14ac:dyDescent="0.35">
      <c r="A24" s="2">
        <v>15</v>
      </c>
      <c r="B24" s="25" t="s">
        <v>17</v>
      </c>
      <c r="C24" s="24" t="s">
        <v>17</v>
      </c>
      <c r="D24" s="24" t="s">
        <v>17</v>
      </c>
      <c r="E24" s="18" t="s">
        <v>28</v>
      </c>
      <c r="F24" s="48">
        <v>3</v>
      </c>
      <c r="G24" s="32">
        <f t="shared" si="0"/>
        <v>1</v>
      </c>
      <c r="H24" s="33">
        <f t="shared" si="1"/>
        <v>3</v>
      </c>
      <c r="I24" s="34">
        <f t="shared" si="2"/>
        <v>0.10546875</v>
      </c>
    </row>
    <row r="25" spans="1:15" ht="15" outlineLevel="1" thickBot="1" x14ac:dyDescent="0.4">
      <c r="A25" s="2">
        <v>16</v>
      </c>
      <c r="B25" s="26" t="s">
        <v>17</v>
      </c>
      <c r="C25" s="27" t="s">
        <v>17</v>
      </c>
      <c r="D25" s="27" t="s">
        <v>17</v>
      </c>
      <c r="E25" s="28" t="s">
        <v>17</v>
      </c>
      <c r="F25" s="49">
        <v>4</v>
      </c>
      <c r="G25" s="35">
        <f t="shared" si="0"/>
        <v>0</v>
      </c>
      <c r="H25" s="36">
        <f t="shared" si="1"/>
        <v>4</v>
      </c>
      <c r="I25" s="37">
        <f t="shared" si="2"/>
        <v>0.31640625</v>
      </c>
    </row>
    <row r="26" spans="1:15" outlineLevel="1" x14ac:dyDescent="0.35">
      <c r="I26" s="54">
        <f>SUM(I10:I25)</f>
        <v>1</v>
      </c>
    </row>
    <row r="27" spans="1:15" x14ac:dyDescent="0.35">
      <c r="J27"/>
    </row>
    <row r="28" spans="1:15" ht="17" outlineLevel="1" thickBot="1" x14ac:dyDescent="0.4">
      <c r="A28" s="4" t="s">
        <v>5</v>
      </c>
      <c r="B28" s="40" t="s">
        <v>24</v>
      </c>
      <c r="C28" s="40" t="s">
        <v>23</v>
      </c>
      <c r="E28" s="4" t="s">
        <v>22</v>
      </c>
      <c r="J28"/>
      <c r="K28" s="4" t="s">
        <v>63</v>
      </c>
      <c r="L28" s="103" t="s">
        <v>24</v>
      </c>
      <c r="M28" s="103" t="s">
        <v>23</v>
      </c>
      <c r="N28" s="77" t="s">
        <v>64</v>
      </c>
      <c r="O28" s="77" t="s">
        <v>66</v>
      </c>
    </row>
    <row r="29" spans="1:15" outlineLevel="1" x14ac:dyDescent="0.35">
      <c r="B29" s="41">
        <v>0</v>
      </c>
      <c r="C29" s="55">
        <f>+I10</f>
        <v>3.90625E-3</v>
      </c>
      <c r="J29"/>
      <c r="K29" s="9"/>
      <c r="L29" s="101">
        <v>0</v>
      </c>
      <c r="M29" s="102">
        <v>3.90625E-3</v>
      </c>
      <c r="N29" s="104">
        <f>L29*M29</f>
        <v>0</v>
      </c>
      <c r="O29" s="104">
        <f>(L29^2)*M29</f>
        <v>0</v>
      </c>
    </row>
    <row r="30" spans="1:15" outlineLevel="1" x14ac:dyDescent="0.35">
      <c r="B30" s="42">
        <v>1</v>
      </c>
      <c r="C30" s="56">
        <f>+I11+I12+I14+I18</f>
        <v>4.6875E-2</v>
      </c>
      <c r="J30"/>
      <c r="L30" s="97">
        <v>1</v>
      </c>
      <c r="M30" s="98">
        <v>4.6875E-2</v>
      </c>
      <c r="N30" s="105">
        <f t="shared" ref="N30:N33" si="3">L30*M30</f>
        <v>4.6875E-2</v>
      </c>
      <c r="O30" s="104">
        <f t="shared" ref="O30:O33" si="4">(L30^2)*M30</f>
        <v>4.6875E-2</v>
      </c>
    </row>
    <row r="31" spans="1:15" outlineLevel="1" x14ac:dyDescent="0.35">
      <c r="B31" s="42">
        <v>2</v>
      </c>
      <c r="C31" s="56">
        <f>+I13+I15+I16+I19+I20+I22</f>
        <v>0.2109375</v>
      </c>
      <c r="J31"/>
      <c r="L31" s="97">
        <v>2</v>
      </c>
      <c r="M31" s="98">
        <v>0.2109375</v>
      </c>
      <c r="N31" s="105">
        <f t="shared" si="3"/>
        <v>0.421875</v>
      </c>
      <c r="O31" s="104">
        <f t="shared" si="4"/>
        <v>0.84375</v>
      </c>
    </row>
    <row r="32" spans="1:15" outlineLevel="1" x14ac:dyDescent="0.35">
      <c r="B32" s="42">
        <v>3</v>
      </c>
      <c r="C32" s="56">
        <f>+I24+I23+I21+I17</f>
        <v>0.421875</v>
      </c>
      <c r="J32"/>
      <c r="L32" s="97">
        <v>3</v>
      </c>
      <c r="M32" s="98">
        <v>0.421875</v>
      </c>
      <c r="N32" s="105">
        <f t="shared" si="3"/>
        <v>1.265625</v>
      </c>
      <c r="O32" s="104">
        <f t="shared" si="4"/>
        <v>3.796875</v>
      </c>
    </row>
    <row r="33" spans="1:15" ht="15" outlineLevel="1" thickBot="1" x14ac:dyDescent="0.4">
      <c r="B33" s="43">
        <v>4</v>
      </c>
      <c r="C33" s="57">
        <f>+I25</f>
        <v>0.31640625</v>
      </c>
      <c r="J33"/>
      <c r="L33" s="99">
        <v>4</v>
      </c>
      <c r="M33" s="100">
        <v>0.31640625</v>
      </c>
      <c r="N33" s="107">
        <f t="shared" si="3"/>
        <v>1.265625</v>
      </c>
      <c r="O33" s="107">
        <f t="shared" si="4"/>
        <v>5.0625</v>
      </c>
    </row>
    <row r="34" spans="1:15" outlineLevel="1" x14ac:dyDescent="0.35">
      <c r="B34" s="1" t="s">
        <v>62</v>
      </c>
      <c r="C34" s="38">
        <f>SUM(C29:C33)</f>
        <v>1</v>
      </c>
      <c r="J34"/>
      <c r="L34" s="78" t="s">
        <v>65</v>
      </c>
      <c r="M34" s="106">
        <f>SUM(M29:M33)</f>
        <v>1</v>
      </c>
      <c r="N34" s="106">
        <f>SUM(N29:N33)</f>
        <v>3</v>
      </c>
      <c r="O34" s="106">
        <f>SUM(O29:O33)</f>
        <v>9.75</v>
      </c>
    </row>
    <row r="35" spans="1:15" x14ac:dyDescent="0.35">
      <c r="J35"/>
    </row>
    <row r="36" spans="1:15" ht="16.5" x14ac:dyDescent="0.35">
      <c r="J36"/>
      <c r="L36" s="109" t="s">
        <v>67</v>
      </c>
      <c r="M36" s="112">
        <f>N34</f>
        <v>3</v>
      </c>
    </row>
    <row r="37" spans="1:15" ht="18.5" outlineLevel="1" x14ac:dyDescent="0.35">
      <c r="A37" s="4" t="s">
        <v>20</v>
      </c>
      <c r="B37" s="95" t="s">
        <v>59</v>
      </c>
      <c r="C37" s="95"/>
      <c r="D37" s="95"/>
      <c r="E37" s="95"/>
      <c r="F37" s="95"/>
      <c r="G37" s="95"/>
      <c r="H37" s="95"/>
      <c r="I37" s="95"/>
      <c r="L37" s="110" t="s">
        <v>68</v>
      </c>
      <c r="M37" s="113">
        <f>O34-M36^2</f>
        <v>0.75</v>
      </c>
      <c r="N37" s="110" t="s">
        <v>69</v>
      </c>
      <c r="O37" s="111">
        <f>SQRT(M37)</f>
        <v>0.8660254037844386</v>
      </c>
    </row>
    <row r="38" spans="1:15" outlineLevel="1" x14ac:dyDescent="0.35"/>
    <row r="40" spans="1:15" outlineLevel="1" x14ac:dyDescent="0.35">
      <c r="A40" s="4" t="s">
        <v>21</v>
      </c>
      <c r="B40" s="39" t="s">
        <v>60</v>
      </c>
      <c r="C40" s="4"/>
      <c r="D40" s="108">
        <f>I13+I15+I16+I17+I19+I20+I21+I22+I23+I24+I25</f>
        <v>0.94921875</v>
      </c>
    </row>
    <row r="41" spans="1:15" outlineLevel="1" x14ac:dyDescent="0.35"/>
    <row r="42" spans="1:15" x14ac:dyDescent="0.35">
      <c r="B42" s="9"/>
    </row>
    <row r="43" spans="1:15" x14ac:dyDescent="0.35">
      <c r="B43" s="9"/>
    </row>
    <row r="45" spans="1:15" x14ac:dyDescent="0.35">
      <c r="C45" s="3"/>
    </row>
    <row r="46" spans="1:15" x14ac:dyDescent="0.35">
      <c r="C46" s="10"/>
    </row>
  </sheetData>
  <mergeCells count="3">
    <mergeCell ref="B9:E9"/>
    <mergeCell ref="B37:I37"/>
    <mergeCell ref="B8:E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D18F-1487-48A8-A75D-8674A317D007}">
  <dimension ref="A1:M44"/>
  <sheetViews>
    <sheetView showGridLines="0" tabSelected="1" topLeftCell="A7" zoomScale="115" zoomScaleNormal="115" workbookViewId="0">
      <selection activeCell="H21" sqref="H21"/>
    </sheetView>
  </sheetViews>
  <sheetFormatPr defaultColWidth="9.1796875" defaultRowHeight="14.5" outlineLevelRow="1" x14ac:dyDescent="0.35"/>
  <cols>
    <col min="1" max="1" width="11.81640625" style="1" customWidth="1"/>
    <col min="2" max="2" width="6" style="1" customWidth="1"/>
    <col min="3" max="3" width="11.54296875" style="1" customWidth="1"/>
    <col min="4" max="4" width="33.453125" style="1" customWidth="1"/>
    <col min="5" max="6" width="6" style="1" customWidth="1"/>
    <col min="7" max="7" width="5.81640625" style="2" customWidth="1"/>
    <col min="8" max="8" width="7" style="1" customWidth="1"/>
    <col min="9" max="9" width="6" style="1" customWidth="1"/>
    <col min="10" max="10" width="18.453125" style="1" bestFit="1" customWidth="1"/>
    <col min="11" max="11" width="14.26953125" style="1" customWidth="1"/>
    <col min="12" max="12" width="9.1796875" style="1"/>
    <col min="13" max="13" width="11.7265625" style="1" bestFit="1" customWidth="1"/>
    <col min="14" max="16384" width="9.1796875" style="1"/>
  </cols>
  <sheetData>
    <row r="1" spans="1:13" outlineLevel="1" x14ac:dyDescent="0.35"/>
    <row r="2" spans="1:13" outlineLevel="1" x14ac:dyDescent="0.35">
      <c r="B2" s="4" t="s">
        <v>41</v>
      </c>
    </row>
    <row r="3" spans="1:13" outlineLevel="1" x14ac:dyDescent="0.35">
      <c r="B3" s="1" t="s">
        <v>39</v>
      </c>
    </row>
    <row r="5" spans="1:13" outlineLevel="1" x14ac:dyDescent="0.35">
      <c r="A5" s="1" t="s">
        <v>4</v>
      </c>
      <c r="B5" s="62" t="s">
        <v>36</v>
      </c>
      <c r="C5" s="21"/>
      <c r="H5" s="54"/>
    </row>
    <row r="6" spans="1:13" outlineLevel="1" x14ac:dyDescent="0.35">
      <c r="B6" s="21">
        <v>0.03</v>
      </c>
      <c r="C6" s="21"/>
      <c r="D6" s="1" t="s">
        <v>37</v>
      </c>
      <c r="H6" s="54"/>
    </row>
    <row r="7" spans="1:13" outlineLevel="1" x14ac:dyDescent="0.35">
      <c r="B7" s="21">
        <v>0.97</v>
      </c>
      <c r="C7" s="21"/>
      <c r="D7" s="1" t="s">
        <v>38</v>
      </c>
    </row>
    <row r="8" spans="1:13" outlineLevel="1" x14ac:dyDescent="0.35">
      <c r="B8" s="21"/>
      <c r="C8" s="21"/>
    </row>
    <row r="9" spans="1:13" ht="15" outlineLevel="1" thickBot="1" x14ac:dyDescent="0.4">
      <c r="B9" s="40" t="s">
        <v>24</v>
      </c>
      <c r="C9" s="40" t="s">
        <v>40</v>
      </c>
      <c r="D9" s="40" t="s">
        <v>23</v>
      </c>
    </row>
    <row r="10" spans="1:13" outlineLevel="1" x14ac:dyDescent="0.35">
      <c r="B10" s="67">
        <v>0</v>
      </c>
      <c r="C10" s="68">
        <v>20</v>
      </c>
      <c r="D10" s="69">
        <f>COMBIN(20,B10)*($B$7^C10)*($B$6^B10)</f>
        <v>0.54379434292674711</v>
      </c>
      <c r="H10" s="4" t="s">
        <v>42</v>
      </c>
    </row>
    <row r="11" spans="1:13" outlineLevel="1" x14ac:dyDescent="0.35">
      <c r="B11" s="70">
        <v>1</v>
      </c>
      <c r="C11" s="71">
        <f>$C$10-B11</f>
        <v>19</v>
      </c>
      <c r="D11" s="72">
        <f t="shared" ref="D11:D29" si="0">COMBIN(20,B11)*($B$7^C11)*($B$6^B11)</f>
        <v>0.33636763480004978</v>
      </c>
    </row>
    <row r="12" spans="1:13" outlineLevel="1" x14ac:dyDescent="0.35">
      <c r="B12" s="42">
        <v>2</v>
      </c>
      <c r="C12" s="58">
        <f t="shared" ref="C12:C30" si="1">$C$10-B12</f>
        <v>18</v>
      </c>
      <c r="D12" s="59">
        <f t="shared" si="0"/>
        <v>9.8829665894859975E-2</v>
      </c>
    </row>
    <row r="13" spans="1:13" outlineLevel="1" x14ac:dyDescent="0.35">
      <c r="B13" s="42">
        <v>3</v>
      </c>
      <c r="C13" s="58">
        <f t="shared" si="1"/>
        <v>17</v>
      </c>
      <c r="D13" s="59">
        <f t="shared" si="0"/>
        <v>1.8339525629974016E-2</v>
      </c>
    </row>
    <row r="14" spans="1:13" outlineLevel="1" x14ac:dyDescent="0.35">
      <c r="B14" s="42">
        <v>4</v>
      </c>
      <c r="C14" s="58">
        <f t="shared" si="1"/>
        <v>16</v>
      </c>
      <c r="D14" s="59">
        <f t="shared" si="0"/>
        <v>2.4106077503316362E-3</v>
      </c>
      <c r="M14" s="63"/>
    </row>
    <row r="15" spans="1:13" outlineLevel="1" x14ac:dyDescent="0.35">
      <c r="B15" s="42">
        <v>5</v>
      </c>
      <c r="C15" s="58">
        <f t="shared" si="1"/>
        <v>15</v>
      </c>
      <c r="D15" s="59">
        <f t="shared" si="0"/>
        <v>2.3857561240395574E-4</v>
      </c>
      <c r="H15" s="4" t="s">
        <v>43</v>
      </c>
      <c r="I15" s="4" t="s">
        <v>44</v>
      </c>
      <c r="J15" s="4"/>
      <c r="M15" s="63"/>
    </row>
    <row r="16" spans="1:13" outlineLevel="1" x14ac:dyDescent="0.35">
      <c r="B16" s="42">
        <v>6</v>
      </c>
      <c r="C16" s="58">
        <f t="shared" si="1"/>
        <v>14</v>
      </c>
      <c r="D16" s="59">
        <f t="shared" si="0"/>
        <v>1.8446567969378021E-5</v>
      </c>
      <c r="M16" s="63"/>
    </row>
    <row r="17" spans="2:13" outlineLevel="1" x14ac:dyDescent="0.35">
      <c r="B17" s="42">
        <v>7</v>
      </c>
      <c r="C17" s="58">
        <f t="shared" si="1"/>
        <v>13</v>
      </c>
      <c r="D17" s="59">
        <f>COMBIN(20,B17)*($B$7^C17)*($B$6^B17)</f>
        <v>1.141024822848125E-6</v>
      </c>
      <c r="M17" s="63"/>
    </row>
    <row r="18" spans="2:13" outlineLevel="1" x14ac:dyDescent="0.35">
      <c r="B18" s="42">
        <v>8</v>
      </c>
      <c r="C18" s="58">
        <f t="shared" si="1"/>
        <v>12</v>
      </c>
      <c r="D18" s="59">
        <f t="shared" si="0"/>
        <v>5.7345319704995992E-8</v>
      </c>
      <c r="H18" s="1" t="s">
        <v>48</v>
      </c>
      <c r="M18" s="63"/>
    </row>
    <row r="19" spans="2:13" outlineLevel="1" x14ac:dyDescent="0.35">
      <c r="B19" s="42">
        <v>9</v>
      </c>
      <c r="C19" s="58">
        <f t="shared" si="1"/>
        <v>11</v>
      </c>
      <c r="D19" s="59">
        <f t="shared" si="0"/>
        <v>2.3647554517524117E-9</v>
      </c>
    </row>
    <row r="20" spans="2:13" outlineLevel="1" x14ac:dyDescent="0.35">
      <c r="B20" s="42">
        <v>10</v>
      </c>
      <c r="C20" s="58">
        <f t="shared" si="1"/>
        <v>10</v>
      </c>
      <c r="D20" s="59">
        <f t="shared" si="0"/>
        <v>8.0450443203948031E-11</v>
      </c>
      <c r="H20" s="96" t="s">
        <v>70</v>
      </c>
      <c r="I20" s="96"/>
      <c r="J20" s="96"/>
      <c r="K20" s="73">
        <f>D10+D11</f>
        <v>0.88016197772679683</v>
      </c>
    </row>
    <row r="21" spans="2:13" outlineLevel="1" x14ac:dyDescent="0.35">
      <c r="B21" s="42">
        <v>11</v>
      </c>
      <c r="C21" s="58">
        <f t="shared" si="1"/>
        <v>9</v>
      </c>
      <c r="D21" s="59">
        <f t="shared" si="0"/>
        <v>2.2619618520322782E-12</v>
      </c>
    </row>
    <row r="22" spans="2:13" outlineLevel="1" x14ac:dyDescent="0.35">
      <c r="B22" s="42">
        <v>12</v>
      </c>
      <c r="C22" s="58">
        <f t="shared" si="1"/>
        <v>8</v>
      </c>
      <c r="D22" s="59">
        <f t="shared" si="0"/>
        <v>5.2468187289408518E-14</v>
      </c>
    </row>
    <row r="23" spans="2:13" outlineLevel="1" x14ac:dyDescent="0.35">
      <c r="B23" s="42">
        <v>13</v>
      </c>
      <c r="C23" s="58">
        <f t="shared" si="1"/>
        <v>7</v>
      </c>
      <c r="D23" s="59">
        <f t="shared" si="0"/>
        <v>9.9860150273259665E-16</v>
      </c>
    </row>
    <row r="24" spans="2:13" outlineLevel="1" x14ac:dyDescent="0.35">
      <c r="B24" s="42">
        <v>14</v>
      </c>
      <c r="C24" s="58">
        <f t="shared" si="1"/>
        <v>6</v>
      </c>
      <c r="D24" s="59">
        <f t="shared" si="0"/>
        <v>1.5442291279370051E-17</v>
      </c>
    </row>
    <row r="25" spans="2:13" outlineLevel="1" x14ac:dyDescent="0.35">
      <c r="B25" s="42">
        <v>15</v>
      </c>
      <c r="C25" s="58">
        <f t="shared" si="1"/>
        <v>5</v>
      </c>
      <c r="D25" s="59">
        <f t="shared" si="0"/>
        <v>1.9103865500251608E-19</v>
      </c>
    </row>
    <row r="26" spans="2:13" outlineLevel="1" x14ac:dyDescent="0.35">
      <c r="B26" s="42">
        <v>16</v>
      </c>
      <c r="C26" s="58">
        <f t="shared" si="1"/>
        <v>4</v>
      </c>
      <c r="D26" s="59">
        <f t="shared" si="0"/>
        <v>1.8463787532459674E-21</v>
      </c>
    </row>
    <row r="27" spans="2:13" outlineLevel="1" x14ac:dyDescent="0.35">
      <c r="B27" s="42">
        <v>17</v>
      </c>
      <c r="C27" s="58">
        <f t="shared" si="1"/>
        <v>3</v>
      </c>
      <c r="D27" s="59">
        <f t="shared" si="0"/>
        <v>1.3436352358369685E-23</v>
      </c>
    </row>
    <row r="28" spans="2:13" outlineLevel="1" x14ac:dyDescent="0.35">
      <c r="B28" s="42">
        <v>18</v>
      </c>
      <c r="C28" s="58">
        <f t="shared" si="1"/>
        <v>2</v>
      </c>
      <c r="D28" s="59">
        <f t="shared" si="0"/>
        <v>6.9259548239018989E-26</v>
      </c>
    </row>
    <row r="29" spans="2:13" outlineLevel="1" x14ac:dyDescent="0.35">
      <c r="B29" s="42">
        <v>19</v>
      </c>
      <c r="C29" s="58">
        <f t="shared" si="1"/>
        <v>1</v>
      </c>
      <c r="D29" s="59">
        <f t="shared" si="0"/>
        <v>2.2547872459799995E-28</v>
      </c>
    </row>
    <row r="30" spans="2:13" ht="15" outlineLevel="1" thickBot="1" x14ac:dyDescent="0.4">
      <c r="B30" s="43">
        <v>20</v>
      </c>
      <c r="C30" s="60">
        <f t="shared" si="1"/>
        <v>0</v>
      </c>
      <c r="D30" s="61">
        <f>COMBIN(20,B30)*($B$7^C30)*($B$6^B30)</f>
        <v>3.4867844009999996E-31</v>
      </c>
    </row>
    <row r="31" spans="2:13" outlineLevel="1" x14ac:dyDescent="0.35">
      <c r="D31" s="38">
        <f>SUM(D10:D30)</f>
        <v>0.99999999999999967</v>
      </c>
    </row>
    <row r="32" spans="2:13" outlineLevel="1" x14ac:dyDescent="0.35"/>
    <row r="33" spans="1:4" x14ac:dyDescent="0.35">
      <c r="B33" s="9"/>
      <c r="C33" s="9"/>
    </row>
    <row r="35" spans="1:4" x14ac:dyDescent="0.35">
      <c r="A35" s="1" t="s">
        <v>5</v>
      </c>
      <c r="B35" s="4" t="s">
        <v>45</v>
      </c>
      <c r="D35" s="3"/>
    </row>
    <row r="36" spans="1:4" x14ac:dyDescent="0.35">
      <c r="D36" s="10"/>
    </row>
    <row r="37" spans="1:4" x14ac:dyDescent="0.35">
      <c r="B37" s="64" t="s">
        <v>8</v>
      </c>
      <c r="C37" s="39">
        <v>3</v>
      </c>
    </row>
    <row r="43" spans="1:4" x14ac:dyDescent="0.35">
      <c r="B43" s="1" t="s">
        <v>46</v>
      </c>
    </row>
    <row r="44" spans="1:4" x14ac:dyDescent="0.35">
      <c r="B44" s="65" t="s">
        <v>47</v>
      </c>
      <c r="C44" s="66">
        <f>3/20</f>
        <v>0.15</v>
      </c>
    </row>
  </sheetData>
  <mergeCells count="1">
    <mergeCell ref="H20:J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EX04</vt:lpstr>
      <vt:lpstr>EX01</vt:lpstr>
      <vt:lpstr>EX02</vt:lpstr>
      <vt:lpstr>EX03</vt:lpstr>
    </vt:vector>
  </TitlesOfParts>
  <Company>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 Eduardo Egydio</dc:creator>
  <cp:lastModifiedBy>daniel scheffer</cp:lastModifiedBy>
  <dcterms:created xsi:type="dcterms:W3CDTF">2019-03-23T11:22:44Z</dcterms:created>
  <dcterms:modified xsi:type="dcterms:W3CDTF">2020-03-29T16:44:40Z</dcterms:modified>
</cp:coreProperties>
</file>