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danie\Downloads\"/>
    </mc:Choice>
  </mc:AlternateContent>
  <xr:revisionPtr revIDLastSave="0" documentId="13_ncr:1_{16A2064C-1D43-4421-8F99-99F842B13AAB}" xr6:coauthVersionLast="47" xr6:coauthVersionMax="47" xr10:uidLastSave="{00000000-0000-0000-0000-000000000000}"/>
  <bookViews>
    <workbookView xWindow="10596" yWindow="0" windowWidth="12540" windowHeight="12336" activeTab="1" xr2:uid="{00000000-000D-0000-FFFF-FFFF00000000}"/>
  </bookViews>
  <sheets>
    <sheet name="Arkusz1" sheetId="1" r:id="rId1"/>
    <sheet name="Kopia arkusza Arkusz1" sheetId="2" r:id="rId2"/>
    <sheet name="Arkusz2" sheetId="3" r:id="rId3"/>
  </sheets>
  <definedNames>
    <definedName name="_xlnm._FilterDatabase" localSheetId="2" hidden="1">Arkusz2!$A$1:$E$23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2" l="1"/>
  <c r="L10" i="2"/>
  <c r="L11" i="2"/>
  <c r="L12" i="2"/>
  <c r="L13" i="2"/>
  <c r="L14" i="2"/>
  <c r="L15" i="2"/>
  <c r="L16" i="2"/>
  <c r="L17" i="2"/>
  <c r="L18" i="2"/>
  <c r="I18" i="2"/>
  <c r="J18" i="2" s="1"/>
  <c r="K18" i="2"/>
  <c r="E24" i="3"/>
  <c r="D24" i="3"/>
  <c r="C24" i="3"/>
  <c r="B24" i="3"/>
  <c r="D23" i="3"/>
  <c r="E22" i="3"/>
  <c r="E23" i="3" s="1"/>
  <c r="D22" i="3"/>
  <c r="C22" i="3"/>
  <c r="C23" i="3" s="1"/>
  <c r="B22" i="3"/>
  <c r="B23" i="3" s="1"/>
  <c r="H15" i="3"/>
  <c r="H14" i="3"/>
  <c r="H13" i="3"/>
  <c r="H12" i="3"/>
  <c r="C18" i="2"/>
  <c r="B18" i="2"/>
  <c r="I17" i="2"/>
  <c r="J17" i="2" s="1"/>
  <c r="C17" i="2"/>
  <c r="I16" i="2"/>
  <c r="J16" i="2" s="1"/>
  <c r="C16" i="2"/>
  <c r="I15" i="2"/>
  <c r="J15" i="2" s="1"/>
  <c r="C15" i="2"/>
  <c r="I14" i="2"/>
  <c r="J14" i="2" s="1"/>
  <c r="C14" i="2"/>
  <c r="I13" i="2"/>
  <c r="J13" i="2" s="1"/>
  <c r="C13" i="2"/>
  <c r="I12" i="2"/>
  <c r="J12" i="2" s="1"/>
  <c r="C12" i="2"/>
  <c r="I11" i="2"/>
  <c r="J11" i="2" s="1"/>
  <c r="C11" i="2"/>
  <c r="I10" i="2"/>
  <c r="J10" i="2" s="1"/>
  <c r="C10" i="2"/>
  <c r="I9" i="2"/>
  <c r="J9" i="2" s="1"/>
  <c r="B9" i="2"/>
  <c r="K9" i="2" s="1"/>
  <c r="C5" i="2"/>
  <c r="B13" i="2" s="1"/>
  <c r="C3" i="2"/>
  <c r="C6" i="2" s="1"/>
  <c r="B18" i="1"/>
  <c r="B17" i="1"/>
  <c r="B16" i="1"/>
  <c r="B15" i="1"/>
  <c r="B14" i="1"/>
  <c r="B13" i="1"/>
  <c r="B12" i="1"/>
  <c r="B11" i="1"/>
  <c r="B10" i="1"/>
  <c r="B5" i="1"/>
  <c r="B3" i="1"/>
  <c r="B14" i="2" l="1"/>
  <c r="K14" i="2" s="1"/>
  <c r="B17" i="2"/>
  <c r="K17" i="2" s="1"/>
  <c r="K13" i="2"/>
  <c r="B11" i="2"/>
  <c r="K11" i="2" s="1"/>
  <c r="B10" i="2"/>
  <c r="K10" i="2" s="1"/>
  <c r="B15" i="2"/>
  <c r="K15" i="2" s="1"/>
  <c r="B16" i="2"/>
  <c r="K16" i="2" s="1"/>
  <c r="B12" i="2"/>
  <c r="K12" i="2" s="1"/>
</calcChain>
</file>

<file path=xl/sharedStrings.xml><?xml version="1.0" encoding="utf-8"?>
<sst xmlns="http://schemas.openxmlformats.org/spreadsheetml/2006/main" count="37" uniqueCount="28">
  <si>
    <t>Waga bez ziemi - doniczka [g]</t>
  </si>
  <si>
    <t>Waga z suchą ziemią [g]</t>
  </si>
  <si>
    <t>Masa gleby [g]</t>
  </si>
  <si>
    <t>Waga z czujnikiem w ziemi [g]</t>
  </si>
  <si>
    <t>Masa czujnika [g]</t>
  </si>
  <si>
    <t>Masa całkowita [g]</t>
  </si>
  <si>
    <t>Zawartość wody [g]</t>
  </si>
  <si>
    <t>Wskazanie higrometru</t>
  </si>
  <si>
    <t>Masa suchej gleby z czujnikiem [g]</t>
  </si>
  <si>
    <t>Masa gleby z wodą</t>
  </si>
  <si>
    <t>Avg</t>
  </si>
  <si>
    <t>Napięcie</t>
  </si>
  <si>
    <t>DRY</t>
  </si>
  <si>
    <t>mało wody</t>
  </si>
  <si>
    <t>wiecej wody</t>
  </si>
  <si>
    <t>WET</t>
  </si>
  <si>
    <t>malo wody</t>
  </si>
  <si>
    <t xml:space="preserve">wiecej wody </t>
  </si>
  <si>
    <t>Max</t>
  </si>
  <si>
    <t>Min</t>
  </si>
  <si>
    <t xml:space="preserve">Range </t>
  </si>
  <si>
    <t>RH</t>
  </si>
  <si>
    <t>Pomiar 1</t>
  </si>
  <si>
    <t>Pomiar 2</t>
  </si>
  <si>
    <t>Pomiar 3</t>
  </si>
  <si>
    <t>Pomiar 4</t>
  </si>
  <si>
    <t>Pomiar 5</t>
  </si>
  <si>
    <t>RH (Petryfikacja)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</si>
</sst>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8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Arkusz2!$A$1:$A$998</c:f>
              <c:strCache>
                <c:ptCount val="25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Max</c:v>
                </c:pt>
                <c:pt idx="22">
                  <c:v>Min</c:v>
                </c:pt>
                <c:pt idx="23">
                  <c:v>Avg</c:v>
                </c:pt>
                <c:pt idx="24">
                  <c:v>Range </c:v>
                </c:pt>
              </c:strCache>
            </c:strRef>
          </c:cat>
          <c:val>
            <c:numRef>
              <c:f>Arkusz2!$B$1:$B$998</c:f>
              <c:numCache>
                <c:formatCode>General</c:formatCode>
                <c:ptCount val="998"/>
                <c:pt idx="0">
                  <c:v>0</c:v>
                </c:pt>
                <c:pt idx="1">
                  <c:v>44986.5</c:v>
                </c:pt>
                <c:pt idx="2">
                  <c:v>44866</c:v>
                </c:pt>
                <c:pt idx="3">
                  <c:v>45010.5</c:v>
                </c:pt>
                <c:pt idx="4">
                  <c:v>45074.5</c:v>
                </c:pt>
                <c:pt idx="5">
                  <c:v>45026.5</c:v>
                </c:pt>
                <c:pt idx="6">
                  <c:v>44906</c:v>
                </c:pt>
                <c:pt idx="7">
                  <c:v>45082.5</c:v>
                </c:pt>
                <c:pt idx="8">
                  <c:v>45146.5</c:v>
                </c:pt>
                <c:pt idx="9">
                  <c:v>45010.5</c:v>
                </c:pt>
                <c:pt idx="10">
                  <c:v>45010.5</c:v>
                </c:pt>
                <c:pt idx="11">
                  <c:v>45114.5</c:v>
                </c:pt>
                <c:pt idx="12">
                  <c:v>45986.5</c:v>
                </c:pt>
                <c:pt idx="13">
                  <c:v>44882</c:v>
                </c:pt>
                <c:pt idx="14">
                  <c:v>44954</c:v>
                </c:pt>
                <c:pt idx="15">
                  <c:v>45178.5</c:v>
                </c:pt>
                <c:pt idx="16">
                  <c:v>44930</c:v>
                </c:pt>
                <c:pt idx="17">
                  <c:v>44978</c:v>
                </c:pt>
                <c:pt idx="18">
                  <c:v>44842</c:v>
                </c:pt>
                <c:pt idx="19">
                  <c:v>44858</c:v>
                </c:pt>
                <c:pt idx="20">
                  <c:v>45002.5</c:v>
                </c:pt>
                <c:pt idx="21">
                  <c:v>45986.5</c:v>
                </c:pt>
                <c:pt idx="22">
                  <c:v>44842</c:v>
                </c:pt>
                <c:pt idx="23">
                  <c:v>45042.3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78-49DA-8C11-F4A51263A622}"/>
            </c:ext>
          </c:extLst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Arkusz2!$A$1:$A$998</c:f>
              <c:strCache>
                <c:ptCount val="25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Max</c:v>
                </c:pt>
                <c:pt idx="22">
                  <c:v>Min</c:v>
                </c:pt>
                <c:pt idx="23">
                  <c:v>Avg</c:v>
                </c:pt>
                <c:pt idx="24">
                  <c:v>Range </c:v>
                </c:pt>
              </c:strCache>
            </c:strRef>
          </c:cat>
          <c:val>
            <c:numRef>
              <c:f>Arkusz2!$D$1:$D$20</c:f>
              <c:numCache>
                <c:formatCode>General</c:formatCode>
                <c:ptCount val="20"/>
                <c:pt idx="0">
                  <c:v>0</c:v>
                </c:pt>
                <c:pt idx="1">
                  <c:v>37417</c:v>
                </c:pt>
                <c:pt idx="2">
                  <c:v>37609</c:v>
                </c:pt>
                <c:pt idx="3">
                  <c:v>37393</c:v>
                </c:pt>
                <c:pt idx="4">
                  <c:v>37409</c:v>
                </c:pt>
                <c:pt idx="5">
                  <c:v>37297</c:v>
                </c:pt>
                <c:pt idx="6">
                  <c:v>37569</c:v>
                </c:pt>
                <c:pt idx="7">
                  <c:v>37545</c:v>
                </c:pt>
                <c:pt idx="8">
                  <c:v>37441</c:v>
                </c:pt>
                <c:pt idx="9">
                  <c:v>37473</c:v>
                </c:pt>
                <c:pt idx="10">
                  <c:v>37329</c:v>
                </c:pt>
                <c:pt idx="11">
                  <c:v>37433</c:v>
                </c:pt>
                <c:pt idx="12">
                  <c:v>37489</c:v>
                </c:pt>
                <c:pt idx="13">
                  <c:v>37497</c:v>
                </c:pt>
                <c:pt idx="14">
                  <c:v>37417</c:v>
                </c:pt>
                <c:pt idx="15">
                  <c:v>37361</c:v>
                </c:pt>
                <c:pt idx="16">
                  <c:v>37433</c:v>
                </c:pt>
                <c:pt idx="17">
                  <c:v>37521</c:v>
                </c:pt>
                <c:pt idx="18">
                  <c:v>37329</c:v>
                </c:pt>
                <c:pt idx="19">
                  <c:v>37273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78-49DA-8C11-F4A51263A622}"/>
            </c:ext>
          </c:extLst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Arkusz2!$A$1:$A$998</c:f>
              <c:strCache>
                <c:ptCount val="25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Max</c:v>
                </c:pt>
                <c:pt idx="22">
                  <c:v>Min</c:v>
                </c:pt>
                <c:pt idx="23">
                  <c:v>Avg</c:v>
                </c:pt>
                <c:pt idx="24">
                  <c:v>Range </c:v>
                </c:pt>
              </c:strCache>
            </c:strRef>
          </c:cat>
          <c:val>
            <c:numRef>
              <c:f>Arkusz2!$C$1:$C$20</c:f>
              <c:numCache>
                <c:formatCode>General</c:formatCode>
                <c:ptCount val="20"/>
                <c:pt idx="0">
                  <c:v>0</c:v>
                </c:pt>
                <c:pt idx="1">
                  <c:v>40081</c:v>
                </c:pt>
                <c:pt idx="2">
                  <c:v>40161</c:v>
                </c:pt>
                <c:pt idx="3">
                  <c:v>40185</c:v>
                </c:pt>
                <c:pt idx="4">
                  <c:v>40257</c:v>
                </c:pt>
                <c:pt idx="5">
                  <c:v>40153</c:v>
                </c:pt>
                <c:pt idx="6">
                  <c:v>40201</c:v>
                </c:pt>
                <c:pt idx="7">
                  <c:v>40097</c:v>
                </c:pt>
                <c:pt idx="8">
                  <c:v>40177</c:v>
                </c:pt>
                <c:pt idx="9">
                  <c:v>40241</c:v>
                </c:pt>
                <c:pt idx="10">
                  <c:v>40097</c:v>
                </c:pt>
                <c:pt idx="11">
                  <c:v>40257</c:v>
                </c:pt>
                <c:pt idx="12">
                  <c:v>40137</c:v>
                </c:pt>
                <c:pt idx="13">
                  <c:v>40049</c:v>
                </c:pt>
                <c:pt idx="14">
                  <c:v>40329</c:v>
                </c:pt>
                <c:pt idx="15">
                  <c:v>40321</c:v>
                </c:pt>
                <c:pt idx="16">
                  <c:v>40209</c:v>
                </c:pt>
                <c:pt idx="17">
                  <c:v>40281</c:v>
                </c:pt>
                <c:pt idx="18">
                  <c:v>40217</c:v>
                </c:pt>
                <c:pt idx="19">
                  <c:v>40169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78-49DA-8C11-F4A51263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3487716"/>
        <c:axId val="126834112"/>
      </c:lineChart>
      <c:catAx>
        <c:axId val="11534877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l-PL"/>
          </a:p>
        </c:txPr>
        <c:crossAx val="126834112"/>
        <c:crosses val="autoZero"/>
        <c:auto val="1"/>
        <c:lblAlgn val="ctr"/>
        <c:lblOffset val="100"/>
        <c:noMultiLvlLbl val="1"/>
      </c:catAx>
      <c:valAx>
        <c:axId val="126834112"/>
        <c:scaling>
          <c:orientation val="minMax"/>
          <c:max val="56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l-PL"/>
          </a:p>
        </c:txPr>
        <c:crossAx val="115348771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l-P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933450</xdr:colOff>
      <xdr:row>0</xdr:row>
      <xdr:rowOff>0</xdr:rowOff>
    </xdr:from>
    <xdr:ext cx="7143750" cy="4410075"/>
    <xdr:graphicFrame macro="">
      <xdr:nvGraphicFramePr>
        <xdr:cNvPr id="2" name="Chart 1" title="Wykres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8"/>
  <sheetViews>
    <sheetView workbookViewId="0"/>
  </sheetViews>
  <sheetFormatPr defaultColWidth="12.6640625" defaultRowHeight="15.75" customHeight="1" x14ac:dyDescent="0.25"/>
  <cols>
    <col min="1" max="1" width="25.33203125" customWidth="1"/>
    <col min="2" max="2" width="21" customWidth="1"/>
    <col min="3" max="3" width="20.77734375" customWidth="1"/>
  </cols>
  <sheetData>
    <row r="1" spans="1:3" x14ac:dyDescent="0.25">
      <c r="A1" s="1" t="s">
        <v>0</v>
      </c>
      <c r="B1" s="1">
        <v>545</v>
      </c>
    </row>
    <row r="2" spans="1:3" x14ac:dyDescent="0.25">
      <c r="A2" s="1" t="s">
        <v>1</v>
      </c>
      <c r="B2" s="1">
        <v>844</v>
      </c>
    </row>
    <row r="3" spans="1:3" x14ac:dyDescent="0.25">
      <c r="A3" s="1" t="s">
        <v>2</v>
      </c>
      <c r="B3" s="1">
        <f>B2-B1</f>
        <v>299</v>
      </c>
    </row>
    <row r="4" spans="1:3" x14ac:dyDescent="0.25">
      <c r="A4" s="1" t="s">
        <v>3</v>
      </c>
      <c r="B4" s="1">
        <v>857</v>
      </c>
    </row>
    <row r="5" spans="1:3" x14ac:dyDescent="0.25">
      <c r="A5" s="1" t="s">
        <v>4</v>
      </c>
      <c r="B5" s="1">
        <f>B4-B2</f>
        <v>13</v>
      </c>
    </row>
    <row r="6" spans="1:3" x14ac:dyDescent="0.25">
      <c r="A6" s="1"/>
    </row>
    <row r="8" spans="1:3" x14ac:dyDescent="0.25">
      <c r="A8" s="1" t="s">
        <v>5</v>
      </c>
      <c r="B8" s="1" t="s">
        <v>6</v>
      </c>
      <c r="C8" s="1" t="s">
        <v>7</v>
      </c>
    </row>
    <row r="9" spans="1:3" x14ac:dyDescent="0.25">
      <c r="A9" s="1">
        <v>857</v>
      </c>
      <c r="B9" s="1">
        <v>0</v>
      </c>
      <c r="C9" s="1">
        <v>43066</v>
      </c>
    </row>
    <row r="10" spans="1:3" x14ac:dyDescent="0.25">
      <c r="A10" s="1">
        <v>912</v>
      </c>
      <c r="B10" s="1">
        <f t="shared" ref="B10:B18" si="0">A10-$A$9</f>
        <v>55</v>
      </c>
      <c r="C10" s="1">
        <v>42098</v>
      </c>
    </row>
    <row r="11" spans="1:3" x14ac:dyDescent="0.25">
      <c r="A11" s="1">
        <v>1030</v>
      </c>
      <c r="B11" s="1">
        <f t="shared" si="0"/>
        <v>173</v>
      </c>
      <c r="C11" s="1">
        <v>41186</v>
      </c>
    </row>
    <row r="12" spans="1:3" x14ac:dyDescent="0.25">
      <c r="A12" s="1">
        <v>1101</v>
      </c>
      <c r="B12" s="1">
        <f t="shared" si="0"/>
        <v>244</v>
      </c>
    </row>
    <row r="13" spans="1:3" x14ac:dyDescent="0.25">
      <c r="B13" s="1">
        <f t="shared" si="0"/>
        <v>-857</v>
      </c>
    </row>
    <row r="14" spans="1:3" x14ac:dyDescent="0.25">
      <c r="B14" s="1">
        <f t="shared" si="0"/>
        <v>-857</v>
      </c>
    </row>
    <row r="15" spans="1:3" x14ac:dyDescent="0.25">
      <c r="B15" s="1">
        <f t="shared" si="0"/>
        <v>-857</v>
      </c>
    </row>
    <row r="16" spans="1:3" x14ac:dyDescent="0.25">
      <c r="B16" s="1">
        <f t="shared" si="0"/>
        <v>-857</v>
      </c>
    </row>
    <row r="17" spans="2:2" x14ac:dyDescent="0.25">
      <c r="B17" s="1">
        <f t="shared" si="0"/>
        <v>-857</v>
      </c>
    </row>
    <row r="18" spans="2:2" x14ac:dyDescent="0.25">
      <c r="B18" s="1">
        <f t="shared" si="0"/>
        <v>-857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22"/>
  <sheetViews>
    <sheetView tabSelected="1" topLeftCell="E4" workbookViewId="0">
      <selection activeCell="L9" sqref="L9"/>
    </sheetView>
  </sheetViews>
  <sheetFormatPr defaultColWidth="12.6640625" defaultRowHeight="15.75" customHeight="1" x14ac:dyDescent="0.25"/>
  <cols>
    <col min="1" max="1" width="26.6640625" customWidth="1"/>
    <col min="2" max="3" width="21" customWidth="1"/>
    <col min="4" max="4" width="20.77734375" customWidth="1"/>
    <col min="12" max="12" width="15" bestFit="1" customWidth="1"/>
  </cols>
  <sheetData>
    <row r="1" spans="1:12" x14ac:dyDescent="0.25">
      <c r="A1" s="1" t="s">
        <v>0</v>
      </c>
      <c r="B1" s="1"/>
      <c r="C1" s="1">
        <v>467</v>
      </c>
    </row>
    <row r="2" spans="1:12" x14ac:dyDescent="0.25">
      <c r="A2" s="1" t="s">
        <v>1</v>
      </c>
      <c r="B2" s="1"/>
      <c r="C2" s="1">
        <v>572</v>
      </c>
    </row>
    <row r="3" spans="1:12" x14ac:dyDescent="0.25">
      <c r="A3" s="1" t="s">
        <v>2</v>
      </c>
      <c r="C3" s="1">
        <f>C4-C1</f>
        <v>114</v>
      </c>
    </row>
    <row r="4" spans="1:12" x14ac:dyDescent="0.25">
      <c r="A4" s="1" t="s">
        <v>3</v>
      </c>
      <c r="B4" s="1"/>
      <c r="C4" s="1">
        <v>581</v>
      </c>
    </row>
    <row r="5" spans="1:12" x14ac:dyDescent="0.25">
      <c r="A5" s="1" t="s">
        <v>4</v>
      </c>
      <c r="C5" s="1">
        <f>C4-C2</f>
        <v>9</v>
      </c>
    </row>
    <row r="6" spans="1:12" x14ac:dyDescent="0.25">
      <c r="A6" s="1" t="s">
        <v>8</v>
      </c>
      <c r="C6" s="1">
        <f>C3+C5</f>
        <v>123</v>
      </c>
    </row>
    <row r="8" spans="1:12" x14ac:dyDescent="0.25">
      <c r="A8" s="1" t="s">
        <v>5</v>
      </c>
      <c r="B8" s="1" t="s">
        <v>9</v>
      </c>
      <c r="C8" s="1" t="s">
        <v>6</v>
      </c>
      <c r="D8" s="1" t="s">
        <v>22</v>
      </c>
      <c r="E8" s="1" t="s">
        <v>23</v>
      </c>
      <c r="F8" s="1" t="s">
        <v>24</v>
      </c>
      <c r="G8" s="1" t="s">
        <v>25</v>
      </c>
      <c r="H8" s="1" t="s">
        <v>26</v>
      </c>
      <c r="I8" s="1" t="s">
        <v>10</v>
      </c>
      <c r="J8" s="1" t="s">
        <v>11</v>
      </c>
      <c r="K8" t="s">
        <v>21</v>
      </c>
      <c r="L8" s="1" t="s">
        <v>27</v>
      </c>
    </row>
    <row r="9" spans="1:12" x14ac:dyDescent="0.25">
      <c r="A9" s="1">
        <v>581</v>
      </c>
      <c r="B9" s="1">
        <f t="shared" ref="B9:B18" si="0">A9-$C$1-$C$5</f>
        <v>105</v>
      </c>
      <c r="C9" s="1">
        <v>0</v>
      </c>
      <c r="D9" s="1">
        <v>44770</v>
      </c>
      <c r="E9" s="1">
        <v>44714</v>
      </c>
      <c r="F9" s="1">
        <v>44594</v>
      </c>
      <c r="G9" s="1">
        <v>44570</v>
      </c>
      <c r="H9" s="1">
        <v>44658</v>
      </c>
      <c r="I9" s="1">
        <f t="shared" ref="I9:I18" si="1">SUM(D9:H9)/5</f>
        <v>44661.2</v>
      </c>
      <c r="J9" s="1">
        <f t="shared" ref="J9:J18" si="2">I9/65535 * 3.3</f>
        <v>2.248904554818036</v>
      </c>
      <c r="K9" s="1">
        <f t="shared" ref="K9:K18" si="3">((B9-$B$9)/$B$9)*100</f>
        <v>0</v>
      </c>
      <c r="L9">
        <f>(-0.01188*I9) - 542.85976</f>
        <v>-1073.434816</v>
      </c>
    </row>
    <row r="10" spans="1:12" x14ac:dyDescent="0.25">
      <c r="A10" s="1">
        <v>617</v>
      </c>
      <c r="B10" s="1">
        <f t="shared" si="0"/>
        <v>141</v>
      </c>
      <c r="C10" s="1">
        <f t="shared" ref="C10:C18" si="4">A10-$A$9</f>
        <v>36</v>
      </c>
      <c r="D10" s="1">
        <v>42434</v>
      </c>
      <c r="E10" s="1">
        <v>42474</v>
      </c>
      <c r="F10" s="1">
        <v>42650</v>
      </c>
      <c r="G10" s="1">
        <v>42514</v>
      </c>
      <c r="H10" s="1">
        <v>42578</v>
      </c>
      <c r="I10" s="1">
        <f t="shared" si="1"/>
        <v>42530</v>
      </c>
      <c r="J10" s="1">
        <f t="shared" si="2"/>
        <v>2.141588464179446</v>
      </c>
      <c r="K10" s="1">
        <f t="shared" si="3"/>
        <v>34.285714285714285</v>
      </c>
      <c r="L10">
        <f t="shared" ref="L10:L18" si="5">-0.01188*I10 - 542.85976</f>
        <v>-1048.11616</v>
      </c>
    </row>
    <row r="11" spans="1:12" x14ac:dyDescent="0.25">
      <c r="A11" s="1">
        <v>645</v>
      </c>
      <c r="B11" s="1">
        <f t="shared" si="0"/>
        <v>169</v>
      </c>
      <c r="C11" s="1">
        <f t="shared" si="4"/>
        <v>64</v>
      </c>
      <c r="D11" s="1">
        <v>41826</v>
      </c>
      <c r="E11" s="1">
        <v>41634</v>
      </c>
      <c r="F11" s="1">
        <v>41746</v>
      </c>
      <c r="G11" s="1">
        <v>41706</v>
      </c>
      <c r="H11" s="1">
        <v>41642</v>
      </c>
      <c r="I11" s="1">
        <f t="shared" si="1"/>
        <v>41710.800000000003</v>
      </c>
      <c r="J11" s="1">
        <f t="shared" si="2"/>
        <v>2.100337834744793</v>
      </c>
      <c r="K11" s="1">
        <f t="shared" si="3"/>
        <v>60.952380952380956</v>
      </c>
      <c r="L11">
        <f t="shared" si="5"/>
        <v>-1038.3840640000001</v>
      </c>
    </row>
    <row r="12" spans="1:12" x14ac:dyDescent="0.25">
      <c r="A12" s="1">
        <v>672</v>
      </c>
      <c r="B12" s="1">
        <f t="shared" si="0"/>
        <v>196</v>
      </c>
      <c r="C12" s="1">
        <f t="shared" si="4"/>
        <v>91</v>
      </c>
      <c r="D12" s="1">
        <v>39449</v>
      </c>
      <c r="E12" s="1">
        <v>39145</v>
      </c>
      <c r="F12" s="1">
        <v>39177</v>
      </c>
      <c r="G12" s="1">
        <v>39241</v>
      </c>
      <c r="H12" s="1">
        <v>39273</v>
      </c>
      <c r="I12" s="1">
        <f t="shared" si="1"/>
        <v>39257</v>
      </c>
      <c r="J12" s="1">
        <f t="shared" si="2"/>
        <v>1.9767772945754176</v>
      </c>
      <c r="K12" s="1">
        <f t="shared" si="3"/>
        <v>86.666666666666671</v>
      </c>
      <c r="L12">
        <f t="shared" si="5"/>
        <v>-1009.23292</v>
      </c>
    </row>
    <row r="13" spans="1:12" x14ac:dyDescent="0.25">
      <c r="A13" s="1">
        <v>706</v>
      </c>
      <c r="B13" s="1">
        <f t="shared" si="0"/>
        <v>230</v>
      </c>
      <c r="C13" s="1">
        <f t="shared" si="4"/>
        <v>125</v>
      </c>
      <c r="D13" s="1">
        <v>35880</v>
      </c>
      <c r="E13" s="1">
        <v>35856</v>
      </c>
      <c r="F13" s="1">
        <v>35760</v>
      </c>
      <c r="G13" s="1">
        <v>35848</v>
      </c>
      <c r="H13" s="1">
        <v>35776</v>
      </c>
      <c r="I13" s="1">
        <f t="shared" si="1"/>
        <v>35824</v>
      </c>
      <c r="J13" s="1">
        <f t="shared" si="2"/>
        <v>1.8039093614099333</v>
      </c>
      <c r="K13" s="1">
        <f t="shared" si="3"/>
        <v>119.04761904761905</v>
      </c>
      <c r="L13">
        <f t="shared" si="5"/>
        <v>-968.44888000000003</v>
      </c>
    </row>
    <row r="14" spans="1:12" x14ac:dyDescent="0.25">
      <c r="A14" s="1">
        <v>711</v>
      </c>
      <c r="B14" s="1">
        <f t="shared" si="0"/>
        <v>235</v>
      </c>
      <c r="C14" s="1">
        <f t="shared" si="4"/>
        <v>130</v>
      </c>
      <c r="D14" s="1">
        <v>34856</v>
      </c>
      <c r="E14" s="1">
        <v>35184</v>
      </c>
      <c r="F14" s="1">
        <v>34936</v>
      </c>
      <c r="G14" s="1">
        <v>35016</v>
      </c>
      <c r="H14" s="1">
        <v>35256</v>
      </c>
      <c r="I14" s="1">
        <f t="shared" si="1"/>
        <v>35049.599999999999</v>
      </c>
      <c r="J14" s="1">
        <f t="shared" si="2"/>
        <v>1.7649146257724879</v>
      </c>
      <c r="K14" s="1">
        <f t="shared" si="3"/>
        <v>123.80952380952381</v>
      </c>
      <c r="L14">
        <f t="shared" si="5"/>
        <v>-959.249008</v>
      </c>
    </row>
    <row r="15" spans="1:12" x14ac:dyDescent="0.25">
      <c r="A15" s="1">
        <v>712</v>
      </c>
      <c r="B15" s="1">
        <f t="shared" si="0"/>
        <v>236</v>
      </c>
      <c r="C15" s="1">
        <f t="shared" si="4"/>
        <v>131</v>
      </c>
      <c r="D15" s="1">
        <v>34808</v>
      </c>
      <c r="E15" s="1">
        <v>34736</v>
      </c>
      <c r="F15" s="1">
        <v>34872</v>
      </c>
      <c r="G15" s="1">
        <v>34712</v>
      </c>
      <c r="H15" s="1">
        <v>34648</v>
      </c>
      <c r="I15" s="1">
        <f t="shared" si="1"/>
        <v>34755.199999999997</v>
      </c>
      <c r="J15" s="1">
        <f t="shared" si="2"/>
        <v>1.7500901808194094</v>
      </c>
      <c r="K15" s="1">
        <f t="shared" si="3"/>
        <v>124.76190476190476</v>
      </c>
      <c r="L15">
        <f t="shared" si="5"/>
        <v>-955.75153599999999</v>
      </c>
    </row>
    <row r="16" spans="1:12" x14ac:dyDescent="0.25">
      <c r="A16" s="1">
        <v>720</v>
      </c>
      <c r="B16" s="1">
        <f t="shared" si="0"/>
        <v>244</v>
      </c>
      <c r="C16" s="1">
        <f t="shared" si="4"/>
        <v>139</v>
      </c>
      <c r="D16" s="1">
        <v>34664</v>
      </c>
      <c r="E16" s="1">
        <v>34616</v>
      </c>
      <c r="F16" s="1">
        <v>34728</v>
      </c>
      <c r="G16" s="1">
        <v>34576</v>
      </c>
      <c r="H16" s="1">
        <v>34784</v>
      </c>
      <c r="I16" s="1">
        <f t="shared" si="1"/>
        <v>34673.599999999999</v>
      </c>
      <c r="J16" s="1">
        <f t="shared" si="2"/>
        <v>1.7459812314030667</v>
      </c>
      <c r="K16" s="1">
        <f t="shared" si="3"/>
        <v>132.38095238095238</v>
      </c>
      <c r="L16">
        <f t="shared" si="5"/>
        <v>-954.78212800000006</v>
      </c>
    </row>
    <row r="17" spans="1:12" x14ac:dyDescent="0.25">
      <c r="A17" s="1">
        <v>727</v>
      </c>
      <c r="B17" s="1">
        <f t="shared" si="0"/>
        <v>251</v>
      </c>
      <c r="C17" s="1">
        <f t="shared" si="4"/>
        <v>146</v>
      </c>
      <c r="D17" s="1">
        <v>33568</v>
      </c>
      <c r="E17" s="1">
        <v>33624</v>
      </c>
      <c r="F17" s="1">
        <v>33576</v>
      </c>
      <c r="G17" s="1">
        <v>33768</v>
      </c>
      <c r="H17" s="1">
        <v>33744</v>
      </c>
      <c r="I17" s="1">
        <f t="shared" si="1"/>
        <v>33656</v>
      </c>
      <c r="J17" s="1">
        <f t="shared" si="2"/>
        <v>1.6947402151522084</v>
      </c>
      <c r="K17" s="1">
        <f t="shared" si="3"/>
        <v>139.04761904761904</v>
      </c>
      <c r="L17">
        <f t="shared" si="5"/>
        <v>-942.69304000000011</v>
      </c>
    </row>
    <row r="18" spans="1:12" x14ac:dyDescent="0.25">
      <c r="A18" s="1">
        <v>766</v>
      </c>
      <c r="B18" s="1">
        <f t="shared" si="0"/>
        <v>290</v>
      </c>
      <c r="C18" s="1">
        <f t="shared" si="4"/>
        <v>185</v>
      </c>
      <c r="D18" s="1">
        <v>32992</v>
      </c>
      <c r="E18" s="1">
        <v>33040</v>
      </c>
      <c r="F18" s="1">
        <v>32928</v>
      </c>
      <c r="G18" s="1">
        <v>32927.5</v>
      </c>
      <c r="H18" s="1">
        <v>32888</v>
      </c>
      <c r="I18" s="1">
        <f>SUM(D18:H18)/5</f>
        <v>32955.1</v>
      </c>
      <c r="J18" s="1">
        <f t="shared" si="2"/>
        <v>1.6594465552758064</v>
      </c>
      <c r="K18" s="1">
        <f>((B18-$B$9)/$B$9)*100</f>
        <v>176.19047619047618</v>
      </c>
      <c r="L18">
        <f t="shared" si="5"/>
        <v>-934.36634800000002</v>
      </c>
    </row>
    <row r="19" spans="1:12" x14ac:dyDescent="0.25"/>
    <row r="20" spans="1:12" x14ac:dyDescent="0.25"/>
    <row r="21" spans="1:12" x14ac:dyDescent="0.25"/>
    <row r="22" spans="1:12" x14ac:dyDescent="0.25"/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25"/>
  <sheetViews>
    <sheetView workbookViewId="0"/>
  </sheetViews>
  <sheetFormatPr defaultColWidth="12.6640625" defaultRowHeight="15.75" customHeight="1" x14ac:dyDescent="0.25"/>
  <sheetData>
    <row r="1" spans="1:9" x14ac:dyDescent="0.25">
      <c r="B1" s="1" t="s">
        <v>12</v>
      </c>
      <c r="C1" s="1" t="s">
        <v>13</v>
      </c>
      <c r="D1" s="1" t="s">
        <v>14</v>
      </c>
      <c r="E1" s="1" t="s">
        <v>15</v>
      </c>
    </row>
    <row r="2" spans="1:9" x14ac:dyDescent="0.25">
      <c r="A2" s="1">
        <v>1</v>
      </c>
      <c r="B2" s="1">
        <v>44986.5</v>
      </c>
      <c r="C2" s="1">
        <v>40081</v>
      </c>
      <c r="D2" s="1">
        <v>37417</v>
      </c>
      <c r="E2" s="1">
        <v>35512</v>
      </c>
    </row>
    <row r="3" spans="1:9" x14ac:dyDescent="0.25">
      <c r="A3" s="1">
        <v>2</v>
      </c>
      <c r="B3" s="1">
        <v>44866</v>
      </c>
      <c r="C3" s="1">
        <v>40161</v>
      </c>
      <c r="D3" s="1">
        <v>37609</v>
      </c>
      <c r="E3" s="1">
        <v>35704</v>
      </c>
    </row>
    <row r="4" spans="1:9" x14ac:dyDescent="0.25">
      <c r="A4" s="1">
        <v>3</v>
      </c>
      <c r="B4" s="1">
        <v>45010.5</v>
      </c>
      <c r="C4" s="1">
        <v>40185</v>
      </c>
      <c r="D4" s="1">
        <v>37393</v>
      </c>
      <c r="E4" s="1">
        <v>35856</v>
      </c>
    </row>
    <row r="5" spans="1:9" x14ac:dyDescent="0.25">
      <c r="A5" s="1">
        <v>4</v>
      </c>
      <c r="B5" s="1">
        <v>45074.5</v>
      </c>
      <c r="C5" s="1">
        <v>40257</v>
      </c>
      <c r="D5" s="1">
        <v>37409</v>
      </c>
      <c r="E5" s="1">
        <v>35744</v>
      </c>
    </row>
    <row r="6" spans="1:9" x14ac:dyDescent="0.25">
      <c r="A6" s="1">
        <v>5</v>
      </c>
      <c r="B6" s="2">
        <v>45026.5</v>
      </c>
      <c r="C6" s="1">
        <v>40153</v>
      </c>
      <c r="D6" s="1">
        <v>37297</v>
      </c>
      <c r="E6" s="1">
        <v>35784</v>
      </c>
    </row>
    <row r="7" spans="1:9" x14ac:dyDescent="0.25">
      <c r="A7" s="1">
        <v>6</v>
      </c>
      <c r="B7" s="2">
        <v>44906</v>
      </c>
      <c r="C7" s="1">
        <v>40201</v>
      </c>
      <c r="D7" s="1">
        <v>37569</v>
      </c>
      <c r="E7" s="1">
        <v>36056</v>
      </c>
    </row>
    <row r="8" spans="1:9" x14ac:dyDescent="0.25">
      <c r="A8" s="1">
        <v>7</v>
      </c>
      <c r="B8" s="2">
        <v>45082.5</v>
      </c>
      <c r="C8" s="1">
        <v>40097</v>
      </c>
      <c r="D8" s="1">
        <v>37545</v>
      </c>
      <c r="E8" s="1">
        <v>36040</v>
      </c>
    </row>
    <row r="9" spans="1:9" x14ac:dyDescent="0.25">
      <c r="A9" s="1">
        <v>8</v>
      </c>
      <c r="B9" s="2">
        <v>45146.5</v>
      </c>
      <c r="C9" s="1">
        <v>40177</v>
      </c>
      <c r="D9" s="1">
        <v>37441</v>
      </c>
      <c r="E9" s="1">
        <v>36024</v>
      </c>
    </row>
    <row r="10" spans="1:9" x14ac:dyDescent="0.25">
      <c r="A10" s="1">
        <v>9</v>
      </c>
      <c r="B10" s="2">
        <v>45010.5</v>
      </c>
      <c r="C10" s="1">
        <v>40241</v>
      </c>
      <c r="D10" s="1">
        <v>37473</v>
      </c>
      <c r="E10" s="1">
        <v>36024</v>
      </c>
    </row>
    <row r="11" spans="1:9" x14ac:dyDescent="0.25">
      <c r="A11" s="1">
        <v>10</v>
      </c>
      <c r="B11" s="2">
        <v>45010.5</v>
      </c>
      <c r="C11" s="1">
        <v>40097</v>
      </c>
      <c r="D11" s="1">
        <v>37329</v>
      </c>
      <c r="E11" s="1">
        <v>35896</v>
      </c>
    </row>
    <row r="12" spans="1:9" x14ac:dyDescent="0.25">
      <c r="A12" s="1">
        <v>11</v>
      </c>
      <c r="B12" s="2">
        <v>45114.5</v>
      </c>
      <c r="C12" s="1">
        <v>40257</v>
      </c>
      <c r="D12" s="1">
        <v>37433</v>
      </c>
      <c r="E12" s="1">
        <v>35904</v>
      </c>
      <c r="G12" s="1">
        <v>45042.3</v>
      </c>
      <c r="H12" s="1">
        <f t="shared" ref="H12:H15" si="0">G12/65535 *3.3</f>
        <v>2.2680947585259785</v>
      </c>
    </row>
    <row r="13" spans="1:9" x14ac:dyDescent="0.25">
      <c r="A13" s="1">
        <v>12</v>
      </c>
      <c r="B13" s="2">
        <v>45986.5</v>
      </c>
      <c r="C13" s="1">
        <v>40137</v>
      </c>
      <c r="D13" s="1">
        <v>37489</v>
      </c>
      <c r="E13" s="1">
        <v>35920</v>
      </c>
      <c r="G13" s="1">
        <v>40196.800000000003</v>
      </c>
      <c r="H13" s="1">
        <f t="shared" si="0"/>
        <v>2.0241007095445185</v>
      </c>
      <c r="I13" s="1" t="s">
        <v>16</v>
      </c>
    </row>
    <row r="14" spans="1:9" x14ac:dyDescent="0.25">
      <c r="A14" s="1">
        <v>13</v>
      </c>
      <c r="B14" s="2">
        <v>44882</v>
      </c>
      <c r="C14" s="1">
        <v>40049</v>
      </c>
      <c r="D14" s="1">
        <v>37497</v>
      </c>
      <c r="E14" s="1">
        <v>35936</v>
      </c>
      <c r="G14" s="1">
        <v>37439</v>
      </c>
      <c r="H14" s="1">
        <f t="shared" si="0"/>
        <v>1.885232318608377</v>
      </c>
      <c r="I14" s="1" t="s">
        <v>17</v>
      </c>
    </row>
    <row r="15" spans="1:9" x14ac:dyDescent="0.25">
      <c r="A15" s="1">
        <v>14</v>
      </c>
      <c r="B15" s="2">
        <v>44954</v>
      </c>
      <c r="C15" s="1">
        <v>40329</v>
      </c>
      <c r="D15" s="1">
        <v>37417</v>
      </c>
      <c r="E15" s="1">
        <v>35936</v>
      </c>
      <c r="G15" s="1">
        <v>35444.800000000003</v>
      </c>
      <c r="H15" s="1">
        <f t="shared" si="0"/>
        <v>1.7848148317692838</v>
      </c>
      <c r="I15" s="1" t="s">
        <v>15</v>
      </c>
    </row>
    <row r="16" spans="1:9" x14ac:dyDescent="0.25">
      <c r="A16" s="1">
        <v>15</v>
      </c>
      <c r="B16" s="2">
        <v>45178.5</v>
      </c>
      <c r="C16" s="1">
        <v>40321</v>
      </c>
      <c r="D16" s="1">
        <v>37361</v>
      </c>
      <c r="E16" s="1">
        <v>36112</v>
      </c>
    </row>
    <row r="17" spans="1:5" x14ac:dyDescent="0.25">
      <c r="A17" s="1">
        <v>16</v>
      </c>
      <c r="B17" s="2">
        <v>44930</v>
      </c>
      <c r="C17" s="1">
        <v>40209</v>
      </c>
      <c r="D17" s="1">
        <v>37433</v>
      </c>
      <c r="E17" s="1">
        <v>35952</v>
      </c>
    </row>
    <row r="18" spans="1:5" x14ac:dyDescent="0.25">
      <c r="A18" s="1">
        <v>17</v>
      </c>
      <c r="B18" s="2">
        <v>44978</v>
      </c>
      <c r="C18" s="1">
        <v>40281</v>
      </c>
      <c r="D18" s="1">
        <v>37521</v>
      </c>
      <c r="E18" s="1">
        <v>36096</v>
      </c>
    </row>
    <row r="19" spans="1:5" x14ac:dyDescent="0.25">
      <c r="A19" s="1">
        <v>18</v>
      </c>
      <c r="B19" s="2">
        <v>44842</v>
      </c>
      <c r="C19" s="1">
        <v>40217</v>
      </c>
      <c r="D19" s="1">
        <v>37329</v>
      </c>
      <c r="E19" s="1">
        <v>36088</v>
      </c>
    </row>
    <row r="20" spans="1:5" x14ac:dyDescent="0.25">
      <c r="A20" s="1">
        <v>19</v>
      </c>
      <c r="B20" s="2">
        <v>44858</v>
      </c>
      <c r="C20" s="1">
        <v>40169</v>
      </c>
      <c r="D20" s="1">
        <v>37273</v>
      </c>
      <c r="E20" s="1">
        <v>36136</v>
      </c>
    </row>
    <row r="21" spans="1:5" x14ac:dyDescent="0.25">
      <c r="A21" s="1">
        <v>20</v>
      </c>
      <c r="B21" s="2">
        <v>45002.5</v>
      </c>
      <c r="C21" s="1">
        <v>40297</v>
      </c>
      <c r="D21" s="1">
        <v>37545</v>
      </c>
      <c r="E21" s="1">
        <v>36176</v>
      </c>
    </row>
    <row r="22" spans="1:5" x14ac:dyDescent="0.25">
      <c r="A22" s="1" t="s">
        <v>18</v>
      </c>
      <c r="B22" s="1">
        <f t="shared" ref="B22:E22" si="1">MAX(B2:B21)</f>
        <v>45986.5</v>
      </c>
      <c r="C22" s="1">
        <f t="shared" si="1"/>
        <v>40329</v>
      </c>
      <c r="D22" s="1">
        <f t="shared" si="1"/>
        <v>37609</v>
      </c>
      <c r="E22" s="1">
        <f t="shared" si="1"/>
        <v>36176</v>
      </c>
    </row>
    <row r="23" spans="1:5" x14ac:dyDescent="0.25">
      <c r="A23" s="1" t="s">
        <v>19</v>
      </c>
      <c r="B23" s="1">
        <f t="shared" ref="B23:E23" si="2">MIN(B2:B22)</f>
        <v>44842</v>
      </c>
      <c r="C23" s="1">
        <f t="shared" si="2"/>
        <v>40049</v>
      </c>
      <c r="D23" s="1">
        <f t="shared" si="2"/>
        <v>37273</v>
      </c>
      <c r="E23" s="1">
        <f t="shared" si="2"/>
        <v>35512</v>
      </c>
    </row>
    <row r="24" spans="1:5" x14ac:dyDescent="0.25">
      <c r="A24" s="1" t="s">
        <v>10</v>
      </c>
      <c r="B24" s="1">
        <f t="shared" ref="B24:E24" si="3">SUM(B2:B21)/20</f>
        <v>45042.3</v>
      </c>
      <c r="C24" s="1">
        <f t="shared" si="3"/>
        <v>40195.800000000003</v>
      </c>
      <c r="D24" s="1">
        <f t="shared" si="3"/>
        <v>37439</v>
      </c>
      <c r="E24" s="1">
        <f t="shared" si="3"/>
        <v>35944.800000000003</v>
      </c>
    </row>
    <row r="25" spans="1:5" x14ac:dyDescent="0.25">
      <c r="A25" s="1" t="s">
        <v>20</v>
      </c>
    </row>
  </sheetData>
  <autoFilter ref="A1:E23" xr:uid="{00000000-0009-0000-0000-000002000000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Kopia arkusza Arkusz1</vt:lpstr>
      <vt:lpstr>Arkusz2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Święcki (275777)</cp:lastModifiedBy>
  <dcterms:modified xsi:type="dcterms:W3CDTF">2024-06-15T22:05:06Z</dcterms:modified>
</cp:coreProperties>
</file>