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defaultThemeVersion="124226"/>
  <mc:AlternateContent xmlns:mc="http://schemas.openxmlformats.org/markup-compatibility/2006">
    <mc:Choice Requires="x15">
      <x15ac:absPath xmlns:x15ac="http://schemas.microsoft.com/office/spreadsheetml/2010/11/ac" url="https://uptro29158-my.sharepoint.com/personal/adriana_albu_upt_ro/Documents/Professional/Consilii-Senat/2020-2024/Consiliul Facultatii/2023.05.01 planuri pentru noul an/licenta IS/"/>
    </mc:Choice>
  </mc:AlternateContent>
  <xr:revisionPtr revIDLastSave="341" documentId="8_{8BFE9EB7-E53C-49A2-9495-5DD78EEBA323}" xr6:coauthVersionLast="47" xr6:coauthVersionMax="47" xr10:uidLastSave="{70481092-D0AF-4B40-90D4-F253BE685630}"/>
  <workbookProtection workbookAlgorithmName="SHA-512" workbookHashValue="bvu39+TPHMuKxr03G8kkVb5NHy+jc2DqO22+ig9XhSOhiQD7VUFi31FQ6YoL3jCbvLZZzsy5z0A8Vd5o8acqxw==" workbookSaltValue="wdY8iK3W5e22lKY8s+eeww==" workbookSpinCount="100000" lockStructure="1"/>
  <bookViews>
    <workbookView xWindow="-108" yWindow="-108" windowWidth="23256" windowHeight="12456" xr2:uid="{00000000-000D-0000-FFFF-FFFF00000000}"/>
  </bookViews>
  <sheets>
    <sheet name="Coperta" sheetId="11" r:id="rId1"/>
    <sheet name="PLANURI" sheetId="10" r:id="rId2"/>
    <sheet name="Date sintetice" sheetId="12" r:id="rId3"/>
    <sheet name="Materii" sheetId="13" state="hidden" r:id="rId4"/>
  </sheets>
  <definedNames>
    <definedName name="_xlnm._FilterDatabase" localSheetId="3" hidden="1">Materii!$A$2:$AI$402</definedName>
    <definedName name="_xlnm.Print_Area" localSheetId="0">Coperta!$A$2:$Y$91</definedName>
    <definedName name="_xlnm.Print_Area" localSheetId="1">PLANURI!$A$1:$AW$372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297" i="10" l="1"/>
  <c r="Y358" i="10"/>
  <c r="AW352" i="10"/>
  <c r="Y355" i="10"/>
  <c r="Y352" i="10"/>
  <c r="M355" i="10"/>
  <c r="M352" i="10"/>
  <c r="AW338" i="10"/>
  <c r="AW335" i="10"/>
  <c r="AW332" i="10"/>
  <c r="AW329" i="10"/>
  <c r="AK332" i="10"/>
  <c r="AK329" i="10"/>
  <c r="Y332" i="10"/>
  <c r="Y329" i="10"/>
  <c r="M332" i="10"/>
  <c r="M329" i="10"/>
  <c r="AW285" i="10"/>
  <c r="AW282" i="10"/>
  <c r="AW279" i="10"/>
  <c r="AW276" i="10"/>
  <c r="AW273" i="10"/>
  <c r="AW270" i="10"/>
  <c r="AW267" i="10"/>
  <c r="AW240" i="10"/>
  <c r="AW237" i="10"/>
  <c r="AW234" i="10"/>
  <c r="AW231" i="10"/>
  <c r="AW228" i="10"/>
  <c r="AW225" i="10"/>
  <c r="AW222" i="10"/>
  <c r="AW219" i="10"/>
  <c r="AW216" i="10"/>
  <c r="AW213" i="10"/>
  <c r="AW210" i="10"/>
  <c r="AW207" i="10"/>
  <c r="AW204" i="10"/>
  <c r="AK300" i="10"/>
  <c r="AK294" i="10"/>
  <c r="AK291" i="10"/>
  <c r="AK288" i="10"/>
  <c r="AK285" i="10"/>
  <c r="AK282" i="10"/>
  <c r="AK279" i="10"/>
  <c r="AK276" i="10"/>
  <c r="AK273" i="10"/>
  <c r="AK270" i="10"/>
  <c r="AK267" i="10"/>
  <c r="AK240" i="10"/>
  <c r="AK237" i="10"/>
  <c r="AK234" i="10"/>
  <c r="AK231" i="10"/>
  <c r="AK228" i="10"/>
  <c r="AK225" i="10"/>
  <c r="AK222" i="10"/>
  <c r="AK219" i="10"/>
  <c r="AK216" i="10"/>
  <c r="AK213" i="10"/>
  <c r="AK210" i="10"/>
  <c r="AK207" i="10"/>
  <c r="AK204" i="10"/>
  <c r="Y231" i="10"/>
  <c r="Y228" i="10"/>
  <c r="Y225" i="10"/>
  <c r="Y222" i="10"/>
  <c r="Y219" i="10"/>
  <c r="Y216" i="10"/>
  <c r="Y213" i="10"/>
  <c r="Y210" i="10"/>
  <c r="Y207" i="10"/>
  <c r="Y204" i="10"/>
  <c r="M228" i="10"/>
  <c r="M225" i="10"/>
  <c r="M222" i="10"/>
  <c r="M219" i="10"/>
  <c r="M216" i="10"/>
  <c r="M213" i="10"/>
  <c r="M210" i="10"/>
  <c r="M207" i="10"/>
  <c r="M204" i="10"/>
  <c r="AW91" i="10"/>
  <c r="AW88" i="10"/>
  <c r="AW85" i="10"/>
  <c r="AW82" i="10"/>
  <c r="AW79" i="10"/>
  <c r="AW76" i="10"/>
  <c r="AW73" i="10"/>
  <c r="AK91" i="10"/>
  <c r="AK88" i="10"/>
  <c r="AK85" i="10"/>
  <c r="AK82" i="10"/>
  <c r="AK79" i="10"/>
  <c r="AK76" i="10"/>
  <c r="AK73" i="10"/>
  <c r="Y97" i="10"/>
  <c r="Y94" i="10"/>
  <c r="Y91" i="10"/>
  <c r="Y88" i="10"/>
  <c r="Y85" i="10"/>
  <c r="Y82" i="10"/>
  <c r="Y79" i="10"/>
  <c r="Y76" i="10"/>
  <c r="Y73" i="10"/>
  <c r="M91" i="10"/>
  <c r="M88" i="10"/>
  <c r="M85" i="10"/>
  <c r="M82" i="10"/>
  <c r="M79" i="10"/>
  <c r="M76" i="10"/>
  <c r="M73" i="10"/>
  <c r="AW42" i="10"/>
  <c r="AW39" i="10"/>
  <c r="AW36" i="10"/>
  <c r="AW33" i="10"/>
  <c r="AW30" i="10"/>
  <c r="AW27" i="10"/>
  <c r="AW24" i="10"/>
  <c r="AW21" i="10"/>
  <c r="AK42" i="10"/>
  <c r="AK39" i="10"/>
  <c r="AK36" i="10"/>
  <c r="AK33" i="10"/>
  <c r="AK30" i="10"/>
  <c r="AK27" i="10"/>
  <c r="AK24" i="10"/>
  <c r="AK21" i="10"/>
  <c r="Y42" i="10"/>
  <c r="Y39" i="10"/>
  <c r="Y36" i="10"/>
  <c r="Y33" i="10"/>
  <c r="Y30" i="10"/>
  <c r="Y27" i="10"/>
  <c r="Y24" i="10"/>
  <c r="Y21" i="10"/>
  <c r="M42" i="10" l="1"/>
  <c r="M39" i="10"/>
  <c r="M36" i="10"/>
  <c r="M33" i="10"/>
  <c r="M30" i="10"/>
  <c r="M27" i="10"/>
  <c r="M24" i="10"/>
  <c r="M21" i="10"/>
  <c r="G107" i="10" l="1"/>
  <c r="A16" i="10" l="1"/>
  <c r="B397" i="13" l="1"/>
  <c r="H397" i="13"/>
  <c r="I397" i="13"/>
  <c r="J397" i="13"/>
  <c r="K397" i="13"/>
  <c r="L397" i="13"/>
  <c r="M397" i="13"/>
  <c r="O397" i="13"/>
  <c r="R397" i="13"/>
  <c r="AB397" i="13"/>
  <c r="AD397" i="13"/>
  <c r="AE397" i="13"/>
  <c r="AF397" i="13"/>
  <c r="B398" i="13"/>
  <c r="H398" i="13"/>
  <c r="I398" i="13"/>
  <c r="J398" i="13"/>
  <c r="K398" i="13"/>
  <c r="L398" i="13"/>
  <c r="M398" i="13"/>
  <c r="O398" i="13"/>
  <c r="R398" i="13"/>
  <c r="AB398" i="13"/>
  <c r="AD398" i="13"/>
  <c r="AE398" i="13"/>
  <c r="AF398" i="13"/>
  <c r="B399" i="13"/>
  <c r="H399" i="13"/>
  <c r="I399" i="13"/>
  <c r="J399" i="13"/>
  <c r="K399" i="13"/>
  <c r="L399" i="13"/>
  <c r="M399" i="13"/>
  <c r="O399" i="13"/>
  <c r="R399" i="13"/>
  <c r="AB399" i="13"/>
  <c r="AD399" i="13"/>
  <c r="AE399" i="13"/>
  <c r="AF399" i="13"/>
  <c r="B400" i="13"/>
  <c r="H400" i="13"/>
  <c r="I400" i="13"/>
  <c r="J400" i="13"/>
  <c r="K400" i="13"/>
  <c r="L400" i="13"/>
  <c r="M400" i="13"/>
  <c r="O400" i="13"/>
  <c r="R400" i="13"/>
  <c r="AB400" i="13"/>
  <c r="AD400" i="13"/>
  <c r="AE400" i="13"/>
  <c r="AF400" i="13"/>
  <c r="B401" i="13"/>
  <c r="H401" i="13"/>
  <c r="I401" i="13"/>
  <c r="J401" i="13"/>
  <c r="K401" i="13"/>
  <c r="L401" i="13"/>
  <c r="M401" i="13"/>
  <c r="O401" i="13"/>
  <c r="R401" i="13"/>
  <c r="AB401" i="13"/>
  <c r="AD401" i="13"/>
  <c r="AE401" i="13"/>
  <c r="AF401" i="13"/>
  <c r="B402" i="13"/>
  <c r="H402" i="13"/>
  <c r="I402" i="13"/>
  <c r="J402" i="13"/>
  <c r="K402" i="13"/>
  <c r="L402" i="13"/>
  <c r="M402" i="13"/>
  <c r="O402" i="13"/>
  <c r="R402" i="13"/>
  <c r="AB402" i="13"/>
  <c r="AD402" i="13"/>
  <c r="AE402" i="13"/>
  <c r="AF402" i="13"/>
  <c r="B31" i="13"/>
  <c r="AB31" i="13"/>
  <c r="AD31" i="13"/>
  <c r="AE31" i="13"/>
  <c r="AF31" i="13"/>
  <c r="B32" i="13"/>
  <c r="H32" i="13"/>
  <c r="AB32" i="13"/>
  <c r="AD32" i="13"/>
  <c r="AE32" i="13"/>
  <c r="AF32" i="13"/>
  <c r="B33" i="13"/>
  <c r="AB33" i="13"/>
  <c r="AD33" i="13"/>
  <c r="AE33" i="13"/>
  <c r="AF33" i="13"/>
  <c r="B34" i="13"/>
  <c r="H34" i="13"/>
  <c r="AB34" i="13"/>
  <c r="AD34" i="13"/>
  <c r="AE34" i="13"/>
  <c r="AF34" i="13"/>
  <c r="B35" i="13"/>
  <c r="AB35" i="13"/>
  <c r="AD35" i="13"/>
  <c r="AE35" i="13"/>
  <c r="AF35" i="13"/>
  <c r="B36" i="13"/>
  <c r="H36" i="13"/>
  <c r="AB36" i="13"/>
  <c r="AD36" i="13"/>
  <c r="AE36" i="13"/>
  <c r="AF36" i="13"/>
  <c r="B37" i="13"/>
  <c r="AB37" i="13"/>
  <c r="AD37" i="13"/>
  <c r="AE37" i="13"/>
  <c r="AF37" i="13"/>
  <c r="B38" i="13"/>
  <c r="H38" i="13"/>
  <c r="AB38" i="13"/>
  <c r="AD38" i="13"/>
  <c r="AE38" i="13"/>
  <c r="AF38" i="13"/>
  <c r="A39" i="13"/>
  <c r="B39" i="13"/>
  <c r="C39" i="13"/>
  <c r="D39" i="13"/>
  <c r="E39" i="13"/>
  <c r="F39" i="13"/>
  <c r="G39" i="13"/>
  <c r="H39" i="13"/>
  <c r="I39" i="13"/>
  <c r="J39" i="13"/>
  <c r="K39" i="13"/>
  <c r="L39" i="13"/>
  <c r="M39" i="13"/>
  <c r="N39" i="13"/>
  <c r="O39" i="13"/>
  <c r="P39" i="13"/>
  <c r="Q39" i="13"/>
  <c r="R39" i="13"/>
  <c r="S39" i="13"/>
  <c r="T39" i="13"/>
  <c r="U39" i="13"/>
  <c r="W39" i="13"/>
  <c r="X39" i="13"/>
  <c r="Y39" i="13"/>
  <c r="AB39" i="13"/>
  <c r="AD39" i="13"/>
  <c r="AE39" i="13"/>
  <c r="AF39" i="13"/>
  <c r="B40" i="13"/>
  <c r="H40" i="13"/>
  <c r="AB40" i="13"/>
  <c r="AD40" i="13"/>
  <c r="AE40" i="13"/>
  <c r="AF40" i="13"/>
  <c r="B41" i="13"/>
  <c r="AB41" i="13"/>
  <c r="AD41" i="13"/>
  <c r="AE41" i="13"/>
  <c r="AF41" i="13"/>
  <c r="B42" i="13"/>
  <c r="H42" i="13"/>
  <c r="AB42" i="13"/>
  <c r="AD42" i="13"/>
  <c r="AE42" i="13"/>
  <c r="AF42" i="13"/>
  <c r="B43" i="13"/>
  <c r="AB43" i="13"/>
  <c r="AD43" i="13"/>
  <c r="AE43" i="13"/>
  <c r="AF43" i="13"/>
  <c r="B44" i="13"/>
  <c r="H44" i="13"/>
  <c r="AB44" i="13"/>
  <c r="AD44" i="13"/>
  <c r="AE44" i="13"/>
  <c r="AF44" i="13"/>
  <c r="B45" i="13"/>
  <c r="AB45" i="13"/>
  <c r="AD45" i="13"/>
  <c r="AE45" i="13"/>
  <c r="AF45" i="13"/>
  <c r="B46" i="13"/>
  <c r="H46" i="13"/>
  <c r="AB46" i="13"/>
  <c r="AD46" i="13"/>
  <c r="AE46" i="13"/>
  <c r="AF46" i="13"/>
  <c r="B47" i="13"/>
  <c r="AB47" i="13"/>
  <c r="AD47" i="13"/>
  <c r="AE47" i="13"/>
  <c r="AF47" i="13"/>
  <c r="B48" i="13"/>
  <c r="H48" i="13"/>
  <c r="AB48" i="13"/>
  <c r="AD48" i="13"/>
  <c r="AE48" i="13"/>
  <c r="AF48" i="13"/>
  <c r="B49" i="13"/>
  <c r="AB49" i="13"/>
  <c r="AD49" i="13"/>
  <c r="AE49" i="13"/>
  <c r="AF49" i="13"/>
  <c r="B50" i="13"/>
  <c r="H50" i="13"/>
  <c r="AB50" i="13"/>
  <c r="AD50" i="13"/>
  <c r="AE50" i="13"/>
  <c r="AF50" i="13"/>
  <c r="A51" i="13"/>
  <c r="B51" i="13"/>
  <c r="C51" i="13"/>
  <c r="D51" i="13"/>
  <c r="E51" i="13"/>
  <c r="F51" i="13"/>
  <c r="G51" i="13"/>
  <c r="H51" i="13"/>
  <c r="I51" i="13"/>
  <c r="J51" i="13"/>
  <c r="K51" i="13"/>
  <c r="L51" i="13"/>
  <c r="M51" i="13"/>
  <c r="N51" i="13"/>
  <c r="O51" i="13"/>
  <c r="P51" i="13"/>
  <c r="Q51" i="13"/>
  <c r="R51" i="13"/>
  <c r="S51" i="13"/>
  <c r="T51" i="13"/>
  <c r="U51" i="13"/>
  <c r="W51" i="13"/>
  <c r="X51" i="13"/>
  <c r="Y51" i="13"/>
  <c r="AB51" i="13"/>
  <c r="AD51" i="13"/>
  <c r="AE51" i="13"/>
  <c r="AF51" i="13"/>
  <c r="A52" i="13"/>
  <c r="B52" i="13"/>
  <c r="C52" i="13"/>
  <c r="D52" i="13"/>
  <c r="E52" i="13"/>
  <c r="F52" i="13"/>
  <c r="G52" i="13"/>
  <c r="H52" i="13"/>
  <c r="I52" i="13"/>
  <c r="J52" i="13"/>
  <c r="K52" i="13"/>
  <c r="L52" i="13"/>
  <c r="M52" i="13"/>
  <c r="N52" i="13"/>
  <c r="O52" i="13"/>
  <c r="P52" i="13"/>
  <c r="Q52" i="13"/>
  <c r="R52" i="13"/>
  <c r="S52" i="13"/>
  <c r="T52" i="13"/>
  <c r="U52" i="13"/>
  <c r="V52" i="13"/>
  <c r="W52" i="13"/>
  <c r="X52" i="13"/>
  <c r="Y52" i="13"/>
  <c r="AB52" i="13"/>
  <c r="AD52" i="13"/>
  <c r="AE52" i="13"/>
  <c r="AF52" i="13"/>
  <c r="B53" i="13"/>
  <c r="AB53" i="13"/>
  <c r="AD53" i="13"/>
  <c r="AE53" i="13"/>
  <c r="AF53" i="13"/>
  <c r="B54" i="13"/>
  <c r="H54" i="13"/>
  <c r="AB54" i="13"/>
  <c r="AD54" i="13"/>
  <c r="AE54" i="13"/>
  <c r="AF54" i="13"/>
  <c r="B55" i="13"/>
  <c r="AB55" i="13"/>
  <c r="AD55" i="13"/>
  <c r="AE55" i="13"/>
  <c r="AF55" i="13"/>
  <c r="B56" i="13"/>
  <c r="H56" i="13"/>
  <c r="AB56" i="13"/>
  <c r="AD56" i="13"/>
  <c r="AE56" i="13"/>
  <c r="AF56" i="13"/>
  <c r="B57" i="13"/>
  <c r="AB57" i="13"/>
  <c r="AD57" i="13"/>
  <c r="AE57" i="13"/>
  <c r="AF57" i="13"/>
  <c r="B58" i="13"/>
  <c r="H58" i="13"/>
  <c r="AB58" i="13"/>
  <c r="AD58" i="13"/>
  <c r="AE58" i="13"/>
  <c r="AF58" i="13"/>
  <c r="B59" i="13"/>
  <c r="AB59" i="13"/>
  <c r="AD59" i="13"/>
  <c r="AE59" i="13"/>
  <c r="AF59" i="13"/>
  <c r="B60" i="13"/>
  <c r="H60" i="13"/>
  <c r="AB60" i="13"/>
  <c r="AD60" i="13"/>
  <c r="AE60" i="13"/>
  <c r="AF60" i="13"/>
  <c r="B61" i="13"/>
  <c r="AB61" i="13"/>
  <c r="AD61" i="13"/>
  <c r="AE61" i="13"/>
  <c r="AF61" i="13"/>
  <c r="B62" i="13"/>
  <c r="H62" i="13"/>
  <c r="AB62" i="13"/>
  <c r="AD62" i="13"/>
  <c r="AE62" i="13"/>
  <c r="AF62" i="13"/>
  <c r="B63" i="13"/>
  <c r="AB63" i="13"/>
  <c r="AD63" i="13"/>
  <c r="AE63" i="13"/>
  <c r="AF63" i="13"/>
  <c r="A64" i="13"/>
  <c r="B64" i="13"/>
  <c r="C64" i="13"/>
  <c r="D64" i="13"/>
  <c r="E64" i="13"/>
  <c r="F64" i="13"/>
  <c r="G64" i="13"/>
  <c r="H64" i="13"/>
  <c r="I64" i="13"/>
  <c r="J64" i="13"/>
  <c r="K64" i="13"/>
  <c r="L64" i="13"/>
  <c r="M64" i="13"/>
  <c r="N64" i="13"/>
  <c r="O64" i="13"/>
  <c r="P64" i="13"/>
  <c r="Q64" i="13"/>
  <c r="R64" i="13"/>
  <c r="S64" i="13"/>
  <c r="T64" i="13"/>
  <c r="U64" i="13"/>
  <c r="W64" i="13"/>
  <c r="X64" i="13"/>
  <c r="Y64" i="13"/>
  <c r="AB64" i="13"/>
  <c r="AD64" i="13"/>
  <c r="AE64" i="13"/>
  <c r="AF64" i="13"/>
  <c r="B65" i="13"/>
  <c r="AB65" i="13"/>
  <c r="AD65" i="13"/>
  <c r="AE65" i="13"/>
  <c r="AF65" i="13"/>
  <c r="B66" i="13"/>
  <c r="H66" i="13"/>
  <c r="AB66" i="13"/>
  <c r="AD66" i="13"/>
  <c r="AE66" i="13"/>
  <c r="AF66" i="13"/>
  <c r="B67" i="13"/>
  <c r="AB67" i="13"/>
  <c r="AD67" i="13"/>
  <c r="AE67" i="13"/>
  <c r="AF67" i="13"/>
  <c r="B68" i="13"/>
  <c r="H68" i="13"/>
  <c r="AB68" i="13"/>
  <c r="AD68" i="13"/>
  <c r="AE68" i="13"/>
  <c r="AF68" i="13"/>
  <c r="B69" i="13"/>
  <c r="AB69" i="13"/>
  <c r="AD69" i="13"/>
  <c r="AE69" i="13"/>
  <c r="AF69" i="13"/>
  <c r="B70" i="13"/>
  <c r="H70" i="13"/>
  <c r="AB70" i="13"/>
  <c r="AD70" i="13"/>
  <c r="AE70" i="13"/>
  <c r="AF70" i="13"/>
  <c r="B71" i="13"/>
  <c r="AB71" i="13"/>
  <c r="AD71" i="13"/>
  <c r="AE71" i="13"/>
  <c r="AF71" i="13"/>
  <c r="B72" i="13"/>
  <c r="H72" i="13"/>
  <c r="AB72" i="13"/>
  <c r="AD72" i="13"/>
  <c r="AE72" i="13"/>
  <c r="AF72" i="13"/>
  <c r="B73" i="13"/>
  <c r="AB73" i="13"/>
  <c r="AD73" i="13"/>
  <c r="AE73" i="13"/>
  <c r="AF73" i="13"/>
  <c r="B74" i="13"/>
  <c r="H74" i="13"/>
  <c r="AB74" i="13"/>
  <c r="AD74" i="13"/>
  <c r="AE74" i="13"/>
  <c r="AF74" i="13"/>
  <c r="B75" i="13"/>
  <c r="AB75" i="13"/>
  <c r="AD75" i="13"/>
  <c r="AE75" i="13"/>
  <c r="AF75" i="13"/>
  <c r="A76" i="13"/>
  <c r="B76" i="13"/>
  <c r="C76" i="13"/>
  <c r="D76" i="13"/>
  <c r="E76" i="13"/>
  <c r="F76" i="13"/>
  <c r="G76" i="13"/>
  <c r="H76" i="13"/>
  <c r="I76" i="13"/>
  <c r="J76" i="13"/>
  <c r="K76" i="13"/>
  <c r="L76" i="13"/>
  <c r="M76" i="13"/>
  <c r="N76" i="13"/>
  <c r="O76" i="13"/>
  <c r="P76" i="13"/>
  <c r="Q76" i="13"/>
  <c r="R76" i="13"/>
  <c r="S76" i="13"/>
  <c r="T76" i="13"/>
  <c r="U76" i="13"/>
  <c r="W76" i="13"/>
  <c r="X76" i="13"/>
  <c r="Y76" i="13"/>
  <c r="AB76" i="13"/>
  <c r="AD76" i="13"/>
  <c r="AE76" i="13"/>
  <c r="AF76" i="13"/>
  <c r="A77" i="13"/>
  <c r="B77" i="13"/>
  <c r="C77" i="13"/>
  <c r="D77" i="13"/>
  <c r="E77" i="13"/>
  <c r="F77" i="13"/>
  <c r="G77" i="13"/>
  <c r="H77" i="13"/>
  <c r="I77" i="13"/>
  <c r="J77" i="13"/>
  <c r="K77" i="13"/>
  <c r="L77" i="13"/>
  <c r="M77" i="13"/>
  <c r="N77" i="13"/>
  <c r="O77" i="13"/>
  <c r="P77" i="13"/>
  <c r="Q77" i="13"/>
  <c r="R77" i="13"/>
  <c r="S77" i="13"/>
  <c r="T77" i="13"/>
  <c r="U77" i="13"/>
  <c r="V77" i="13"/>
  <c r="W77" i="13"/>
  <c r="X77" i="13"/>
  <c r="Y77" i="13"/>
  <c r="AB77" i="13"/>
  <c r="AD77" i="13"/>
  <c r="AE77" i="13"/>
  <c r="AF77" i="13"/>
  <c r="B78" i="13"/>
  <c r="H78" i="13"/>
  <c r="AB78" i="13"/>
  <c r="AD78" i="13"/>
  <c r="AE78" i="13"/>
  <c r="AF78" i="13"/>
  <c r="B79" i="13"/>
  <c r="AB79" i="13"/>
  <c r="AD79" i="13"/>
  <c r="AE79" i="13"/>
  <c r="AF79" i="13"/>
  <c r="B80" i="13"/>
  <c r="H80" i="13"/>
  <c r="AB80" i="13"/>
  <c r="AD80" i="13"/>
  <c r="AE80" i="13"/>
  <c r="AF80" i="13"/>
  <c r="B81" i="13"/>
  <c r="AB81" i="13"/>
  <c r="AD81" i="13"/>
  <c r="AE81" i="13"/>
  <c r="AF81" i="13"/>
  <c r="B82" i="13"/>
  <c r="H82" i="13"/>
  <c r="AB82" i="13"/>
  <c r="AD82" i="13"/>
  <c r="AE82" i="13"/>
  <c r="AF82" i="13"/>
  <c r="B83" i="13"/>
  <c r="AB83" i="13"/>
  <c r="AD83" i="13"/>
  <c r="AE83" i="13"/>
  <c r="AF83" i="13"/>
  <c r="B84" i="13"/>
  <c r="H84" i="13"/>
  <c r="AB84" i="13"/>
  <c r="AD84" i="13"/>
  <c r="AE84" i="13"/>
  <c r="AF84" i="13"/>
  <c r="B85" i="13"/>
  <c r="AB85" i="13"/>
  <c r="AD85" i="13"/>
  <c r="AE85" i="13"/>
  <c r="AF85" i="13"/>
  <c r="B86" i="13"/>
  <c r="H86" i="13"/>
  <c r="AB86" i="13"/>
  <c r="AD86" i="13"/>
  <c r="AE86" i="13"/>
  <c r="AF86" i="13"/>
  <c r="B87" i="13"/>
  <c r="AB87" i="13"/>
  <c r="AD87" i="13"/>
  <c r="AE87" i="13"/>
  <c r="AF87" i="13"/>
  <c r="B88" i="13"/>
  <c r="H88" i="13"/>
  <c r="AB88" i="13"/>
  <c r="AD88" i="13"/>
  <c r="AE88" i="13"/>
  <c r="AF88" i="13"/>
  <c r="A89" i="13"/>
  <c r="B89" i="13"/>
  <c r="C89" i="13"/>
  <c r="D89" i="13"/>
  <c r="E89" i="13"/>
  <c r="F89" i="13"/>
  <c r="G89" i="13"/>
  <c r="H89" i="13"/>
  <c r="I89" i="13"/>
  <c r="J89" i="13"/>
  <c r="K89" i="13"/>
  <c r="L89" i="13"/>
  <c r="M89" i="13"/>
  <c r="N89" i="13"/>
  <c r="O89" i="13"/>
  <c r="P89" i="13"/>
  <c r="Q89" i="13"/>
  <c r="R89" i="13"/>
  <c r="S89" i="13"/>
  <c r="T89" i="13"/>
  <c r="U89" i="13"/>
  <c r="W89" i="13"/>
  <c r="X89" i="13"/>
  <c r="Y89" i="13"/>
  <c r="AB89" i="13"/>
  <c r="AD89" i="13"/>
  <c r="AE89" i="13"/>
  <c r="AF89" i="13"/>
  <c r="B90" i="13"/>
  <c r="H90" i="13"/>
  <c r="AB90" i="13"/>
  <c r="AD90" i="13"/>
  <c r="AE90" i="13"/>
  <c r="AF90" i="13"/>
  <c r="B91" i="13"/>
  <c r="AB91" i="13"/>
  <c r="AD91" i="13"/>
  <c r="AE91" i="13"/>
  <c r="AF91" i="13"/>
  <c r="B92" i="13"/>
  <c r="H92" i="13"/>
  <c r="AB92" i="13"/>
  <c r="AD92" i="13"/>
  <c r="AE92" i="13"/>
  <c r="AF92" i="13"/>
  <c r="B93" i="13"/>
  <c r="AB93" i="13"/>
  <c r="AD93" i="13"/>
  <c r="AE93" i="13"/>
  <c r="AF93" i="13"/>
  <c r="B94" i="13"/>
  <c r="H94" i="13"/>
  <c r="AB94" i="13"/>
  <c r="AD94" i="13"/>
  <c r="AE94" i="13"/>
  <c r="AF94" i="13"/>
  <c r="B95" i="13"/>
  <c r="AB95" i="13"/>
  <c r="AD95" i="13"/>
  <c r="AE95" i="13"/>
  <c r="AF95" i="13"/>
  <c r="B96" i="13"/>
  <c r="H96" i="13"/>
  <c r="AB96" i="13"/>
  <c r="AD96" i="13"/>
  <c r="AE96" i="13"/>
  <c r="AF96" i="13"/>
  <c r="B97" i="13"/>
  <c r="AB97" i="13"/>
  <c r="AD97" i="13"/>
  <c r="AE97" i="13"/>
  <c r="AF97" i="13"/>
  <c r="B98" i="13"/>
  <c r="H98" i="13"/>
  <c r="AB98" i="13"/>
  <c r="AD98" i="13"/>
  <c r="AE98" i="13"/>
  <c r="AF98" i="13"/>
  <c r="B99" i="13"/>
  <c r="AB99" i="13"/>
  <c r="AD99" i="13"/>
  <c r="AE99" i="13"/>
  <c r="AF99" i="13"/>
  <c r="B100" i="13"/>
  <c r="H100" i="13"/>
  <c r="AB100" i="13"/>
  <c r="AD100" i="13"/>
  <c r="AE100" i="13"/>
  <c r="AF100" i="13"/>
  <c r="A101" i="13"/>
  <c r="B101" i="13"/>
  <c r="C101" i="13"/>
  <c r="D101" i="13"/>
  <c r="E101" i="13"/>
  <c r="F101" i="13"/>
  <c r="G101" i="13"/>
  <c r="H101" i="13"/>
  <c r="I101" i="13"/>
  <c r="J101" i="13"/>
  <c r="K101" i="13"/>
  <c r="L101" i="13"/>
  <c r="M101" i="13"/>
  <c r="N101" i="13"/>
  <c r="O101" i="13"/>
  <c r="P101" i="13"/>
  <c r="Q101" i="13"/>
  <c r="R101" i="13"/>
  <c r="S101" i="13"/>
  <c r="T101" i="13"/>
  <c r="U101" i="13"/>
  <c r="W101" i="13"/>
  <c r="X101" i="13"/>
  <c r="Y101" i="13"/>
  <c r="AB101" i="13"/>
  <c r="AD101" i="13"/>
  <c r="AE101" i="13"/>
  <c r="AF101" i="13"/>
  <c r="A102" i="13"/>
  <c r="B102" i="13"/>
  <c r="C102" i="13"/>
  <c r="D102" i="13"/>
  <c r="E102" i="13"/>
  <c r="F102" i="13"/>
  <c r="G102" i="13"/>
  <c r="H102" i="13"/>
  <c r="I102" i="13"/>
  <c r="J102" i="13"/>
  <c r="K102" i="13"/>
  <c r="L102" i="13"/>
  <c r="M102" i="13"/>
  <c r="N102" i="13"/>
  <c r="O102" i="13"/>
  <c r="P102" i="13"/>
  <c r="Q102" i="13"/>
  <c r="R102" i="13"/>
  <c r="S102" i="13"/>
  <c r="T102" i="13"/>
  <c r="U102" i="13"/>
  <c r="V102" i="13"/>
  <c r="W102" i="13"/>
  <c r="X102" i="13"/>
  <c r="Y102" i="13"/>
  <c r="AB102" i="13"/>
  <c r="AD102" i="13"/>
  <c r="AE102" i="13"/>
  <c r="AF102" i="13"/>
  <c r="A103" i="13"/>
  <c r="B103" i="13"/>
  <c r="C103" i="13"/>
  <c r="D103" i="13"/>
  <c r="E103" i="13"/>
  <c r="F103" i="13"/>
  <c r="G103" i="13"/>
  <c r="H103" i="13"/>
  <c r="I103" i="13"/>
  <c r="J103" i="13"/>
  <c r="K103" i="13"/>
  <c r="L103" i="13"/>
  <c r="M103" i="13"/>
  <c r="N103" i="13"/>
  <c r="O103" i="13"/>
  <c r="P103" i="13"/>
  <c r="Q103" i="13"/>
  <c r="R103" i="13"/>
  <c r="S103" i="13"/>
  <c r="T103" i="13"/>
  <c r="U103" i="13"/>
  <c r="V103" i="13"/>
  <c r="W103" i="13"/>
  <c r="X103" i="13"/>
  <c r="Y103" i="13"/>
  <c r="AB103" i="13"/>
  <c r="AD103" i="13"/>
  <c r="AE103" i="13"/>
  <c r="AF103" i="13"/>
  <c r="A104" i="13"/>
  <c r="B104"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AB104" i="13"/>
  <c r="AD104" i="13"/>
  <c r="AE104" i="13"/>
  <c r="AF104" i="13"/>
  <c r="B105" i="13"/>
  <c r="N105" i="13"/>
  <c r="O105" i="13"/>
  <c r="P105" i="13"/>
  <c r="Q105" i="13"/>
  <c r="R105" i="13"/>
  <c r="S105" i="13"/>
  <c r="AB105" i="13"/>
  <c r="AD105" i="13"/>
  <c r="AE105" i="13"/>
  <c r="AF105" i="13"/>
  <c r="B106" i="13"/>
  <c r="H106" i="13"/>
  <c r="N106" i="13"/>
  <c r="O106" i="13"/>
  <c r="P106" i="13"/>
  <c r="Q106" i="13"/>
  <c r="R106" i="13"/>
  <c r="S106" i="13"/>
  <c r="AB106" i="13"/>
  <c r="AD106" i="13"/>
  <c r="AE106" i="13"/>
  <c r="AF106" i="13"/>
  <c r="B107" i="13"/>
  <c r="N107" i="13"/>
  <c r="O107" i="13"/>
  <c r="P107" i="13"/>
  <c r="Q107" i="13"/>
  <c r="R107" i="13"/>
  <c r="S107" i="13"/>
  <c r="AB107" i="13"/>
  <c r="AD107" i="13"/>
  <c r="AE107" i="13"/>
  <c r="AF107" i="13"/>
  <c r="B108" i="13"/>
  <c r="H108" i="13"/>
  <c r="N108" i="13"/>
  <c r="O108" i="13"/>
  <c r="P108" i="13"/>
  <c r="Q108" i="13"/>
  <c r="R108" i="13"/>
  <c r="S108" i="13"/>
  <c r="AB108" i="13"/>
  <c r="AD108" i="13"/>
  <c r="AE108" i="13"/>
  <c r="AF108" i="13"/>
  <c r="B109" i="13"/>
  <c r="N109" i="13"/>
  <c r="O109" i="13"/>
  <c r="P109" i="13"/>
  <c r="Q109" i="13"/>
  <c r="R109" i="13"/>
  <c r="S109" i="13"/>
  <c r="AB109" i="13"/>
  <c r="AD109" i="13"/>
  <c r="AE109" i="13"/>
  <c r="AF109" i="13"/>
  <c r="B110" i="13"/>
  <c r="H110" i="13"/>
  <c r="N110" i="13"/>
  <c r="O110" i="13"/>
  <c r="P110" i="13"/>
  <c r="Q110" i="13"/>
  <c r="R110" i="13"/>
  <c r="S110" i="13"/>
  <c r="AB110" i="13"/>
  <c r="AD110" i="13"/>
  <c r="AE110" i="13"/>
  <c r="AF110" i="13"/>
  <c r="B111" i="13"/>
  <c r="N111" i="13"/>
  <c r="O111" i="13"/>
  <c r="P111" i="13"/>
  <c r="Q111" i="13"/>
  <c r="R111" i="13"/>
  <c r="S111" i="13"/>
  <c r="AB111" i="13"/>
  <c r="AD111" i="13"/>
  <c r="AE111" i="13"/>
  <c r="AF111" i="13"/>
  <c r="B112" i="13"/>
  <c r="H112" i="13"/>
  <c r="N112" i="13"/>
  <c r="O112" i="13"/>
  <c r="P112" i="13"/>
  <c r="Q112" i="13"/>
  <c r="R112" i="13"/>
  <c r="S112" i="13"/>
  <c r="AB112" i="13"/>
  <c r="AD112" i="13"/>
  <c r="AE112" i="13"/>
  <c r="AF112" i="13"/>
  <c r="B113" i="13"/>
  <c r="N113" i="13"/>
  <c r="O113" i="13"/>
  <c r="P113" i="13"/>
  <c r="Q113" i="13"/>
  <c r="R113" i="13"/>
  <c r="S113" i="13"/>
  <c r="AB113" i="13"/>
  <c r="AD113" i="13"/>
  <c r="AE113" i="13"/>
  <c r="AF113" i="13"/>
  <c r="B114" i="13"/>
  <c r="H114" i="13"/>
  <c r="N114" i="13"/>
  <c r="O114" i="13"/>
  <c r="P114" i="13"/>
  <c r="Q114" i="13"/>
  <c r="R114" i="13"/>
  <c r="S114" i="13"/>
  <c r="AB114" i="13"/>
  <c r="AD114" i="13"/>
  <c r="AE114" i="13"/>
  <c r="AF114" i="13"/>
  <c r="B115" i="13"/>
  <c r="N115" i="13"/>
  <c r="O115" i="13"/>
  <c r="P115" i="13"/>
  <c r="Q115" i="13"/>
  <c r="R115" i="13"/>
  <c r="S115" i="13"/>
  <c r="AB115" i="13"/>
  <c r="AD115" i="13"/>
  <c r="AE115" i="13"/>
  <c r="AF115" i="13"/>
  <c r="B116" i="13"/>
  <c r="H116" i="13"/>
  <c r="N116" i="13"/>
  <c r="O116" i="13"/>
  <c r="P116" i="13"/>
  <c r="Q116" i="13"/>
  <c r="R116" i="13"/>
  <c r="S116" i="13"/>
  <c r="AB116" i="13"/>
  <c r="AD116" i="13"/>
  <c r="AE116" i="13"/>
  <c r="AF116" i="13"/>
  <c r="A117" i="13"/>
  <c r="B117" i="13"/>
  <c r="C117" i="13"/>
  <c r="D117" i="13"/>
  <c r="E117" i="13"/>
  <c r="F117" i="13"/>
  <c r="G117" i="13"/>
  <c r="H117" i="13"/>
  <c r="I117" i="13"/>
  <c r="J117" i="13"/>
  <c r="K117" i="13"/>
  <c r="L117" i="13"/>
  <c r="M117" i="13"/>
  <c r="N117" i="13"/>
  <c r="O117" i="13"/>
  <c r="P117" i="13"/>
  <c r="Q117" i="13"/>
  <c r="R117" i="13"/>
  <c r="S117" i="13"/>
  <c r="T117" i="13"/>
  <c r="U117" i="13"/>
  <c r="V117" i="13"/>
  <c r="W117" i="13"/>
  <c r="X117" i="13"/>
  <c r="Y117" i="13"/>
  <c r="AB117" i="13"/>
  <c r="AD117" i="13"/>
  <c r="AE117" i="13"/>
  <c r="AF117" i="13"/>
  <c r="B118" i="13"/>
  <c r="H118" i="13"/>
  <c r="N118" i="13"/>
  <c r="O118" i="13"/>
  <c r="P118" i="13"/>
  <c r="Q118" i="13"/>
  <c r="R118" i="13"/>
  <c r="S118" i="13"/>
  <c r="AB118" i="13"/>
  <c r="AD118" i="13"/>
  <c r="AE118" i="13"/>
  <c r="AF118" i="13"/>
  <c r="B119" i="13"/>
  <c r="N119" i="13"/>
  <c r="O119" i="13"/>
  <c r="P119" i="13"/>
  <c r="Q119" i="13"/>
  <c r="R119" i="13"/>
  <c r="S119" i="13"/>
  <c r="AB119" i="13"/>
  <c r="AD119" i="13"/>
  <c r="AE119" i="13"/>
  <c r="AF119" i="13"/>
  <c r="B120" i="13"/>
  <c r="H120" i="13"/>
  <c r="N120" i="13"/>
  <c r="O120" i="13"/>
  <c r="P120" i="13"/>
  <c r="Q120" i="13"/>
  <c r="R120" i="13"/>
  <c r="S120" i="13"/>
  <c r="AB120" i="13"/>
  <c r="AD120" i="13"/>
  <c r="AE120" i="13"/>
  <c r="AF120" i="13"/>
  <c r="B121" i="13"/>
  <c r="N121" i="13"/>
  <c r="O121" i="13"/>
  <c r="P121" i="13"/>
  <c r="Q121" i="13"/>
  <c r="R121" i="13"/>
  <c r="S121" i="13"/>
  <c r="AB121" i="13"/>
  <c r="AD121" i="13"/>
  <c r="AE121" i="13"/>
  <c r="AF121" i="13"/>
  <c r="B122" i="13"/>
  <c r="H122" i="13"/>
  <c r="N122" i="13"/>
  <c r="O122" i="13"/>
  <c r="P122" i="13"/>
  <c r="Q122" i="13"/>
  <c r="R122" i="13"/>
  <c r="S122" i="13"/>
  <c r="AB122" i="13"/>
  <c r="AD122" i="13"/>
  <c r="AE122" i="13"/>
  <c r="AF122" i="13"/>
  <c r="B123" i="13"/>
  <c r="N123" i="13"/>
  <c r="O123" i="13"/>
  <c r="P123" i="13"/>
  <c r="Q123" i="13"/>
  <c r="R123" i="13"/>
  <c r="S123" i="13"/>
  <c r="AB123" i="13"/>
  <c r="AD123" i="13"/>
  <c r="AE123" i="13"/>
  <c r="AF123" i="13"/>
  <c r="B124" i="13"/>
  <c r="H124" i="13"/>
  <c r="N124" i="13"/>
  <c r="O124" i="13"/>
  <c r="P124" i="13"/>
  <c r="Q124" i="13"/>
  <c r="R124" i="13"/>
  <c r="S124" i="13"/>
  <c r="AB124" i="13"/>
  <c r="AD124" i="13"/>
  <c r="AE124" i="13"/>
  <c r="AF124" i="13"/>
  <c r="B125" i="13"/>
  <c r="N125" i="13"/>
  <c r="O125" i="13"/>
  <c r="P125" i="13"/>
  <c r="Q125" i="13"/>
  <c r="R125" i="13"/>
  <c r="S125" i="13"/>
  <c r="AB125" i="13"/>
  <c r="AD125" i="13"/>
  <c r="AE125" i="13"/>
  <c r="AF125" i="13"/>
  <c r="B126" i="13"/>
  <c r="H126" i="13"/>
  <c r="N126" i="13"/>
  <c r="O126" i="13"/>
  <c r="P126" i="13"/>
  <c r="Q126" i="13"/>
  <c r="R126" i="13"/>
  <c r="S126" i="13"/>
  <c r="AB126" i="13"/>
  <c r="AD126" i="13"/>
  <c r="AE126" i="13"/>
  <c r="AF126" i="13"/>
  <c r="B127" i="13"/>
  <c r="N127" i="13"/>
  <c r="O127" i="13"/>
  <c r="P127" i="13"/>
  <c r="Q127" i="13"/>
  <c r="R127" i="13"/>
  <c r="S127" i="13"/>
  <c r="AB127" i="13"/>
  <c r="AD127" i="13"/>
  <c r="AE127" i="13"/>
  <c r="AF127" i="13"/>
  <c r="B128" i="13"/>
  <c r="H128" i="13"/>
  <c r="N128" i="13"/>
  <c r="O128" i="13"/>
  <c r="P128" i="13"/>
  <c r="Q128" i="13"/>
  <c r="R128" i="13"/>
  <c r="S128" i="13"/>
  <c r="AB128" i="13"/>
  <c r="AD128" i="13"/>
  <c r="AE128" i="13"/>
  <c r="AF128" i="13"/>
  <c r="B129" i="13"/>
  <c r="N129" i="13"/>
  <c r="O129" i="13"/>
  <c r="P129" i="13"/>
  <c r="Q129" i="13"/>
  <c r="R129" i="13"/>
  <c r="S129" i="13"/>
  <c r="AB129" i="13"/>
  <c r="AD129" i="13"/>
  <c r="AE129" i="13"/>
  <c r="AF129" i="13"/>
  <c r="A130" i="13"/>
  <c r="B130" i="13"/>
  <c r="C130" i="13"/>
  <c r="D130" i="13"/>
  <c r="E130" i="13"/>
  <c r="F130" i="13"/>
  <c r="G130" i="13"/>
  <c r="H130" i="13"/>
  <c r="I130" i="13"/>
  <c r="J130" i="13"/>
  <c r="K130" i="13"/>
  <c r="L130" i="13"/>
  <c r="M130" i="13"/>
  <c r="N130" i="13"/>
  <c r="O130" i="13"/>
  <c r="P130" i="13"/>
  <c r="Q130" i="13"/>
  <c r="R130" i="13"/>
  <c r="S130" i="13"/>
  <c r="T130" i="13"/>
  <c r="U130" i="13"/>
  <c r="V130" i="13"/>
  <c r="W130" i="13"/>
  <c r="X130" i="13"/>
  <c r="Y130" i="13"/>
  <c r="AB130" i="13"/>
  <c r="AD130" i="13"/>
  <c r="AE130" i="13"/>
  <c r="AF130" i="13"/>
  <c r="B131" i="13"/>
  <c r="N131" i="13"/>
  <c r="O131" i="13"/>
  <c r="P131" i="13"/>
  <c r="Q131" i="13"/>
  <c r="R131" i="13"/>
  <c r="S131" i="13"/>
  <c r="AB131" i="13"/>
  <c r="AD131" i="13"/>
  <c r="AE131" i="13"/>
  <c r="AF131" i="13"/>
  <c r="B132" i="13"/>
  <c r="H132" i="13"/>
  <c r="N132" i="13"/>
  <c r="O132" i="13"/>
  <c r="P132" i="13"/>
  <c r="Q132" i="13"/>
  <c r="R132" i="13"/>
  <c r="S132" i="13"/>
  <c r="AB132" i="13"/>
  <c r="AD132" i="13"/>
  <c r="AE132" i="13"/>
  <c r="AF132" i="13"/>
  <c r="B133" i="13"/>
  <c r="N133" i="13"/>
  <c r="O133" i="13"/>
  <c r="P133" i="13"/>
  <c r="Q133" i="13"/>
  <c r="R133" i="13"/>
  <c r="S133" i="13"/>
  <c r="AB133" i="13"/>
  <c r="AD133" i="13"/>
  <c r="AE133" i="13"/>
  <c r="AF133" i="13"/>
  <c r="B134" i="13"/>
  <c r="H134" i="13"/>
  <c r="N134" i="13"/>
  <c r="O134" i="13"/>
  <c r="P134" i="13"/>
  <c r="Q134" i="13"/>
  <c r="R134" i="13"/>
  <c r="S134" i="13"/>
  <c r="AB134" i="13"/>
  <c r="AD134" i="13"/>
  <c r="AE134" i="13"/>
  <c r="AF134" i="13"/>
  <c r="B135" i="13"/>
  <c r="N135" i="13"/>
  <c r="O135" i="13"/>
  <c r="P135" i="13"/>
  <c r="Q135" i="13"/>
  <c r="R135" i="13"/>
  <c r="S135" i="13"/>
  <c r="AB135" i="13"/>
  <c r="AD135" i="13"/>
  <c r="AE135" i="13"/>
  <c r="AF135" i="13"/>
  <c r="B136" i="13"/>
  <c r="H136" i="13"/>
  <c r="N136" i="13"/>
  <c r="O136" i="13"/>
  <c r="P136" i="13"/>
  <c r="Q136" i="13"/>
  <c r="R136" i="13"/>
  <c r="S136" i="13"/>
  <c r="AB136" i="13"/>
  <c r="AD136" i="13"/>
  <c r="AE136" i="13"/>
  <c r="AF136" i="13"/>
  <c r="B137" i="13"/>
  <c r="N137" i="13"/>
  <c r="O137" i="13"/>
  <c r="P137" i="13"/>
  <c r="Q137" i="13"/>
  <c r="R137" i="13"/>
  <c r="S137" i="13"/>
  <c r="AB137" i="13"/>
  <c r="AD137" i="13"/>
  <c r="AE137" i="13"/>
  <c r="AF137" i="13"/>
  <c r="B138" i="13"/>
  <c r="H138" i="13"/>
  <c r="N138" i="13"/>
  <c r="O138" i="13"/>
  <c r="P138" i="13"/>
  <c r="Q138" i="13"/>
  <c r="R138" i="13"/>
  <c r="S138" i="13"/>
  <c r="AB138" i="13"/>
  <c r="AD138" i="13"/>
  <c r="AE138" i="13"/>
  <c r="AF138" i="13"/>
  <c r="B139" i="13"/>
  <c r="N139" i="13"/>
  <c r="O139" i="13"/>
  <c r="P139" i="13"/>
  <c r="Q139" i="13"/>
  <c r="R139" i="13"/>
  <c r="S139" i="13"/>
  <c r="AB139" i="13"/>
  <c r="AD139" i="13"/>
  <c r="AE139" i="13"/>
  <c r="AF139" i="13"/>
  <c r="B140" i="13"/>
  <c r="H140" i="13"/>
  <c r="N140" i="13"/>
  <c r="O140" i="13"/>
  <c r="P140" i="13"/>
  <c r="Q140" i="13"/>
  <c r="R140" i="13"/>
  <c r="S140" i="13"/>
  <c r="AB140" i="13"/>
  <c r="AD140" i="13"/>
  <c r="AE140" i="13"/>
  <c r="AF140" i="13"/>
  <c r="B141" i="13"/>
  <c r="N141" i="13"/>
  <c r="O141" i="13"/>
  <c r="P141" i="13"/>
  <c r="Q141" i="13"/>
  <c r="R141" i="13"/>
  <c r="S141" i="13"/>
  <c r="AB141" i="13"/>
  <c r="AD141" i="13"/>
  <c r="AE141" i="13"/>
  <c r="AF141" i="13"/>
  <c r="B142" i="13"/>
  <c r="H142" i="13"/>
  <c r="N142" i="13"/>
  <c r="O142" i="13"/>
  <c r="P142" i="13"/>
  <c r="Q142" i="13"/>
  <c r="R142" i="13"/>
  <c r="S142" i="13"/>
  <c r="AB142" i="13"/>
  <c r="AD142" i="13"/>
  <c r="AE142" i="13"/>
  <c r="AF142" i="13"/>
  <c r="A143" i="13"/>
  <c r="B143" i="13"/>
  <c r="C143" i="13"/>
  <c r="D143" i="13"/>
  <c r="E143" i="13"/>
  <c r="F143" i="13"/>
  <c r="G143" i="13"/>
  <c r="H143" i="13"/>
  <c r="I143" i="13"/>
  <c r="J143" i="13"/>
  <c r="K143" i="13"/>
  <c r="L143" i="13"/>
  <c r="M143" i="13"/>
  <c r="N143" i="13"/>
  <c r="O143" i="13"/>
  <c r="P143" i="13"/>
  <c r="Q143" i="13"/>
  <c r="R143" i="13"/>
  <c r="S143" i="13"/>
  <c r="T143" i="13"/>
  <c r="U143" i="13"/>
  <c r="V143" i="13"/>
  <c r="W143" i="13"/>
  <c r="X143" i="13"/>
  <c r="Y143" i="13"/>
  <c r="AB143" i="13"/>
  <c r="AD143" i="13"/>
  <c r="AE143" i="13"/>
  <c r="AF143" i="13"/>
  <c r="B144" i="13"/>
  <c r="H144" i="13"/>
  <c r="N144" i="13"/>
  <c r="O144" i="13"/>
  <c r="P144" i="13"/>
  <c r="Q144" i="13"/>
  <c r="R144" i="13"/>
  <c r="S144" i="13"/>
  <c r="AB144" i="13"/>
  <c r="AD144" i="13"/>
  <c r="AE144" i="13"/>
  <c r="AF144" i="13"/>
  <c r="B145" i="13"/>
  <c r="N145" i="13"/>
  <c r="O145" i="13"/>
  <c r="P145" i="13"/>
  <c r="Q145" i="13"/>
  <c r="R145" i="13"/>
  <c r="S145" i="13"/>
  <c r="AB145" i="13"/>
  <c r="AD145" i="13"/>
  <c r="AE145" i="13"/>
  <c r="AF145" i="13"/>
  <c r="B146" i="13"/>
  <c r="H146" i="13"/>
  <c r="N146" i="13"/>
  <c r="O146" i="13"/>
  <c r="P146" i="13"/>
  <c r="Q146" i="13"/>
  <c r="R146" i="13"/>
  <c r="S146" i="13"/>
  <c r="AB146" i="13"/>
  <c r="AD146" i="13"/>
  <c r="AE146" i="13"/>
  <c r="AF146" i="13"/>
  <c r="B147" i="13"/>
  <c r="N147" i="13"/>
  <c r="O147" i="13"/>
  <c r="P147" i="13"/>
  <c r="Q147" i="13"/>
  <c r="R147" i="13"/>
  <c r="S147" i="13"/>
  <c r="AB147" i="13"/>
  <c r="AD147" i="13"/>
  <c r="AE147" i="13"/>
  <c r="AF147" i="13"/>
  <c r="B148" i="13"/>
  <c r="H148" i="13"/>
  <c r="N148" i="13"/>
  <c r="O148" i="13"/>
  <c r="P148" i="13"/>
  <c r="Q148" i="13"/>
  <c r="R148" i="13"/>
  <c r="S148" i="13"/>
  <c r="AB148" i="13"/>
  <c r="AD148" i="13"/>
  <c r="AE148" i="13"/>
  <c r="AF148" i="13"/>
  <c r="B149" i="13"/>
  <c r="N149" i="13"/>
  <c r="O149" i="13"/>
  <c r="P149" i="13"/>
  <c r="Q149" i="13"/>
  <c r="R149" i="13"/>
  <c r="S149" i="13"/>
  <c r="AB149" i="13"/>
  <c r="AD149" i="13"/>
  <c r="AE149" i="13"/>
  <c r="AF149" i="13"/>
  <c r="B150" i="13"/>
  <c r="H150" i="13"/>
  <c r="N150" i="13"/>
  <c r="O150" i="13"/>
  <c r="P150" i="13"/>
  <c r="Q150" i="13"/>
  <c r="R150" i="13"/>
  <c r="S150" i="13"/>
  <c r="AB150" i="13"/>
  <c r="AD150" i="13"/>
  <c r="AE150" i="13"/>
  <c r="AF150" i="13"/>
  <c r="B151" i="13"/>
  <c r="N151" i="13"/>
  <c r="O151" i="13"/>
  <c r="P151" i="13"/>
  <c r="Q151" i="13"/>
  <c r="R151" i="13"/>
  <c r="S151" i="13"/>
  <c r="AB151" i="13"/>
  <c r="AD151" i="13"/>
  <c r="AE151" i="13"/>
  <c r="AF151" i="13"/>
  <c r="B152" i="13"/>
  <c r="H152" i="13"/>
  <c r="N152" i="13"/>
  <c r="O152" i="13"/>
  <c r="P152" i="13"/>
  <c r="Q152" i="13"/>
  <c r="R152" i="13"/>
  <c r="S152" i="13"/>
  <c r="AB152" i="13"/>
  <c r="AD152" i="13"/>
  <c r="AE152" i="13"/>
  <c r="AF152" i="13"/>
  <c r="B153" i="13"/>
  <c r="N153" i="13"/>
  <c r="O153" i="13"/>
  <c r="P153" i="13"/>
  <c r="Q153" i="13"/>
  <c r="R153" i="13"/>
  <c r="S153" i="13"/>
  <c r="AB153" i="13"/>
  <c r="AD153" i="13"/>
  <c r="AE153" i="13"/>
  <c r="AF153" i="13"/>
  <c r="B154" i="13"/>
  <c r="H154" i="13"/>
  <c r="N154" i="13"/>
  <c r="O154" i="13"/>
  <c r="P154" i="13"/>
  <c r="Q154" i="13"/>
  <c r="R154" i="13"/>
  <c r="S154" i="13"/>
  <c r="AB154" i="13"/>
  <c r="AD154" i="13"/>
  <c r="AE154" i="13"/>
  <c r="AF154" i="13"/>
  <c r="B155" i="13"/>
  <c r="N155" i="13"/>
  <c r="O155" i="13"/>
  <c r="P155" i="13"/>
  <c r="Q155" i="13"/>
  <c r="R155" i="13"/>
  <c r="S155" i="13"/>
  <c r="AB155" i="13"/>
  <c r="AD155" i="13"/>
  <c r="AE155" i="13"/>
  <c r="AF155" i="13"/>
  <c r="A156" i="13"/>
  <c r="B156" i="13"/>
  <c r="C156" i="13"/>
  <c r="D156" i="13"/>
  <c r="E156" i="13"/>
  <c r="F156" i="13"/>
  <c r="G156" i="13"/>
  <c r="H156" i="13"/>
  <c r="I156" i="13"/>
  <c r="J156" i="13"/>
  <c r="K156" i="13"/>
  <c r="L156" i="13"/>
  <c r="M156" i="13"/>
  <c r="N156" i="13"/>
  <c r="O156" i="13"/>
  <c r="P156" i="13"/>
  <c r="Q156" i="13"/>
  <c r="R156" i="13"/>
  <c r="S156" i="13"/>
  <c r="T156" i="13"/>
  <c r="U156" i="13"/>
  <c r="V156" i="13"/>
  <c r="W156" i="13"/>
  <c r="X156" i="13"/>
  <c r="Y156" i="13"/>
  <c r="AB156" i="13"/>
  <c r="AD156" i="13"/>
  <c r="AE156" i="13"/>
  <c r="AF156" i="13"/>
  <c r="B157" i="13"/>
  <c r="N157" i="13"/>
  <c r="O157" i="13"/>
  <c r="P157" i="13"/>
  <c r="Q157" i="13"/>
  <c r="R157" i="13"/>
  <c r="S157" i="13"/>
  <c r="AB157" i="13"/>
  <c r="AD157" i="13"/>
  <c r="AE157" i="13"/>
  <c r="AF157" i="13"/>
  <c r="B158" i="13"/>
  <c r="H158" i="13"/>
  <c r="N158" i="13"/>
  <c r="O158" i="13"/>
  <c r="P158" i="13"/>
  <c r="Q158" i="13"/>
  <c r="R158" i="13"/>
  <c r="S158" i="13"/>
  <c r="AB158" i="13"/>
  <c r="AD158" i="13"/>
  <c r="AE158" i="13"/>
  <c r="AF158" i="13"/>
  <c r="B159" i="13"/>
  <c r="N159" i="13"/>
  <c r="O159" i="13"/>
  <c r="P159" i="13"/>
  <c r="Q159" i="13"/>
  <c r="R159" i="13"/>
  <c r="S159" i="13"/>
  <c r="AB159" i="13"/>
  <c r="AD159" i="13"/>
  <c r="AE159" i="13"/>
  <c r="AF159" i="13"/>
  <c r="B160" i="13"/>
  <c r="H160" i="13"/>
  <c r="N160" i="13"/>
  <c r="O160" i="13"/>
  <c r="P160" i="13"/>
  <c r="Q160" i="13"/>
  <c r="R160" i="13"/>
  <c r="S160" i="13"/>
  <c r="AB160" i="13"/>
  <c r="AD160" i="13"/>
  <c r="AE160" i="13"/>
  <c r="AF160" i="13"/>
  <c r="B161" i="13"/>
  <c r="N161" i="13"/>
  <c r="O161" i="13"/>
  <c r="P161" i="13"/>
  <c r="Q161" i="13"/>
  <c r="R161" i="13"/>
  <c r="S161" i="13"/>
  <c r="AB161" i="13"/>
  <c r="AD161" i="13"/>
  <c r="AE161" i="13"/>
  <c r="AF161" i="13"/>
  <c r="B162" i="13"/>
  <c r="H162" i="13"/>
  <c r="N162" i="13"/>
  <c r="O162" i="13"/>
  <c r="P162" i="13"/>
  <c r="Q162" i="13"/>
  <c r="R162" i="13"/>
  <c r="S162" i="13"/>
  <c r="AB162" i="13"/>
  <c r="AD162" i="13"/>
  <c r="AE162" i="13"/>
  <c r="AF162" i="13"/>
  <c r="B163" i="13"/>
  <c r="N163" i="13"/>
  <c r="O163" i="13"/>
  <c r="P163" i="13"/>
  <c r="Q163" i="13"/>
  <c r="R163" i="13"/>
  <c r="S163" i="13"/>
  <c r="AB163" i="13"/>
  <c r="AD163" i="13"/>
  <c r="AE163" i="13"/>
  <c r="AF163" i="13"/>
  <c r="B164" i="13"/>
  <c r="H164" i="13"/>
  <c r="N164" i="13"/>
  <c r="O164" i="13"/>
  <c r="P164" i="13"/>
  <c r="Q164" i="13"/>
  <c r="R164" i="13"/>
  <c r="S164" i="13"/>
  <c r="AB164" i="13"/>
  <c r="AD164" i="13"/>
  <c r="AE164" i="13"/>
  <c r="AF164" i="13"/>
  <c r="B165" i="13"/>
  <c r="N165" i="13"/>
  <c r="O165" i="13"/>
  <c r="P165" i="13"/>
  <c r="Q165" i="13"/>
  <c r="R165" i="13"/>
  <c r="S165" i="13"/>
  <c r="AB165" i="13"/>
  <c r="AD165" i="13"/>
  <c r="AE165" i="13"/>
  <c r="AF165" i="13"/>
  <c r="B166" i="13"/>
  <c r="H166" i="13"/>
  <c r="N166" i="13"/>
  <c r="O166" i="13"/>
  <c r="P166" i="13"/>
  <c r="Q166" i="13"/>
  <c r="R166" i="13"/>
  <c r="S166" i="13"/>
  <c r="AB166" i="13"/>
  <c r="AD166" i="13"/>
  <c r="AE166" i="13"/>
  <c r="AF166" i="13"/>
  <c r="B167" i="13"/>
  <c r="N167" i="13"/>
  <c r="O167" i="13"/>
  <c r="P167" i="13"/>
  <c r="Q167" i="13"/>
  <c r="R167" i="13"/>
  <c r="S167" i="13"/>
  <c r="AB167" i="13"/>
  <c r="AD167" i="13"/>
  <c r="AE167" i="13"/>
  <c r="AF167" i="13"/>
  <c r="B168" i="13"/>
  <c r="H168" i="13"/>
  <c r="N168" i="13"/>
  <c r="O168" i="13"/>
  <c r="P168" i="13"/>
  <c r="Q168" i="13"/>
  <c r="R168" i="13"/>
  <c r="S168" i="13"/>
  <c r="AB168" i="13"/>
  <c r="AD168" i="13"/>
  <c r="AE168" i="13"/>
  <c r="AF168" i="13"/>
  <c r="B169" i="13"/>
  <c r="N169" i="13"/>
  <c r="O169" i="13"/>
  <c r="P169" i="13"/>
  <c r="Q169" i="13"/>
  <c r="R169" i="13"/>
  <c r="S169" i="13"/>
  <c r="AB169" i="13"/>
  <c r="AD169" i="13"/>
  <c r="AE169" i="13"/>
  <c r="AF169" i="13"/>
  <c r="B170" i="13"/>
  <c r="H170" i="13"/>
  <c r="N170" i="13"/>
  <c r="O170" i="13"/>
  <c r="P170" i="13"/>
  <c r="Q170" i="13"/>
  <c r="R170" i="13"/>
  <c r="S170" i="13"/>
  <c r="AB170" i="13"/>
  <c r="AD170" i="13"/>
  <c r="AE170" i="13"/>
  <c r="AF170" i="13"/>
  <c r="B171" i="13"/>
  <c r="N171" i="13"/>
  <c r="O171" i="13"/>
  <c r="P171" i="13"/>
  <c r="Q171" i="13"/>
  <c r="R171" i="13"/>
  <c r="S171" i="13"/>
  <c r="AB171" i="13"/>
  <c r="AD171" i="13"/>
  <c r="AE171" i="13"/>
  <c r="AF171" i="13"/>
  <c r="B172" i="13"/>
  <c r="H172" i="13"/>
  <c r="N172" i="13"/>
  <c r="O172" i="13"/>
  <c r="P172" i="13"/>
  <c r="Q172" i="13"/>
  <c r="R172" i="13"/>
  <c r="S172" i="13"/>
  <c r="AB172" i="13"/>
  <c r="AD172" i="13"/>
  <c r="AE172" i="13"/>
  <c r="AF172" i="13"/>
  <c r="B173" i="13"/>
  <c r="N173" i="13"/>
  <c r="O173" i="13"/>
  <c r="P173" i="13"/>
  <c r="Q173" i="13"/>
  <c r="R173" i="13"/>
  <c r="S173" i="13"/>
  <c r="AB173" i="13"/>
  <c r="AD173" i="13"/>
  <c r="AE173" i="13"/>
  <c r="AF173" i="13"/>
  <c r="B174" i="13"/>
  <c r="H174" i="13"/>
  <c r="N174" i="13"/>
  <c r="O174" i="13"/>
  <c r="P174" i="13"/>
  <c r="Q174" i="13"/>
  <c r="R174" i="13"/>
  <c r="S174" i="13"/>
  <c r="AB174" i="13"/>
  <c r="AD174" i="13"/>
  <c r="AE174" i="13"/>
  <c r="AF174" i="13"/>
  <c r="B175" i="13"/>
  <c r="N175" i="13"/>
  <c r="O175" i="13"/>
  <c r="P175" i="13"/>
  <c r="Q175" i="13"/>
  <c r="R175" i="13"/>
  <c r="S175" i="13"/>
  <c r="AB175" i="13"/>
  <c r="AD175" i="13"/>
  <c r="AE175" i="13"/>
  <c r="AF175" i="13"/>
  <c r="B176" i="13"/>
  <c r="H176" i="13"/>
  <c r="N176" i="13"/>
  <c r="O176" i="13"/>
  <c r="P176" i="13"/>
  <c r="Q176" i="13"/>
  <c r="R176" i="13"/>
  <c r="S176" i="13"/>
  <c r="AB176" i="13"/>
  <c r="AD176" i="13"/>
  <c r="AE176" i="13"/>
  <c r="AF176" i="13"/>
  <c r="B177" i="13"/>
  <c r="N177" i="13"/>
  <c r="O177" i="13"/>
  <c r="P177" i="13"/>
  <c r="Q177" i="13"/>
  <c r="R177" i="13"/>
  <c r="S177" i="13"/>
  <c r="AB177" i="13"/>
  <c r="AD177" i="13"/>
  <c r="AE177" i="13"/>
  <c r="AF177" i="13"/>
  <c r="B178" i="13"/>
  <c r="H178" i="13"/>
  <c r="N178" i="13"/>
  <c r="O178" i="13"/>
  <c r="P178" i="13"/>
  <c r="Q178" i="13"/>
  <c r="R178" i="13"/>
  <c r="S178" i="13"/>
  <c r="AB178" i="13"/>
  <c r="AD178" i="13"/>
  <c r="AE178" i="13"/>
  <c r="AF178" i="13"/>
  <c r="B179" i="13"/>
  <c r="N179" i="13"/>
  <c r="O179" i="13"/>
  <c r="P179" i="13"/>
  <c r="Q179" i="13"/>
  <c r="R179" i="13"/>
  <c r="S179" i="13"/>
  <c r="AB179" i="13"/>
  <c r="AD179" i="13"/>
  <c r="AE179" i="13"/>
  <c r="AF179" i="13"/>
  <c r="B180" i="13"/>
  <c r="H180" i="13"/>
  <c r="N180" i="13"/>
  <c r="O180" i="13"/>
  <c r="P180" i="13"/>
  <c r="Q180" i="13"/>
  <c r="R180" i="13"/>
  <c r="S180" i="13"/>
  <c r="AB180" i="13"/>
  <c r="AD180" i="13"/>
  <c r="AE180" i="13"/>
  <c r="AF180" i="13"/>
  <c r="B181" i="13"/>
  <c r="N181" i="13"/>
  <c r="O181" i="13"/>
  <c r="P181" i="13"/>
  <c r="Q181" i="13"/>
  <c r="R181" i="13"/>
  <c r="S181" i="13"/>
  <c r="AB181" i="13"/>
  <c r="AD181" i="13"/>
  <c r="AE181" i="13"/>
  <c r="AF181" i="13"/>
  <c r="B182" i="13"/>
  <c r="H182" i="13"/>
  <c r="N182" i="13"/>
  <c r="O182" i="13"/>
  <c r="P182" i="13"/>
  <c r="Q182" i="13"/>
  <c r="R182" i="13"/>
  <c r="S182" i="13"/>
  <c r="AB182" i="13"/>
  <c r="AD182" i="13"/>
  <c r="AE182" i="13"/>
  <c r="AF182" i="13"/>
  <c r="A183" i="13"/>
  <c r="B183" i="13"/>
  <c r="C183" i="13"/>
  <c r="D183" i="13"/>
  <c r="E183" i="13"/>
  <c r="F183" i="13"/>
  <c r="G183" i="13"/>
  <c r="H183" i="13"/>
  <c r="I183" i="13"/>
  <c r="J183" i="13"/>
  <c r="K183" i="13"/>
  <c r="L183" i="13"/>
  <c r="M183" i="13"/>
  <c r="N183" i="13"/>
  <c r="O183" i="13"/>
  <c r="P183" i="13"/>
  <c r="Q183" i="13"/>
  <c r="R183" i="13"/>
  <c r="S183" i="13"/>
  <c r="T183" i="13"/>
  <c r="U183" i="13"/>
  <c r="V183" i="13"/>
  <c r="W183" i="13"/>
  <c r="X183" i="13"/>
  <c r="Y183" i="13"/>
  <c r="AB183" i="13"/>
  <c r="AD183" i="13"/>
  <c r="AE183" i="13"/>
  <c r="AF183" i="13"/>
  <c r="B184" i="13"/>
  <c r="H184" i="13"/>
  <c r="N184" i="13"/>
  <c r="O184" i="13"/>
  <c r="P184" i="13"/>
  <c r="Q184" i="13"/>
  <c r="R184" i="13"/>
  <c r="S184" i="13"/>
  <c r="AB184" i="13"/>
  <c r="AD184" i="13"/>
  <c r="AE184" i="13"/>
  <c r="AF184" i="13"/>
  <c r="B185" i="13"/>
  <c r="N185" i="13"/>
  <c r="O185" i="13"/>
  <c r="P185" i="13"/>
  <c r="Q185" i="13"/>
  <c r="R185" i="13"/>
  <c r="S185" i="13"/>
  <c r="AB185" i="13"/>
  <c r="AD185" i="13"/>
  <c r="AE185" i="13"/>
  <c r="AF185" i="13"/>
  <c r="B186" i="13"/>
  <c r="H186" i="13"/>
  <c r="N186" i="13"/>
  <c r="O186" i="13"/>
  <c r="P186" i="13"/>
  <c r="Q186" i="13"/>
  <c r="R186" i="13"/>
  <c r="S186" i="13"/>
  <c r="AB186" i="13"/>
  <c r="AD186" i="13"/>
  <c r="AE186" i="13"/>
  <c r="AF186" i="13"/>
  <c r="B187" i="13"/>
  <c r="N187" i="13"/>
  <c r="O187" i="13"/>
  <c r="P187" i="13"/>
  <c r="Q187" i="13"/>
  <c r="R187" i="13"/>
  <c r="S187" i="13"/>
  <c r="AB187" i="13"/>
  <c r="AD187" i="13"/>
  <c r="AE187" i="13"/>
  <c r="AF187" i="13"/>
  <c r="B188" i="13"/>
  <c r="H188" i="13"/>
  <c r="N188" i="13"/>
  <c r="O188" i="13"/>
  <c r="P188" i="13"/>
  <c r="Q188" i="13"/>
  <c r="R188" i="13"/>
  <c r="S188" i="13"/>
  <c r="AB188" i="13"/>
  <c r="AD188" i="13"/>
  <c r="AE188" i="13"/>
  <c r="AF188" i="13"/>
  <c r="B189" i="13"/>
  <c r="N189" i="13"/>
  <c r="O189" i="13"/>
  <c r="P189" i="13"/>
  <c r="Q189" i="13"/>
  <c r="R189" i="13"/>
  <c r="S189" i="13"/>
  <c r="AB189" i="13"/>
  <c r="AD189" i="13"/>
  <c r="AE189" i="13"/>
  <c r="AF189" i="13"/>
  <c r="B190" i="13"/>
  <c r="H190" i="13"/>
  <c r="N190" i="13"/>
  <c r="O190" i="13"/>
  <c r="P190" i="13"/>
  <c r="Q190" i="13"/>
  <c r="R190" i="13"/>
  <c r="S190" i="13"/>
  <c r="AB190" i="13"/>
  <c r="AD190" i="13"/>
  <c r="AE190" i="13"/>
  <c r="AF190" i="13"/>
  <c r="B191" i="13"/>
  <c r="N191" i="13"/>
  <c r="O191" i="13"/>
  <c r="P191" i="13"/>
  <c r="Q191" i="13"/>
  <c r="R191" i="13"/>
  <c r="S191" i="13"/>
  <c r="AB191" i="13"/>
  <c r="AD191" i="13"/>
  <c r="AE191" i="13"/>
  <c r="AF191" i="13"/>
  <c r="B192" i="13"/>
  <c r="H192" i="13"/>
  <c r="N192" i="13"/>
  <c r="O192" i="13"/>
  <c r="P192" i="13"/>
  <c r="Q192" i="13"/>
  <c r="R192" i="13"/>
  <c r="S192" i="13"/>
  <c r="AB192" i="13"/>
  <c r="AD192" i="13"/>
  <c r="AE192" i="13"/>
  <c r="AF192" i="13"/>
  <c r="B193" i="13"/>
  <c r="N193" i="13"/>
  <c r="O193" i="13"/>
  <c r="P193" i="13"/>
  <c r="Q193" i="13"/>
  <c r="R193" i="13"/>
  <c r="S193" i="13"/>
  <c r="AB193" i="13"/>
  <c r="AD193" i="13"/>
  <c r="AE193" i="13"/>
  <c r="AF193" i="13"/>
  <c r="B194" i="13"/>
  <c r="H194" i="13"/>
  <c r="N194" i="13"/>
  <c r="O194" i="13"/>
  <c r="P194" i="13"/>
  <c r="Q194" i="13"/>
  <c r="R194" i="13"/>
  <c r="S194" i="13"/>
  <c r="AB194" i="13"/>
  <c r="AD194" i="13"/>
  <c r="AE194" i="13"/>
  <c r="AF194" i="13"/>
  <c r="B195" i="13"/>
  <c r="N195" i="13"/>
  <c r="O195" i="13"/>
  <c r="P195" i="13"/>
  <c r="Q195" i="13"/>
  <c r="R195" i="13"/>
  <c r="S195" i="13"/>
  <c r="AB195" i="13"/>
  <c r="AD195" i="13"/>
  <c r="AE195" i="13"/>
  <c r="AF195" i="13"/>
  <c r="B196" i="13"/>
  <c r="H196" i="13"/>
  <c r="N196" i="13"/>
  <c r="O196" i="13"/>
  <c r="P196" i="13"/>
  <c r="Q196" i="13"/>
  <c r="R196" i="13"/>
  <c r="S196" i="13"/>
  <c r="AB196" i="13"/>
  <c r="AD196" i="13"/>
  <c r="AE196" i="13"/>
  <c r="AF196" i="13"/>
  <c r="B197" i="13"/>
  <c r="N197" i="13"/>
  <c r="O197" i="13"/>
  <c r="P197" i="13"/>
  <c r="Q197" i="13"/>
  <c r="R197" i="13"/>
  <c r="S197" i="13"/>
  <c r="AB197" i="13"/>
  <c r="AD197" i="13"/>
  <c r="AE197" i="13"/>
  <c r="AF197" i="13"/>
  <c r="B198" i="13"/>
  <c r="H198" i="13"/>
  <c r="N198" i="13"/>
  <c r="O198" i="13"/>
  <c r="P198" i="13"/>
  <c r="Q198" i="13"/>
  <c r="R198" i="13"/>
  <c r="S198" i="13"/>
  <c r="AB198" i="13"/>
  <c r="AD198" i="13"/>
  <c r="AE198" i="13"/>
  <c r="AF198" i="13"/>
  <c r="B199" i="13"/>
  <c r="N199" i="13"/>
  <c r="O199" i="13"/>
  <c r="P199" i="13"/>
  <c r="Q199" i="13"/>
  <c r="R199" i="13"/>
  <c r="S199" i="13"/>
  <c r="AB199" i="13"/>
  <c r="AD199" i="13"/>
  <c r="AE199" i="13"/>
  <c r="AF199" i="13"/>
  <c r="B200" i="13"/>
  <c r="H200" i="13"/>
  <c r="N200" i="13"/>
  <c r="O200" i="13"/>
  <c r="P200" i="13"/>
  <c r="Q200" i="13"/>
  <c r="R200" i="13"/>
  <c r="S200" i="13"/>
  <c r="AB200" i="13"/>
  <c r="AD200" i="13"/>
  <c r="AE200" i="13"/>
  <c r="AF200" i="13"/>
  <c r="B201" i="13"/>
  <c r="N201" i="13"/>
  <c r="O201" i="13"/>
  <c r="P201" i="13"/>
  <c r="Q201" i="13"/>
  <c r="R201" i="13"/>
  <c r="S201" i="13"/>
  <c r="AB201" i="13"/>
  <c r="AD201" i="13"/>
  <c r="AE201" i="13"/>
  <c r="AF201" i="13"/>
  <c r="B202" i="13"/>
  <c r="H202" i="13"/>
  <c r="N202" i="13"/>
  <c r="O202" i="13"/>
  <c r="P202" i="13"/>
  <c r="Q202" i="13"/>
  <c r="R202" i="13"/>
  <c r="S202" i="13"/>
  <c r="AB202" i="13"/>
  <c r="AD202" i="13"/>
  <c r="AE202" i="13"/>
  <c r="AF202" i="13"/>
  <c r="B203" i="13"/>
  <c r="N203" i="13"/>
  <c r="O203" i="13"/>
  <c r="P203" i="13"/>
  <c r="Q203" i="13"/>
  <c r="R203" i="13"/>
  <c r="S203" i="13"/>
  <c r="AB203" i="13"/>
  <c r="AD203" i="13"/>
  <c r="AE203" i="13"/>
  <c r="AF203" i="13"/>
  <c r="B204" i="13"/>
  <c r="H204" i="13"/>
  <c r="N204" i="13"/>
  <c r="O204" i="13"/>
  <c r="P204" i="13"/>
  <c r="Q204" i="13"/>
  <c r="R204" i="13"/>
  <c r="S204" i="13"/>
  <c r="AB204" i="13"/>
  <c r="AD204" i="13"/>
  <c r="AE204" i="13"/>
  <c r="AF204" i="13"/>
  <c r="B205" i="13"/>
  <c r="N205" i="13"/>
  <c r="O205" i="13"/>
  <c r="P205" i="13"/>
  <c r="Q205" i="13"/>
  <c r="R205" i="13"/>
  <c r="S205" i="13"/>
  <c r="AB205" i="13"/>
  <c r="AD205" i="13"/>
  <c r="AE205" i="13"/>
  <c r="AF205" i="13"/>
  <c r="B206" i="13"/>
  <c r="H206" i="13"/>
  <c r="N206" i="13"/>
  <c r="O206" i="13"/>
  <c r="P206" i="13"/>
  <c r="Q206" i="13"/>
  <c r="R206" i="13"/>
  <c r="S206" i="13"/>
  <c r="AB206" i="13"/>
  <c r="AD206" i="13"/>
  <c r="AE206" i="13"/>
  <c r="AF206" i="13"/>
  <c r="B207" i="13"/>
  <c r="N207" i="13"/>
  <c r="O207" i="13"/>
  <c r="P207" i="13"/>
  <c r="Q207" i="13"/>
  <c r="R207" i="13"/>
  <c r="S207" i="13"/>
  <c r="AB207" i="13"/>
  <c r="AD207" i="13"/>
  <c r="AE207" i="13"/>
  <c r="AF207" i="13"/>
  <c r="B208" i="13"/>
  <c r="H208" i="13"/>
  <c r="N208" i="13"/>
  <c r="O208" i="13"/>
  <c r="P208" i="13"/>
  <c r="Q208" i="13"/>
  <c r="R208" i="13"/>
  <c r="S208" i="13"/>
  <c r="AB208" i="13"/>
  <c r="AD208" i="13"/>
  <c r="AE208" i="13"/>
  <c r="AF208" i="13"/>
  <c r="B209" i="13"/>
  <c r="N209" i="13"/>
  <c r="O209" i="13"/>
  <c r="P209" i="13"/>
  <c r="Q209" i="13"/>
  <c r="R209" i="13"/>
  <c r="S209" i="13"/>
  <c r="AB209" i="13"/>
  <c r="AD209" i="13"/>
  <c r="AE209" i="13"/>
  <c r="AF209" i="13"/>
  <c r="A210" i="13"/>
  <c r="B210" i="13"/>
  <c r="C210" i="13"/>
  <c r="D210" i="13"/>
  <c r="E210" i="13"/>
  <c r="F210" i="13"/>
  <c r="G210" i="13"/>
  <c r="H210" i="13"/>
  <c r="I210" i="13"/>
  <c r="J210" i="13"/>
  <c r="K210" i="13"/>
  <c r="L210" i="13"/>
  <c r="M210" i="13"/>
  <c r="N210" i="13"/>
  <c r="O210" i="13"/>
  <c r="P210" i="13"/>
  <c r="Q210" i="13"/>
  <c r="R210" i="13"/>
  <c r="S210" i="13"/>
  <c r="T210" i="13"/>
  <c r="U210" i="13"/>
  <c r="V210" i="13"/>
  <c r="W210" i="13"/>
  <c r="X210" i="13"/>
  <c r="Y210" i="13"/>
  <c r="AB210" i="13"/>
  <c r="AD210" i="13"/>
  <c r="AE210" i="13"/>
  <c r="AF210" i="13"/>
  <c r="B211" i="13"/>
  <c r="N211" i="13"/>
  <c r="O211" i="13"/>
  <c r="P211" i="13"/>
  <c r="Q211" i="13"/>
  <c r="R211" i="13"/>
  <c r="S211" i="13"/>
  <c r="AB211" i="13"/>
  <c r="AD211" i="13"/>
  <c r="AE211" i="13"/>
  <c r="AF211" i="13"/>
  <c r="B212" i="13"/>
  <c r="H212" i="13"/>
  <c r="N212" i="13"/>
  <c r="O212" i="13"/>
  <c r="P212" i="13"/>
  <c r="Q212" i="13"/>
  <c r="R212" i="13"/>
  <c r="S212" i="13"/>
  <c r="AB212" i="13"/>
  <c r="AD212" i="13"/>
  <c r="AE212" i="13"/>
  <c r="AF212" i="13"/>
  <c r="B213" i="13"/>
  <c r="N213" i="13"/>
  <c r="O213" i="13"/>
  <c r="P213" i="13"/>
  <c r="Q213" i="13"/>
  <c r="R213" i="13"/>
  <c r="S213" i="13"/>
  <c r="AB213" i="13"/>
  <c r="AD213" i="13"/>
  <c r="AE213" i="13"/>
  <c r="AF213" i="13"/>
  <c r="B214" i="13"/>
  <c r="H214" i="13"/>
  <c r="N214" i="13"/>
  <c r="O214" i="13"/>
  <c r="P214" i="13"/>
  <c r="Q214" i="13"/>
  <c r="R214" i="13"/>
  <c r="S214" i="13"/>
  <c r="AB214" i="13"/>
  <c r="AD214" i="13"/>
  <c r="AE214" i="13"/>
  <c r="AF214" i="13"/>
  <c r="B215" i="13"/>
  <c r="N215" i="13"/>
  <c r="O215" i="13"/>
  <c r="P215" i="13"/>
  <c r="Q215" i="13"/>
  <c r="R215" i="13"/>
  <c r="S215" i="13"/>
  <c r="AB215" i="13"/>
  <c r="AD215" i="13"/>
  <c r="AE215" i="13"/>
  <c r="AF215" i="13"/>
  <c r="B216" i="13"/>
  <c r="H216" i="13"/>
  <c r="N216" i="13"/>
  <c r="O216" i="13"/>
  <c r="P216" i="13"/>
  <c r="Q216" i="13"/>
  <c r="R216" i="13"/>
  <c r="S216" i="13"/>
  <c r="AB216" i="13"/>
  <c r="AD216" i="13"/>
  <c r="AE216" i="13"/>
  <c r="AF216" i="13"/>
  <c r="B217" i="13"/>
  <c r="N217" i="13"/>
  <c r="O217" i="13"/>
  <c r="P217" i="13"/>
  <c r="Q217" i="13"/>
  <c r="R217" i="13"/>
  <c r="S217" i="13"/>
  <c r="AB217" i="13"/>
  <c r="AD217" i="13"/>
  <c r="AE217" i="13"/>
  <c r="AF217" i="13"/>
  <c r="B218" i="13"/>
  <c r="H218" i="13"/>
  <c r="N218" i="13"/>
  <c r="O218" i="13"/>
  <c r="P218" i="13"/>
  <c r="Q218" i="13"/>
  <c r="R218" i="13"/>
  <c r="S218" i="13"/>
  <c r="AB218" i="13"/>
  <c r="AD218" i="13"/>
  <c r="AE218" i="13"/>
  <c r="AF218" i="13"/>
  <c r="B219" i="13"/>
  <c r="N219" i="13"/>
  <c r="O219" i="13"/>
  <c r="P219" i="13"/>
  <c r="Q219" i="13"/>
  <c r="R219" i="13"/>
  <c r="S219" i="13"/>
  <c r="AB219" i="13"/>
  <c r="AD219" i="13"/>
  <c r="AE219" i="13"/>
  <c r="AF219" i="13"/>
  <c r="B220" i="13"/>
  <c r="H220" i="13"/>
  <c r="N220" i="13"/>
  <c r="O220" i="13"/>
  <c r="P220" i="13"/>
  <c r="Q220" i="13"/>
  <c r="R220" i="13"/>
  <c r="S220" i="13"/>
  <c r="AB220" i="13"/>
  <c r="AD220" i="13"/>
  <c r="AE220" i="13"/>
  <c r="AF220" i="13"/>
  <c r="B221" i="13"/>
  <c r="N221" i="13"/>
  <c r="O221" i="13"/>
  <c r="P221" i="13"/>
  <c r="Q221" i="13"/>
  <c r="R221" i="13"/>
  <c r="S221" i="13"/>
  <c r="AB221" i="13"/>
  <c r="AD221" i="13"/>
  <c r="AE221" i="13"/>
  <c r="AF221" i="13"/>
  <c r="B222" i="13"/>
  <c r="H222" i="13"/>
  <c r="N222" i="13"/>
  <c r="O222" i="13"/>
  <c r="P222" i="13"/>
  <c r="Q222" i="13"/>
  <c r="R222" i="13"/>
  <c r="S222" i="13"/>
  <c r="AB222" i="13"/>
  <c r="AD222" i="13"/>
  <c r="AE222" i="13"/>
  <c r="AF222" i="13"/>
  <c r="B223" i="13"/>
  <c r="N223" i="13"/>
  <c r="O223" i="13"/>
  <c r="P223" i="13"/>
  <c r="Q223" i="13"/>
  <c r="R223" i="13"/>
  <c r="S223" i="13"/>
  <c r="AB223" i="13"/>
  <c r="AD223" i="13"/>
  <c r="AE223" i="13"/>
  <c r="AF223" i="13"/>
  <c r="B224" i="13"/>
  <c r="H224" i="13"/>
  <c r="N224" i="13"/>
  <c r="O224" i="13"/>
  <c r="P224" i="13"/>
  <c r="Q224" i="13"/>
  <c r="R224" i="13"/>
  <c r="S224" i="13"/>
  <c r="AB224" i="13"/>
  <c r="AD224" i="13"/>
  <c r="AE224" i="13"/>
  <c r="AF224" i="13"/>
  <c r="B225" i="13"/>
  <c r="N225" i="13"/>
  <c r="O225" i="13"/>
  <c r="P225" i="13"/>
  <c r="Q225" i="13"/>
  <c r="R225" i="13"/>
  <c r="S225" i="13"/>
  <c r="AB225" i="13"/>
  <c r="AD225" i="13"/>
  <c r="AE225" i="13"/>
  <c r="AF225" i="13"/>
  <c r="B226" i="13"/>
  <c r="H226" i="13"/>
  <c r="N226" i="13"/>
  <c r="O226" i="13"/>
  <c r="P226" i="13"/>
  <c r="Q226" i="13"/>
  <c r="R226" i="13"/>
  <c r="S226" i="13"/>
  <c r="AB226" i="13"/>
  <c r="AD226" i="13"/>
  <c r="AE226" i="13"/>
  <c r="AF226" i="13"/>
  <c r="B227" i="13"/>
  <c r="N227" i="13"/>
  <c r="O227" i="13"/>
  <c r="P227" i="13"/>
  <c r="Q227" i="13"/>
  <c r="R227" i="13"/>
  <c r="S227" i="13"/>
  <c r="AB227" i="13"/>
  <c r="AD227" i="13"/>
  <c r="AE227" i="13"/>
  <c r="AF227" i="13"/>
  <c r="B228" i="13"/>
  <c r="H228" i="13"/>
  <c r="N228" i="13"/>
  <c r="O228" i="13"/>
  <c r="P228" i="13"/>
  <c r="Q228" i="13"/>
  <c r="R228" i="13"/>
  <c r="S228" i="13"/>
  <c r="AB228" i="13"/>
  <c r="AD228" i="13"/>
  <c r="AE228" i="13"/>
  <c r="AF228" i="13"/>
  <c r="B229" i="13"/>
  <c r="N229" i="13"/>
  <c r="O229" i="13"/>
  <c r="P229" i="13"/>
  <c r="Q229" i="13"/>
  <c r="R229" i="13"/>
  <c r="S229" i="13"/>
  <c r="AB229" i="13"/>
  <c r="AD229" i="13"/>
  <c r="AE229" i="13"/>
  <c r="AF229" i="13"/>
  <c r="B230" i="13"/>
  <c r="H230" i="13"/>
  <c r="N230" i="13"/>
  <c r="O230" i="13"/>
  <c r="P230" i="13"/>
  <c r="Q230" i="13"/>
  <c r="R230" i="13"/>
  <c r="S230" i="13"/>
  <c r="AB230" i="13"/>
  <c r="AD230" i="13"/>
  <c r="AE230" i="13"/>
  <c r="AF230" i="13"/>
  <c r="B231" i="13"/>
  <c r="N231" i="13"/>
  <c r="O231" i="13"/>
  <c r="P231" i="13"/>
  <c r="Q231" i="13"/>
  <c r="R231" i="13"/>
  <c r="S231" i="13"/>
  <c r="AB231" i="13"/>
  <c r="AD231" i="13"/>
  <c r="AE231" i="13"/>
  <c r="AF231" i="13"/>
  <c r="B232" i="13"/>
  <c r="H232" i="13"/>
  <c r="N232" i="13"/>
  <c r="O232" i="13"/>
  <c r="P232" i="13"/>
  <c r="Q232" i="13"/>
  <c r="R232" i="13"/>
  <c r="S232" i="13"/>
  <c r="AB232" i="13"/>
  <c r="AD232" i="13"/>
  <c r="AE232" i="13"/>
  <c r="AF232" i="13"/>
  <c r="B233" i="13"/>
  <c r="N233" i="13"/>
  <c r="O233" i="13"/>
  <c r="P233" i="13"/>
  <c r="Q233" i="13"/>
  <c r="R233" i="13"/>
  <c r="S233" i="13"/>
  <c r="AB233" i="13"/>
  <c r="AD233" i="13"/>
  <c r="AE233" i="13"/>
  <c r="AF233" i="13"/>
  <c r="B234" i="13"/>
  <c r="H234" i="13"/>
  <c r="N234" i="13"/>
  <c r="O234" i="13"/>
  <c r="P234" i="13"/>
  <c r="Q234" i="13"/>
  <c r="R234" i="13"/>
  <c r="S234" i="13"/>
  <c r="AB234" i="13"/>
  <c r="AD234" i="13"/>
  <c r="AE234" i="13"/>
  <c r="AF234" i="13"/>
  <c r="B235" i="13"/>
  <c r="N235" i="13"/>
  <c r="O235" i="13"/>
  <c r="P235" i="13"/>
  <c r="Q235" i="13"/>
  <c r="R235" i="13"/>
  <c r="S235" i="13"/>
  <c r="AB235" i="13"/>
  <c r="AD235" i="13"/>
  <c r="AE235" i="13"/>
  <c r="AF235" i="13"/>
  <c r="B236" i="13"/>
  <c r="H236" i="13"/>
  <c r="N236" i="13"/>
  <c r="O236" i="13"/>
  <c r="P236" i="13"/>
  <c r="Q236" i="13"/>
  <c r="R236" i="13"/>
  <c r="S236" i="13"/>
  <c r="AB236" i="13"/>
  <c r="AD236" i="13"/>
  <c r="AE236" i="13"/>
  <c r="AF236" i="13"/>
  <c r="A237" i="13"/>
  <c r="B237" i="13"/>
  <c r="C237" i="13"/>
  <c r="D237" i="13"/>
  <c r="E237" i="13"/>
  <c r="F237" i="13"/>
  <c r="G237" i="13"/>
  <c r="H237" i="13"/>
  <c r="I237" i="13"/>
  <c r="J237" i="13"/>
  <c r="K237" i="13"/>
  <c r="L237" i="13"/>
  <c r="M237" i="13"/>
  <c r="N237" i="13"/>
  <c r="O237" i="13"/>
  <c r="P237" i="13"/>
  <c r="Q237" i="13"/>
  <c r="R237" i="13"/>
  <c r="S237" i="13"/>
  <c r="T237" i="13"/>
  <c r="U237" i="13"/>
  <c r="V237" i="13"/>
  <c r="W237" i="13"/>
  <c r="X237" i="13"/>
  <c r="Y237" i="13"/>
  <c r="AB237" i="13"/>
  <c r="AD237" i="13"/>
  <c r="AE237" i="13"/>
  <c r="AF237" i="13"/>
  <c r="B238" i="13"/>
  <c r="H238" i="13"/>
  <c r="N238" i="13"/>
  <c r="O238" i="13"/>
  <c r="P238" i="13"/>
  <c r="Q238" i="13"/>
  <c r="R238" i="13"/>
  <c r="S238" i="13"/>
  <c r="AB238" i="13"/>
  <c r="AD238" i="13"/>
  <c r="AE238" i="13"/>
  <c r="AF238" i="13"/>
  <c r="B239" i="13"/>
  <c r="N239" i="13"/>
  <c r="O239" i="13"/>
  <c r="P239" i="13"/>
  <c r="Q239" i="13"/>
  <c r="R239" i="13"/>
  <c r="S239" i="13"/>
  <c r="AB239" i="13"/>
  <c r="AD239" i="13"/>
  <c r="AE239" i="13"/>
  <c r="AF239" i="13"/>
  <c r="B240" i="13"/>
  <c r="H240" i="13"/>
  <c r="N240" i="13"/>
  <c r="O240" i="13"/>
  <c r="P240" i="13"/>
  <c r="Q240" i="13"/>
  <c r="R240" i="13"/>
  <c r="S240" i="13"/>
  <c r="AB240" i="13"/>
  <c r="AD240" i="13"/>
  <c r="AE240" i="13"/>
  <c r="AF240" i="13"/>
  <c r="B241" i="13"/>
  <c r="N241" i="13"/>
  <c r="O241" i="13"/>
  <c r="P241" i="13"/>
  <c r="Q241" i="13"/>
  <c r="R241" i="13"/>
  <c r="S241" i="13"/>
  <c r="AB241" i="13"/>
  <c r="AD241" i="13"/>
  <c r="AE241" i="13"/>
  <c r="AF241" i="13"/>
  <c r="B242" i="13"/>
  <c r="H242" i="13"/>
  <c r="N242" i="13"/>
  <c r="O242" i="13"/>
  <c r="P242" i="13"/>
  <c r="Q242" i="13"/>
  <c r="R242" i="13"/>
  <c r="S242" i="13"/>
  <c r="AB242" i="13"/>
  <c r="AD242" i="13"/>
  <c r="AE242" i="13"/>
  <c r="AF242" i="13"/>
  <c r="B243" i="13"/>
  <c r="N243" i="13"/>
  <c r="O243" i="13"/>
  <c r="P243" i="13"/>
  <c r="Q243" i="13"/>
  <c r="R243" i="13"/>
  <c r="S243" i="13"/>
  <c r="AB243" i="13"/>
  <c r="AD243" i="13"/>
  <c r="AE243" i="13"/>
  <c r="AF243" i="13"/>
  <c r="B244" i="13"/>
  <c r="H244" i="13"/>
  <c r="N244" i="13"/>
  <c r="O244" i="13"/>
  <c r="P244" i="13"/>
  <c r="Q244" i="13"/>
  <c r="R244" i="13"/>
  <c r="S244" i="13"/>
  <c r="AB244" i="13"/>
  <c r="AD244" i="13"/>
  <c r="AE244" i="13"/>
  <c r="AF244" i="13"/>
  <c r="B245" i="13"/>
  <c r="N245" i="13"/>
  <c r="O245" i="13"/>
  <c r="P245" i="13"/>
  <c r="Q245" i="13"/>
  <c r="R245" i="13"/>
  <c r="S245" i="13"/>
  <c r="AB245" i="13"/>
  <c r="AD245" i="13"/>
  <c r="AE245" i="13"/>
  <c r="AF245" i="13"/>
  <c r="B246" i="13"/>
  <c r="H246" i="13"/>
  <c r="N246" i="13"/>
  <c r="O246" i="13"/>
  <c r="P246" i="13"/>
  <c r="Q246" i="13"/>
  <c r="R246" i="13"/>
  <c r="S246" i="13"/>
  <c r="AB246" i="13"/>
  <c r="AD246" i="13"/>
  <c r="AE246" i="13"/>
  <c r="AF246" i="13"/>
  <c r="B247" i="13"/>
  <c r="N247" i="13"/>
  <c r="O247" i="13"/>
  <c r="P247" i="13"/>
  <c r="Q247" i="13"/>
  <c r="R247" i="13"/>
  <c r="S247" i="13"/>
  <c r="AB247" i="13"/>
  <c r="AD247" i="13"/>
  <c r="AE247" i="13"/>
  <c r="AF247" i="13"/>
  <c r="B248" i="13"/>
  <c r="H248" i="13"/>
  <c r="N248" i="13"/>
  <c r="O248" i="13"/>
  <c r="P248" i="13"/>
  <c r="Q248" i="13"/>
  <c r="R248" i="13"/>
  <c r="S248" i="13"/>
  <c r="AB248" i="13"/>
  <c r="AD248" i="13"/>
  <c r="AE248" i="13"/>
  <c r="AF248" i="13"/>
  <c r="B249" i="13"/>
  <c r="N249" i="13"/>
  <c r="O249" i="13"/>
  <c r="P249" i="13"/>
  <c r="Q249" i="13"/>
  <c r="R249" i="13"/>
  <c r="S249" i="13"/>
  <c r="AB249" i="13"/>
  <c r="AD249" i="13"/>
  <c r="AE249" i="13"/>
  <c r="AF249" i="13"/>
  <c r="B250" i="13"/>
  <c r="H250" i="13"/>
  <c r="N250" i="13"/>
  <c r="O250" i="13"/>
  <c r="P250" i="13"/>
  <c r="Q250" i="13"/>
  <c r="R250" i="13"/>
  <c r="S250" i="13"/>
  <c r="AB250" i="13"/>
  <c r="AD250" i="13"/>
  <c r="AE250" i="13"/>
  <c r="AF250" i="13"/>
  <c r="B251" i="13"/>
  <c r="N251" i="13"/>
  <c r="O251" i="13"/>
  <c r="P251" i="13"/>
  <c r="Q251" i="13"/>
  <c r="R251" i="13"/>
  <c r="S251" i="13"/>
  <c r="AB251" i="13"/>
  <c r="AD251" i="13"/>
  <c r="AE251" i="13"/>
  <c r="AF251" i="13"/>
  <c r="B252" i="13"/>
  <c r="H252" i="13"/>
  <c r="N252" i="13"/>
  <c r="O252" i="13"/>
  <c r="P252" i="13"/>
  <c r="Q252" i="13"/>
  <c r="R252" i="13"/>
  <c r="S252" i="13"/>
  <c r="AB252" i="13"/>
  <c r="AD252" i="13"/>
  <c r="AE252" i="13"/>
  <c r="AF252" i="13"/>
  <c r="B253" i="13"/>
  <c r="N253" i="13"/>
  <c r="O253" i="13"/>
  <c r="P253" i="13"/>
  <c r="Q253" i="13"/>
  <c r="R253" i="13"/>
  <c r="S253" i="13"/>
  <c r="AB253" i="13"/>
  <c r="AD253" i="13"/>
  <c r="AE253" i="13"/>
  <c r="AF253" i="13"/>
  <c r="B254" i="13"/>
  <c r="H254" i="13"/>
  <c r="N254" i="13"/>
  <c r="O254" i="13"/>
  <c r="P254" i="13"/>
  <c r="Q254" i="13"/>
  <c r="R254" i="13"/>
  <c r="S254" i="13"/>
  <c r="AB254" i="13"/>
  <c r="AD254" i="13"/>
  <c r="AE254" i="13"/>
  <c r="AF254" i="13"/>
  <c r="B255" i="13"/>
  <c r="N255" i="13"/>
  <c r="O255" i="13"/>
  <c r="P255" i="13"/>
  <c r="Q255" i="13"/>
  <c r="R255" i="13"/>
  <c r="S255" i="13"/>
  <c r="AB255" i="13"/>
  <c r="AD255" i="13"/>
  <c r="AE255" i="13"/>
  <c r="AF255" i="13"/>
  <c r="B256" i="13"/>
  <c r="H256" i="13"/>
  <c r="N256" i="13"/>
  <c r="O256" i="13"/>
  <c r="P256" i="13"/>
  <c r="Q256" i="13"/>
  <c r="R256" i="13"/>
  <c r="S256" i="13"/>
  <c r="AB256" i="13"/>
  <c r="AD256" i="13"/>
  <c r="AE256" i="13"/>
  <c r="AF256" i="13"/>
  <c r="B257" i="13"/>
  <c r="N257" i="13"/>
  <c r="O257" i="13"/>
  <c r="P257" i="13"/>
  <c r="Q257" i="13"/>
  <c r="R257" i="13"/>
  <c r="S257" i="13"/>
  <c r="AB257" i="13"/>
  <c r="AD257" i="13"/>
  <c r="AE257" i="13"/>
  <c r="AF257" i="13"/>
  <c r="B258" i="13"/>
  <c r="H258" i="13"/>
  <c r="N258" i="13"/>
  <c r="O258" i="13"/>
  <c r="P258" i="13"/>
  <c r="Q258" i="13"/>
  <c r="R258" i="13"/>
  <c r="S258" i="13"/>
  <c r="AB258" i="13"/>
  <c r="AD258" i="13"/>
  <c r="AE258" i="13"/>
  <c r="AF258" i="13"/>
  <c r="B259" i="13"/>
  <c r="N259" i="13"/>
  <c r="O259" i="13"/>
  <c r="P259" i="13"/>
  <c r="Q259" i="13"/>
  <c r="R259" i="13"/>
  <c r="S259" i="13"/>
  <c r="AB259" i="13"/>
  <c r="AD259" i="13"/>
  <c r="AE259" i="13"/>
  <c r="AF259" i="13"/>
  <c r="B260" i="13"/>
  <c r="H260" i="13"/>
  <c r="N260" i="13"/>
  <c r="O260" i="13"/>
  <c r="P260" i="13"/>
  <c r="Q260" i="13"/>
  <c r="R260" i="13"/>
  <c r="S260" i="13"/>
  <c r="AB260" i="13"/>
  <c r="AD260" i="13"/>
  <c r="AE260" i="13"/>
  <c r="AF260" i="13"/>
  <c r="B261" i="13"/>
  <c r="N261" i="13"/>
  <c r="O261" i="13"/>
  <c r="P261" i="13"/>
  <c r="Q261" i="13"/>
  <c r="R261" i="13"/>
  <c r="S261" i="13"/>
  <c r="AB261" i="13"/>
  <c r="AD261" i="13"/>
  <c r="AE261" i="13"/>
  <c r="AF261" i="13"/>
  <c r="B262" i="13"/>
  <c r="H262" i="13"/>
  <c r="N262" i="13"/>
  <c r="O262" i="13"/>
  <c r="P262" i="13"/>
  <c r="Q262" i="13"/>
  <c r="R262" i="13"/>
  <c r="S262" i="13"/>
  <c r="AB262" i="13"/>
  <c r="AD262" i="13"/>
  <c r="AE262" i="13"/>
  <c r="AF262" i="13"/>
  <c r="B263" i="13"/>
  <c r="N263" i="13"/>
  <c r="O263" i="13"/>
  <c r="P263" i="13"/>
  <c r="Q263" i="13"/>
  <c r="R263" i="13"/>
  <c r="S263" i="13"/>
  <c r="AB263" i="13"/>
  <c r="AD263" i="13"/>
  <c r="AE263" i="13"/>
  <c r="AF263" i="13"/>
  <c r="A264" i="13"/>
  <c r="B264" i="13"/>
  <c r="C264" i="13"/>
  <c r="D264" i="13"/>
  <c r="E264" i="13"/>
  <c r="F264" i="13"/>
  <c r="G264" i="13"/>
  <c r="H264" i="13"/>
  <c r="I264" i="13"/>
  <c r="J264" i="13"/>
  <c r="K264" i="13"/>
  <c r="L264" i="13"/>
  <c r="M264" i="13"/>
  <c r="N264" i="13"/>
  <c r="O264" i="13"/>
  <c r="P264" i="13"/>
  <c r="Q264" i="13"/>
  <c r="R264" i="13"/>
  <c r="S264" i="13"/>
  <c r="T264" i="13"/>
  <c r="U264" i="13"/>
  <c r="V264" i="13"/>
  <c r="W264" i="13"/>
  <c r="X264" i="13"/>
  <c r="Y264" i="13"/>
  <c r="AB264" i="13"/>
  <c r="AD264" i="13"/>
  <c r="AE264" i="13"/>
  <c r="AF264" i="13"/>
  <c r="A265" i="13"/>
  <c r="B265" i="13"/>
  <c r="C265" i="13"/>
  <c r="D265" i="13"/>
  <c r="E265" i="13"/>
  <c r="F265" i="13"/>
  <c r="G265" i="13"/>
  <c r="H265" i="13"/>
  <c r="I265" i="13"/>
  <c r="J265" i="13"/>
  <c r="K265" i="13"/>
  <c r="L265" i="13"/>
  <c r="M265" i="13"/>
  <c r="N265" i="13"/>
  <c r="O265" i="13"/>
  <c r="P265" i="13"/>
  <c r="Q265" i="13"/>
  <c r="R265" i="13"/>
  <c r="S265" i="13"/>
  <c r="T265" i="13"/>
  <c r="U265" i="13"/>
  <c r="V265" i="13"/>
  <c r="W265" i="13"/>
  <c r="X265" i="13"/>
  <c r="Y265" i="13"/>
  <c r="AB265" i="13"/>
  <c r="AD265" i="13"/>
  <c r="AE265" i="13"/>
  <c r="AF265" i="13"/>
  <c r="A266" i="13"/>
  <c r="B266" i="13"/>
  <c r="C266" i="13"/>
  <c r="D266" i="13"/>
  <c r="E266" i="13"/>
  <c r="F266" i="13"/>
  <c r="G266" i="13"/>
  <c r="H266" i="13"/>
  <c r="I266" i="13"/>
  <c r="J266" i="13"/>
  <c r="K266" i="13"/>
  <c r="L266" i="13"/>
  <c r="M266" i="13"/>
  <c r="N266" i="13"/>
  <c r="O266" i="13"/>
  <c r="P266" i="13"/>
  <c r="Q266" i="13"/>
  <c r="R266" i="13"/>
  <c r="S266" i="13"/>
  <c r="T266" i="13"/>
  <c r="U266" i="13"/>
  <c r="V266" i="13"/>
  <c r="W266" i="13"/>
  <c r="X266" i="13"/>
  <c r="Y266" i="13"/>
  <c r="AB266" i="13"/>
  <c r="AD266" i="13"/>
  <c r="AE266" i="13"/>
  <c r="AF266" i="13"/>
  <c r="A267" i="13"/>
  <c r="B267" i="13"/>
  <c r="C267" i="13"/>
  <c r="D267" i="13"/>
  <c r="E267" i="13"/>
  <c r="F267" i="13"/>
  <c r="G267" i="13"/>
  <c r="H267" i="13"/>
  <c r="I267" i="13"/>
  <c r="J267" i="13"/>
  <c r="K267" i="13"/>
  <c r="L267" i="13"/>
  <c r="M267" i="13"/>
  <c r="N267" i="13"/>
  <c r="O267" i="13"/>
  <c r="P267" i="13"/>
  <c r="Q267" i="13"/>
  <c r="R267" i="13"/>
  <c r="S267" i="13"/>
  <c r="T267" i="13"/>
  <c r="U267" i="13"/>
  <c r="V267" i="13"/>
  <c r="W267" i="13"/>
  <c r="X267" i="13"/>
  <c r="Y267" i="13"/>
  <c r="AB267" i="13"/>
  <c r="AD267" i="13"/>
  <c r="AE267" i="13"/>
  <c r="AF267" i="13"/>
  <c r="B268" i="13"/>
  <c r="H268" i="13"/>
  <c r="N268" i="13"/>
  <c r="O268" i="13"/>
  <c r="P268" i="13"/>
  <c r="Q268" i="13"/>
  <c r="R268" i="13"/>
  <c r="S268" i="13"/>
  <c r="AB268" i="13"/>
  <c r="AD268" i="13"/>
  <c r="AE268" i="13"/>
  <c r="AF268" i="13"/>
  <c r="B269" i="13"/>
  <c r="N269" i="13"/>
  <c r="O269" i="13"/>
  <c r="P269" i="13"/>
  <c r="Q269" i="13"/>
  <c r="R269" i="13"/>
  <c r="S269" i="13"/>
  <c r="AB269" i="13"/>
  <c r="AD269" i="13"/>
  <c r="AE269" i="13"/>
  <c r="AF269" i="13"/>
  <c r="B270" i="13"/>
  <c r="H270" i="13"/>
  <c r="N270" i="13"/>
  <c r="O270" i="13"/>
  <c r="P270" i="13"/>
  <c r="Q270" i="13"/>
  <c r="R270" i="13"/>
  <c r="S270" i="13"/>
  <c r="AB270" i="13"/>
  <c r="AD270" i="13"/>
  <c r="AE270" i="13"/>
  <c r="AF270" i="13"/>
  <c r="B271" i="13"/>
  <c r="N271" i="13"/>
  <c r="O271" i="13"/>
  <c r="P271" i="13"/>
  <c r="Q271" i="13"/>
  <c r="R271" i="13"/>
  <c r="S271" i="13"/>
  <c r="AB271" i="13"/>
  <c r="AD271" i="13"/>
  <c r="AE271" i="13"/>
  <c r="AF271" i="13"/>
  <c r="A272" i="13"/>
  <c r="B272" i="13"/>
  <c r="C272" i="13"/>
  <c r="D272" i="13"/>
  <c r="E272" i="13"/>
  <c r="F272" i="13"/>
  <c r="G272" i="13"/>
  <c r="H272" i="13"/>
  <c r="I272" i="13"/>
  <c r="J272" i="13"/>
  <c r="K272" i="13"/>
  <c r="L272" i="13"/>
  <c r="M272" i="13"/>
  <c r="N272" i="13"/>
  <c r="O272" i="13"/>
  <c r="P272" i="13"/>
  <c r="Q272" i="13"/>
  <c r="R272" i="13"/>
  <c r="S272" i="13"/>
  <c r="T272" i="13"/>
  <c r="U272" i="13"/>
  <c r="V272" i="13"/>
  <c r="W272" i="13"/>
  <c r="X272" i="13"/>
  <c r="Y272" i="13"/>
  <c r="AB272" i="13"/>
  <c r="AD272" i="13"/>
  <c r="AE272" i="13"/>
  <c r="AF272" i="13"/>
  <c r="B273" i="13"/>
  <c r="N273" i="13"/>
  <c r="O273" i="13"/>
  <c r="P273" i="13"/>
  <c r="Q273" i="13"/>
  <c r="R273" i="13"/>
  <c r="S273" i="13"/>
  <c r="AB273" i="13"/>
  <c r="AD273" i="13"/>
  <c r="AE273" i="13"/>
  <c r="AF273" i="13"/>
  <c r="B274" i="13"/>
  <c r="H274" i="13"/>
  <c r="N274" i="13"/>
  <c r="O274" i="13"/>
  <c r="P274" i="13"/>
  <c r="Q274" i="13"/>
  <c r="R274" i="13"/>
  <c r="S274" i="13"/>
  <c r="AB274" i="13"/>
  <c r="AD274" i="13"/>
  <c r="AE274" i="13"/>
  <c r="AF274" i="13"/>
  <c r="B275" i="13"/>
  <c r="N275" i="13"/>
  <c r="O275" i="13"/>
  <c r="P275" i="13"/>
  <c r="Q275" i="13"/>
  <c r="R275" i="13"/>
  <c r="S275" i="13"/>
  <c r="AB275" i="13"/>
  <c r="AD275" i="13"/>
  <c r="AE275" i="13"/>
  <c r="AF275" i="13"/>
  <c r="B276" i="13"/>
  <c r="H276" i="13"/>
  <c r="N276" i="13"/>
  <c r="O276" i="13"/>
  <c r="P276" i="13"/>
  <c r="Q276" i="13"/>
  <c r="R276" i="13"/>
  <c r="S276" i="13"/>
  <c r="AB276" i="13"/>
  <c r="AD276" i="13"/>
  <c r="AE276" i="13"/>
  <c r="AF276" i="13"/>
  <c r="A277" i="13"/>
  <c r="B277" i="13"/>
  <c r="C277" i="13"/>
  <c r="D277" i="13"/>
  <c r="E277" i="13"/>
  <c r="F277" i="13"/>
  <c r="G277" i="13"/>
  <c r="H277" i="13"/>
  <c r="I277" i="13"/>
  <c r="J277" i="13"/>
  <c r="K277" i="13"/>
  <c r="L277" i="13"/>
  <c r="M277" i="13"/>
  <c r="N277" i="13"/>
  <c r="O277" i="13"/>
  <c r="P277" i="13"/>
  <c r="Q277" i="13"/>
  <c r="R277" i="13"/>
  <c r="S277" i="13"/>
  <c r="T277" i="13"/>
  <c r="U277" i="13"/>
  <c r="V277" i="13"/>
  <c r="W277" i="13"/>
  <c r="X277" i="13"/>
  <c r="Y277" i="13"/>
  <c r="AB277" i="13"/>
  <c r="AD277" i="13"/>
  <c r="AE277" i="13"/>
  <c r="AF277" i="13"/>
  <c r="B278" i="13"/>
  <c r="H278" i="13"/>
  <c r="N278" i="13"/>
  <c r="O278" i="13"/>
  <c r="P278" i="13"/>
  <c r="Q278" i="13"/>
  <c r="R278" i="13"/>
  <c r="S278" i="13"/>
  <c r="AB278" i="13"/>
  <c r="AD278" i="13"/>
  <c r="AE278" i="13"/>
  <c r="AF278" i="13"/>
  <c r="B279" i="13"/>
  <c r="N279" i="13"/>
  <c r="O279" i="13"/>
  <c r="P279" i="13"/>
  <c r="Q279" i="13"/>
  <c r="R279" i="13"/>
  <c r="S279" i="13"/>
  <c r="AB279" i="13"/>
  <c r="AD279" i="13"/>
  <c r="AE279" i="13"/>
  <c r="AF279" i="13"/>
  <c r="B280" i="13"/>
  <c r="H280" i="13"/>
  <c r="N280" i="13"/>
  <c r="O280" i="13"/>
  <c r="P280" i="13"/>
  <c r="Q280" i="13"/>
  <c r="R280" i="13"/>
  <c r="S280" i="13"/>
  <c r="AB280" i="13"/>
  <c r="AD280" i="13"/>
  <c r="AE280" i="13"/>
  <c r="AF280" i="13"/>
  <c r="B281" i="13"/>
  <c r="N281" i="13"/>
  <c r="O281" i="13"/>
  <c r="P281" i="13"/>
  <c r="Q281" i="13"/>
  <c r="R281" i="13"/>
  <c r="S281" i="13"/>
  <c r="AB281" i="13"/>
  <c r="AD281" i="13"/>
  <c r="AE281" i="13"/>
  <c r="AF281" i="13"/>
  <c r="A282" i="13"/>
  <c r="B282" i="13"/>
  <c r="C282" i="13"/>
  <c r="D282" i="13"/>
  <c r="E282" i="13"/>
  <c r="F282" i="13"/>
  <c r="G282" i="13"/>
  <c r="H282" i="13"/>
  <c r="I282" i="13"/>
  <c r="J282" i="13"/>
  <c r="K282" i="13"/>
  <c r="L282" i="13"/>
  <c r="M282" i="13"/>
  <c r="N282" i="13"/>
  <c r="O282" i="13"/>
  <c r="P282" i="13"/>
  <c r="Q282" i="13"/>
  <c r="R282" i="13"/>
  <c r="S282" i="13"/>
  <c r="T282" i="13"/>
  <c r="U282" i="13"/>
  <c r="V282" i="13"/>
  <c r="W282" i="13"/>
  <c r="X282" i="13"/>
  <c r="Y282" i="13"/>
  <c r="AB282" i="13"/>
  <c r="AD282" i="13"/>
  <c r="AE282" i="13"/>
  <c r="AF282" i="13"/>
  <c r="B283" i="13"/>
  <c r="N283" i="13"/>
  <c r="O283" i="13"/>
  <c r="P283" i="13"/>
  <c r="Q283" i="13"/>
  <c r="R283" i="13"/>
  <c r="S283" i="13"/>
  <c r="AB283" i="13"/>
  <c r="AD283" i="13"/>
  <c r="AE283" i="13"/>
  <c r="AF283" i="13"/>
  <c r="B284" i="13"/>
  <c r="H284" i="13"/>
  <c r="N284" i="13"/>
  <c r="O284" i="13"/>
  <c r="P284" i="13"/>
  <c r="Q284" i="13"/>
  <c r="R284" i="13"/>
  <c r="S284" i="13"/>
  <c r="AB284" i="13"/>
  <c r="AD284" i="13"/>
  <c r="AE284" i="13"/>
  <c r="AF284" i="13"/>
  <c r="B285" i="13"/>
  <c r="N285" i="13"/>
  <c r="O285" i="13"/>
  <c r="P285" i="13"/>
  <c r="Q285" i="13"/>
  <c r="R285" i="13"/>
  <c r="S285" i="13"/>
  <c r="AB285" i="13"/>
  <c r="AD285" i="13"/>
  <c r="AE285" i="13"/>
  <c r="AF285" i="13"/>
  <c r="B286" i="13"/>
  <c r="H286" i="13"/>
  <c r="N286" i="13"/>
  <c r="O286" i="13"/>
  <c r="P286" i="13"/>
  <c r="Q286" i="13"/>
  <c r="R286" i="13"/>
  <c r="S286" i="13"/>
  <c r="AB286" i="13"/>
  <c r="AD286" i="13"/>
  <c r="AE286" i="13"/>
  <c r="AF286" i="13"/>
  <c r="A287" i="13"/>
  <c r="B287" i="13"/>
  <c r="C287" i="13"/>
  <c r="D287" i="13"/>
  <c r="E287" i="13"/>
  <c r="F287" i="13"/>
  <c r="G287" i="13"/>
  <c r="H287" i="13"/>
  <c r="I287" i="13"/>
  <c r="J287" i="13"/>
  <c r="K287" i="13"/>
  <c r="L287" i="13"/>
  <c r="M287" i="13"/>
  <c r="N287" i="13"/>
  <c r="O287" i="13"/>
  <c r="P287" i="13"/>
  <c r="Q287" i="13"/>
  <c r="R287" i="13"/>
  <c r="S287" i="13"/>
  <c r="T287" i="13"/>
  <c r="U287" i="13"/>
  <c r="V287" i="13"/>
  <c r="W287" i="13"/>
  <c r="X287" i="13"/>
  <c r="Y287" i="13"/>
  <c r="AB287" i="13"/>
  <c r="AD287" i="13"/>
  <c r="AE287" i="13"/>
  <c r="AF287" i="13"/>
  <c r="B288" i="13"/>
  <c r="H288" i="13"/>
  <c r="N288" i="13"/>
  <c r="O288" i="13"/>
  <c r="P288" i="13"/>
  <c r="Q288" i="13"/>
  <c r="R288" i="13"/>
  <c r="S288" i="13"/>
  <c r="AB288" i="13"/>
  <c r="AD288" i="13"/>
  <c r="AE288" i="13"/>
  <c r="AF288" i="13"/>
  <c r="B289" i="13"/>
  <c r="N289" i="13"/>
  <c r="O289" i="13"/>
  <c r="P289" i="13"/>
  <c r="Q289" i="13"/>
  <c r="R289" i="13"/>
  <c r="S289" i="13"/>
  <c r="AB289" i="13"/>
  <c r="AD289" i="13"/>
  <c r="AE289" i="13"/>
  <c r="AF289" i="13"/>
  <c r="B290" i="13"/>
  <c r="H290" i="13"/>
  <c r="N290" i="13"/>
  <c r="O290" i="13"/>
  <c r="P290" i="13"/>
  <c r="Q290" i="13"/>
  <c r="R290" i="13"/>
  <c r="S290" i="13"/>
  <c r="AB290" i="13"/>
  <c r="AD290" i="13"/>
  <c r="AE290" i="13"/>
  <c r="AF290" i="13"/>
  <c r="B291" i="13"/>
  <c r="N291" i="13"/>
  <c r="O291" i="13"/>
  <c r="P291" i="13"/>
  <c r="Q291" i="13"/>
  <c r="R291" i="13"/>
  <c r="S291" i="13"/>
  <c r="AB291" i="13"/>
  <c r="AD291" i="13"/>
  <c r="AE291" i="13"/>
  <c r="AF291" i="13"/>
  <c r="A292" i="13"/>
  <c r="B292" i="13"/>
  <c r="C292" i="13"/>
  <c r="D292" i="13"/>
  <c r="E292" i="13"/>
  <c r="F292" i="13"/>
  <c r="G292" i="13"/>
  <c r="H292" i="13"/>
  <c r="I292" i="13"/>
  <c r="J292" i="13"/>
  <c r="K292" i="13"/>
  <c r="L292" i="13"/>
  <c r="M292" i="13"/>
  <c r="N292" i="13"/>
  <c r="O292" i="13"/>
  <c r="P292" i="13"/>
  <c r="Q292" i="13"/>
  <c r="R292" i="13"/>
  <c r="S292" i="13"/>
  <c r="T292" i="13"/>
  <c r="U292" i="13"/>
  <c r="V292" i="13"/>
  <c r="W292" i="13"/>
  <c r="X292" i="13"/>
  <c r="Y292" i="13"/>
  <c r="AB292" i="13"/>
  <c r="AD292" i="13"/>
  <c r="AE292" i="13"/>
  <c r="AF292" i="13"/>
  <c r="B293" i="13"/>
  <c r="N293" i="13"/>
  <c r="O293" i="13"/>
  <c r="P293" i="13"/>
  <c r="Q293" i="13"/>
  <c r="R293" i="13"/>
  <c r="S293" i="13"/>
  <c r="AB293" i="13"/>
  <c r="AD293" i="13"/>
  <c r="AE293" i="13"/>
  <c r="AF293" i="13"/>
  <c r="B294" i="13"/>
  <c r="H294" i="13"/>
  <c r="N294" i="13"/>
  <c r="O294" i="13"/>
  <c r="P294" i="13"/>
  <c r="Q294" i="13"/>
  <c r="R294" i="13"/>
  <c r="S294" i="13"/>
  <c r="AB294" i="13"/>
  <c r="AD294" i="13"/>
  <c r="AE294" i="13"/>
  <c r="AF294" i="13"/>
  <c r="B295" i="13"/>
  <c r="N295" i="13"/>
  <c r="O295" i="13"/>
  <c r="P295" i="13"/>
  <c r="Q295" i="13"/>
  <c r="R295" i="13"/>
  <c r="S295" i="13"/>
  <c r="AB295" i="13"/>
  <c r="AD295" i="13"/>
  <c r="AE295" i="13"/>
  <c r="AF295" i="13"/>
  <c r="B296" i="13"/>
  <c r="H296" i="13"/>
  <c r="N296" i="13"/>
  <c r="O296" i="13"/>
  <c r="P296" i="13"/>
  <c r="Q296" i="13"/>
  <c r="R296" i="13"/>
  <c r="S296" i="13"/>
  <c r="AB296" i="13"/>
  <c r="AD296" i="13"/>
  <c r="AE296" i="13"/>
  <c r="AF296" i="13"/>
  <c r="A297" i="13"/>
  <c r="B297" i="13"/>
  <c r="C297" i="13"/>
  <c r="D297" i="13"/>
  <c r="E297" i="13"/>
  <c r="F297" i="13"/>
  <c r="G297" i="13"/>
  <c r="H297" i="13"/>
  <c r="I297" i="13"/>
  <c r="J297" i="13"/>
  <c r="K297" i="13"/>
  <c r="L297" i="13"/>
  <c r="M297" i="13"/>
  <c r="N297" i="13"/>
  <c r="O297" i="13"/>
  <c r="P297" i="13"/>
  <c r="Q297" i="13"/>
  <c r="R297" i="13"/>
  <c r="S297" i="13"/>
  <c r="T297" i="13"/>
  <c r="U297" i="13"/>
  <c r="V297" i="13"/>
  <c r="W297" i="13"/>
  <c r="X297" i="13"/>
  <c r="Y297" i="13"/>
  <c r="AB297" i="13"/>
  <c r="AD297" i="13"/>
  <c r="AE297" i="13"/>
  <c r="AF297" i="13"/>
  <c r="B298" i="13"/>
  <c r="H298" i="13"/>
  <c r="N298" i="13"/>
  <c r="O298" i="13"/>
  <c r="P298" i="13"/>
  <c r="Q298" i="13"/>
  <c r="R298" i="13"/>
  <c r="S298" i="13"/>
  <c r="AB298" i="13"/>
  <c r="AD298" i="13"/>
  <c r="AE298" i="13"/>
  <c r="AF298" i="13"/>
  <c r="B299" i="13"/>
  <c r="N299" i="13"/>
  <c r="O299" i="13"/>
  <c r="P299" i="13"/>
  <c r="Q299" i="13"/>
  <c r="R299" i="13"/>
  <c r="S299" i="13"/>
  <c r="AB299" i="13"/>
  <c r="AD299" i="13"/>
  <c r="AE299" i="13"/>
  <c r="AF299" i="13"/>
  <c r="B300" i="13"/>
  <c r="H300" i="13"/>
  <c r="N300" i="13"/>
  <c r="O300" i="13"/>
  <c r="P300" i="13"/>
  <c r="Q300" i="13"/>
  <c r="R300" i="13"/>
  <c r="S300" i="13"/>
  <c r="AB300" i="13"/>
  <c r="AD300" i="13"/>
  <c r="AE300" i="13"/>
  <c r="AF300" i="13"/>
  <c r="B301" i="13"/>
  <c r="N301" i="13"/>
  <c r="O301" i="13"/>
  <c r="P301" i="13"/>
  <c r="Q301" i="13"/>
  <c r="R301" i="13"/>
  <c r="S301" i="13"/>
  <c r="AB301" i="13"/>
  <c r="AD301" i="13"/>
  <c r="AE301" i="13"/>
  <c r="AF301" i="13"/>
  <c r="A302" i="13"/>
  <c r="B302" i="13"/>
  <c r="C302" i="13"/>
  <c r="D302" i="13"/>
  <c r="E302" i="13"/>
  <c r="F302" i="13"/>
  <c r="G302" i="13"/>
  <c r="H302" i="13"/>
  <c r="I302" i="13"/>
  <c r="J302" i="13"/>
  <c r="K302" i="13"/>
  <c r="L302" i="13"/>
  <c r="M302" i="13"/>
  <c r="N302" i="13"/>
  <c r="O302" i="13"/>
  <c r="P302" i="13"/>
  <c r="Q302" i="13"/>
  <c r="R302" i="13"/>
  <c r="S302" i="13"/>
  <c r="T302" i="13"/>
  <c r="U302" i="13"/>
  <c r="V302" i="13"/>
  <c r="W302" i="13"/>
  <c r="X302" i="13"/>
  <c r="Y302" i="13"/>
  <c r="AB302" i="13"/>
  <c r="AD302" i="13"/>
  <c r="AE302" i="13"/>
  <c r="AF302" i="13"/>
  <c r="B303" i="13"/>
  <c r="N303" i="13"/>
  <c r="O303" i="13"/>
  <c r="P303" i="13"/>
  <c r="Q303" i="13"/>
  <c r="R303" i="13"/>
  <c r="S303" i="13"/>
  <c r="AB303" i="13"/>
  <c r="AD303" i="13"/>
  <c r="AE303" i="13"/>
  <c r="AF303" i="13"/>
  <c r="B304" i="13"/>
  <c r="H304" i="13"/>
  <c r="N304" i="13"/>
  <c r="O304" i="13"/>
  <c r="P304" i="13"/>
  <c r="Q304" i="13"/>
  <c r="R304" i="13"/>
  <c r="S304" i="13"/>
  <c r="AB304" i="13"/>
  <c r="AD304" i="13"/>
  <c r="AE304" i="13"/>
  <c r="AF304" i="13"/>
  <c r="B305" i="13"/>
  <c r="N305" i="13"/>
  <c r="O305" i="13"/>
  <c r="P305" i="13"/>
  <c r="Q305" i="13"/>
  <c r="R305" i="13"/>
  <c r="S305" i="13"/>
  <c r="AB305" i="13"/>
  <c r="AD305" i="13"/>
  <c r="AE305" i="13"/>
  <c r="AF305" i="13"/>
  <c r="B306" i="13"/>
  <c r="H306" i="13"/>
  <c r="N306" i="13"/>
  <c r="O306" i="13"/>
  <c r="P306" i="13"/>
  <c r="Q306" i="13"/>
  <c r="R306" i="13"/>
  <c r="S306" i="13"/>
  <c r="AB306" i="13"/>
  <c r="AD306" i="13"/>
  <c r="AE306" i="13"/>
  <c r="AF306" i="13"/>
  <c r="A307" i="13"/>
  <c r="B307" i="13"/>
  <c r="C307" i="13"/>
  <c r="D307" i="13"/>
  <c r="E307" i="13"/>
  <c r="F307" i="13"/>
  <c r="G307" i="13"/>
  <c r="H307" i="13"/>
  <c r="I307" i="13"/>
  <c r="J307" i="13"/>
  <c r="K307" i="13"/>
  <c r="L307" i="13"/>
  <c r="M307" i="13"/>
  <c r="N307" i="13"/>
  <c r="O307" i="13"/>
  <c r="P307" i="13"/>
  <c r="Q307" i="13"/>
  <c r="R307" i="13"/>
  <c r="S307" i="13"/>
  <c r="T307" i="13"/>
  <c r="U307" i="13"/>
  <c r="V307" i="13"/>
  <c r="W307" i="13"/>
  <c r="X307" i="13"/>
  <c r="Y307" i="13"/>
  <c r="AB307" i="13"/>
  <c r="AD307" i="13"/>
  <c r="AE307" i="13"/>
  <c r="AF307" i="13"/>
  <c r="A308" i="13"/>
  <c r="B308" i="13"/>
  <c r="C308" i="13"/>
  <c r="D308" i="13"/>
  <c r="E308" i="13"/>
  <c r="F308" i="13"/>
  <c r="G308" i="13"/>
  <c r="H308" i="13"/>
  <c r="I308" i="13"/>
  <c r="J308" i="13"/>
  <c r="K308" i="13"/>
  <c r="L308" i="13"/>
  <c r="M308" i="13"/>
  <c r="N308" i="13"/>
  <c r="O308" i="13"/>
  <c r="P308" i="13"/>
  <c r="Q308" i="13"/>
  <c r="R308" i="13"/>
  <c r="S308" i="13"/>
  <c r="T308" i="13"/>
  <c r="U308" i="13"/>
  <c r="V308" i="13"/>
  <c r="W308" i="13"/>
  <c r="X308" i="13"/>
  <c r="Y308" i="13"/>
  <c r="AB308" i="13"/>
  <c r="AD308" i="13"/>
  <c r="AE308" i="13"/>
  <c r="AF308" i="13"/>
  <c r="A309" i="13"/>
  <c r="B309" i="13"/>
  <c r="C309" i="13"/>
  <c r="D309" i="13"/>
  <c r="E309" i="13"/>
  <c r="F309" i="13"/>
  <c r="G309" i="13"/>
  <c r="H309" i="13"/>
  <c r="I309" i="13"/>
  <c r="J309" i="13"/>
  <c r="K309" i="13"/>
  <c r="L309" i="13"/>
  <c r="M309" i="13"/>
  <c r="N309" i="13"/>
  <c r="O309" i="13"/>
  <c r="P309" i="13"/>
  <c r="Q309" i="13"/>
  <c r="R309" i="13"/>
  <c r="S309" i="13"/>
  <c r="T309" i="13"/>
  <c r="U309" i="13"/>
  <c r="V309" i="13"/>
  <c r="W309" i="13"/>
  <c r="X309" i="13"/>
  <c r="Y309" i="13"/>
  <c r="AB309" i="13"/>
  <c r="AD309" i="13"/>
  <c r="AE309" i="13"/>
  <c r="AF309" i="13"/>
  <c r="A310" i="13"/>
  <c r="B310" i="13"/>
  <c r="C310" i="13"/>
  <c r="D310" i="13"/>
  <c r="E310" i="13"/>
  <c r="F310" i="13"/>
  <c r="G310" i="13"/>
  <c r="H310" i="13"/>
  <c r="I310" i="13"/>
  <c r="J310" i="13"/>
  <c r="K310" i="13"/>
  <c r="L310" i="13"/>
  <c r="M310" i="13"/>
  <c r="N310" i="13"/>
  <c r="O310" i="13"/>
  <c r="P310" i="13"/>
  <c r="Q310" i="13"/>
  <c r="R310" i="13"/>
  <c r="S310" i="13"/>
  <c r="T310" i="13"/>
  <c r="U310" i="13"/>
  <c r="V310" i="13"/>
  <c r="W310" i="13"/>
  <c r="X310" i="13"/>
  <c r="Y310" i="13"/>
  <c r="AB310" i="13"/>
  <c r="AD310" i="13"/>
  <c r="AE310" i="13"/>
  <c r="AF310" i="13"/>
  <c r="A311" i="13"/>
  <c r="B311" i="13"/>
  <c r="C311" i="13"/>
  <c r="D311" i="13"/>
  <c r="E311" i="13"/>
  <c r="F311" i="13"/>
  <c r="G311" i="13"/>
  <c r="H311" i="13"/>
  <c r="I311" i="13"/>
  <c r="J311" i="13"/>
  <c r="K311" i="13"/>
  <c r="L311" i="13"/>
  <c r="M311" i="13"/>
  <c r="N311" i="13"/>
  <c r="O311" i="13"/>
  <c r="P311" i="13"/>
  <c r="Q311" i="13"/>
  <c r="R311" i="13"/>
  <c r="S311" i="13"/>
  <c r="T311" i="13"/>
  <c r="U311" i="13"/>
  <c r="V311" i="13"/>
  <c r="W311" i="13"/>
  <c r="X311" i="13"/>
  <c r="Y311" i="13"/>
  <c r="AB311" i="13"/>
  <c r="AD311" i="13"/>
  <c r="AE311" i="13"/>
  <c r="AF311" i="13"/>
  <c r="B312" i="13"/>
  <c r="H312" i="13"/>
  <c r="I312" i="13"/>
  <c r="J312" i="13"/>
  <c r="K312" i="13"/>
  <c r="L312" i="13"/>
  <c r="M312" i="13"/>
  <c r="O312" i="13"/>
  <c r="R312" i="13"/>
  <c r="AB312" i="13"/>
  <c r="AD312" i="13"/>
  <c r="AE312" i="13"/>
  <c r="AF312" i="13"/>
  <c r="B313" i="13"/>
  <c r="H313" i="13"/>
  <c r="I313" i="13"/>
  <c r="J313" i="13"/>
  <c r="K313" i="13"/>
  <c r="L313" i="13"/>
  <c r="M313" i="13"/>
  <c r="O313" i="13"/>
  <c r="R313" i="13"/>
  <c r="AB313" i="13"/>
  <c r="AD313" i="13"/>
  <c r="AE313" i="13"/>
  <c r="AF313" i="13"/>
  <c r="B314" i="13"/>
  <c r="H314" i="13"/>
  <c r="I314" i="13"/>
  <c r="J314" i="13"/>
  <c r="K314" i="13"/>
  <c r="L314" i="13"/>
  <c r="M314" i="13"/>
  <c r="O314" i="13"/>
  <c r="R314" i="13"/>
  <c r="AB314" i="13"/>
  <c r="AD314" i="13"/>
  <c r="AE314" i="13"/>
  <c r="AF314" i="13"/>
  <c r="B315" i="13"/>
  <c r="H315" i="13"/>
  <c r="I315" i="13"/>
  <c r="J315" i="13"/>
  <c r="K315" i="13"/>
  <c r="L315" i="13"/>
  <c r="M315" i="13"/>
  <c r="O315" i="13"/>
  <c r="R315" i="13"/>
  <c r="AB315" i="13"/>
  <c r="AD315" i="13"/>
  <c r="AE315" i="13"/>
  <c r="AF315" i="13"/>
  <c r="B316" i="13"/>
  <c r="H316" i="13"/>
  <c r="I316" i="13"/>
  <c r="J316" i="13"/>
  <c r="K316" i="13"/>
  <c r="L316" i="13"/>
  <c r="M316" i="13"/>
  <c r="O316" i="13"/>
  <c r="R316" i="13"/>
  <c r="AB316" i="13"/>
  <c r="AD316" i="13"/>
  <c r="AE316" i="13"/>
  <c r="AF316" i="13"/>
  <c r="B317" i="13"/>
  <c r="H317" i="13"/>
  <c r="I317" i="13"/>
  <c r="J317" i="13"/>
  <c r="K317" i="13"/>
  <c r="L317" i="13"/>
  <c r="M317" i="13"/>
  <c r="O317" i="13"/>
  <c r="R317" i="13"/>
  <c r="AB317" i="13"/>
  <c r="AD317" i="13"/>
  <c r="AE317" i="13"/>
  <c r="AF317" i="13"/>
  <c r="B318" i="13"/>
  <c r="H318" i="13"/>
  <c r="I318" i="13"/>
  <c r="J318" i="13"/>
  <c r="K318" i="13"/>
  <c r="L318" i="13"/>
  <c r="M318" i="13"/>
  <c r="O318" i="13"/>
  <c r="R318" i="13"/>
  <c r="AB318" i="13"/>
  <c r="AD318" i="13"/>
  <c r="AE318" i="13"/>
  <c r="AF318" i="13"/>
  <c r="B319" i="13"/>
  <c r="H319" i="13"/>
  <c r="I319" i="13"/>
  <c r="J319" i="13"/>
  <c r="K319" i="13"/>
  <c r="L319" i="13"/>
  <c r="M319" i="13"/>
  <c r="O319" i="13"/>
  <c r="R319" i="13"/>
  <c r="AB319" i="13"/>
  <c r="AD319" i="13"/>
  <c r="AE319" i="13"/>
  <c r="AF319" i="13"/>
  <c r="B320" i="13"/>
  <c r="H320" i="13"/>
  <c r="I320" i="13"/>
  <c r="J320" i="13"/>
  <c r="K320" i="13"/>
  <c r="L320" i="13"/>
  <c r="M320" i="13"/>
  <c r="O320" i="13"/>
  <c r="R320" i="13"/>
  <c r="AB320" i="13"/>
  <c r="AD320" i="13"/>
  <c r="AE320" i="13"/>
  <c r="AF320" i="13"/>
  <c r="B321" i="13"/>
  <c r="H321" i="13"/>
  <c r="I321" i="13"/>
  <c r="J321" i="13"/>
  <c r="K321" i="13"/>
  <c r="L321" i="13"/>
  <c r="M321" i="13"/>
  <c r="O321" i="13"/>
  <c r="R321" i="13"/>
  <c r="AB321" i="13"/>
  <c r="AD321" i="13"/>
  <c r="AE321" i="13"/>
  <c r="AF321" i="13"/>
  <c r="B322" i="13"/>
  <c r="H322" i="13"/>
  <c r="I322" i="13"/>
  <c r="J322" i="13"/>
  <c r="K322" i="13"/>
  <c r="L322" i="13"/>
  <c r="M322" i="13"/>
  <c r="O322" i="13"/>
  <c r="R322" i="13"/>
  <c r="AB322" i="13"/>
  <c r="AD322" i="13"/>
  <c r="AE322" i="13"/>
  <c r="AF322" i="13"/>
  <c r="A323" i="13"/>
  <c r="B323" i="13"/>
  <c r="C323" i="13"/>
  <c r="D323" i="13"/>
  <c r="E323" i="13"/>
  <c r="F323" i="13"/>
  <c r="G323" i="13"/>
  <c r="H323" i="13"/>
  <c r="I323" i="13"/>
  <c r="J323" i="13"/>
  <c r="K323" i="13"/>
  <c r="L323" i="13"/>
  <c r="M323" i="13"/>
  <c r="N323" i="13"/>
  <c r="O323" i="13"/>
  <c r="P323" i="13"/>
  <c r="Q323" i="13"/>
  <c r="R323" i="13"/>
  <c r="S323" i="13"/>
  <c r="T323" i="13"/>
  <c r="U323" i="13"/>
  <c r="V323" i="13"/>
  <c r="W323" i="13"/>
  <c r="X323" i="13"/>
  <c r="Y323" i="13"/>
  <c r="AB323" i="13"/>
  <c r="AD323" i="13"/>
  <c r="AE323" i="13"/>
  <c r="AF323" i="13"/>
  <c r="B324" i="13"/>
  <c r="H324" i="13"/>
  <c r="I324" i="13"/>
  <c r="J324" i="13"/>
  <c r="K324" i="13"/>
  <c r="L324" i="13"/>
  <c r="M324" i="13"/>
  <c r="O324" i="13"/>
  <c r="R324" i="13"/>
  <c r="AB324" i="13"/>
  <c r="AD324" i="13"/>
  <c r="AE324" i="13"/>
  <c r="AF324" i="13"/>
  <c r="B325" i="13"/>
  <c r="H325" i="13"/>
  <c r="I325" i="13"/>
  <c r="J325" i="13"/>
  <c r="K325" i="13"/>
  <c r="L325" i="13"/>
  <c r="M325" i="13"/>
  <c r="O325" i="13"/>
  <c r="R325" i="13"/>
  <c r="AB325" i="13"/>
  <c r="AD325" i="13"/>
  <c r="AE325" i="13"/>
  <c r="AF325" i="13"/>
  <c r="B326" i="13"/>
  <c r="H326" i="13"/>
  <c r="I326" i="13"/>
  <c r="J326" i="13"/>
  <c r="K326" i="13"/>
  <c r="L326" i="13"/>
  <c r="M326" i="13"/>
  <c r="O326" i="13"/>
  <c r="R326" i="13"/>
  <c r="AB326" i="13"/>
  <c r="AD326" i="13"/>
  <c r="AE326" i="13"/>
  <c r="AF326" i="13"/>
  <c r="B327" i="13"/>
  <c r="H327" i="13"/>
  <c r="I327" i="13"/>
  <c r="J327" i="13"/>
  <c r="K327" i="13"/>
  <c r="L327" i="13"/>
  <c r="M327" i="13"/>
  <c r="O327" i="13"/>
  <c r="R327" i="13"/>
  <c r="AB327" i="13"/>
  <c r="AD327" i="13"/>
  <c r="AE327" i="13"/>
  <c r="AF327" i="13"/>
  <c r="B328" i="13"/>
  <c r="H328" i="13"/>
  <c r="I328" i="13"/>
  <c r="J328" i="13"/>
  <c r="K328" i="13"/>
  <c r="L328" i="13"/>
  <c r="M328" i="13"/>
  <c r="O328" i="13"/>
  <c r="R328" i="13"/>
  <c r="AB328" i="13"/>
  <c r="AD328" i="13"/>
  <c r="AE328" i="13"/>
  <c r="AF328" i="13"/>
  <c r="B329" i="13"/>
  <c r="H329" i="13"/>
  <c r="I329" i="13"/>
  <c r="J329" i="13"/>
  <c r="K329" i="13"/>
  <c r="L329" i="13"/>
  <c r="M329" i="13"/>
  <c r="O329" i="13"/>
  <c r="R329" i="13"/>
  <c r="AB329" i="13"/>
  <c r="AD329" i="13"/>
  <c r="AE329" i="13"/>
  <c r="AF329" i="13"/>
  <c r="B330" i="13"/>
  <c r="H330" i="13"/>
  <c r="I330" i="13"/>
  <c r="J330" i="13"/>
  <c r="K330" i="13"/>
  <c r="L330" i="13"/>
  <c r="M330" i="13"/>
  <c r="O330" i="13"/>
  <c r="R330" i="13"/>
  <c r="AB330" i="13"/>
  <c r="AD330" i="13"/>
  <c r="AE330" i="13"/>
  <c r="AF330" i="13"/>
  <c r="B331" i="13"/>
  <c r="H331" i="13"/>
  <c r="I331" i="13"/>
  <c r="J331" i="13"/>
  <c r="K331" i="13"/>
  <c r="L331" i="13"/>
  <c r="M331" i="13"/>
  <c r="O331" i="13"/>
  <c r="R331" i="13"/>
  <c r="AB331" i="13"/>
  <c r="AD331" i="13"/>
  <c r="AE331" i="13"/>
  <c r="AF331" i="13"/>
  <c r="B332" i="13"/>
  <c r="H332" i="13"/>
  <c r="I332" i="13"/>
  <c r="J332" i="13"/>
  <c r="K332" i="13"/>
  <c r="L332" i="13"/>
  <c r="M332" i="13"/>
  <c r="O332" i="13"/>
  <c r="R332" i="13"/>
  <c r="AB332" i="13"/>
  <c r="AD332" i="13"/>
  <c r="AE332" i="13"/>
  <c r="AF332" i="13"/>
  <c r="B333" i="13"/>
  <c r="H333" i="13"/>
  <c r="I333" i="13"/>
  <c r="J333" i="13"/>
  <c r="K333" i="13"/>
  <c r="L333" i="13"/>
  <c r="M333" i="13"/>
  <c r="O333" i="13"/>
  <c r="R333" i="13"/>
  <c r="AB333" i="13"/>
  <c r="AD333" i="13"/>
  <c r="AE333" i="13"/>
  <c r="AF333" i="13"/>
  <c r="B334" i="13"/>
  <c r="H334" i="13"/>
  <c r="I334" i="13"/>
  <c r="J334" i="13"/>
  <c r="K334" i="13"/>
  <c r="L334" i="13"/>
  <c r="M334" i="13"/>
  <c r="O334" i="13"/>
  <c r="R334" i="13"/>
  <c r="AB334" i="13"/>
  <c r="AD334" i="13"/>
  <c r="AE334" i="13"/>
  <c r="AF334" i="13"/>
  <c r="A335" i="13"/>
  <c r="B335" i="13"/>
  <c r="C335" i="13"/>
  <c r="D335" i="13"/>
  <c r="E335" i="13"/>
  <c r="F335" i="13"/>
  <c r="G335" i="13"/>
  <c r="H335" i="13"/>
  <c r="I335" i="13"/>
  <c r="J335" i="13"/>
  <c r="K335" i="13"/>
  <c r="L335" i="13"/>
  <c r="M335" i="13"/>
  <c r="N335" i="13"/>
  <c r="O335" i="13"/>
  <c r="P335" i="13"/>
  <c r="Q335" i="13"/>
  <c r="R335" i="13"/>
  <c r="S335" i="13"/>
  <c r="T335" i="13"/>
  <c r="U335" i="13"/>
  <c r="V335" i="13"/>
  <c r="W335" i="13"/>
  <c r="X335" i="13"/>
  <c r="Y335" i="13"/>
  <c r="AB335" i="13"/>
  <c r="AD335" i="13"/>
  <c r="AE335" i="13"/>
  <c r="AF335" i="13"/>
  <c r="B336" i="13"/>
  <c r="H336" i="13"/>
  <c r="I336" i="13"/>
  <c r="J336" i="13"/>
  <c r="K336" i="13"/>
  <c r="L336" i="13"/>
  <c r="M336" i="13"/>
  <c r="O336" i="13"/>
  <c r="R336" i="13"/>
  <c r="AB336" i="13"/>
  <c r="AD336" i="13"/>
  <c r="AE336" i="13"/>
  <c r="AF336" i="13"/>
  <c r="B337" i="13"/>
  <c r="H337" i="13"/>
  <c r="I337" i="13"/>
  <c r="J337" i="13"/>
  <c r="K337" i="13"/>
  <c r="L337" i="13"/>
  <c r="M337" i="13"/>
  <c r="O337" i="13"/>
  <c r="R337" i="13"/>
  <c r="AB337" i="13"/>
  <c r="AD337" i="13"/>
  <c r="AE337" i="13"/>
  <c r="AF337" i="13"/>
  <c r="B338" i="13"/>
  <c r="H338" i="13"/>
  <c r="I338" i="13"/>
  <c r="J338" i="13"/>
  <c r="K338" i="13"/>
  <c r="L338" i="13"/>
  <c r="M338" i="13"/>
  <c r="O338" i="13"/>
  <c r="R338" i="13"/>
  <c r="AB338" i="13"/>
  <c r="AD338" i="13"/>
  <c r="AE338" i="13"/>
  <c r="AF338" i="13"/>
  <c r="B339" i="13"/>
  <c r="H339" i="13"/>
  <c r="I339" i="13"/>
  <c r="J339" i="13"/>
  <c r="K339" i="13"/>
  <c r="L339" i="13"/>
  <c r="M339" i="13"/>
  <c r="O339" i="13"/>
  <c r="R339" i="13"/>
  <c r="AB339" i="13"/>
  <c r="AD339" i="13"/>
  <c r="AE339" i="13"/>
  <c r="AF339" i="13"/>
  <c r="B340" i="13"/>
  <c r="H340" i="13"/>
  <c r="I340" i="13"/>
  <c r="J340" i="13"/>
  <c r="K340" i="13"/>
  <c r="L340" i="13"/>
  <c r="M340" i="13"/>
  <c r="O340" i="13"/>
  <c r="R340" i="13"/>
  <c r="AB340" i="13"/>
  <c r="AD340" i="13"/>
  <c r="AE340" i="13"/>
  <c r="AF340" i="13"/>
  <c r="B341" i="13"/>
  <c r="H341" i="13"/>
  <c r="I341" i="13"/>
  <c r="J341" i="13"/>
  <c r="K341" i="13"/>
  <c r="L341" i="13"/>
  <c r="M341" i="13"/>
  <c r="O341" i="13"/>
  <c r="R341" i="13"/>
  <c r="AB341" i="13"/>
  <c r="AD341" i="13"/>
  <c r="AE341" i="13"/>
  <c r="AF341" i="13"/>
  <c r="B342" i="13"/>
  <c r="H342" i="13"/>
  <c r="I342" i="13"/>
  <c r="J342" i="13"/>
  <c r="K342" i="13"/>
  <c r="L342" i="13"/>
  <c r="M342" i="13"/>
  <c r="O342" i="13"/>
  <c r="R342" i="13"/>
  <c r="AB342" i="13"/>
  <c r="AD342" i="13"/>
  <c r="AE342" i="13"/>
  <c r="AF342" i="13"/>
  <c r="B343" i="13"/>
  <c r="H343" i="13"/>
  <c r="I343" i="13"/>
  <c r="J343" i="13"/>
  <c r="K343" i="13"/>
  <c r="L343" i="13"/>
  <c r="M343" i="13"/>
  <c r="O343" i="13"/>
  <c r="R343" i="13"/>
  <c r="AB343" i="13"/>
  <c r="AD343" i="13"/>
  <c r="AE343" i="13"/>
  <c r="AF343" i="13"/>
  <c r="B344" i="13"/>
  <c r="H344" i="13"/>
  <c r="I344" i="13"/>
  <c r="J344" i="13"/>
  <c r="K344" i="13"/>
  <c r="L344" i="13"/>
  <c r="M344" i="13"/>
  <c r="O344" i="13"/>
  <c r="R344" i="13"/>
  <c r="AB344" i="13"/>
  <c r="AD344" i="13"/>
  <c r="AE344" i="13"/>
  <c r="AF344" i="13"/>
  <c r="B345" i="13"/>
  <c r="H345" i="13"/>
  <c r="I345" i="13"/>
  <c r="J345" i="13"/>
  <c r="K345" i="13"/>
  <c r="L345" i="13"/>
  <c r="M345" i="13"/>
  <c r="O345" i="13"/>
  <c r="R345" i="13"/>
  <c r="AB345" i="13"/>
  <c r="AD345" i="13"/>
  <c r="AE345" i="13"/>
  <c r="AF345" i="13"/>
  <c r="B346" i="13"/>
  <c r="H346" i="13"/>
  <c r="I346" i="13"/>
  <c r="J346" i="13"/>
  <c r="K346" i="13"/>
  <c r="L346" i="13"/>
  <c r="M346" i="13"/>
  <c r="O346" i="13"/>
  <c r="R346" i="13"/>
  <c r="AB346" i="13"/>
  <c r="AD346" i="13"/>
  <c r="AE346" i="13"/>
  <c r="AF346" i="13"/>
  <c r="A347" i="13"/>
  <c r="B347" i="13"/>
  <c r="C347" i="13"/>
  <c r="D347" i="13"/>
  <c r="E347" i="13"/>
  <c r="F347" i="13"/>
  <c r="G347" i="13"/>
  <c r="H347" i="13"/>
  <c r="I347" i="13"/>
  <c r="J347" i="13"/>
  <c r="K347" i="13"/>
  <c r="L347" i="13"/>
  <c r="M347" i="13"/>
  <c r="N347" i="13"/>
  <c r="O347" i="13"/>
  <c r="P347" i="13"/>
  <c r="Q347" i="13"/>
  <c r="R347" i="13"/>
  <c r="S347" i="13"/>
  <c r="T347" i="13"/>
  <c r="U347" i="13"/>
  <c r="V347" i="13"/>
  <c r="W347" i="13"/>
  <c r="X347" i="13"/>
  <c r="Y347" i="13"/>
  <c r="AB347" i="13"/>
  <c r="AD347" i="13"/>
  <c r="AE347" i="13"/>
  <c r="AF347" i="13"/>
  <c r="B348" i="13"/>
  <c r="H348" i="13"/>
  <c r="I348" i="13"/>
  <c r="J348" i="13"/>
  <c r="K348" i="13"/>
  <c r="L348" i="13"/>
  <c r="M348" i="13"/>
  <c r="O348" i="13"/>
  <c r="R348" i="13"/>
  <c r="AB348" i="13"/>
  <c r="AD348" i="13"/>
  <c r="AE348" i="13"/>
  <c r="AF348" i="13"/>
  <c r="B349" i="13"/>
  <c r="H349" i="13"/>
  <c r="I349" i="13"/>
  <c r="J349" i="13"/>
  <c r="K349" i="13"/>
  <c r="L349" i="13"/>
  <c r="M349" i="13"/>
  <c r="O349" i="13"/>
  <c r="R349" i="13"/>
  <c r="AB349" i="13"/>
  <c r="AD349" i="13"/>
  <c r="AE349" i="13"/>
  <c r="AF349" i="13"/>
  <c r="B350" i="13"/>
  <c r="H350" i="13"/>
  <c r="I350" i="13"/>
  <c r="J350" i="13"/>
  <c r="K350" i="13"/>
  <c r="L350" i="13"/>
  <c r="M350" i="13"/>
  <c r="O350" i="13"/>
  <c r="R350" i="13"/>
  <c r="AB350" i="13"/>
  <c r="AD350" i="13"/>
  <c r="AE350" i="13"/>
  <c r="AF350" i="13"/>
  <c r="B351" i="13"/>
  <c r="H351" i="13"/>
  <c r="I351" i="13"/>
  <c r="J351" i="13"/>
  <c r="K351" i="13"/>
  <c r="L351" i="13"/>
  <c r="M351" i="13"/>
  <c r="O351" i="13"/>
  <c r="R351" i="13"/>
  <c r="AB351" i="13"/>
  <c r="AD351" i="13"/>
  <c r="AE351" i="13"/>
  <c r="AF351" i="13"/>
  <c r="B352" i="13"/>
  <c r="H352" i="13"/>
  <c r="I352" i="13"/>
  <c r="J352" i="13"/>
  <c r="K352" i="13"/>
  <c r="L352" i="13"/>
  <c r="M352" i="13"/>
  <c r="O352" i="13"/>
  <c r="R352" i="13"/>
  <c r="AB352" i="13"/>
  <c r="AD352" i="13"/>
  <c r="AE352" i="13"/>
  <c r="AF352" i="13"/>
  <c r="B353" i="13"/>
  <c r="H353" i="13"/>
  <c r="I353" i="13"/>
  <c r="J353" i="13"/>
  <c r="K353" i="13"/>
  <c r="L353" i="13"/>
  <c r="M353" i="13"/>
  <c r="O353" i="13"/>
  <c r="R353" i="13"/>
  <c r="AB353" i="13"/>
  <c r="AD353" i="13"/>
  <c r="AE353" i="13"/>
  <c r="AF353" i="13"/>
  <c r="B354" i="13"/>
  <c r="H354" i="13"/>
  <c r="I354" i="13"/>
  <c r="J354" i="13"/>
  <c r="K354" i="13"/>
  <c r="L354" i="13"/>
  <c r="M354" i="13"/>
  <c r="O354" i="13"/>
  <c r="R354" i="13"/>
  <c r="AB354" i="13"/>
  <c r="AD354" i="13"/>
  <c r="AE354" i="13"/>
  <c r="AF354" i="13"/>
  <c r="B355" i="13"/>
  <c r="H355" i="13"/>
  <c r="I355" i="13"/>
  <c r="J355" i="13"/>
  <c r="K355" i="13"/>
  <c r="L355" i="13"/>
  <c r="M355" i="13"/>
  <c r="O355" i="13"/>
  <c r="R355" i="13"/>
  <c r="AB355" i="13"/>
  <c r="AD355" i="13"/>
  <c r="AE355" i="13"/>
  <c r="AF355" i="13"/>
  <c r="B356" i="13"/>
  <c r="H356" i="13"/>
  <c r="I356" i="13"/>
  <c r="J356" i="13"/>
  <c r="K356" i="13"/>
  <c r="L356" i="13"/>
  <c r="M356" i="13"/>
  <c r="O356" i="13"/>
  <c r="R356" i="13"/>
  <c r="AB356" i="13"/>
  <c r="AD356" i="13"/>
  <c r="AE356" i="13"/>
  <c r="AF356" i="13"/>
  <c r="B357" i="13"/>
  <c r="H357" i="13"/>
  <c r="I357" i="13"/>
  <c r="J357" i="13"/>
  <c r="K357" i="13"/>
  <c r="L357" i="13"/>
  <c r="M357" i="13"/>
  <c r="O357" i="13"/>
  <c r="R357" i="13"/>
  <c r="AB357" i="13"/>
  <c r="AD357" i="13"/>
  <c r="AE357" i="13"/>
  <c r="AF357" i="13"/>
  <c r="B358" i="13"/>
  <c r="H358" i="13"/>
  <c r="I358" i="13"/>
  <c r="J358" i="13"/>
  <c r="K358" i="13"/>
  <c r="L358" i="13"/>
  <c r="M358" i="13"/>
  <c r="O358" i="13"/>
  <c r="R358" i="13"/>
  <c r="AB358" i="13"/>
  <c r="AD358" i="13"/>
  <c r="AE358" i="13"/>
  <c r="AF358" i="13"/>
  <c r="A359" i="13"/>
  <c r="B359" i="13"/>
  <c r="C359" i="13"/>
  <c r="D359" i="13"/>
  <c r="E359" i="13"/>
  <c r="F359" i="13"/>
  <c r="G359" i="13"/>
  <c r="H359" i="13"/>
  <c r="I359" i="13"/>
  <c r="J359" i="13"/>
  <c r="K359" i="13"/>
  <c r="L359" i="13"/>
  <c r="M359" i="13"/>
  <c r="N359" i="13"/>
  <c r="O359" i="13"/>
  <c r="P359" i="13"/>
  <c r="Q359" i="13"/>
  <c r="R359" i="13"/>
  <c r="S359" i="13"/>
  <c r="T359" i="13"/>
  <c r="U359" i="13"/>
  <c r="V359" i="13"/>
  <c r="W359" i="13"/>
  <c r="X359" i="13"/>
  <c r="Y359" i="13"/>
  <c r="AB359" i="13"/>
  <c r="AD359" i="13"/>
  <c r="AE359" i="13"/>
  <c r="AF359" i="13"/>
  <c r="B360" i="13"/>
  <c r="H360" i="13"/>
  <c r="I360" i="13"/>
  <c r="J360" i="13"/>
  <c r="K360" i="13"/>
  <c r="L360" i="13"/>
  <c r="M360" i="13"/>
  <c r="O360" i="13"/>
  <c r="R360" i="13"/>
  <c r="AB360" i="13"/>
  <c r="AD360" i="13"/>
  <c r="AE360" i="13"/>
  <c r="AF360" i="13"/>
  <c r="B361" i="13"/>
  <c r="H361" i="13"/>
  <c r="I361" i="13"/>
  <c r="J361" i="13"/>
  <c r="K361" i="13"/>
  <c r="L361" i="13"/>
  <c r="M361" i="13"/>
  <c r="O361" i="13"/>
  <c r="R361" i="13"/>
  <c r="AB361" i="13"/>
  <c r="AD361" i="13"/>
  <c r="AE361" i="13"/>
  <c r="AF361" i="13"/>
  <c r="B362" i="13"/>
  <c r="H362" i="13"/>
  <c r="I362" i="13"/>
  <c r="J362" i="13"/>
  <c r="K362" i="13"/>
  <c r="L362" i="13"/>
  <c r="M362" i="13"/>
  <c r="O362" i="13"/>
  <c r="R362" i="13"/>
  <c r="AB362" i="13"/>
  <c r="AD362" i="13"/>
  <c r="AE362" i="13"/>
  <c r="AF362" i="13"/>
  <c r="B363" i="13"/>
  <c r="H363" i="13"/>
  <c r="I363" i="13"/>
  <c r="J363" i="13"/>
  <c r="K363" i="13"/>
  <c r="L363" i="13"/>
  <c r="M363" i="13"/>
  <c r="O363" i="13"/>
  <c r="R363" i="13"/>
  <c r="AB363" i="13"/>
  <c r="AD363" i="13"/>
  <c r="AE363" i="13"/>
  <c r="AF363" i="13"/>
  <c r="B364" i="13"/>
  <c r="H364" i="13"/>
  <c r="I364" i="13"/>
  <c r="J364" i="13"/>
  <c r="K364" i="13"/>
  <c r="L364" i="13"/>
  <c r="M364" i="13"/>
  <c r="O364" i="13"/>
  <c r="R364" i="13"/>
  <c r="AB364" i="13"/>
  <c r="AD364" i="13"/>
  <c r="AE364" i="13"/>
  <c r="AF364" i="13"/>
  <c r="B365" i="13"/>
  <c r="H365" i="13"/>
  <c r="I365" i="13"/>
  <c r="J365" i="13"/>
  <c r="K365" i="13"/>
  <c r="L365" i="13"/>
  <c r="M365" i="13"/>
  <c r="O365" i="13"/>
  <c r="R365" i="13"/>
  <c r="AB365" i="13"/>
  <c r="AD365" i="13"/>
  <c r="AE365" i="13"/>
  <c r="AF365" i="13"/>
  <c r="B366" i="13"/>
  <c r="H366" i="13"/>
  <c r="I366" i="13"/>
  <c r="J366" i="13"/>
  <c r="K366" i="13"/>
  <c r="L366" i="13"/>
  <c r="M366" i="13"/>
  <c r="O366" i="13"/>
  <c r="R366" i="13"/>
  <c r="AB366" i="13"/>
  <c r="AD366" i="13"/>
  <c r="AE366" i="13"/>
  <c r="AF366" i="13"/>
  <c r="B367" i="13"/>
  <c r="H367" i="13"/>
  <c r="I367" i="13"/>
  <c r="J367" i="13"/>
  <c r="K367" i="13"/>
  <c r="L367" i="13"/>
  <c r="M367" i="13"/>
  <c r="O367" i="13"/>
  <c r="R367" i="13"/>
  <c r="AB367" i="13"/>
  <c r="AD367" i="13"/>
  <c r="AE367" i="13"/>
  <c r="AF367" i="13"/>
  <c r="B368" i="13"/>
  <c r="H368" i="13"/>
  <c r="I368" i="13"/>
  <c r="J368" i="13"/>
  <c r="K368" i="13"/>
  <c r="L368" i="13"/>
  <c r="M368" i="13"/>
  <c r="O368" i="13"/>
  <c r="R368" i="13"/>
  <c r="AB368" i="13"/>
  <c r="AD368" i="13"/>
  <c r="AE368" i="13"/>
  <c r="AF368" i="13"/>
  <c r="B369" i="13"/>
  <c r="H369" i="13"/>
  <c r="I369" i="13"/>
  <c r="J369" i="13"/>
  <c r="K369" i="13"/>
  <c r="L369" i="13"/>
  <c r="M369" i="13"/>
  <c r="O369" i="13"/>
  <c r="R369" i="13"/>
  <c r="AB369" i="13"/>
  <c r="AD369" i="13"/>
  <c r="AE369" i="13"/>
  <c r="AF369" i="13"/>
  <c r="A370" i="13"/>
  <c r="B370" i="13"/>
  <c r="C370" i="13"/>
  <c r="D370" i="13"/>
  <c r="E370" i="13"/>
  <c r="F370" i="13"/>
  <c r="G370" i="13"/>
  <c r="H370" i="13"/>
  <c r="I370" i="13"/>
  <c r="J370" i="13"/>
  <c r="K370" i="13"/>
  <c r="L370" i="13"/>
  <c r="M370" i="13"/>
  <c r="N370" i="13"/>
  <c r="O370" i="13"/>
  <c r="P370" i="13"/>
  <c r="Q370" i="13"/>
  <c r="R370" i="13"/>
  <c r="S370" i="13"/>
  <c r="T370" i="13"/>
  <c r="U370" i="13"/>
  <c r="V370" i="13"/>
  <c r="W370" i="13"/>
  <c r="X370" i="13"/>
  <c r="Y370" i="13"/>
  <c r="AB370" i="13"/>
  <c r="AD370" i="13"/>
  <c r="AE370" i="13"/>
  <c r="AF370" i="13"/>
  <c r="B371" i="13"/>
  <c r="H371" i="13"/>
  <c r="I371" i="13"/>
  <c r="J371" i="13"/>
  <c r="K371" i="13"/>
  <c r="L371" i="13"/>
  <c r="M371" i="13"/>
  <c r="O371" i="13"/>
  <c r="R371" i="13"/>
  <c r="AB371" i="13"/>
  <c r="AD371" i="13"/>
  <c r="AE371" i="13"/>
  <c r="AF371" i="13"/>
  <c r="B372" i="13"/>
  <c r="H372" i="13"/>
  <c r="I372" i="13"/>
  <c r="J372" i="13"/>
  <c r="K372" i="13"/>
  <c r="L372" i="13"/>
  <c r="M372" i="13"/>
  <c r="O372" i="13"/>
  <c r="R372" i="13"/>
  <c r="AB372" i="13"/>
  <c r="AD372" i="13"/>
  <c r="AE372" i="13"/>
  <c r="AF372" i="13"/>
  <c r="B373" i="13"/>
  <c r="H373" i="13"/>
  <c r="I373" i="13"/>
  <c r="J373" i="13"/>
  <c r="K373" i="13"/>
  <c r="L373" i="13"/>
  <c r="M373" i="13"/>
  <c r="O373" i="13"/>
  <c r="R373" i="13"/>
  <c r="AB373" i="13"/>
  <c r="AD373" i="13"/>
  <c r="AE373" i="13"/>
  <c r="AF373" i="13"/>
  <c r="B374" i="13"/>
  <c r="H374" i="13"/>
  <c r="I374" i="13"/>
  <c r="J374" i="13"/>
  <c r="K374" i="13"/>
  <c r="L374" i="13"/>
  <c r="M374" i="13"/>
  <c r="O374" i="13"/>
  <c r="R374" i="13"/>
  <c r="AB374" i="13"/>
  <c r="AD374" i="13"/>
  <c r="AE374" i="13"/>
  <c r="AF374" i="13"/>
  <c r="B375" i="13"/>
  <c r="H375" i="13"/>
  <c r="I375" i="13"/>
  <c r="J375" i="13"/>
  <c r="K375" i="13"/>
  <c r="L375" i="13"/>
  <c r="M375" i="13"/>
  <c r="O375" i="13"/>
  <c r="R375" i="13"/>
  <c r="AB375" i="13"/>
  <c r="AD375" i="13"/>
  <c r="AE375" i="13"/>
  <c r="AF375" i="13"/>
  <c r="B376" i="13"/>
  <c r="H376" i="13"/>
  <c r="I376" i="13"/>
  <c r="J376" i="13"/>
  <c r="K376" i="13"/>
  <c r="L376" i="13"/>
  <c r="M376" i="13"/>
  <c r="O376" i="13"/>
  <c r="R376" i="13"/>
  <c r="AB376" i="13"/>
  <c r="AD376" i="13"/>
  <c r="AE376" i="13"/>
  <c r="AF376" i="13"/>
  <c r="B377" i="13"/>
  <c r="H377" i="13"/>
  <c r="I377" i="13"/>
  <c r="J377" i="13"/>
  <c r="K377" i="13"/>
  <c r="L377" i="13"/>
  <c r="M377" i="13"/>
  <c r="O377" i="13"/>
  <c r="R377" i="13"/>
  <c r="AB377" i="13"/>
  <c r="AD377" i="13"/>
  <c r="AE377" i="13"/>
  <c r="AF377" i="13"/>
  <c r="B378" i="13"/>
  <c r="H378" i="13"/>
  <c r="I378" i="13"/>
  <c r="J378" i="13"/>
  <c r="K378" i="13"/>
  <c r="L378" i="13"/>
  <c r="M378" i="13"/>
  <c r="O378" i="13"/>
  <c r="R378" i="13"/>
  <c r="AB378" i="13"/>
  <c r="AD378" i="13"/>
  <c r="AE378" i="13"/>
  <c r="AF378" i="13"/>
  <c r="B379" i="13"/>
  <c r="H379" i="13"/>
  <c r="I379" i="13"/>
  <c r="J379" i="13"/>
  <c r="K379" i="13"/>
  <c r="L379" i="13"/>
  <c r="M379" i="13"/>
  <c r="O379" i="13"/>
  <c r="R379" i="13"/>
  <c r="AB379" i="13"/>
  <c r="AD379" i="13"/>
  <c r="AE379" i="13"/>
  <c r="AF379" i="13"/>
  <c r="B380" i="13"/>
  <c r="H380" i="13"/>
  <c r="I380" i="13"/>
  <c r="J380" i="13"/>
  <c r="K380" i="13"/>
  <c r="L380" i="13"/>
  <c r="M380" i="13"/>
  <c r="O380" i="13"/>
  <c r="R380" i="13"/>
  <c r="AB380" i="13"/>
  <c r="AD380" i="13"/>
  <c r="AE380" i="13"/>
  <c r="AF380" i="13"/>
  <c r="A381" i="13"/>
  <c r="B381" i="13"/>
  <c r="C381" i="13"/>
  <c r="D381" i="13"/>
  <c r="E381" i="13"/>
  <c r="F381" i="13"/>
  <c r="G381" i="13"/>
  <c r="H381" i="13"/>
  <c r="I381" i="13"/>
  <c r="J381" i="13"/>
  <c r="K381" i="13"/>
  <c r="L381" i="13"/>
  <c r="M381" i="13"/>
  <c r="N381" i="13"/>
  <c r="O381" i="13"/>
  <c r="P381" i="13"/>
  <c r="Q381" i="13"/>
  <c r="R381" i="13"/>
  <c r="S381" i="13"/>
  <c r="T381" i="13"/>
  <c r="U381" i="13"/>
  <c r="V381" i="13"/>
  <c r="W381" i="13"/>
  <c r="X381" i="13"/>
  <c r="Y381" i="13"/>
  <c r="AB381" i="13"/>
  <c r="AD381" i="13"/>
  <c r="AE381" i="13"/>
  <c r="AF381" i="13"/>
  <c r="B382" i="13"/>
  <c r="H382" i="13"/>
  <c r="I382" i="13"/>
  <c r="J382" i="13"/>
  <c r="K382" i="13"/>
  <c r="L382" i="13"/>
  <c r="M382" i="13"/>
  <c r="O382" i="13"/>
  <c r="R382" i="13"/>
  <c r="AB382" i="13"/>
  <c r="AD382" i="13"/>
  <c r="AE382" i="13"/>
  <c r="AF382" i="13"/>
  <c r="B383" i="13"/>
  <c r="H383" i="13"/>
  <c r="I383" i="13"/>
  <c r="J383" i="13"/>
  <c r="K383" i="13"/>
  <c r="L383" i="13"/>
  <c r="M383" i="13"/>
  <c r="O383" i="13"/>
  <c r="R383" i="13"/>
  <c r="AB383" i="13"/>
  <c r="AD383" i="13"/>
  <c r="AE383" i="13"/>
  <c r="AF383" i="13"/>
  <c r="B384" i="13"/>
  <c r="H384" i="13"/>
  <c r="I384" i="13"/>
  <c r="J384" i="13"/>
  <c r="K384" i="13"/>
  <c r="L384" i="13"/>
  <c r="M384" i="13"/>
  <c r="O384" i="13"/>
  <c r="R384" i="13"/>
  <c r="AB384" i="13"/>
  <c r="AD384" i="13"/>
  <c r="AE384" i="13"/>
  <c r="AF384" i="13"/>
  <c r="B385" i="13"/>
  <c r="H385" i="13"/>
  <c r="I385" i="13"/>
  <c r="J385" i="13"/>
  <c r="K385" i="13"/>
  <c r="L385" i="13"/>
  <c r="M385" i="13"/>
  <c r="O385" i="13"/>
  <c r="R385" i="13"/>
  <c r="AB385" i="13"/>
  <c r="AD385" i="13"/>
  <c r="AE385" i="13"/>
  <c r="AF385" i="13"/>
  <c r="B386" i="13"/>
  <c r="H386" i="13"/>
  <c r="I386" i="13"/>
  <c r="J386" i="13"/>
  <c r="K386" i="13"/>
  <c r="L386" i="13"/>
  <c r="M386" i="13"/>
  <c r="O386" i="13"/>
  <c r="R386" i="13"/>
  <c r="AB386" i="13"/>
  <c r="AD386" i="13"/>
  <c r="AE386" i="13"/>
  <c r="AF386" i="13"/>
  <c r="B387" i="13"/>
  <c r="H387" i="13"/>
  <c r="I387" i="13"/>
  <c r="J387" i="13"/>
  <c r="K387" i="13"/>
  <c r="L387" i="13"/>
  <c r="M387" i="13"/>
  <c r="O387" i="13"/>
  <c r="R387" i="13"/>
  <c r="AB387" i="13"/>
  <c r="AD387" i="13"/>
  <c r="AE387" i="13"/>
  <c r="AF387" i="13"/>
  <c r="B388" i="13"/>
  <c r="H388" i="13"/>
  <c r="I388" i="13"/>
  <c r="J388" i="13"/>
  <c r="K388" i="13"/>
  <c r="L388" i="13"/>
  <c r="M388" i="13"/>
  <c r="O388" i="13"/>
  <c r="R388" i="13"/>
  <c r="AB388" i="13"/>
  <c r="AD388" i="13"/>
  <c r="AE388" i="13"/>
  <c r="AF388" i="13"/>
  <c r="B389" i="13"/>
  <c r="H389" i="13"/>
  <c r="I389" i="13"/>
  <c r="J389" i="13"/>
  <c r="K389" i="13"/>
  <c r="L389" i="13"/>
  <c r="M389" i="13"/>
  <c r="O389" i="13"/>
  <c r="R389" i="13"/>
  <c r="AB389" i="13"/>
  <c r="AD389" i="13"/>
  <c r="AE389" i="13"/>
  <c r="AF389" i="13"/>
  <c r="B390" i="13"/>
  <c r="H390" i="13"/>
  <c r="I390" i="13"/>
  <c r="J390" i="13"/>
  <c r="K390" i="13"/>
  <c r="L390" i="13"/>
  <c r="M390" i="13"/>
  <c r="O390" i="13"/>
  <c r="R390" i="13"/>
  <c r="AB390" i="13"/>
  <c r="AD390" i="13"/>
  <c r="AE390" i="13"/>
  <c r="AF390" i="13"/>
  <c r="B391" i="13"/>
  <c r="H391" i="13"/>
  <c r="I391" i="13"/>
  <c r="J391" i="13"/>
  <c r="K391" i="13"/>
  <c r="L391" i="13"/>
  <c r="M391" i="13"/>
  <c r="O391" i="13"/>
  <c r="R391" i="13"/>
  <c r="AB391" i="13"/>
  <c r="AD391" i="13"/>
  <c r="AE391" i="13"/>
  <c r="AF391" i="13"/>
  <c r="A392" i="13"/>
  <c r="B392" i="13"/>
  <c r="C392" i="13"/>
  <c r="D392" i="13"/>
  <c r="E392" i="13"/>
  <c r="F392" i="13"/>
  <c r="G392" i="13"/>
  <c r="H392" i="13"/>
  <c r="I392" i="13"/>
  <c r="J392" i="13"/>
  <c r="K392" i="13"/>
  <c r="L392" i="13"/>
  <c r="M392" i="13"/>
  <c r="N392" i="13"/>
  <c r="O392" i="13"/>
  <c r="P392" i="13"/>
  <c r="Q392" i="13"/>
  <c r="R392" i="13"/>
  <c r="S392" i="13"/>
  <c r="T392" i="13"/>
  <c r="U392" i="13"/>
  <c r="V392" i="13"/>
  <c r="W392" i="13"/>
  <c r="X392" i="13"/>
  <c r="Y392" i="13"/>
  <c r="AB392" i="13"/>
  <c r="AD392" i="13"/>
  <c r="AE392" i="13"/>
  <c r="AF392" i="13"/>
  <c r="B393" i="13"/>
  <c r="H393" i="13"/>
  <c r="I393" i="13"/>
  <c r="J393" i="13"/>
  <c r="K393" i="13"/>
  <c r="L393" i="13"/>
  <c r="M393" i="13"/>
  <c r="O393" i="13"/>
  <c r="R393" i="13"/>
  <c r="AB393" i="13"/>
  <c r="AD393" i="13"/>
  <c r="AE393" i="13"/>
  <c r="AF393" i="13"/>
  <c r="B394" i="13"/>
  <c r="H394" i="13"/>
  <c r="I394" i="13"/>
  <c r="J394" i="13"/>
  <c r="K394" i="13"/>
  <c r="L394" i="13"/>
  <c r="M394" i="13"/>
  <c r="O394" i="13"/>
  <c r="R394" i="13"/>
  <c r="AB394" i="13"/>
  <c r="AD394" i="13"/>
  <c r="AE394" i="13"/>
  <c r="AF394" i="13"/>
  <c r="B395" i="13"/>
  <c r="H395" i="13"/>
  <c r="I395" i="13"/>
  <c r="J395" i="13"/>
  <c r="K395" i="13"/>
  <c r="L395" i="13"/>
  <c r="M395" i="13"/>
  <c r="O395" i="13"/>
  <c r="R395" i="13"/>
  <c r="AB395" i="13"/>
  <c r="AD395" i="13"/>
  <c r="AE395" i="13"/>
  <c r="AF395" i="13"/>
  <c r="B396" i="13"/>
  <c r="H396" i="13"/>
  <c r="I396" i="13"/>
  <c r="J396" i="13"/>
  <c r="K396" i="13"/>
  <c r="L396" i="13"/>
  <c r="M396" i="13"/>
  <c r="O396" i="13"/>
  <c r="R396" i="13"/>
  <c r="AB396" i="13"/>
  <c r="AD396" i="13"/>
  <c r="AE396" i="13"/>
  <c r="AF396" i="13"/>
  <c r="A27" i="13"/>
  <c r="B27" i="13"/>
  <c r="C27" i="13"/>
  <c r="D27" i="13"/>
  <c r="E27" i="13"/>
  <c r="F27" i="13"/>
  <c r="G27" i="13"/>
  <c r="H27" i="13"/>
  <c r="I27" i="13"/>
  <c r="J27" i="13"/>
  <c r="K27" i="13"/>
  <c r="L27" i="13"/>
  <c r="M27" i="13"/>
  <c r="N27" i="13"/>
  <c r="O27" i="13"/>
  <c r="P27" i="13"/>
  <c r="Q27" i="13"/>
  <c r="R27" i="13"/>
  <c r="S27" i="13"/>
  <c r="T27" i="13"/>
  <c r="U27" i="13"/>
  <c r="V27" i="13"/>
  <c r="W27" i="13"/>
  <c r="X27" i="13"/>
  <c r="Y27" i="13"/>
  <c r="AB27" i="13"/>
  <c r="AD27" i="13"/>
  <c r="AE27" i="13"/>
  <c r="AF27" i="13"/>
  <c r="B28" i="13"/>
  <c r="H28" i="13"/>
  <c r="AB28" i="13"/>
  <c r="AD28" i="13"/>
  <c r="AE28" i="13"/>
  <c r="AF28" i="13"/>
  <c r="B29" i="13"/>
  <c r="AB29" i="13"/>
  <c r="AD29" i="13"/>
  <c r="AE29" i="13"/>
  <c r="AF29" i="13"/>
  <c r="B30" i="13"/>
  <c r="H30" i="13"/>
  <c r="AB30" i="13"/>
  <c r="AD30" i="13"/>
  <c r="AE30" i="13"/>
  <c r="AF30" i="13"/>
  <c r="B5" i="13"/>
  <c r="AB5" i="13"/>
  <c r="AD5" i="13"/>
  <c r="AE5" i="13"/>
  <c r="AF5" i="13"/>
  <c r="B6" i="13"/>
  <c r="H6" i="13"/>
  <c r="AB6" i="13"/>
  <c r="AD6" i="13"/>
  <c r="AE6" i="13"/>
  <c r="AF6" i="13"/>
  <c r="B7" i="13"/>
  <c r="AB7" i="13"/>
  <c r="AD7" i="13"/>
  <c r="AE7" i="13"/>
  <c r="AF7" i="13"/>
  <c r="B8" i="13"/>
  <c r="H8" i="13"/>
  <c r="AB8" i="13"/>
  <c r="AD8" i="13"/>
  <c r="AE8" i="13"/>
  <c r="AF8" i="13"/>
  <c r="B9" i="13"/>
  <c r="AB9" i="13"/>
  <c r="AD9" i="13"/>
  <c r="AE9" i="13"/>
  <c r="AF9" i="13"/>
  <c r="B10" i="13"/>
  <c r="H10" i="13"/>
  <c r="AB10" i="13"/>
  <c r="AD10" i="13"/>
  <c r="AE10" i="13"/>
  <c r="AF10" i="13"/>
  <c r="B11" i="13"/>
  <c r="K11" i="13"/>
  <c r="AB11" i="13"/>
  <c r="AD11" i="13"/>
  <c r="AE11" i="13"/>
  <c r="AF11" i="13"/>
  <c r="B12" i="13"/>
  <c r="H12" i="13"/>
  <c r="L12" i="13"/>
  <c r="AB12" i="13"/>
  <c r="AD12" i="13"/>
  <c r="AE12" i="13"/>
  <c r="AF12" i="13"/>
  <c r="B13" i="13"/>
  <c r="N13" i="13"/>
  <c r="AB13" i="13"/>
  <c r="AD13" i="13"/>
  <c r="AE13" i="13"/>
  <c r="AF13" i="13"/>
  <c r="A14" i="13"/>
  <c r="B14" i="13"/>
  <c r="C14" i="13"/>
  <c r="D14" i="13"/>
  <c r="E14" i="13"/>
  <c r="F14" i="13"/>
  <c r="G14" i="13"/>
  <c r="H14" i="13"/>
  <c r="I14" i="13"/>
  <c r="J14" i="13"/>
  <c r="K14" i="13"/>
  <c r="L14" i="13"/>
  <c r="M14" i="13"/>
  <c r="N14" i="13"/>
  <c r="O14" i="13"/>
  <c r="P14" i="13"/>
  <c r="Q14" i="13"/>
  <c r="R14" i="13"/>
  <c r="S14" i="13"/>
  <c r="T14" i="13"/>
  <c r="U14" i="13"/>
  <c r="W14" i="13"/>
  <c r="X14" i="13"/>
  <c r="Y14" i="13"/>
  <c r="AB14" i="13"/>
  <c r="AD14" i="13"/>
  <c r="AE14" i="13"/>
  <c r="AF14" i="13"/>
  <c r="B15" i="13"/>
  <c r="AB15" i="13"/>
  <c r="AD15" i="13"/>
  <c r="AE15" i="13"/>
  <c r="AF15" i="13"/>
  <c r="B16" i="13"/>
  <c r="H16" i="13"/>
  <c r="AB16" i="13"/>
  <c r="AD16" i="13"/>
  <c r="AE16" i="13"/>
  <c r="AF16" i="13"/>
  <c r="B17" i="13"/>
  <c r="AB17" i="13"/>
  <c r="AD17" i="13"/>
  <c r="AE17" i="13"/>
  <c r="AF17" i="13"/>
  <c r="B18" i="13"/>
  <c r="H18" i="13"/>
  <c r="AB18" i="13"/>
  <c r="AD18" i="13"/>
  <c r="AE18" i="13"/>
  <c r="AF18" i="13"/>
  <c r="B19" i="13"/>
  <c r="AB19" i="13"/>
  <c r="AD19" i="13"/>
  <c r="AE19" i="13"/>
  <c r="AF19" i="13"/>
  <c r="B20" i="13"/>
  <c r="H20" i="13"/>
  <c r="AB20" i="13"/>
  <c r="AD20" i="13"/>
  <c r="AE20" i="13"/>
  <c r="AF20" i="13"/>
  <c r="B21" i="13"/>
  <c r="AB21" i="13"/>
  <c r="AD21" i="13"/>
  <c r="AE21" i="13"/>
  <c r="AF21" i="13"/>
  <c r="B22" i="13"/>
  <c r="H22" i="13"/>
  <c r="AB22" i="13"/>
  <c r="AD22" i="13"/>
  <c r="AE22" i="13"/>
  <c r="AF22" i="13"/>
  <c r="B23" i="13"/>
  <c r="AB23" i="13"/>
  <c r="AD23" i="13"/>
  <c r="AE23" i="13"/>
  <c r="AF23" i="13"/>
  <c r="B24" i="13"/>
  <c r="H24" i="13"/>
  <c r="AB24" i="13"/>
  <c r="AD24" i="13"/>
  <c r="AE24" i="13"/>
  <c r="AF24" i="13"/>
  <c r="B25" i="13"/>
  <c r="AB25" i="13"/>
  <c r="AD25" i="13"/>
  <c r="AE25" i="13"/>
  <c r="AF25" i="13"/>
  <c r="A26" i="13"/>
  <c r="B26" i="13"/>
  <c r="C26" i="13"/>
  <c r="D26" i="13"/>
  <c r="E26" i="13"/>
  <c r="F26" i="13"/>
  <c r="G26" i="13"/>
  <c r="H26" i="13"/>
  <c r="I26" i="13"/>
  <c r="J26" i="13"/>
  <c r="K26" i="13"/>
  <c r="L26" i="13"/>
  <c r="M26" i="13"/>
  <c r="N26" i="13"/>
  <c r="O26" i="13"/>
  <c r="P26" i="13"/>
  <c r="Q26" i="13"/>
  <c r="R26" i="13"/>
  <c r="S26" i="13"/>
  <c r="T26" i="13"/>
  <c r="U26" i="13"/>
  <c r="W26" i="13"/>
  <c r="X26" i="13"/>
  <c r="Y26" i="13"/>
  <c r="AB26" i="13"/>
  <c r="AD26" i="13"/>
  <c r="AE26" i="13"/>
  <c r="AF26" i="13"/>
  <c r="AB4" i="13"/>
  <c r="AD4" i="13"/>
  <c r="AE4" i="13"/>
  <c r="AF4" i="13"/>
  <c r="AG2" i="13"/>
  <c r="BW456" i="10"/>
  <c r="AG14" i="13" s="1"/>
  <c r="BW468" i="10"/>
  <c r="AG26" i="13" s="1"/>
  <c r="BW469" i="10"/>
  <c r="AG27" i="13" s="1"/>
  <c r="BW481" i="10"/>
  <c r="AG39" i="13" s="1"/>
  <c r="BW493" i="10"/>
  <c r="AG51" i="13" s="1"/>
  <c r="BW494" i="10"/>
  <c r="AG52" i="13" s="1"/>
  <c r="BW506" i="10"/>
  <c r="AG64" i="13" s="1"/>
  <c r="BW518" i="10"/>
  <c r="AG76" i="13" s="1"/>
  <c r="BW519" i="10"/>
  <c r="AG77" i="13" s="1"/>
  <c r="BW531" i="10"/>
  <c r="AG89" i="13" s="1"/>
  <c r="BW543" i="10"/>
  <c r="AG101" i="13" s="1"/>
  <c r="BW544" i="10"/>
  <c r="AG102" i="13" s="1"/>
  <c r="BW545" i="10"/>
  <c r="AG103" i="13" s="1"/>
  <c r="BW546" i="10"/>
  <c r="AG104" i="13" s="1"/>
  <c r="BW559" i="10"/>
  <c r="AG117" i="13" s="1"/>
  <c r="BW572" i="10"/>
  <c r="AG130" i="13" s="1"/>
  <c r="BW585" i="10"/>
  <c r="AG143" i="13" s="1"/>
  <c r="BW598" i="10"/>
  <c r="AG156" i="13" s="1"/>
  <c r="BW625" i="10"/>
  <c r="AG183" i="13" s="1"/>
  <c r="BW652" i="10"/>
  <c r="AG210" i="13" s="1"/>
  <c r="BW679" i="10"/>
  <c r="AG237" i="13" s="1"/>
  <c r="BW705" i="10"/>
  <c r="AG263" i="13" s="1"/>
  <c r="BW706" i="10"/>
  <c r="AG264" i="13" s="1"/>
  <c r="BW707" i="10"/>
  <c r="AG265" i="13" s="1"/>
  <c r="BW708" i="10"/>
  <c r="AG266" i="13" s="1"/>
  <c r="BW709" i="10"/>
  <c r="AG267" i="13" s="1"/>
  <c r="BW714" i="10"/>
  <c r="AG272" i="13" s="1"/>
  <c r="BW719" i="10"/>
  <c r="AG277" i="13" s="1"/>
  <c r="BW724" i="10"/>
  <c r="AG282" i="13" s="1"/>
  <c r="BW729" i="10"/>
  <c r="AG287" i="13" s="1"/>
  <c r="BW734" i="10"/>
  <c r="AG292" i="13" s="1"/>
  <c r="BW739" i="10"/>
  <c r="AG297" i="13" s="1"/>
  <c r="BW744" i="10"/>
  <c r="AG302" i="13" s="1"/>
  <c r="BW749" i="10"/>
  <c r="AG307" i="13" s="1"/>
  <c r="BW750" i="10"/>
  <c r="AG308" i="13" s="1"/>
  <c r="BW751" i="10"/>
  <c r="AG309" i="13" s="1"/>
  <c r="BW752" i="10"/>
  <c r="AG310" i="13" s="1"/>
  <c r="BW753" i="10"/>
  <c r="AG311" i="13" s="1"/>
  <c r="BW765" i="10"/>
  <c r="AG323" i="13" s="1"/>
  <c r="BW777" i="10"/>
  <c r="AG335" i="13" s="1"/>
  <c r="BW789" i="10"/>
  <c r="AG347" i="13" s="1"/>
  <c r="BW801" i="10"/>
  <c r="AG359" i="13" s="1"/>
  <c r="BW810" i="10"/>
  <c r="AG368" i="13" s="1"/>
  <c r="BW812" i="10"/>
  <c r="AG370" i="13" s="1"/>
  <c r="BW823" i="10"/>
  <c r="AG381" i="13" s="1"/>
  <c r="BW834" i="10"/>
  <c r="AG392" i="13" s="1"/>
  <c r="Z140" i="10"/>
  <c r="Z69" i="10"/>
  <c r="Z200" i="10" s="1"/>
  <c r="B69" i="10"/>
  <c r="B200" i="10" s="1"/>
  <c r="Z17" i="10"/>
  <c r="Z325" i="10" s="1"/>
  <c r="B17" i="10"/>
  <c r="B140" i="10" s="1"/>
  <c r="AK122" i="10"/>
  <c r="AJ122" i="10"/>
  <c r="AI122" i="10"/>
  <c r="AH122" i="10"/>
  <c r="AG122" i="10"/>
  <c r="AF122" i="10"/>
  <c r="AE122" i="10"/>
  <c r="AD122" i="10"/>
  <c r="AC122" i="10"/>
  <c r="Z121" i="10"/>
  <c r="L543" i="10"/>
  <c r="K543" i="10"/>
  <c r="H543" i="10"/>
  <c r="J543" i="10" s="1"/>
  <c r="N543" i="10" s="1"/>
  <c r="I543" i="10"/>
  <c r="L542" i="10"/>
  <c r="K542" i="10"/>
  <c r="H542" i="10"/>
  <c r="J542" i="10" s="1"/>
  <c r="N542" i="10" s="1"/>
  <c r="D542" i="10" s="1"/>
  <c r="O542" i="10" s="1"/>
  <c r="I542" i="10"/>
  <c r="L541" i="10"/>
  <c r="K541" i="10"/>
  <c r="H541" i="10"/>
  <c r="I541" i="10"/>
  <c r="J541" i="10"/>
  <c r="N541" i="10" s="1"/>
  <c r="L540" i="10"/>
  <c r="K540" i="10"/>
  <c r="H540" i="10"/>
  <c r="I540" i="10"/>
  <c r="L539" i="10"/>
  <c r="K539" i="10"/>
  <c r="H539" i="10"/>
  <c r="J539" i="10" s="1"/>
  <c r="I539" i="10"/>
  <c r="L538" i="10"/>
  <c r="K538" i="10"/>
  <c r="H538" i="10"/>
  <c r="J538" i="10" s="1"/>
  <c r="N538" i="10" s="1"/>
  <c r="I538" i="10"/>
  <c r="L537" i="10"/>
  <c r="K537" i="10"/>
  <c r="H537" i="10"/>
  <c r="I537" i="10"/>
  <c r="J537" i="10" s="1"/>
  <c r="L536" i="10"/>
  <c r="K536" i="10"/>
  <c r="H536" i="10"/>
  <c r="J536" i="10" s="1"/>
  <c r="I536" i="10"/>
  <c r="L535" i="10"/>
  <c r="K535" i="10"/>
  <c r="H535" i="10"/>
  <c r="J535" i="10" s="1"/>
  <c r="I535" i="10"/>
  <c r="L534" i="10"/>
  <c r="K534" i="10"/>
  <c r="H534" i="10"/>
  <c r="J534" i="10" s="1"/>
  <c r="I534" i="10"/>
  <c r="L533" i="10"/>
  <c r="K533" i="10"/>
  <c r="H533" i="10"/>
  <c r="I533" i="10"/>
  <c r="J533" i="10" s="1"/>
  <c r="N533" i="10" s="1"/>
  <c r="L531" i="10"/>
  <c r="K531" i="10"/>
  <c r="H531" i="10"/>
  <c r="J531" i="10" s="1"/>
  <c r="N531" i="10" s="1"/>
  <c r="I531" i="10"/>
  <c r="L530" i="10"/>
  <c r="K530" i="10"/>
  <c r="H530" i="10"/>
  <c r="J530" i="10" s="1"/>
  <c r="N530" i="10" s="1"/>
  <c r="I530" i="10"/>
  <c r="L529" i="10"/>
  <c r="K529" i="10"/>
  <c r="H529" i="10"/>
  <c r="I529" i="10"/>
  <c r="J529" i="10"/>
  <c r="N529" i="10" s="1"/>
  <c r="D529" i="10" s="1"/>
  <c r="O529" i="10" s="1"/>
  <c r="L528" i="10"/>
  <c r="K528" i="10"/>
  <c r="H528" i="10"/>
  <c r="I528" i="10"/>
  <c r="J528" i="10" s="1"/>
  <c r="N528" i="10" s="1"/>
  <c r="D528" i="10" s="1"/>
  <c r="O528" i="10" s="1"/>
  <c r="L527" i="10"/>
  <c r="K527" i="10"/>
  <c r="H527" i="10"/>
  <c r="J527" i="10" s="1"/>
  <c r="I527" i="10"/>
  <c r="L526" i="10"/>
  <c r="K526" i="10"/>
  <c r="H526" i="10"/>
  <c r="J526" i="10" s="1"/>
  <c r="N526" i="10" s="1"/>
  <c r="I526" i="10"/>
  <c r="L525" i="10"/>
  <c r="K525" i="10"/>
  <c r="H525" i="10"/>
  <c r="J525" i="10" s="1"/>
  <c r="I525" i="10"/>
  <c r="L524" i="10"/>
  <c r="K524" i="10"/>
  <c r="H524" i="10"/>
  <c r="I524" i="10"/>
  <c r="L523" i="10"/>
  <c r="K523" i="10"/>
  <c r="H523" i="10"/>
  <c r="J523" i="10" s="1"/>
  <c r="N523" i="10" s="1"/>
  <c r="I523" i="10"/>
  <c r="L522" i="10"/>
  <c r="K522" i="10"/>
  <c r="H522" i="10"/>
  <c r="J522" i="10" s="1"/>
  <c r="I522" i="10"/>
  <c r="L521" i="10"/>
  <c r="K521" i="10"/>
  <c r="H521" i="10"/>
  <c r="J521" i="10" s="1"/>
  <c r="N521" i="10" s="1"/>
  <c r="I521" i="10"/>
  <c r="L518" i="10"/>
  <c r="K518" i="10"/>
  <c r="H518" i="10"/>
  <c r="I518" i="10"/>
  <c r="J518" i="10" s="1"/>
  <c r="N518" i="10" s="1"/>
  <c r="L517" i="10"/>
  <c r="K517" i="10"/>
  <c r="H517" i="10"/>
  <c r="J517" i="10" s="1"/>
  <c r="N517" i="10" s="1"/>
  <c r="I517" i="10"/>
  <c r="L516" i="10"/>
  <c r="K516" i="10"/>
  <c r="H516" i="10"/>
  <c r="J516" i="10" s="1"/>
  <c r="I516" i="10"/>
  <c r="L515" i="10"/>
  <c r="K515" i="10"/>
  <c r="H515" i="10"/>
  <c r="I515" i="10"/>
  <c r="L514" i="10"/>
  <c r="K514" i="10"/>
  <c r="H514" i="10"/>
  <c r="I514" i="10"/>
  <c r="J514" i="10" s="1"/>
  <c r="L513" i="10"/>
  <c r="K513" i="10"/>
  <c r="H513" i="10"/>
  <c r="J513" i="10" s="1"/>
  <c r="N513" i="10" s="1"/>
  <c r="I513" i="10"/>
  <c r="L512" i="10"/>
  <c r="K512" i="10"/>
  <c r="H512" i="10"/>
  <c r="J512" i="10" s="1"/>
  <c r="I512" i="10"/>
  <c r="L511" i="10"/>
  <c r="K511" i="10"/>
  <c r="H511" i="10"/>
  <c r="J511" i="10" s="1"/>
  <c r="N511" i="10" s="1"/>
  <c r="I511" i="10"/>
  <c r="L510" i="10"/>
  <c r="K510" i="10"/>
  <c r="H510" i="10"/>
  <c r="I510" i="10"/>
  <c r="J510" i="10" s="1"/>
  <c r="N510" i="10" s="1"/>
  <c r="L509" i="10"/>
  <c r="K509" i="10"/>
  <c r="H509" i="10"/>
  <c r="J509" i="10" s="1"/>
  <c r="I509" i="10"/>
  <c r="L508" i="10"/>
  <c r="K508" i="10"/>
  <c r="H508" i="10"/>
  <c r="J508" i="10" s="1"/>
  <c r="N508" i="10" s="1"/>
  <c r="I508" i="10"/>
  <c r="L506" i="10"/>
  <c r="K506" i="10"/>
  <c r="H506" i="10"/>
  <c r="I506" i="10"/>
  <c r="J506" i="10"/>
  <c r="L505" i="10"/>
  <c r="K505" i="10"/>
  <c r="H505" i="10"/>
  <c r="I505" i="10"/>
  <c r="J505" i="10" s="1"/>
  <c r="N505" i="10" s="1"/>
  <c r="P505" i="10" s="1"/>
  <c r="L504" i="10"/>
  <c r="K504" i="10"/>
  <c r="H504" i="10"/>
  <c r="J504" i="10" s="1"/>
  <c r="N504" i="10" s="1"/>
  <c r="I504" i="10"/>
  <c r="L503" i="10"/>
  <c r="K503" i="10"/>
  <c r="H503" i="10"/>
  <c r="J503" i="10" s="1"/>
  <c r="N503" i="10" s="1"/>
  <c r="I503" i="10"/>
  <c r="L502" i="10"/>
  <c r="K502" i="10"/>
  <c r="H502" i="10"/>
  <c r="J502" i="10" s="1"/>
  <c r="N502" i="10" s="1"/>
  <c r="I502" i="10"/>
  <c r="L501" i="10"/>
  <c r="K501" i="10"/>
  <c r="H501" i="10"/>
  <c r="I501" i="10"/>
  <c r="J501" i="10" s="1"/>
  <c r="N501" i="10" s="1"/>
  <c r="L500" i="10"/>
  <c r="K500" i="10"/>
  <c r="H500" i="10"/>
  <c r="J500" i="10" s="1"/>
  <c r="I500" i="10"/>
  <c r="L499" i="10"/>
  <c r="K499" i="10"/>
  <c r="H499" i="10"/>
  <c r="J499" i="10" s="1"/>
  <c r="N499" i="10" s="1"/>
  <c r="I499" i="10"/>
  <c r="L498" i="10"/>
  <c r="K498" i="10"/>
  <c r="H498" i="10"/>
  <c r="J498" i="10" s="1"/>
  <c r="I498" i="10"/>
  <c r="L497" i="10"/>
  <c r="K497" i="10"/>
  <c r="H497" i="10"/>
  <c r="I497" i="10"/>
  <c r="J497" i="10" s="1"/>
  <c r="N497" i="10" s="1"/>
  <c r="L496" i="10"/>
  <c r="K496" i="10"/>
  <c r="H496" i="10"/>
  <c r="J496" i="10" s="1"/>
  <c r="N496" i="10" s="1"/>
  <c r="I496" i="10"/>
  <c r="K493" i="10"/>
  <c r="K492" i="10"/>
  <c r="K491" i="10"/>
  <c r="K490" i="10"/>
  <c r="K489" i="10"/>
  <c r="K488" i="10"/>
  <c r="K487" i="10"/>
  <c r="K486" i="10"/>
  <c r="K485" i="10"/>
  <c r="K484" i="10"/>
  <c r="K483" i="10"/>
  <c r="L481" i="10"/>
  <c r="K481" i="10"/>
  <c r="H481" i="10"/>
  <c r="J481" i="10" s="1"/>
  <c r="N481" i="10" s="1"/>
  <c r="I481" i="10"/>
  <c r="L480" i="10"/>
  <c r="K480" i="10"/>
  <c r="H480" i="10"/>
  <c r="J480" i="10" s="1"/>
  <c r="I480" i="10"/>
  <c r="L479" i="10"/>
  <c r="K479" i="10"/>
  <c r="H479" i="10"/>
  <c r="I479" i="10"/>
  <c r="J479" i="10"/>
  <c r="N479" i="10" s="1"/>
  <c r="L478" i="10"/>
  <c r="K478" i="10"/>
  <c r="H478" i="10"/>
  <c r="I478" i="10"/>
  <c r="J478" i="10" s="1"/>
  <c r="L477" i="10"/>
  <c r="K477" i="10"/>
  <c r="H477" i="10"/>
  <c r="J477" i="10" s="1"/>
  <c r="N477" i="10" s="1"/>
  <c r="I477" i="10"/>
  <c r="L476" i="10"/>
  <c r="K476" i="10"/>
  <c r="H476" i="10"/>
  <c r="J476" i="10" s="1"/>
  <c r="I476" i="10"/>
  <c r="L475" i="10"/>
  <c r="K475" i="10"/>
  <c r="H475" i="10"/>
  <c r="I475" i="10"/>
  <c r="J475" i="10"/>
  <c r="L474" i="10"/>
  <c r="K474" i="10"/>
  <c r="H474" i="10"/>
  <c r="I474" i="10"/>
  <c r="J474" i="10" s="1"/>
  <c r="L473" i="10"/>
  <c r="K473" i="10"/>
  <c r="H473" i="10"/>
  <c r="J473" i="10" s="1"/>
  <c r="N473" i="10" s="1"/>
  <c r="I473" i="10"/>
  <c r="L472" i="10"/>
  <c r="K472" i="10"/>
  <c r="H472" i="10"/>
  <c r="J472" i="10" s="1"/>
  <c r="I472" i="10"/>
  <c r="L471" i="10"/>
  <c r="K471" i="10"/>
  <c r="H471" i="10"/>
  <c r="I471" i="10"/>
  <c r="J471" i="10"/>
  <c r="N471" i="10" s="1"/>
  <c r="D471" i="10" s="1"/>
  <c r="O471" i="10" s="1"/>
  <c r="L468" i="10"/>
  <c r="K468" i="10"/>
  <c r="H468" i="10"/>
  <c r="I468" i="10"/>
  <c r="J468" i="10" s="1"/>
  <c r="N468" i="10" s="1"/>
  <c r="L467" i="10"/>
  <c r="K467" i="10"/>
  <c r="H467" i="10"/>
  <c r="J467" i="10" s="1"/>
  <c r="N467" i="10" s="1"/>
  <c r="I467" i="10"/>
  <c r="L466" i="10"/>
  <c r="K466" i="10"/>
  <c r="H466" i="10"/>
  <c r="J466" i="10" s="1"/>
  <c r="N466" i="10" s="1"/>
  <c r="I466" i="10"/>
  <c r="L465" i="10"/>
  <c r="K465" i="10"/>
  <c r="H465" i="10"/>
  <c r="J465" i="10" s="1"/>
  <c r="I465" i="10"/>
  <c r="L464" i="10"/>
  <c r="K464" i="10"/>
  <c r="H464" i="10"/>
  <c r="J464" i="10" s="1"/>
  <c r="N464" i="10" s="1"/>
  <c r="I464" i="10"/>
  <c r="L463" i="10"/>
  <c r="K463" i="10"/>
  <c r="H463" i="10"/>
  <c r="J463" i="10" s="1"/>
  <c r="I463" i="10"/>
  <c r="L462" i="10"/>
  <c r="K462" i="10"/>
  <c r="H462" i="10"/>
  <c r="J462" i="10" s="1"/>
  <c r="I462" i="10"/>
  <c r="L461" i="10"/>
  <c r="K461" i="10"/>
  <c r="H461" i="10"/>
  <c r="I461" i="10"/>
  <c r="L460" i="10"/>
  <c r="K460" i="10"/>
  <c r="H460" i="10"/>
  <c r="I460" i="10"/>
  <c r="J460" i="10" s="1"/>
  <c r="N460" i="10" s="1"/>
  <c r="L459" i="10"/>
  <c r="K459" i="10"/>
  <c r="H459" i="10"/>
  <c r="J459" i="10" s="1"/>
  <c r="N459" i="10" s="1"/>
  <c r="I459" i="10"/>
  <c r="L458" i="10"/>
  <c r="K458" i="10"/>
  <c r="H458" i="10"/>
  <c r="I458" i="10"/>
  <c r="L456" i="10"/>
  <c r="K456" i="10"/>
  <c r="H456" i="10"/>
  <c r="I456" i="10"/>
  <c r="J456" i="10"/>
  <c r="L455" i="10"/>
  <c r="K455" i="10"/>
  <c r="H455" i="10"/>
  <c r="I455" i="10"/>
  <c r="L454" i="10"/>
  <c r="K454" i="10"/>
  <c r="H454" i="10"/>
  <c r="J454" i="10" s="1"/>
  <c r="N454" i="10" s="1"/>
  <c r="I454" i="10"/>
  <c r="L453" i="10"/>
  <c r="K453" i="10"/>
  <c r="H453" i="10"/>
  <c r="J453" i="10" s="1"/>
  <c r="N453" i="10" s="1"/>
  <c r="P453" i="10" s="1"/>
  <c r="I453" i="10"/>
  <c r="L452" i="10"/>
  <c r="K452" i="10"/>
  <c r="H452" i="10"/>
  <c r="I452" i="10"/>
  <c r="J452" i="10"/>
  <c r="N452" i="10" s="1"/>
  <c r="P452" i="10" s="1"/>
  <c r="L451" i="10"/>
  <c r="K451" i="10"/>
  <c r="H451" i="10"/>
  <c r="I451" i="10"/>
  <c r="J451" i="10" s="1"/>
  <c r="L450" i="10"/>
  <c r="K450" i="10"/>
  <c r="H450" i="10"/>
  <c r="J450" i="10" s="1"/>
  <c r="I450" i="10"/>
  <c r="L449" i="10"/>
  <c r="K449" i="10"/>
  <c r="H449" i="10"/>
  <c r="J449" i="10" s="1"/>
  <c r="N449" i="10" s="1"/>
  <c r="I449" i="10"/>
  <c r="L448" i="10"/>
  <c r="K448" i="10"/>
  <c r="H448" i="10"/>
  <c r="J448" i="10" s="1"/>
  <c r="I448" i="10"/>
  <c r="L447" i="10"/>
  <c r="K447" i="10"/>
  <c r="H447" i="10"/>
  <c r="I447" i="10"/>
  <c r="L446" i="10"/>
  <c r="K446" i="10"/>
  <c r="H446" i="10"/>
  <c r="I446" i="10"/>
  <c r="BC399" i="10"/>
  <c r="BC398" i="10"/>
  <c r="BB396" i="10"/>
  <c r="AN370" i="10"/>
  <c r="B370" i="10"/>
  <c r="AN310" i="10"/>
  <c r="B310" i="10"/>
  <c r="AN247" i="10"/>
  <c r="B247" i="10"/>
  <c r="AN184" i="10"/>
  <c r="B184" i="10"/>
  <c r="AN123" i="10"/>
  <c r="B123" i="10"/>
  <c r="B60" i="10"/>
  <c r="BN800" i="10"/>
  <c r="Q358" i="13" s="1"/>
  <c r="AZ800" i="10"/>
  <c r="C358" i="13" s="1"/>
  <c r="BN788" i="10"/>
  <c r="AZ788" i="10"/>
  <c r="C346" i="13" s="1"/>
  <c r="AZ776" i="10"/>
  <c r="C334" i="13" s="1"/>
  <c r="AZ764" i="10"/>
  <c r="C322" i="13" s="1"/>
  <c r="BN776" i="10"/>
  <c r="Q334" i="13" s="1"/>
  <c r="BN764" i="10"/>
  <c r="AZ762" i="10"/>
  <c r="C320" i="13" s="1"/>
  <c r="BN762" i="10"/>
  <c r="Q320" i="13" s="1"/>
  <c r="AZ763" i="10"/>
  <c r="C321" i="13" s="1"/>
  <c r="BN763" i="10"/>
  <c r="Q321" i="13" s="1"/>
  <c r="AZ774" i="10"/>
  <c r="C332" i="13" s="1"/>
  <c r="BN774" i="10"/>
  <c r="AZ775" i="10"/>
  <c r="C333" i="13" s="1"/>
  <c r="BN775" i="10"/>
  <c r="Q333" i="13" s="1"/>
  <c r="AZ786" i="10"/>
  <c r="C344" i="13" s="1"/>
  <c r="BN786" i="10"/>
  <c r="Q344" i="13" s="1"/>
  <c r="AZ787" i="10"/>
  <c r="BW787" i="10" s="1"/>
  <c r="AG345" i="13" s="1"/>
  <c r="BN787" i="10"/>
  <c r="Q345" i="13" s="1"/>
  <c r="AZ798" i="10"/>
  <c r="C356" i="13" s="1"/>
  <c r="BN798" i="10"/>
  <c r="Q356" i="13" s="1"/>
  <c r="AZ799" i="10"/>
  <c r="C357" i="13" s="1"/>
  <c r="BN799" i="10"/>
  <c r="Q357" i="13" s="1"/>
  <c r="AZ810" i="10"/>
  <c r="C368" i="13" s="1"/>
  <c r="BN810" i="10"/>
  <c r="Q368" i="13" s="1"/>
  <c r="AZ811" i="10"/>
  <c r="BW811" i="10" s="1"/>
  <c r="AG369" i="13" s="1"/>
  <c r="BN811" i="10"/>
  <c r="Q369" i="13" s="1"/>
  <c r="AZ820" i="10"/>
  <c r="C378" i="13" s="1"/>
  <c r="BN820" i="10"/>
  <c r="AZ821" i="10"/>
  <c r="BN821" i="10"/>
  <c r="Q379" i="13" s="1"/>
  <c r="AZ822" i="10"/>
  <c r="BW822" i="10" s="1"/>
  <c r="AG380" i="13" s="1"/>
  <c r="BN822" i="10"/>
  <c r="Q380" i="13" s="1"/>
  <c r="AZ831" i="10"/>
  <c r="BW831" i="10" s="1"/>
  <c r="AG389" i="13" s="1"/>
  <c r="BN831" i="10"/>
  <c r="Q389" i="13" s="1"/>
  <c r="AZ832" i="10"/>
  <c r="C390" i="13" s="1"/>
  <c r="BN832" i="10"/>
  <c r="AZ833" i="10"/>
  <c r="C391" i="13" s="1"/>
  <c r="BN833" i="10"/>
  <c r="Q391" i="13" s="1"/>
  <c r="AZ842" i="10"/>
  <c r="C400" i="13" s="1"/>
  <c r="BN842" i="10"/>
  <c r="Q400" i="13" s="1"/>
  <c r="AZ843" i="10"/>
  <c r="C401" i="13" s="1"/>
  <c r="BN843" i="10"/>
  <c r="Q401" i="13" s="1"/>
  <c r="AZ844" i="10"/>
  <c r="C402" i="13" s="1"/>
  <c r="BN844" i="10"/>
  <c r="BN754" i="10"/>
  <c r="Q312" i="13" s="1"/>
  <c r="BP387" i="10"/>
  <c r="BP386" i="10"/>
  <c r="BP385" i="10"/>
  <c r="BP384" i="10"/>
  <c r="BP383" i="10"/>
  <c r="BP382" i="10"/>
  <c r="BP381" i="10"/>
  <c r="BP380" i="10"/>
  <c r="F540" i="10"/>
  <c r="F538" i="10"/>
  <c r="F537" i="10"/>
  <c r="F543" i="10"/>
  <c r="F541" i="10"/>
  <c r="F533" i="10"/>
  <c r="F535" i="10"/>
  <c r="F542" i="10"/>
  <c r="F539" i="10"/>
  <c r="F536" i="10"/>
  <c r="F534" i="10"/>
  <c r="F527" i="10"/>
  <c r="F528" i="10"/>
  <c r="F529" i="10"/>
  <c r="F530" i="10"/>
  <c r="F531" i="10"/>
  <c r="F521" i="10"/>
  <c r="F525" i="10"/>
  <c r="F526" i="10"/>
  <c r="F524" i="10"/>
  <c r="F523" i="10"/>
  <c r="F522" i="10"/>
  <c r="F518" i="10"/>
  <c r="F517" i="10"/>
  <c r="F516" i="10"/>
  <c r="F515" i="10"/>
  <c r="F514" i="10"/>
  <c r="F513" i="10"/>
  <c r="F512" i="10"/>
  <c r="F511" i="10"/>
  <c r="F510" i="10"/>
  <c r="F509" i="10"/>
  <c r="F508" i="10"/>
  <c r="F506" i="10"/>
  <c r="F505" i="10"/>
  <c r="F504" i="10"/>
  <c r="F503" i="10"/>
  <c r="F502" i="10"/>
  <c r="F501" i="10"/>
  <c r="F500" i="10"/>
  <c r="F499" i="10"/>
  <c r="F498" i="10"/>
  <c r="F497" i="10"/>
  <c r="F496" i="10"/>
  <c r="I493" i="10"/>
  <c r="I492" i="10"/>
  <c r="I491" i="10"/>
  <c r="I490" i="10"/>
  <c r="I489" i="10"/>
  <c r="I488" i="10"/>
  <c r="I487" i="10"/>
  <c r="I486" i="10"/>
  <c r="I485" i="10"/>
  <c r="I484" i="10"/>
  <c r="I483" i="10"/>
  <c r="L493" i="10"/>
  <c r="L492" i="10"/>
  <c r="L491" i="10"/>
  <c r="L490" i="10"/>
  <c r="L489" i="10"/>
  <c r="L488" i="10"/>
  <c r="L487" i="10"/>
  <c r="L486" i="10"/>
  <c r="L485" i="10"/>
  <c r="L484" i="10"/>
  <c r="N484" i="10" s="1"/>
  <c r="L483" i="10"/>
  <c r="H491" i="10"/>
  <c r="H492" i="10"/>
  <c r="J492" i="10" s="1"/>
  <c r="N492" i="10" s="1"/>
  <c r="D492" i="10" s="1"/>
  <c r="O492" i="10" s="1"/>
  <c r="H493" i="10"/>
  <c r="J493" i="10" s="1"/>
  <c r="N493" i="10" s="1"/>
  <c r="H483" i="10"/>
  <c r="H490" i="10"/>
  <c r="H489" i="10"/>
  <c r="J489" i="10" s="1"/>
  <c r="N489" i="10" s="1"/>
  <c r="H488" i="10"/>
  <c r="J488" i="10" s="1"/>
  <c r="H487" i="10"/>
  <c r="J487" i="10" s="1"/>
  <c r="N487" i="10" s="1"/>
  <c r="D487" i="10" s="1"/>
  <c r="O487" i="10" s="1"/>
  <c r="H486" i="10"/>
  <c r="H485" i="10"/>
  <c r="H484" i="10"/>
  <c r="J484" i="10"/>
  <c r="F493" i="10"/>
  <c r="F492" i="10"/>
  <c r="F491" i="10"/>
  <c r="F490" i="10"/>
  <c r="F489" i="10"/>
  <c r="F488" i="10"/>
  <c r="F487" i="10"/>
  <c r="F486" i="10"/>
  <c r="F485" i="10"/>
  <c r="F484" i="10"/>
  <c r="F483" i="10"/>
  <c r="F479" i="10"/>
  <c r="F475" i="10"/>
  <c r="F481" i="10"/>
  <c r="F480" i="10"/>
  <c r="F478" i="10"/>
  <c r="F477" i="10"/>
  <c r="F476" i="10"/>
  <c r="F474" i="10"/>
  <c r="F473" i="10"/>
  <c r="F472" i="10"/>
  <c r="F471" i="10"/>
  <c r="F466" i="10"/>
  <c r="F467" i="10"/>
  <c r="F468" i="10"/>
  <c r="F458" i="10"/>
  <c r="BK788" i="10"/>
  <c r="BM788" i="10" s="1"/>
  <c r="P346" i="13" s="1"/>
  <c r="F464" i="10"/>
  <c r="F463" i="10"/>
  <c r="F462" i="10"/>
  <c r="F461" i="10"/>
  <c r="F459" i="10"/>
  <c r="F465" i="10"/>
  <c r="F448" i="10"/>
  <c r="F460" i="10"/>
  <c r="F456" i="10"/>
  <c r="F455" i="10"/>
  <c r="F454" i="10"/>
  <c r="F453" i="10"/>
  <c r="D453" i="10" s="1"/>
  <c r="F452" i="10"/>
  <c r="F451" i="10"/>
  <c r="F450" i="10"/>
  <c r="F449" i="10"/>
  <c r="D449" i="10" s="1"/>
  <c r="O449" i="10" s="1"/>
  <c r="F447" i="10"/>
  <c r="F446" i="10"/>
  <c r="BT540" i="10"/>
  <c r="W98" i="13" s="1"/>
  <c r="BR540" i="10"/>
  <c r="U98" i="13" s="1"/>
  <c r="AZ540" i="10"/>
  <c r="AZ542" i="10"/>
  <c r="C100" i="13" s="1"/>
  <c r="BI540" i="10"/>
  <c r="L98" i="13" s="1"/>
  <c r="BH540" i="10"/>
  <c r="K98" i="13" s="1"/>
  <c r="BT528" i="10"/>
  <c r="W86" i="13" s="1"/>
  <c r="BR528" i="10"/>
  <c r="U86" i="13" s="1"/>
  <c r="AZ529" i="10"/>
  <c r="C87" i="13" s="1"/>
  <c r="BO529" i="10"/>
  <c r="R87" i="13" s="1"/>
  <c r="BL529" i="10"/>
  <c r="O87" i="13" s="1"/>
  <c r="BP529" i="10"/>
  <c r="S87" i="13" s="1"/>
  <c r="BI528" i="10"/>
  <c r="L86" i="13" s="1"/>
  <c r="BH528" i="10"/>
  <c r="K86" i="13" s="1"/>
  <c r="BG529" i="10"/>
  <c r="J87" i="13" s="1"/>
  <c r="BF529" i="10"/>
  <c r="I87" i="13" s="1"/>
  <c r="BE529" i="10"/>
  <c r="H87" i="13" s="1"/>
  <c r="AZ528" i="10"/>
  <c r="C86" i="13" s="1"/>
  <c r="BQ528" i="10"/>
  <c r="T86" i="13" s="1"/>
  <c r="BT529" i="10"/>
  <c r="W87" i="13" s="1"/>
  <c r="BR529" i="10"/>
  <c r="U87" i="13" s="1"/>
  <c r="BI529" i="10"/>
  <c r="L87" i="13" s="1"/>
  <c r="BH529" i="10"/>
  <c r="K87" i="13" s="1"/>
  <c r="BQ529" i="10"/>
  <c r="T87" i="13" s="1"/>
  <c r="BT515" i="10"/>
  <c r="W73" i="13" s="1"/>
  <c r="BR515" i="10"/>
  <c r="U73" i="13" s="1"/>
  <c r="AZ515" i="10"/>
  <c r="BI515" i="10"/>
  <c r="L73" i="13" s="1"/>
  <c r="BH515" i="10"/>
  <c r="K73" i="13" s="1"/>
  <c r="BT503" i="10"/>
  <c r="W61" i="13" s="1"/>
  <c r="BR503" i="10"/>
  <c r="U61" i="13" s="1"/>
  <c r="BI503" i="10"/>
  <c r="L61" i="13" s="1"/>
  <c r="BH503" i="10"/>
  <c r="K61" i="13" s="1"/>
  <c r="BL528" i="10"/>
  <c r="O86" i="13" s="1"/>
  <c r="BS528" i="10"/>
  <c r="V86" i="13" s="1"/>
  <c r="BE540" i="10"/>
  <c r="BC528" i="10"/>
  <c r="F86" i="13" s="1"/>
  <c r="BE528" i="10"/>
  <c r="BJ528" i="10"/>
  <c r="M86" i="13" s="1"/>
  <c r="BC540" i="10"/>
  <c r="F98" i="13" s="1"/>
  <c r="BF528" i="10"/>
  <c r="I86" i="13" s="1"/>
  <c r="BN528" i="10"/>
  <c r="Q86" i="13" s="1"/>
  <c r="BK528" i="10"/>
  <c r="N86" i="13" s="1"/>
  <c r="BO528" i="10"/>
  <c r="R86" i="13" s="1"/>
  <c r="BP528" i="10"/>
  <c r="S86" i="13" s="1"/>
  <c r="BU540" i="10"/>
  <c r="X98" i="13" s="1"/>
  <c r="BA540" i="10"/>
  <c r="D98" i="13" s="1"/>
  <c r="BM528" i="10"/>
  <c r="P86" i="13" s="1"/>
  <c r="BG528" i="10"/>
  <c r="J86" i="13" s="1"/>
  <c r="BC529" i="10"/>
  <c r="F87" i="13" s="1"/>
  <c r="BA529" i="10"/>
  <c r="D87" i="13" s="1"/>
  <c r="BS529" i="10"/>
  <c r="V87" i="13" s="1"/>
  <c r="BU529" i="10"/>
  <c r="X87" i="13" s="1"/>
  <c r="BV529" i="10"/>
  <c r="Y87" i="13" s="1"/>
  <c r="AZ455" i="10"/>
  <c r="BC455" i="10" s="1"/>
  <c r="F13" i="13" s="1"/>
  <c r="BG455" i="10"/>
  <c r="J13" i="13" s="1"/>
  <c r="BH455" i="10"/>
  <c r="K13" i="13" s="1"/>
  <c r="BI455" i="10"/>
  <c r="L13" i="13" s="1"/>
  <c r="BJ455" i="10"/>
  <c r="M13" i="13" s="1"/>
  <c r="BR455" i="10"/>
  <c r="U13" i="13" s="1"/>
  <c r="BI454" i="10"/>
  <c r="BI453" i="10"/>
  <c r="L11" i="13" s="1"/>
  <c r="BI452" i="10"/>
  <c r="L10" i="13" s="1"/>
  <c r="BI451" i="10"/>
  <c r="L9" i="13" s="1"/>
  <c r="BI450" i="10"/>
  <c r="L8" i="13" s="1"/>
  <c r="BI449" i="10"/>
  <c r="L7" i="13" s="1"/>
  <c r="BI448" i="10"/>
  <c r="L6" i="13" s="1"/>
  <c r="BI447" i="10"/>
  <c r="L5" i="13" s="1"/>
  <c r="BI446" i="10"/>
  <c r="L4" i="13" s="1"/>
  <c r="BI445" i="10"/>
  <c r="BH454" i="10"/>
  <c r="K12" i="13" s="1"/>
  <c r="BH453" i="10"/>
  <c r="BH452" i="10"/>
  <c r="K10" i="13" s="1"/>
  <c r="BH451" i="10"/>
  <c r="K9" i="13" s="1"/>
  <c r="BH450" i="10"/>
  <c r="K8" i="13" s="1"/>
  <c r="BH449" i="10"/>
  <c r="K7" i="13" s="1"/>
  <c r="BH448" i="10"/>
  <c r="K6" i="13" s="1"/>
  <c r="BH447" i="10"/>
  <c r="K5" i="13" s="1"/>
  <c r="BH446" i="10"/>
  <c r="K4" i="13" s="1"/>
  <c r="BH445" i="10"/>
  <c r="BT467" i="10"/>
  <c r="W25" i="13" s="1"/>
  <c r="BV455" i="10"/>
  <c r="Y13" i="13" s="1"/>
  <c r="BU455" i="10"/>
  <c r="X13" i="13" s="1"/>
  <c r="BM455" i="10"/>
  <c r="P13" i="13" s="1"/>
  <c r="BE455" i="10"/>
  <c r="H13" i="13" s="1"/>
  <c r="BP843" i="10"/>
  <c r="S401" i="13" s="1"/>
  <c r="BP842" i="10"/>
  <c r="S400" i="13" s="1"/>
  <c r="BN841" i="10"/>
  <c r="Q399" i="13" s="1"/>
  <c r="BN840" i="10"/>
  <c r="BK840" i="10" s="1"/>
  <c r="N398" i="13" s="1"/>
  <c r="BN839" i="10"/>
  <c r="Q397" i="13" s="1"/>
  <c r="BN838" i="10"/>
  <c r="Q396" i="13" s="1"/>
  <c r="BN837" i="10"/>
  <c r="Q395" i="13" s="1"/>
  <c r="BN836" i="10"/>
  <c r="Q394" i="13" s="1"/>
  <c r="BN835" i="10"/>
  <c r="AX843" i="10"/>
  <c r="A401" i="13" s="1"/>
  <c r="AX844" i="10"/>
  <c r="A402" i="13" s="1"/>
  <c r="AZ841" i="10"/>
  <c r="C399" i="13" s="1"/>
  <c r="AZ840" i="10"/>
  <c r="C398" i="13" s="1"/>
  <c r="AZ839" i="10"/>
  <c r="C397" i="13" s="1"/>
  <c r="AZ838" i="10"/>
  <c r="C396" i="13" s="1"/>
  <c r="AZ837" i="10"/>
  <c r="BW837" i="10" s="1"/>
  <c r="AG395" i="13" s="1"/>
  <c r="AZ836" i="10"/>
  <c r="C394" i="13" s="1"/>
  <c r="BK843" i="10"/>
  <c r="BK842" i="10"/>
  <c r="BD844" i="10"/>
  <c r="G402" i="13" s="1"/>
  <c r="BC844" i="10"/>
  <c r="F402" i="13" s="1"/>
  <c r="BS844" i="10"/>
  <c r="V402" i="13" s="1"/>
  <c r="BT844" i="10"/>
  <c r="W402" i="13" s="1"/>
  <c r="BA844" i="10"/>
  <c r="D402" i="13" s="1"/>
  <c r="BQ844" i="10"/>
  <c r="T402" i="13" s="1"/>
  <c r="BU844" i="10"/>
  <c r="X402" i="13" s="1"/>
  <c r="BB844" i="10"/>
  <c r="E402" i="13" s="1"/>
  <c r="BR844" i="10"/>
  <c r="U402" i="13" s="1"/>
  <c r="AZ835" i="10"/>
  <c r="BW835" i="10" s="1"/>
  <c r="AG393" i="13" s="1"/>
  <c r="BK833" i="10"/>
  <c r="N391" i="13" s="1"/>
  <c r="BK831" i="10"/>
  <c r="N389" i="13" s="1"/>
  <c r="BN830" i="10"/>
  <c r="BP830" i="10" s="1"/>
  <c r="S388" i="13" s="1"/>
  <c r="BN829" i="10"/>
  <c r="Q387" i="13" s="1"/>
  <c r="BN828" i="10"/>
  <c r="Q386" i="13" s="1"/>
  <c r="BN827" i="10"/>
  <c r="BN826" i="10"/>
  <c r="BK826" i="10" s="1"/>
  <c r="N384" i="13" s="1"/>
  <c r="BN825" i="10"/>
  <c r="Q383" i="13" s="1"/>
  <c r="BN824" i="10"/>
  <c r="AX832" i="10"/>
  <c r="A390" i="13" s="1"/>
  <c r="AX833" i="10"/>
  <c r="A391" i="13" s="1"/>
  <c r="BS833" i="10"/>
  <c r="V391" i="13" s="1"/>
  <c r="AZ830" i="10"/>
  <c r="BW830" i="10" s="1"/>
  <c r="AG388" i="13" s="1"/>
  <c r="AZ829" i="10"/>
  <c r="AZ828" i="10"/>
  <c r="C386" i="13" s="1"/>
  <c r="AZ827" i="10"/>
  <c r="C385" i="13" s="1"/>
  <c r="AZ826" i="10"/>
  <c r="AZ825" i="10"/>
  <c r="C383" i="13" s="1"/>
  <c r="AZ824" i="10"/>
  <c r="C382" i="13" s="1"/>
  <c r="BK822" i="10"/>
  <c r="N380" i="13" s="1"/>
  <c r="BP821" i="10"/>
  <c r="S379" i="13" s="1"/>
  <c r="BN819" i="10"/>
  <c r="Q377" i="13" s="1"/>
  <c r="BN818" i="10"/>
  <c r="BP818" i="10" s="1"/>
  <c r="S376" i="13" s="1"/>
  <c r="BN817" i="10"/>
  <c r="Q375" i="13" s="1"/>
  <c r="BN816" i="10"/>
  <c r="BK816" i="10" s="1"/>
  <c r="BN815" i="10"/>
  <c r="Q373" i="13" s="1"/>
  <c r="BN814" i="10"/>
  <c r="BP814" i="10" s="1"/>
  <c r="S372" i="13" s="1"/>
  <c r="BN813" i="10"/>
  <c r="AX822" i="10"/>
  <c r="A380" i="13" s="1"/>
  <c r="BS822" i="10"/>
  <c r="V380" i="13" s="1"/>
  <c r="AZ819" i="10"/>
  <c r="C377" i="13" s="1"/>
  <c r="AZ818" i="10"/>
  <c r="C376" i="13" s="1"/>
  <c r="AZ817" i="10"/>
  <c r="C375" i="13" s="1"/>
  <c r="AZ816" i="10"/>
  <c r="C374" i="13" s="1"/>
  <c r="AZ815" i="10"/>
  <c r="AZ814" i="10"/>
  <c r="BW814" i="10" s="1"/>
  <c r="AG372" i="13" s="1"/>
  <c r="AZ813" i="10"/>
  <c r="BW813" i="10" s="1"/>
  <c r="AG371" i="13" s="1"/>
  <c r="BP811" i="10"/>
  <c r="S369" i="13" s="1"/>
  <c r="BP810" i="10"/>
  <c r="S368" i="13" s="1"/>
  <c r="BN809" i="10"/>
  <c r="Q367" i="13" s="1"/>
  <c r="BN808" i="10"/>
  <c r="Q366" i="13" s="1"/>
  <c r="BN807" i="10"/>
  <c r="Q365" i="13" s="1"/>
  <c r="BN806" i="10"/>
  <c r="BN805" i="10"/>
  <c r="Q363" i="13" s="1"/>
  <c r="BN804" i="10"/>
  <c r="Q362" i="13" s="1"/>
  <c r="AX810" i="10"/>
  <c r="A368" i="13" s="1"/>
  <c r="AX811" i="10"/>
  <c r="A369" i="13" s="1"/>
  <c r="BN803" i="10"/>
  <c r="Q361" i="13" s="1"/>
  <c r="BN802" i="10"/>
  <c r="Q360" i="13" s="1"/>
  <c r="AZ809" i="10"/>
  <c r="C367" i="13" s="1"/>
  <c r="AZ808" i="10"/>
  <c r="AZ807" i="10"/>
  <c r="C365" i="13" s="1"/>
  <c r="AZ806" i="10"/>
  <c r="BW806" i="10" s="1"/>
  <c r="AG364" i="13" s="1"/>
  <c r="AZ805" i="10"/>
  <c r="BC805" i="10" s="1"/>
  <c r="F363" i="13" s="1"/>
  <c r="AZ804" i="10"/>
  <c r="BW804" i="10" s="1"/>
  <c r="AG362" i="13" s="1"/>
  <c r="AZ803" i="10"/>
  <c r="BW803" i="10" s="1"/>
  <c r="AG361" i="13" s="1"/>
  <c r="AZ802" i="10"/>
  <c r="C360" i="13" s="1"/>
  <c r="BN797" i="10"/>
  <c r="Q355" i="13" s="1"/>
  <c r="BN796" i="10"/>
  <c r="BN795" i="10"/>
  <c r="Q353" i="13" s="1"/>
  <c r="BN794" i="10"/>
  <c r="Q352" i="13" s="1"/>
  <c r="BN793" i="10"/>
  <c r="BN792" i="10"/>
  <c r="Q350" i="13" s="1"/>
  <c r="BP809" i="10"/>
  <c r="S367" i="13" s="1"/>
  <c r="BM831" i="10"/>
  <c r="P389" i="13" s="1"/>
  <c r="BV844" i="10"/>
  <c r="Y402" i="13"/>
  <c r="BC822" i="10"/>
  <c r="F380" i="13" s="1"/>
  <c r="BC833" i="10"/>
  <c r="F391" i="13" s="1"/>
  <c r="BP833" i="10"/>
  <c r="S391" i="13" s="1"/>
  <c r="BP831" i="10"/>
  <c r="S389" i="13" s="1"/>
  <c r="BD833" i="10"/>
  <c r="G391" i="13" s="1"/>
  <c r="BT833" i="10"/>
  <c r="W391" i="13" s="1"/>
  <c r="BA833" i="10"/>
  <c r="D391" i="13" s="1"/>
  <c r="BQ833" i="10"/>
  <c r="T391" i="13" s="1"/>
  <c r="BB833" i="10"/>
  <c r="E391" i="13" s="1"/>
  <c r="BR833" i="10"/>
  <c r="U391" i="13" s="1"/>
  <c r="BP822" i="10"/>
  <c r="S380" i="13" s="1"/>
  <c r="BD822" i="10"/>
  <c r="G380" i="13" s="1"/>
  <c r="BT822" i="10"/>
  <c r="W380" i="13" s="1"/>
  <c r="BA822" i="10"/>
  <c r="D380" i="13" s="1"/>
  <c r="BQ822" i="10"/>
  <c r="T380" i="13" s="1"/>
  <c r="BB822" i="10"/>
  <c r="E380" i="13" s="1"/>
  <c r="BR822" i="10"/>
  <c r="U380" i="13" s="1"/>
  <c r="BK811" i="10"/>
  <c r="N369" i="13" s="1"/>
  <c r="BK809" i="10"/>
  <c r="BK810" i="10"/>
  <c r="BD811" i="10"/>
  <c r="G369" i="13" s="1"/>
  <c r="BT811" i="10"/>
  <c r="W369" i="13" s="1"/>
  <c r="BQ811" i="10"/>
  <c r="T369" i="13" s="1"/>
  <c r="BC811" i="10"/>
  <c r="F369" i="13" s="1"/>
  <c r="BS811" i="10"/>
  <c r="V369" i="13" s="1"/>
  <c r="BA811" i="10"/>
  <c r="D369" i="13" s="1"/>
  <c r="BU811" i="10"/>
  <c r="X369" i="13" s="1"/>
  <c r="BB811" i="10"/>
  <c r="E369" i="13" s="1"/>
  <c r="BR811" i="10"/>
  <c r="U369" i="13" s="1"/>
  <c r="BN791" i="10"/>
  <c r="BP799" i="10"/>
  <c r="S357" i="13" s="1"/>
  <c r="BK798" i="10"/>
  <c r="N356" i="13" s="1"/>
  <c r="BK799" i="10"/>
  <c r="BN790" i="10"/>
  <c r="Q348" i="13" s="1"/>
  <c r="AZ797" i="10"/>
  <c r="C355" i="13" s="1"/>
  <c r="AZ796" i="10"/>
  <c r="C354" i="13" s="1"/>
  <c r="AZ795" i="10"/>
  <c r="BA795" i="10" s="1"/>
  <c r="D353" i="13" s="1"/>
  <c r="AZ794" i="10"/>
  <c r="C352" i="13" s="1"/>
  <c r="AZ793" i="10"/>
  <c r="C351" i="13" s="1"/>
  <c r="AZ792" i="10"/>
  <c r="BA792" i="10" s="1"/>
  <c r="D350" i="13" s="1"/>
  <c r="AZ791" i="10"/>
  <c r="AZ790" i="10"/>
  <c r="C348" i="13" s="1"/>
  <c r="BP786" i="10"/>
  <c r="S344" i="13" s="1"/>
  <c r="BP787" i="10"/>
  <c r="S345" i="13" s="1"/>
  <c r="BN785" i="10"/>
  <c r="Q343" i="13" s="1"/>
  <c r="BN784" i="10"/>
  <c r="Q342" i="13" s="1"/>
  <c r="BN783" i="10"/>
  <c r="Q341" i="13" s="1"/>
  <c r="BN782" i="10"/>
  <c r="BN781" i="10"/>
  <c r="Q339" i="13" s="1"/>
  <c r="BN780" i="10"/>
  <c r="Q338" i="13" s="1"/>
  <c r="BN779" i="10"/>
  <c r="Q337" i="13" s="1"/>
  <c r="BN778" i="10"/>
  <c r="Q336" i="13" s="1"/>
  <c r="AZ785" i="10"/>
  <c r="C343" i="13" s="1"/>
  <c r="AZ784" i="10"/>
  <c r="C342" i="13" s="1"/>
  <c r="AZ783" i="10"/>
  <c r="C341" i="13" s="1"/>
  <c r="AZ782" i="10"/>
  <c r="BD782" i="10" s="1"/>
  <c r="G340" i="13" s="1"/>
  <c r="AZ781" i="10"/>
  <c r="C339" i="13" s="1"/>
  <c r="AZ780" i="10"/>
  <c r="C338" i="13" s="1"/>
  <c r="AZ779" i="10"/>
  <c r="C337" i="13" s="1"/>
  <c r="AZ778" i="10"/>
  <c r="C336" i="13" s="1"/>
  <c r="BP775" i="10"/>
  <c r="S333" i="13" s="1"/>
  <c r="BN773" i="10"/>
  <c r="Q331" i="13" s="1"/>
  <c r="BN772" i="10"/>
  <c r="BN771" i="10"/>
  <c r="Q329" i="13" s="1"/>
  <c r="BN770" i="10"/>
  <c r="Q328" i="13" s="1"/>
  <c r="BN769" i="10"/>
  <c r="Q327" i="13" s="1"/>
  <c r="BN768" i="10"/>
  <c r="Q326" i="13" s="1"/>
  <c r="BN767" i="10"/>
  <c r="AZ773" i="10"/>
  <c r="C331" i="13" s="1"/>
  <c r="AZ772" i="10"/>
  <c r="C330" i="13" s="1"/>
  <c r="AZ771" i="10"/>
  <c r="BS771" i="10" s="1"/>
  <c r="V329" i="13" s="1"/>
  <c r="AZ770" i="10"/>
  <c r="BW770" i="10" s="1"/>
  <c r="AG328" i="13" s="1"/>
  <c r="AZ769" i="10"/>
  <c r="C327" i="13" s="1"/>
  <c r="AZ768" i="10"/>
  <c r="C326" i="13" s="1"/>
  <c r="AZ767" i="10"/>
  <c r="C325" i="13" s="1"/>
  <c r="AZ766" i="10"/>
  <c r="BA766" i="10" s="1"/>
  <c r="D324" i="13" s="1"/>
  <c r="BN766" i="10"/>
  <c r="Q324" i="13" s="1"/>
  <c r="BP763" i="10"/>
  <c r="S321" i="13" s="1"/>
  <c r="BK762" i="10"/>
  <c r="N320" i="13" s="1"/>
  <c r="BN761" i="10"/>
  <c r="Q319" i="13" s="1"/>
  <c r="BN760" i="10"/>
  <c r="Q318" i="13" s="1"/>
  <c r="BN759" i="10"/>
  <c r="Q317" i="13" s="1"/>
  <c r="BN758" i="10"/>
  <c r="Q316" i="13" s="1"/>
  <c r="BN757" i="10"/>
  <c r="BN756" i="10"/>
  <c r="Q314" i="13" s="1"/>
  <c r="BN755" i="10"/>
  <c r="Q313" i="13" s="1"/>
  <c r="BK754" i="10"/>
  <c r="AZ761" i="10"/>
  <c r="C319" i="13" s="1"/>
  <c r="AZ760" i="10"/>
  <c r="C318" i="13" s="1"/>
  <c r="AZ759" i="10"/>
  <c r="BW759" i="10" s="1"/>
  <c r="AG317" i="13" s="1"/>
  <c r="AZ758" i="10"/>
  <c r="C316" i="13" s="1"/>
  <c r="AZ757" i="10"/>
  <c r="BB757" i="10" s="1"/>
  <c r="E315" i="13" s="1"/>
  <c r="AZ756" i="10"/>
  <c r="C314" i="13" s="1"/>
  <c r="AZ755" i="10"/>
  <c r="C313" i="13" s="1"/>
  <c r="AZ754" i="10"/>
  <c r="BS387" i="10"/>
  <c r="BR387" i="10"/>
  <c r="BS386" i="10"/>
  <c r="BR386" i="10"/>
  <c r="BS385" i="10"/>
  <c r="BR385" i="10"/>
  <c r="BS384" i="10"/>
  <c r="BR384" i="10"/>
  <c r="BQ387" i="10"/>
  <c r="BQ386" i="10"/>
  <c r="BQ385" i="10"/>
  <c r="BQ384" i="10"/>
  <c r="BN387" i="10"/>
  <c r="BN386" i="10"/>
  <c r="BN385" i="10"/>
  <c r="BN384" i="10"/>
  <c r="BM387" i="10"/>
  <c r="BL387" i="10" s="1"/>
  <c r="BM386" i="10"/>
  <c r="BM385" i="10"/>
  <c r="BM384" i="10"/>
  <c r="BS383" i="10"/>
  <c r="BR383" i="10"/>
  <c r="BQ383" i="10"/>
  <c r="BN382" i="10"/>
  <c r="BM382" i="10"/>
  <c r="BS381" i="10"/>
  <c r="BR381" i="10"/>
  <c r="BQ381" i="10"/>
  <c r="BN381" i="10"/>
  <c r="BM381" i="10"/>
  <c r="BS380" i="10"/>
  <c r="BR380" i="10"/>
  <c r="BQ380" i="10"/>
  <c r="BN380" i="10"/>
  <c r="BM380" i="10"/>
  <c r="BY387" i="10"/>
  <c r="BX387" i="10"/>
  <c r="BY386" i="10"/>
  <c r="BX386" i="10"/>
  <c r="BY385" i="10"/>
  <c r="BX385" i="10"/>
  <c r="BY384" i="10"/>
  <c r="BX384" i="10"/>
  <c r="CE387" i="10"/>
  <c r="CD387" i="10"/>
  <c r="CC387" i="10"/>
  <c r="CB387" i="10"/>
  <c r="CE386" i="10"/>
  <c r="CD386" i="10"/>
  <c r="CC386" i="10"/>
  <c r="CB386" i="10"/>
  <c r="CE385" i="10"/>
  <c r="CD385" i="10"/>
  <c r="CC385" i="10"/>
  <c r="CB385" i="10"/>
  <c r="CE384" i="10"/>
  <c r="CD384" i="10"/>
  <c r="CC384" i="10"/>
  <c r="CB384" i="10"/>
  <c r="CE383" i="10"/>
  <c r="CE382" i="10"/>
  <c r="CE381" i="10"/>
  <c r="CE380" i="10"/>
  <c r="CD383" i="10"/>
  <c r="CD382" i="10"/>
  <c r="CD381" i="10"/>
  <c r="CD380" i="10"/>
  <c r="CC383" i="10"/>
  <c r="CC382" i="10"/>
  <c r="CC381" i="10"/>
  <c r="CC380" i="10"/>
  <c r="CB383" i="10"/>
  <c r="CB382" i="10"/>
  <c r="CB381" i="10"/>
  <c r="CB380" i="10"/>
  <c r="BY383" i="10"/>
  <c r="BY382" i="10"/>
  <c r="BY381" i="10"/>
  <c r="BY380" i="10"/>
  <c r="BX383" i="10"/>
  <c r="BX382" i="10"/>
  <c r="BX381" i="10"/>
  <c r="BX380" i="10"/>
  <c r="D24" i="12"/>
  <c r="C25" i="12"/>
  <c r="C24" i="12"/>
  <c r="BC427" i="10"/>
  <c r="BH427" i="10"/>
  <c r="BB427" i="10"/>
  <c r="BG427" i="10"/>
  <c r="BN427" i="10" s="1"/>
  <c r="BA427" i="10"/>
  <c r="BF427" i="10"/>
  <c r="AZ427" i="10"/>
  <c r="BE427" i="10" s="1"/>
  <c r="BL427" i="10" s="1"/>
  <c r="BC426" i="10"/>
  <c r="BB426" i="10"/>
  <c r="BG426" i="10" s="1"/>
  <c r="BA426" i="10"/>
  <c r="AZ426" i="10"/>
  <c r="BA406" i="10"/>
  <c r="BF406" i="10" s="1"/>
  <c r="BM406" i="10" s="1"/>
  <c r="BP773" i="10"/>
  <c r="S331" i="13" s="1"/>
  <c r="BK785" i="10"/>
  <c r="BP760" i="10"/>
  <c r="S318" i="13" s="1"/>
  <c r="BP783" i="10"/>
  <c r="S341" i="13" s="1"/>
  <c r="BP756" i="10"/>
  <c r="S314" i="13" s="1"/>
  <c r="BP780" i="10"/>
  <c r="S338" i="13" s="1"/>
  <c r="BV822" i="10"/>
  <c r="Y380" i="13" s="1"/>
  <c r="BU833" i="10"/>
  <c r="X391" i="13" s="1"/>
  <c r="BU822" i="10"/>
  <c r="X380" i="13" s="1"/>
  <c r="BV833" i="10"/>
  <c r="Y391" i="13" s="1"/>
  <c r="BV811" i="10"/>
  <c r="Y369" i="13" s="1"/>
  <c r="BK770" i="10"/>
  <c r="BK791" i="10"/>
  <c r="BP754" i="10"/>
  <c r="S312" i="13" s="1"/>
  <c r="BK783" i="10"/>
  <c r="N341" i="13" s="1"/>
  <c r="BP778" i="10"/>
  <c r="S336" i="13" s="1"/>
  <c r="BK787" i="10"/>
  <c r="BK786" i="10"/>
  <c r="N344" i="13" s="1"/>
  <c r="BP785" i="10"/>
  <c r="S343" i="13" s="1"/>
  <c r="BK775" i="10"/>
  <c r="BP769" i="10"/>
  <c r="S327" i="13" s="1"/>
  <c r="BK763" i="10"/>
  <c r="BP762" i="10"/>
  <c r="S320" i="13" s="1"/>
  <c r="BK760" i="10"/>
  <c r="N318" i="13" s="1"/>
  <c r="BK759" i="10"/>
  <c r="N317" i="13" s="1"/>
  <c r="BK756" i="10"/>
  <c r="A347" i="10"/>
  <c r="A262" i="10"/>
  <c r="A199" i="10"/>
  <c r="A68" i="10"/>
  <c r="A324" i="10"/>
  <c r="A139" i="10"/>
  <c r="AZ503" i="10"/>
  <c r="C61" i="13" s="1"/>
  <c r="BC387" i="10"/>
  <c r="BB387" i="10"/>
  <c r="BA387" i="10"/>
  <c r="BC386" i="10"/>
  <c r="BB386" i="10"/>
  <c r="BA386" i="10"/>
  <c r="BB385" i="10"/>
  <c r="BA385" i="10"/>
  <c r="BC384" i="10"/>
  <c r="BC385" i="10"/>
  <c r="BB384" i="10"/>
  <c r="BA384" i="10"/>
  <c r="AT107" i="10"/>
  <c r="AS107" i="10"/>
  <c r="AR107" i="10"/>
  <c r="AQ107" i="10"/>
  <c r="AU104" i="10"/>
  <c r="AO104" i="10"/>
  <c r="BV387" i="10" s="1"/>
  <c r="C69" i="12" s="1"/>
  <c r="AH107" i="10"/>
  <c r="AG107" i="10"/>
  <c r="AC106" i="10" s="1"/>
  <c r="AF107" i="10"/>
  <c r="AE107" i="10"/>
  <c r="AI104" i="10"/>
  <c r="AC105" i="10"/>
  <c r="AC104" i="10"/>
  <c r="V107" i="10"/>
  <c r="U107" i="10"/>
  <c r="T107" i="10"/>
  <c r="S107" i="10"/>
  <c r="W104" i="10"/>
  <c r="Q105" i="10"/>
  <c r="Q104" i="10"/>
  <c r="K104" i="10"/>
  <c r="J107" i="10"/>
  <c r="I107" i="10"/>
  <c r="H107" i="10"/>
  <c r="E104" i="10"/>
  <c r="E105" i="10"/>
  <c r="AL97" i="10"/>
  <c r="AX540" i="10" s="1"/>
  <c r="A98" i="13" s="1"/>
  <c r="Z97" i="10"/>
  <c r="AX528" i="10" s="1"/>
  <c r="A86" i="13" s="1"/>
  <c r="N97" i="10"/>
  <c r="AX515" i="10" s="1"/>
  <c r="A73" i="13" s="1"/>
  <c r="B97" i="10"/>
  <c r="AX503" i="10" s="1"/>
  <c r="A61" i="13" s="1"/>
  <c r="BS503" i="10"/>
  <c r="V61" i="13" s="1"/>
  <c r="BO503" i="10"/>
  <c r="R61" i="13" s="1"/>
  <c r="BL503" i="10"/>
  <c r="O61" i="13" s="1"/>
  <c r="BK503" i="10"/>
  <c r="N61" i="13" s="1"/>
  <c r="BC503" i="10"/>
  <c r="F61" i="13" s="1"/>
  <c r="BE503" i="10"/>
  <c r="H61" i="13" s="1"/>
  <c r="BJ503" i="10"/>
  <c r="M61" i="13" s="1"/>
  <c r="BN503" i="10"/>
  <c r="Q61" i="13" s="1"/>
  <c r="BP503" i="10"/>
  <c r="S61" i="13" s="1"/>
  <c r="BF503" i="10"/>
  <c r="I61" i="13" s="1"/>
  <c r="BQ503" i="10"/>
  <c r="T61" i="13" s="1"/>
  <c r="BG503" i="10"/>
  <c r="J61" i="13" s="1"/>
  <c r="BM503" i="10"/>
  <c r="P61" i="13" s="1"/>
  <c r="BA503" i="10"/>
  <c r="D61" i="13" s="1"/>
  <c r="BV503" i="10"/>
  <c r="Y61" i="13" s="1"/>
  <c r="BB503" i="10"/>
  <c r="E61" i="13" s="1"/>
  <c r="BD503" i="10"/>
  <c r="G61" i="13" s="1"/>
  <c r="BU503" i="10"/>
  <c r="X61" i="13" s="1"/>
  <c r="BB383" i="10"/>
  <c r="BA383" i="10"/>
  <c r="BD383" i="10" s="1"/>
  <c r="AU53" i="10" s="1"/>
  <c r="AO363" i="10"/>
  <c r="AC363" i="10"/>
  <c r="Q363" i="10"/>
  <c r="E363" i="10"/>
  <c r="AU362" i="10"/>
  <c r="AI362" i="10"/>
  <c r="W362" i="10"/>
  <c r="K362" i="10"/>
  <c r="AU339" i="10"/>
  <c r="AI339" i="10"/>
  <c r="W339" i="10"/>
  <c r="K339" i="10"/>
  <c r="BH383" i="10"/>
  <c r="BG383" i="10"/>
  <c r="BC383" i="10"/>
  <c r="BH382" i="10"/>
  <c r="BG382" i="10"/>
  <c r="BC382" i="10"/>
  <c r="BB382" i="10"/>
  <c r="BA382" i="10"/>
  <c r="BG381" i="10"/>
  <c r="BC381" i="10"/>
  <c r="BB381" i="10"/>
  <c r="BA381" i="10"/>
  <c r="BH381" i="10"/>
  <c r="BH380" i="10"/>
  <c r="BG380" i="10"/>
  <c r="BC380" i="10"/>
  <c r="BB380" i="10"/>
  <c r="BA380" i="10"/>
  <c r="E52" i="10"/>
  <c r="BV380" i="10" s="1"/>
  <c r="B66" i="12" s="1"/>
  <c r="AL103" i="10"/>
  <c r="AX542" i="10" s="1"/>
  <c r="A100" i="13" s="1"/>
  <c r="Z103" i="10"/>
  <c r="AX530" i="10" s="1"/>
  <c r="A88" i="13" s="1"/>
  <c r="N103" i="10"/>
  <c r="B103" i="10"/>
  <c r="AL51" i="10"/>
  <c r="AX492" i="10" s="1"/>
  <c r="A50" i="13" s="1"/>
  <c r="Z51" i="10"/>
  <c r="N51" i="10"/>
  <c r="B4" i="13"/>
  <c r="BT705" i="10"/>
  <c r="W263" i="13" s="1"/>
  <c r="BT704" i="10"/>
  <c r="W262" i="13" s="1"/>
  <c r="BT703" i="10"/>
  <c r="W261" i="13" s="1"/>
  <c r="BT702" i="10"/>
  <c r="W260" i="13" s="1"/>
  <c r="BT701" i="10"/>
  <c r="W259" i="13" s="1"/>
  <c r="BT700" i="10"/>
  <c r="W258" i="13" s="1"/>
  <c r="BT699" i="10"/>
  <c r="W257" i="13" s="1"/>
  <c r="BT698" i="10"/>
  <c r="W256" i="13" s="1"/>
  <c r="BT697" i="10"/>
  <c r="W255" i="13" s="1"/>
  <c r="BT696" i="10"/>
  <c r="W254" i="13" s="1"/>
  <c r="BT695" i="10"/>
  <c r="W253" i="13" s="1"/>
  <c r="BT694" i="10"/>
  <c r="W252" i="13" s="1"/>
  <c r="BT693" i="10"/>
  <c r="W251" i="13" s="1"/>
  <c r="BT692" i="10"/>
  <c r="W250" i="13" s="1"/>
  <c r="BR705" i="10"/>
  <c r="U263" i="13" s="1"/>
  <c r="BQ705" i="10"/>
  <c r="T263" i="13" s="1"/>
  <c r="BR704" i="10"/>
  <c r="U262" i="13" s="1"/>
  <c r="BQ704" i="10"/>
  <c r="T262" i="13" s="1"/>
  <c r="BR703" i="10"/>
  <c r="U261" i="13" s="1"/>
  <c r="BQ703" i="10"/>
  <c r="T261" i="13" s="1"/>
  <c r="BR702" i="10"/>
  <c r="U260" i="13" s="1"/>
  <c r="BQ702" i="10"/>
  <c r="T260" i="13" s="1"/>
  <c r="BR701" i="10"/>
  <c r="U259" i="13" s="1"/>
  <c r="BQ701" i="10"/>
  <c r="T259" i="13" s="1"/>
  <c r="BR700" i="10"/>
  <c r="U258" i="13" s="1"/>
  <c r="BQ700" i="10"/>
  <c r="T258" i="13" s="1"/>
  <c r="BR699" i="10"/>
  <c r="U257" i="13" s="1"/>
  <c r="BQ699" i="10"/>
  <c r="T257" i="13" s="1"/>
  <c r="BR698" i="10"/>
  <c r="U256" i="13" s="1"/>
  <c r="BQ698" i="10"/>
  <c r="T256" i="13" s="1"/>
  <c r="BR697" i="10"/>
  <c r="U255" i="13" s="1"/>
  <c r="BQ697" i="10"/>
  <c r="T255" i="13" s="1"/>
  <c r="BR696" i="10"/>
  <c r="U254" i="13" s="1"/>
  <c r="BQ696" i="10"/>
  <c r="T254" i="13" s="1"/>
  <c r="BR695" i="10"/>
  <c r="U253" i="13" s="1"/>
  <c r="BQ695" i="10"/>
  <c r="T253" i="13" s="1"/>
  <c r="BR694" i="10"/>
  <c r="U252" i="13" s="1"/>
  <c r="BQ694" i="10"/>
  <c r="T252" i="13" s="1"/>
  <c r="BR693" i="10"/>
  <c r="U251" i="13" s="1"/>
  <c r="BQ693" i="10"/>
  <c r="T251" i="13" s="1"/>
  <c r="BR692" i="10"/>
  <c r="U250" i="13" s="1"/>
  <c r="BQ692" i="10"/>
  <c r="T250" i="13" s="1"/>
  <c r="BJ705" i="10"/>
  <c r="M263" i="13" s="1"/>
  <c r="BI705" i="10"/>
  <c r="L263" i="13" s="1"/>
  <c r="BG705" i="10"/>
  <c r="J263" i="13" s="1"/>
  <c r="BF705" i="10"/>
  <c r="I263" i="13" s="1"/>
  <c r="BJ704" i="10"/>
  <c r="M262" i="13" s="1"/>
  <c r="BI704" i="10"/>
  <c r="L262" i="13" s="1"/>
  <c r="BG704" i="10"/>
  <c r="J262" i="13" s="1"/>
  <c r="BF704" i="10"/>
  <c r="I262" i="13" s="1"/>
  <c r="BJ703" i="10"/>
  <c r="M261" i="13" s="1"/>
  <c r="BI703" i="10"/>
  <c r="L261" i="13" s="1"/>
  <c r="BG703" i="10"/>
  <c r="J261" i="13" s="1"/>
  <c r="BF703" i="10"/>
  <c r="I261" i="13" s="1"/>
  <c r="BJ702" i="10"/>
  <c r="M260" i="13" s="1"/>
  <c r="BI702" i="10"/>
  <c r="L260" i="13" s="1"/>
  <c r="BG702" i="10"/>
  <c r="J260" i="13" s="1"/>
  <c r="BF702" i="10"/>
  <c r="I260" i="13" s="1"/>
  <c r="BJ701" i="10"/>
  <c r="M259" i="13" s="1"/>
  <c r="BI701" i="10"/>
  <c r="L259" i="13" s="1"/>
  <c r="BG701" i="10"/>
  <c r="J259" i="13" s="1"/>
  <c r="BF701" i="10"/>
  <c r="I259" i="13" s="1"/>
  <c r="BJ700" i="10"/>
  <c r="M258" i="13" s="1"/>
  <c r="BI700" i="10"/>
  <c r="L258" i="13" s="1"/>
  <c r="BG700" i="10"/>
  <c r="J258" i="13" s="1"/>
  <c r="BF700" i="10"/>
  <c r="I258" i="13" s="1"/>
  <c r="BJ699" i="10"/>
  <c r="M257" i="13" s="1"/>
  <c r="BI699" i="10"/>
  <c r="L257" i="13" s="1"/>
  <c r="BG699" i="10"/>
  <c r="J257" i="13" s="1"/>
  <c r="BF699" i="10"/>
  <c r="I257" i="13" s="1"/>
  <c r="BJ698" i="10"/>
  <c r="M256" i="13" s="1"/>
  <c r="BI698" i="10"/>
  <c r="L256" i="13" s="1"/>
  <c r="BG698" i="10"/>
  <c r="J256" i="13" s="1"/>
  <c r="BF698" i="10"/>
  <c r="I256" i="13" s="1"/>
  <c r="BJ697" i="10"/>
  <c r="M255" i="13" s="1"/>
  <c r="BI697" i="10"/>
  <c r="L255" i="13" s="1"/>
  <c r="BG697" i="10"/>
  <c r="J255" i="13" s="1"/>
  <c r="BF697" i="10"/>
  <c r="I255" i="13" s="1"/>
  <c r="BJ696" i="10"/>
  <c r="M254" i="13" s="1"/>
  <c r="BI696" i="10"/>
  <c r="L254" i="13" s="1"/>
  <c r="BG696" i="10"/>
  <c r="J254" i="13" s="1"/>
  <c r="BF696" i="10"/>
  <c r="I254" i="13" s="1"/>
  <c r="BJ695" i="10"/>
  <c r="M253" i="13" s="1"/>
  <c r="BI695" i="10"/>
  <c r="L253" i="13" s="1"/>
  <c r="BG695" i="10"/>
  <c r="J253" i="13" s="1"/>
  <c r="BF695" i="10"/>
  <c r="I253" i="13" s="1"/>
  <c r="BJ694" i="10"/>
  <c r="M252" i="13" s="1"/>
  <c r="BI694" i="10"/>
  <c r="L252" i="13" s="1"/>
  <c r="BG694" i="10"/>
  <c r="J252" i="13" s="1"/>
  <c r="BF694" i="10"/>
  <c r="I252" i="13" s="1"/>
  <c r="BJ693" i="10"/>
  <c r="M251" i="13" s="1"/>
  <c r="BI693" i="10"/>
  <c r="L251" i="13" s="1"/>
  <c r="BG693" i="10"/>
  <c r="J251" i="13" s="1"/>
  <c r="BF693" i="10"/>
  <c r="I251" i="13" s="1"/>
  <c r="BJ692" i="10"/>
  <c r="M250" i="13" s="1"/>
  <c r="BI692" i="10"/>
  <c r="L250" i="13" s="1"/>
  <c r="BG692" i="10"/>
  <c r="J250" i="13" s="1"/>
  <c r="BF692" i="10"/>
  <c r="I250" i="13" s="1"/>
  <c r="BH705" i="10"/>
  <c r="K263" i="13" s="1"/>
  <c r="BE705" i="10"/>
  <c r="H263" i="13" s="1"/>
  <c r="BH704" i="10"/>
  <c r="K262" i="13" s="1"/>
  <c r="BE704" i="10"/>
  <c r="BH703" i="10"/>
  <c r="K261" i="13" s="1"/>
  <c r="BE703" i="10"/>
  <c r="H261" i="13" s="1"/>
  <c r="BH702" i="10"/>
  <c r="K260" i="13" s="1"/>
  <c r="BE702" i="10"/>
  <c r="BH701" i="10"/>
  <c r="K259" i="13" s="1"/>
  <c r="BE701" i="10"/>
  <c r="H259" i="13" s="1"/>
  <c r="BH700" i="10"/>
  <c r="K258" i="13" s="1"/>
  <c r="BE700" i="10"/>
  <c r="BH699" i="10"/>
  <c r="K257" i="13" s="1"/>
  <c r="BE699" i="10"/>
  <c r="H257" i="13" s="1"/>
  <c r="BH698" i="10"/>
  <c r="K256" i="13" s="1"/>
  <c r="BE698" i="10"/>
  <c r="BH697" i="10"/>
  <c r="K255" i="13" s="1"/>
  <c r="BE697" i="10"/>
  <c r="H255" i="13" s="1"/>
  <c r="BH696" i="10"/>
  <c r="K254" i="13" s="1"/>
  <c r="BE696" i="10"/>
  <c r="BH695" i="10"/>
  <c r="K253" i="13" s="1"/>
  <c r="BE695" i="10"/>
  <c r="H253" i="13" s="1"/>
  <c r="BH694" i="10"/>
  <c r="K252" i="13" s="1"/>
  <c r="BE694" i="10"/>
  <c r="BH693" i="10"/>
  <c r="K251" i="13" s="1"/>
  <c r="BE693" i="10"/>
  <c r="H251" i="13" s="1"/>
  <c r="BH692" i="10"/>
  <c r="K250" i="13" s="1"/>
  <c r="BE692" i="10"/>
  <c r="AZ705" i="10"/>
  <c r="C263" i="13" s="1"/>
  <c r="BU705" i="10"/>
  <c r="X263" i="13" s="1"/>
  <c r="AZ704" i="10"/>
  <c r="AZ703" i="10"/>
  <c r="C261" i="13" s="1"/>
  <c r="BV703" i="10"/>
  <c r="Y261" i="13" s="1"/>
  <c r="AZ702" i="10"/>
  <c r="AZ701" i="10"/>
  <c r="AZ700" i="10"/>
  <c r="C258" i="13" s="1"/>
  <c r="AZ699" i="10"/>
  <c r="BV699" i="10" s="1"/>
  <c r="Y257" i="13" s="1"/>
  <c r="AZ698" i="10"/>
  <c r="C256" i="13" s="1"/>
  <c r="AZ697" i="10"/>
  <c r="C255" i="13" s="1"/>
  <c r="AZ696" i="10"/>
  <c r="BS696" i="10" s="1"/>
  <c r="V254" i="13" s="1"/>
  <c r="AZ695" i="10"/>
  <c r="AZ694" i="10"/>
  <c r="C252" i="13" s="1"/>
  <c r="AZ693" i="10"/>
  <c r="BS693" i="10" s="1"/>
  <c r="V251" i="13" s="1"/>
  <c r="AZ692" i="10"/>
  <c r="BD692" i="10" s="1"/>
  <c r="G250" i="13" s="1"/>
  <c r="BT678" i="10"/>
  <c r="W236" i="13" s="1"/>
  <c r="BT677" i="10"/>
  <c r="W235" i="13" s="1"/>
  <c r="BT676" i="10"/>
  <c r="W234" i="13" s="1"/>
  <c r="BT675" i="10"/>
  <c r="W233" i="13" s="1"/>
  <c r="BT674" i="10"/>
  <c r="W232" i="13" s="1"/>
  <c r="BT673" i="10"/>
  <c r="W231" i="13" s="1"/>
  <c r="BT672" i="10"/>
  <c r="W230" i="13" s="1"/>
  <c r="BT671" i="10"/>
  <c r="W229" i="13" s="1"/>
  <c r="BT670" i="10"/>
  <c r="W228" i="13" s="1"/>
  <c r="BT669" i="10"/>
  <c r="W227" i="13" s="1"/>
  <c r="BT668" i="10"/>
  <c r="W226" i="13" s="1"/>
  <c r="BT667" i="10"/>
  <c r="W225" i="13" s="1"/>
  <c r="BT666" i="10"/>
  <c r="W224" i="13" s="1"/>
  <c r="BT665" i="10"/>
  <c r="W223" i="13" s="1"/>
  <c r="BR678" i="10"/>
  <c r="U236" i="13" s="1"/>
  <c r="BQ678" i="10"/>
  <c r="T236" i="13" s="1"/>
  <c r="BR677" i="10"/>
  <c r="U235" i="13" s="1"/>
  <c r="BQ677" i="10"/>
  <c r="T235" i="13" s="1"/>
  <c r="BR676" i="10"/>
  <c r="U234" i="13" s="1"/>
  <c r="BQ676" i="10"/>
  <c r="T234" i="13" s="1"/>
  <c r="BR675" i="10"/>
  <c r="U233" i="13" s="1"/>
  <c r="BQ675" i="10"/>
  <c r="T233" i="13" s="1"/>
  <c r="BR674" i="10"/>
  <c r="U232" i="13" s="1"/>
  <c r="BQ674" i="10"/>
  <c r="T232" i="13" s="1"/>
  <c r="BR673" i="10"/>
  <c r="U231" i="13" s="1"/>
  <c r="BQ673" i="10"/>
  <c r="T231" i="13" s="1"/>
  <c r="BR672" i="10"/>
  <c r="U230" i="13" s="1"/>
  <c r="BQ672" i="10"/>
  <c r="T230" i="13" s="1"/>
  <c r="BR671" i="10"/>
  <c r="U229" i="13" s="1"/>
  <c r="BQ671" i="10"/>
  <c r="T229" i="13" s="1"/>
  <c r="BR670" i="10"/>
  <c r="U228" i="13" s="1"/>
  <c r="BQ670" i="10"/>
  <c r="T228" i="13" s="1"/>
  <c r="BR669" i="10"/>
  <c r="U227" i="13" s="1"/>
  <c r="BQ669" i="10"/>
  <c r="T227" i="13" s="1"/>
  <c r="BR668" i="10"/>
  <c r="U226" i="13" s="1"/>
  <c r="BQ668" i="10"/>
  <c r="T226" i="13" s="1"/>
  <c r="BR667" i="10"/>
  <c r="U225" i="13" s="1"/>
  <c r="BQ667" i="10"/>
  <c r="T225" i="13" s="1"/>
  <c r="BR666" i="10"/>
  <c r="U224" i="13" s="1"/>
  <c r="BQ666" i="10"/>
  <c r="T224" i="13" s="1"/>
  <c r="BR665" i="10"/>
  <c r="U223" i="13" s="1"/>
  <c r="BQ665" i="10"/>
  <c r="T223" i="13" s="1"/>
  <c r="BJ678" i="10"/>
  <c r="M236" i="13" s="1"/>
  <c r="BI678" i="10"/>
  <c r="L236" i="13" s="1"/>
  <c r="BG678" i="10"/>
  <c r="J236" i="13" s="1"/>
  <c r="BF678" i="10"/>
  <c r="I236" i="13" s="1"/>
  <c r="BJ677" i="10"/>
  <c r="M235" i="13" s="1"/>
  <c r="BI677" i="10"/>
  <c r="L235" i="13" s="1"/>
  <c r="BG677" i="10"/>
  <c r="J235" i="13" s="1"/>
  <c r="BF677" i="10"/>
  <c r="I235" i="13" s="1"/>
  <c r="BJ676" i="10"/>
  <c r="M234" i="13" s="1"/>
  <c r="BI676" i="10"/>
  <c r="L234" i="13" s="1"/>
  <c r="BG676" i="10"/>
  <c r="J234" i="13" s="1"/>
  <c r="BF676" i="10"/>
  <c r="I234" i="13" s="1"/>
  <c r="BJ675" i="10"/>
  <c r="M233" i="13" s="1"/>
  <c r="BI675" i="10"/>
  <c r="L233" i="13" s="1"/>
  <c r="BG675" i="10"/>
  <c r="J233" i="13" s="1"/>
  <c r="BF675" i="10"/>
  <c r="I233" i="13" s="1"/>
  <c r="BJ674" i="10"/>
  <c r="M232" i="13" s="1"/>
  <c r="BI674" i="10"/>
  <c r="L232" i="13" s="1"/>
  <c r="BG674" i="10"/>
  <c r="J232" i="13" s="1"/>
  <c r="BF674" i="10"/>
  <c r="I232" i="13" s="1"/>
  <c r="BJ673" i="10"/>
  <c r="M231" i="13" s="1"/>
  <c r="BI673" i="10"/>
  <c r="L231" i="13" s="1"/>
  <c r="BG673" i="10"/>
  <c r="J231" i="13" s="1"/>
  <c r="BF673" i="10"/>
  <c r="I231" i="13" s="1"/>
  <c r="BJ672" i="10"/>
  <c r="M230" i="13" s="1"/>
  <c r="BI672" i="10"/>
  <c r="L230" i="13" s="1"/>
  <c r="BG672" i="10"/>
  <c r="J230" i="13" s="1"/>
  <c r="BF672" i="10"/>
  <c r="I230" i="13" s="1"/>
  <c r="BJ671" i="10"/>
  <c r="M229" i="13" s="1"/>
  <c r="BI671" i="10"/>
  <c r="L229" i="13" s="1"/>
  <c r="BG671" i="10"/>
  <c r="J229" i="13" s="1"/>
  <c r="BF671" i="10"/>
  <c r="I229" i="13" s="1"/>
  <c r="BJ670" i="10"/>
  <c r="M228" i="13" s="1"/>
  <c r="BI670" i="10"/>
  <c r="L228" i="13" s="1"/>
  <c r="BG670" i="10"/>
  <c r="J228" i="13" s="1"/>
  <c r="BF670" i="10"/>
  <c r="I228" i="13" s="1"/>
  <c r="BJ669" i="10"/>
  <c r="M227" i="13" s="1"/>
  <c r="BI669" i="10"/>
  <c r="L227" i="13" s="1"/>
  <c r="BG669" i="10"/>
  <c r="J227" i="13" s="1"/>
  <c r="BF669" i="10"/>
  <c r="I227" i="13" s="1"/>
  <c r="BJ668" i="10"/>
  <c r="M226" i="13" s="1"/>
  <c r="BI668" i="10"/>
  <c r="L226" i="13" s="1"/>
  <c r="BG668" i="10"/>
  <c r="J226" i="13" s="1"/>
  <c r="BF668" i="10"/>
  <c r="I226" i="13" s="1"/>
  <c r="BJ667" i="10"/>
  <c r="M225" i="13" s="1"/>
  <c r="BI667" i="10"/>
  <c r="L225" i="13" s="1"/>
  <c r="BG667" i="10"/>
  <c r="J225" i="13" s="1"/>
  <c r="BF667" i="10"/>
  <c r="I225" i="13" s="1"/>
  <c r="BJ666" i="10"/>
  <c r="M224" i="13" s="1"/>
  <c r="BI666" i="10"/>
  <c r="L224" i="13" s="1"/>
  <c r="BG666" i="10"/>
  <c r="J224" i="13" s="1"/>
  <c r="BF666" i="10"/>
  <c r="I224" i="13" s="1"/>
  <c r="BJ665" i="10"/>
  <c r="M223" i="13" s="1"/>
  <c r="BI665" i="10"/>
  <c r="L223" i="13" s="1"/>
  <c r="BG665" i="10"/>
  <c r="J223" i="13" s="1"/>
  <c r="BF665" i="10"/>
  <c r="I223" i="13" s="1"/>
  <c r="BH678" i="10"/>
  <c r="K236" i="13" s="1"/>
  <c r="BE678" i="10"/>
  <c r="BH677" i="10"/>
  <c r="K235" i="13" s="1"/>
  <c r="BE677" i="10"/>
  <c r="H235" i="13" s="1"/>
  <c r="BH676" i="10"/>
  <c r="K234" i="13" s="1"/>
  <c r="BE676" i="10"/>
  <c r="BH675" i="10"/>
  <c r="K233" i="13" s="1"/>
  <c r="BE675" i="10"/>
  <c r="H233" i="13" s="1"/>
  <c r="BH674" i="10"/>
  <c r="K232" i="13" s="1"/>
  <c r="BE674" i="10"/>
  <c r="BH673" i="10"/>
  <c r="K231" i="13" s="1"/>
  <c r="BE673" i="10"/>
  <c r="H231" i="13" s="1"/>
  <c r="BH672" i="10"/>
  <c r="K230" i="13" s="1"/>
  <c r="BE672" i="10"/>
  <c r="BH671" i="10"/>
  <c r="K229" i="13" s="1"/>
  <c r="BE671" i="10"/>
  <c r="H229" i="13" s="1"/>
  <c r="BH670" i="10"/>
  <c r="K228" i="13" s="1"/>
  <c r="BE670" i="10"/>
  <c r="BH669" i="10"/>
  <c r="K227" i="13" s="1"/>
  <c r="BE669" i="10"/>
  <c r="H227" i="13" s="1"/>
  <c r="BH668" i="10"/>
  <c r="K226" i="13" s="1"/>
  <c r="BE668" i="10"/>
  <c r="BH667" i="10"/>
  <c r="K225" i="13" s="1"/>
  <c r="BE667" i="10"/>
  <c r="H225" i="13" s="1"/>
  <c r="BH666" i="10"/>
  <c r="K224" i="13" s="1"/>
  <c r="BE666" i="10"/>
  <c r="BH665" i="10"/>
  <c r="K223" i="13" s="1"/>
  <c r="BE665" i="10"/>
  <c r="H223" i="13" s="1"/>
  <c r="AZ678" i="10"/>
  <c r="BA678" i="10" s="1"/>
  <c r="D236" i="13" s="1"/>
  <c r="AZ677" i="10"/>
  <c r="BA677" i="10" s="1"/>
  <c r="D235" i="13" s="1"/>
  <c r="AZ676" i="10"/>
  <c r="AZ675" i="10"/>
  <c r="AZ674" i="10"/>
  <c r="BU674" i="10" s="1"/>
  <c r="X232" i="13" s="1"/>
  <c r="AZ673" i="10"/>
  <c r="C231" i="13" s="1"/>
  <c r="BA673" i="10"/>
  <c r="D231" i="13" s="1"/>
  <c r="AZ672" i="10"/>
  <c r="BD672" i="10" s="1"/>
  <c r="G230" i="13" s="1"/>
  <c r="AZ671" i="10"/>
  <c r="AZ670" i="10"/>
  <c r="BB670" i="10" s="1"/>
  <c r="E228" i="13" s="1"/>
  <c r="AZ669" i="10"/>
  <c r="AZ668" i="10"/>
  <c r="AZ667" i="10"/>
  <c r="AZ666" i="10"/>
  <c r="C224" i="13" s="1"/>
  <c r="AZ665" i="10"/>
  <c r="C223" i="13" s="1"/>
  <c r="BT651" i="10"/>
  <c r="W209" i="13" s="1"/>
  <c r="BT650" i="10"/>
  <c r="W208" i="13" s="1"/>
  <c r="BT649" i="10"/>
  <c r="W207" i="13" s="1"/>
  <c r="BT648" i="10"/>
  <c r="W206" i="13" s="1"/>
  <c r="BT647" i="10"/>
  <c r="W205" i="13" s="1"/>
  <c r="BT646" i="10"/>
  <c r="W204" i="13" s="1"/>
  <c r="BT645" i="10"/>
  <c r="W203" i="13" s="1"/>
  <c r="BT644" i="10"/>
  <c r="W202" i="13" s="1"/>
  <c r="BT643" i="10"/>
  <c r="W201" i="13" s="1"/>
  <c r="BT642" i="10"/>
  <c r="W200" i="13" s="1"/>
  <c r="BT641" i="10"/>
  <c r="W199" i="13" s="1"/>
  <c r="BT640" i="10"/>
  <c r="W198" i="13" s="1"/>
  <c r="BT639" i="10"/>
  <c r="W197" i="13" s="1"/>
  <c r="BT638" i="10"/>
  <c r="W196" i="13" s="1"/>
  <c r="BR651" i="10"/>
  <c r="U209" i="13" s="1"/>
  <c r="BQ651" i="10"/>
  <c r="T209" i="13" s="1"/>
  <c r="BR650" i="10"/>
  <c r="U208" i="13" s="1"/>
  <c r="BQ650" i="10"/>
  <c r="T208" i="13" s="1"/>
  <c r="BR649" i="10"/>
  <c r="U207" i="13" s="1"/>
  <c r="BQ649" i="10"/>
  <c r="T207" i="13" s="1"/>
  <c r="BR648" i="10"/>
  <c r="U206" i="13" s="1"/>
  <c r="BQ648" i="10"/>
  <c r="T206" i="13" s="1"/>
  <c r="BR647" i="10"/>
  <c r="U205" i="13" s="1"/>
  <c r="BQ647" i="10"/>
  <c r="T205" i="13" s="1"/>
  <c r="BR646" i="10"/>
  <c r="U204" i="13" s="1"/>
  <c r="BQ646" i="10"/>
  <c r="T204" i="13" s="1"/>
  <c r="BR645" i="10"/>
  <c r="U203" i="13" s="1"/>
  <c r="BQ645" i="10"/>
  <c r="T203" i="13" s="1"/>
  <c r="BR644" i="10"/>
  <c r="U202" i="13" s="1"/>
  <c r="BQ644" i="10"/>
  <c r="T202" i="13" s="1"/>
  <c r="BR643" i="10"/>
  <c r="U201" i="13" s="1"/>
  <c r="BQ643" i="10"/>
  <c r="T201" i="13" s="1"/>
  <c r="BR642" i="10"/>
  <c r="U200" i="13" s="1"/>
  <c r="BQ642" i="10"/>
  <c r="T200" i="13" s="1"/>
  <c r="BR641" i="10"/>
  <c r="U199" i="13" s="1"/>
  <c r="BQ641" i="10"/>
  <c r="T199" i="13" s="1"/>
  <c r="BR640" i="10"/>
  <c r="U198" i="13" s="1"/>
  <c r="BQ640" i="10"/>
  <c r="T198" i="13" s="1"/>
  <c r="BR639" i="10"/>
  <c r="U197" i="13" s="1"/>
  <c r="BQ639" i="10"/>
  <c r="T197" i="13" s="1"/>
  <c r="BR638" i="10"/>
  <c r="U196" i="13" s="1"/>
  <c r="BQ638" i="10"/>
  <c r="T196" i="13" s="1"/>
  <c r="BJ651" i="10"/>
  <c r="M209" i="13" s="1"/>
  <c r="BI651" i="10"/>
  <c r="L209" i="13" s="1"/>
  <c r="BG651" i="10"/>
  <c r="J209" i="13" s="1"/>
  <c r="BF651" i="10"/>
  <c r="I209" i="13" s="1"/>
  <c r="BJ650" i="10"/>
  <c r="M208" i="13" s="1"/>
  <c r="BI650" i="10"/>
  <c r="L208" i="13" s="1"/>
  <c r="BG650" i="10"/>
  <c r="J208" i="13" s="1"/>
  <c r="BF650" i="10"/>
  <c r="I208" i="13" s="1"/>
  <c r="BJ649" i="10"/>
  <c r="M207" i="13" s="1"/>
  <c r="BI649" i="10"/>
  <c r="L207" i="13" s="1"/>
  <c r="BG649" i="10"/>
  <c r="J207" i="13" s="1"/>
  <c r="BF649" i="10"/>
  <c r="I207" i="13" s="1"/>
  <c r="BJ648" i="10"/>
  <c r="M206" i="13" s="1"/>
  <c r="BI648" i="10"/>
  <c r="L206" i="13" s="1"/>
  <c r="BG648" i="10"/>
  <c r="J206" i="13" s="1"/>
  <c r="BF648" i="10"/>
  <c r="I206" i="13" s="1"/>
  <c r="BJ647" i="10"/>
  <c r="M205" i="13" s="1"/>
  <c r="BI647" i="10"/>
  <c r="L205" i="13" s="1"/>
  <c r="BG647" i="10"/>
  <c r="J205" i="13" s="1"/>
  <c r="BF647" i="10"/>
  <c r="I205" i="13" s="1"/>
  <c r="BJ646" i="10"/>
  <c r="M204" i="13" s="1"/>
  <c r="BI646" i="10"/>
  <c r="L204" i="13" s="1"/>
  <c r="BG646" i="10"/>
  <c r="J204" i="13" s="1"/>
  <c r="BF646" i="10"/>
  <c r="I204" i="13" s="1"/>
  <c r="BJ645" i="10"/>
  <c r="M203" i="13" s="1"/>
  <c r="BI645" i="10"/>
  <c r="L203" i="13" s="1"/>
  <c r="BG645" i="10"/>
  <c r="J203" i="13" s="1"/>
  <c r="BF645" i="10"/>
  <c r="I203" i="13" s="1"/>
  <c r="BJ644" i="10"/>
  <c r="M202" i="13" s="1"/>
  <c r="BI644" i="10"/>
  <c r="L202" i="13" s="1"/>
  <c r="BG644" i="10"/>
  <c r="J202" i="13" s="1"/>
  <c r="BF644" i="10"/>
  <c r="I202" i="13" s="1"/>
  <c r="BJ643" i="10"/>
  <c r="M201" i="13" s="1"/>
  <c r="BI643" i="10"/>
  <c r="L201" i="13" s="1"/>
  <c r="BG643" i="10"/>
  <c r="J201" i="13" s="1"/>
  <c r="BF643" i="10"/>
  <c r="I201" i="13" s="1"/>
  <c r="BJ642" i="10"/>
  <c r="M200" i="13" s="1"/>
  <c r="BI642" i="10"/>
  <c r="L200" i="13" s="1"/>
  <c r="BG642" i="10"/>
  <c r="J200" i="13" s="1"/>
  <c r="BF642" i="10"/>
  <c r="I200" i="13" s="1"/>
  <c r="BJ641" i="10"/>
  <c r="M199" i="13" s="1"/>
  <c r="BI641" i="10"/>
  <c r="L199" i="13" s="1"/>
  <c r="BG641" i="10"/>
  <c r="J199" i="13" s="1"/>
  <c r="BF641" i="10"/>
  <c r="I199" i="13" s="1"/>
  <c r="BJ640" i="10"/>
  <c r="M198" i="13" s="1"/>
  <c r="BI640" i="10"/>
  <c r="L198" i="13" s="1"/>
  <c r="BG640" i="10"/>
  <c r="J198" i="13" s="1"/>
  <c r="BF640" i="10"/>
  <c r="I198" i="13" s="1"/>
  <c r="BJ639" i="10"/>
  <c r="M197" i="13" s="1"/>
  <c r="BI639" i="10"/>
  <c r="L197" i="13" s="1"/>
  <c r="BG639" i="10"/>
  <c r="J197" i="13" s="1"/>
  <c r="BF639" i="10"/>
  <c r="I197" i="13" s="1"/>
  <c r="BJ638" i="10"/>
  <c r="M196" i="13" s="1"/>
  <c r="BI638" i="10"/>
  <c r="L196" i="13" s="1"/>
  <c r="BG638" i="10"/>
  <c r="J196" i="13" s="1"/>
  <c r="BF638" i="10"/>
  <c r="I196" i="13" s="1"/>
  <c r="BH651" i="10"/>
  <c r="K209" i="13" s="1"/>
  <c r="BE651" i="10"/>
  <c r="H209" i="13" s="1"/>
  <c r="BH650" i="10"/>
  <c r="K208" i="13" s="1"/>
  <c r="BE650" i="10"/>
  <c r="BH649" i="10"/>
  <c r="K207" i="13" s="1"/>
  <c r="BE649" i="10"/>
  <c r="H207" i="13" s="1"/>
  <c r="BH648" i="10"/>
  <c r="K206" i="13" s="1"/>
  <c r="BE648" i="10"/>
  <c r="BH647" i="10"/>
  <c r="K205" i="13" s="1"/>
  <c r="BE647" i="10"/>
  <c r="H205" i="13" s="1"/>
  <c r="BH646" i="10"/>
  <c r="K204" i="13" s="1"/>
  <c r="BE646" i="10"/>
  <c r="BH645" i="10"/>
  <c r="K203" i="13" s="1"/>
  <c r="BE645" i="10"/>
  <c r="H203" i="13" s="1"/>
  <c r="BH644" i="10"/>
  <c r="K202" i="13" s="1"/>
  <c r="BE644" i="10"/>
  <c r="BH643" i="10"/>
  <c r="K201" i="13" s="1"/>
  <c r="BE643" i="10"/>
  <c r="H201" i="13" s="1"/>
  <c r="BH642" i="10"/>
  <c r="K200" i="13" s="1"/>
  <c r="BE642" i="10"/>
  <c r="BH641" i="10"/>
  <c r="K199" i="13" s="1"/>
  <c r="BE641" i="10"/>
  <c r="H199" i="13" s="1"/>
  <c r="BH640" i="10"/>
  <c r="K198" i="13" s="1"/>
  <c r="BE640" i="10"/>
  <c r="BH639" i="10"/>
  <c r="K197" i="13" s="1"/>
  <c r="BE639" i="10"/>
  <c r="H197" i="13" s="1"/>
  <c r="BH638" i="10"/>
  <c r="K196" i="13" s="1"/>
  <c r="BE638" i="10"/>
  <c r="AZ651" i="10"/>
  <c r="AZ650" i="10"/>
  <c r="AZ649" i="10"/>
  <c r="C207" i="13" s="1"/>
  <c r="AZ648" i="10"/>
  <c r="BB648" i="10" s="1"/>
  <c r="E206" i="13" s="1"/>
  <c r="AZ647" i="10"/>
  <c r="AZ646" i="10"/>
  <c r="AZ645" i="10"/>
  <c r="BB645" i="10" s="1"/>
  <c r="E203" i="13" s="1"/>
  <c r="AZ644" i="10"/>
  <c r="BB644" i="10" s="1"/>
  <c r="E202" i="13" s="1"/>
  <c r="AZ643" i="10"/>
  <c r="BD643" i="10" s="1"/>
  <c r="G201" i="13" s="1"/>
  <c r="AZ642" i="10"/>
  <c r="BB642" i="10" s="1"/>
  <c r="E200" i="13" s="1"/>
  <c r="AZ641" i="10"/>
  <c r="BB641" i="10" s="1"/>
  <c r="E199" i="13" s="1"/>
  <c r="AZ640" i="10"/>
  <c r="BA640" i="10" s="1"/>
  <c r="D198" i="13" s="1"/>
  <c r="AZ639" i="10"/>
  <c r="AZ638" i="10"/>
  <c r="BT624" i="10"/>
  <c r="W182" i="13" s="1"/>
  <c r="BR624" i="10"/>
  <c r="U182" i="13" s="1"/>
  <c r="BQ624" i="10"/>
  <c r="T182" i="13" s="1"/>
  <c r="BJ624" i="10"/>
  <c r="M182" i="13" s="1"/>
  <c r="BI624" i="10"/>
  <c r="L182" i="13" s="1"/>
  <c r="BH624" i="10"/>
  <c r="K182" i="13" s="1"/>
  <c r="BG624" i="10"/>
  <c r="J182" i="13" s="1"/>
  <c r="BF624" i="10"/>
  <c r="I182" i="13" s="1"/>
  <c r="BT623" i="10"/>
  <c r="W181" i="13" s="1"/>
  <c r="BR623" i="10"/>
  <c r="U181" i="13" s="1"/>
  <c r="BQ623" i="10"/>
  <c r="T181" i="13" s="1"/>
  <c r="BJ623" i="10"/>
  <c r="M181" i="13" s="1"/>
  <c r="BI623" i="10"/>
  <c r="L181" i="13" s="1"/>
  <c r="BH623" i="10"/>
  <c r="K181" i="13" s="1"/>
  <c r="BG623" i="10"/>
  <c r="J181" i="13" s="1"/>
  <c r="BF623" i="10"/>
  <c r="I181" i="13" s="1"/>
  <c r="BT622" i="10"/>
  <c r="W180" i="13" s="1"/>
  <c r="BR622" i="10"/>
  <c r="U180" i="13" s="1"/>
  <c r="BQ622" i="10"/>
  <c r="T180" i="13" s="1"/>
  <c r="BJ622" i="10"/>
  <c r="M180" i="13" s="1"/>
  <c r="BI622" i="10"/>
  <c r="L180" i="13" s="1"/>
  <c r="BH622" i="10"/>
  <c r="K180" i="13" s="1"/>
  <c r="BG622" i="10"/>
  <c r="J180" i="13" s="1"/>
  <c r="BF622" i="10"/>
  <c r="I180" i="13" s="1"/>
  <c r="BT621" i="10"/>
  <c r="W179" i="13" s="1"/>
  <c r="BR621" i="10"/>
  <c r="U179" i="13" s="1"/>
  <c r="BQ621" i="10"/>
  <c r="T179" i="13" s="1"/>
  <c r="BJ621" i="10"/>
  <c r="M179" i="13" s="1"/>
  <c r="BI621" i="10"/>
  <c r="L179" i="13" s="1"/>
  <c r="BH621" i="10"/>
  <c r="K179" i="13" s="1"/>
  <c r="BG621" i="10"/>
  <c r="J179" i="13" s="1"/>
  <c r="BF621" i="10"/>
  <c r="I179" i="13" s="1"/>
  <c r="BT620" i="10"/>
  <c r="W178" i="13" s="1"/>
  <c r="BR620" i="10"/>
  <c r="U178" i="13" s="1"/>
  <c r="BQ620" i="10"/>
  <c r="T178" i="13" s="1"/>
  <c r="BJ620" i="10"/>
  <c r="M178" i="13" s="1"/>
  <c r="BI620" i="10"/>
  <c r="L178" i="13" s="1"/>
  <c r="BH620" i="10"/>
  <c r="K178" i="13" s="1"/>
  <c r="BG620" i="10"/>
  <c r="J178" i="13" s="1"/>
  <c r="BF620" i="10"/>
  <c r="I178" i="13" s="1"/>
  <c r="BT619" i="10"/>
  <c r="W177" i="13" s="1"/>
  <c r="BR619" i="10"/>
  <c r="U177" i="13" s="1"/>
  <c r="BQ619" i="10"/>
  <c r="T177" i="13" s="1"/>
  <c r="BJ619" i="10"/>
  <c r="M177" i="13" s="1"/>
  <c r="BI619" i="10"/>
  <c r="L177" i="13" s="1"/>
  <c r="BH619" i="10"/>
  <c r="K177" i="13" s="1"/>
  <c r="BG619" i="10"/>
  <c r="J177" i="13" s="1"/>
  <c r="BF619" i="10"/>
  <c r="I177" i="13" s="1"/>
  <c r="BT618" i="10"/>
  <c r="W176" i="13" s="1"/>
  <c r="BR618" i="10"/>
  <c r="U176" i="13" s="1"/>
  <c r="BQ618" i="10"/>
  <c r="T176" i="13" s="1"/>
  <c r="BJ618" i="10"/>
  <c r="M176" i="13" s="1"/>
  <c r="BI618" i="10"/>
  <c r="L176" i="13" s="1"/>
  <c r="BH618" i="10"/>
  <c r="K176" i="13" s="1"/>
  <c r="BG618" i="10"/>
  <c r="J176" i="13" s="1"/>
  <c r="BF618" i="10"/>
  <c r="I176" i="13" s="1"/>
  <c r="BT617" i="10"/>
  <c r="W175" i="13" s="1"/>
  <c r="BR617" i="10"/>
  <c r="U175" i="13" s="1"/>
  <c r="BQ617" i="10"/>
  <c r="T175" i="13" s="1"/>
  <c r="BJ617" i="10"/>
  <c r="M175" i="13" s="1"/>
  <c r="BI617" i="10"/>
  <c r="L175" i="13" s="1"/>
  <c r="BH617" i="10"/>
  <c r="K175" i="13" s="1"/>
  <c r="BG617" i="10"/>
  <c r="J175" i="13" s="1"/>
  <c r="BF617" i="10"/>
  <c r="I175" i="13" s="1"/>
  <c r="BT616" i="10"/>
  <c r="W174" i="13" s="1"/>
  <c r="BR616" i="10"/>
  <c r="U174" i="13" s="1"/>
  <c r="BQ616" i="10"/>
  <c r="T174" i="13" s="1"/>
  <c r="BJ616" i="10"/>
  <c r="M174" i="13" s="1"/>
  <c r="BI616" i="10"/>
  <c r="L174" i="13" s="1"/>
  <c r="BH616" i="10"/>
  <c r="K174" i="13" s="1"/>
  <c r="BG616" i="10"/>
  <c r="J174" i="13" s="1"/>
  <c r="BF616" i="10"/>
  <c r="I174" i="13" s="1"/>
  <c r="BT615" i="10"/>
  <c r="W173" i="13" s="1"/>
  <c r="BR615" i="10"/>
  <c r="U173" i="13" s="1"/>
  <c r="BQ615" i="10"/>
  <c r="T173" i="13" s="1"/>
  <c r="BJ615" i="10"/>
  <c r="M173" i="13" s="1"/>
  <c r="BI615" i="10"/>
  <c r="L173" i="13" s="1"/>
  <c r="BH615" i="10"/>
  <c r="K173" i="13" s="1"/>
  <c r="BG615" i="10"/>
  <c r="J173" i="13" s="1"/>
  <c r="BF615" i="10"/>
  <c r="I173" i="13" s="1"/>
  <c r="BT614" i="10"/>
  <c r="W172" i="13" s="1"/>
  <c r="BR614" i="10"/>
  <c r="U172" i="13" s="1"/>
  <c r="BQ614" i="10"/>
  <c r="T172" i="13" s="1"/>
  <c r="BJ614" i="10"/>
  <c r="M172" i="13" s="1"/>
  <c r="BI614" i="10"/>
  <c r="L172" i="13" s="1"/>
  <c r="BH614" i="10"/>
  <c r="K172" i="13" s="1"/>
  <c r="BG614" i="10"/>
  <c r="J172" i="13" s="1"/>
  <c r="BF614" i="10"/>
  <c r="I172" i="13" s="1"/>
  <c r="BT613" i="10"/>
  <c r="W171" i="13" s="1"/>
  <c r="BR613" i="10"/>
  <c r="U171" i="13" s="1"/>
  <c r="BQ613" i="10"/>
  <c r="T171" i="13" s="1"/>
  <c r="BJ613" i="10"/>
  <c r="M171" i="13" s="1"/>
  <c r="BI613" i="10"/>
  <c r="L171" i="13" s="1"/>
  <c r="BH613" i="10"/>
  <c r="K171" i="13" s="1"/>
  <c r="BG613" i="10"/>
  <c r="J171" i="13" s="1"/>
  <c r="BF613" i="10"/>
  <c r="I171" i="13" s="1"/>
  <c r="BT612" i="10"/>
  <c r="W170" i="13" s="1"/>
  <c r="BR612" i="10"/>
  <c r="U170" i="13" s="1"/>
  <c r="BQ612" i="10"/>
  <c r="T170" i="13" s="1"/>
  <c r="BJ612" i="10"/>
  <c r="M170" i="13" s="1"/>
  <c r="BI612" i="10"/>
  <c r="L170" i="13" s="1"/>
  <c r="BH612" i="10"/>
  <c r="K170" i="13" s="1"/>
  <c r="BG612" i="10"/>
  <c r="J170" i="13" s="1"/>
  <c r="BF612" i="10"/>
  <c r="I170" i="13" s="1"/>
  <c r="BT611" i="10"/>
  <c r="W169" i="13" s="1"/>
  <c r="BR611" i="10"/>
  <c r="U169" i="13" s="1"/>
  <c r="BQ611" i="10"/>
  <c r="T169" i="13" s="1"/>
  <c r="BJ611" i="10"/>
  <c r="M169" i="13" s="1"/>
  <c r="BI611" i="10"/>
  <c r="L169" i="13" s="1"/>
  <c r="BG611" i="10"/>
  <c r="J169" i="13" s="1"/>
  <c r="BF611" i="10"/>
  <c r="I169" i="13" s="1"/>
  <c r="BH611" i="10"/>
  <c r="K169" i="13" s="1"/>
  <c r="BE613" i="10"/>
  <c r="H171" i="13" s="1"/>
  <c r="BE624" i="10"/>
  <c r="BE623" i="10"/>
  <c r="H181" i="13" s="1"/>
  <c r="BE622" i="10"/>
  <c r="BE621" i="10"/>
  <c r="H179" i="13" s="1"/>
  <c r="BE620" i="10"/>
  <c r="BE619" i="10"/>
  <c r="H177" i="13" s="1"/>
  <c r="BE618" i="10"/>
  <c r="BE617" i="10"/>
  <c r="H175" i="13" s="1"/>
  <c r="BE616" i="10"/>
  <c r="BE615" i="10"/>
  <c r="H173" i="13" s="1"/>
  <c r="BE614" i="10"/>
  <c r="BE612" i="10"/>
  <c r="BE611" i="10"/>
  <c r="H169" i="13" s="1"/>
  <c r="AZ624" i="10"/>
  <c r="AZ623" i="10"/>
  <c r="AZ622" i="10"/>
  <c r="AZ621" i="10"/>
  <c r="BU621" i="10" s="1"/>
  <c r="X179" i="13" s="1"/>
  <c r="AZ620" i="10"/>
  <c r="BU620" i="10" s="1"/>
  <c r="X178" i="13" s="1"/>
  <c r="AZ619" i="10"/>
  <c r="BU619" i="10" s="1"/>
  <c r="X177" i="13" s="1"/>
  <c r="AZ618" i="10"/>
  <c r="BA618" i="10" s="1"/>
  <c r="D176" i="13" s="1"/>
  <c r="AZ617" i="10"/>
  <c r="AZ616" i="10"/>
  <c r="BV616" i="10" s="1"/>
  <c r="Y174" i="13" s="1"/>
  <c r="AZ615" i="10"/>
  <c r="BC615" i="10" s="1"/>
  <c r="F173" i="13" s="1"/>
  <c r="AZ614" i="10"/>
  <c r="BB614" i="10" s="1"/>
  <c r="E172" i="13" s="1"/>
  <c r="AZ613" i="10"/>
  <c r="BA613" i="10" s="1"/>
  <c r="D171" i="13" s="1"/>
  <c r="AZ612" i="10"/>
  <c r="BV612" i="10" s="1"/>
  <c r="Y170" i="13" s="1"/>
  <c r="AZ611" i="10"/>
  <c r="BB399" i="10"/>
  <c r="BD399" i="10" s="1"/>
  <c r="AU363" i="10" s="1"/>
  <c r="BA399" i="10"/>
  <c r="BB398" i="10"/>
  <c r="BA398" i="10"/>
  <c r="BB397" i="10"/>
  <c r="BA397" i="10"/>
  <c r="BA396" i="10"/>
  <c r="BB395" i="10"/>
  <c r="BA395" i="10"/>
  <c r="BB394" i="10"/>
  <c r="BA394" i="10"/>
  <c r="BB393" i="10"/>
  <c r="BA393" i="10"/>
  <c r="BB392" i="10"/>
  <c r="BA392" i="10"/>
  <c r="AN60" i="10"/>
  <c r="BV705" i="10"/>
  <c r="Y263" i="13" s="1"/>
  <c r="BS642" i="10"/>
  <c r="V200" i="13" s="1"/>
  <c r="BB700" i="10"/>
  <c r="E258" i="13" s="1"/>
  <c r="BV647" i="10"/>
  <c r="Y205" i="13" s="1"/>
  <c r="BV651" i="10"/>
  <c r="Y209" i="13" s="1"/>
  <c r="BB671" i="10"/>
  <c r="E229" i="13" s="1"/>
  <c r="BC674" i="10"/>
  <c r="F232" i="13" s="1"/>
  <c r="BB694" i="10"/>
  <c r="E252" i="13" s="1"/>
  <c r="BA705" i="10"/>
  <c r="D263" i="13" s="1"/>
  <c r="BB667" i="10"/>
  <c r="E225" i="13" s="1"/>
  <c r="BA665" i="10"/>
  <c r="D223" i="13" s="1"/>
  <c r="BB669" i="10"/>
  <c r="E227" i="13" s="1"/>
  <c r="BA694" i="10"/>
  <c r="D252" i="13" s="1"/>
  <c r="BB702" i="10"/>
  <c r="E260" i="13" s="1"/>
  <c r="BB705" i="10"/>
  <c r="E263" i="13" s="1"/>
  <c r="BS622" i="10"/>
  <c r="V180" i="13" s="1"/>
  <c r="BU649" i="10"/>
  <c r="X207" i="13" s="1"/>
  <c r="BB673" i="10"/>
  <c r="E231" i="13" s="1"/>
  <c r="BA695" i="10"/>
  <c r="D253" i="13" s="1"/>
  <c r="BA703" i="10"/>
  <c r="D261" i="13" s="1"/>
  <c r="BA667" i="10"/>
  <c r="D225" i="13" s="1"/>
  <c r="BA671" i="10"/>
  <c r="D229" i="13" s="1"/>
  <c r="BB693" i="10"/>
  <c r="E251" i="13" s="1"/>
  <c r="BA702" i="10"/>
  <c r="D260" i="13" s="1"/>
  <c r="BC693" i="10"/>
  <c r="F251" i="13" s="1"/>
  <c r="BC695" i="10"/>
  <c r="F253" i="13" s="1"/>
  <c r="BC703" i="10"/>
  <c r="F261" i="13" s="1"/>
  <c r="BC705" i="10"/>
  <c r="F263" i="13" s="1"/>
  <c r="BS695" i="10"/>
  <c r="V253" i="13" s="1"/>
  <c r="BS701" i="10"/>
  <c r="V259" i="13" s="1"/>
  <c r="BS703" i="10"/>
  <c r="V261" i="13" s="1"/>
  <c r="BS705" i="10"/>
  <c r="V263" i="13" s="1"/>
  <c r="BA693" i="10"/>
  <c r="D251" i="13" s="1"/>
  <c r="BC694" i="10"/>
  <c r="F252" i="13" s="1"/>
  <c r="BC700" i="10"/>
  <c r="F258" i="13" s="1"/>
  <c r="BC702" i="10"/>
  <c r="F260" i="13" s="1"/>
  <c r="BS694" i="10"/>
  <c r="V252" i="13" s="1"/>
  <c r="BS700" i="10"/>
  <c r="V258" i="13" s="1"/>
  <c r="BS702" i="10"/>
  <c r="V260" i="13" s="1"/>
  <c r="BU693" i="10"/>
  <c r="X251" i="13" s="1"/>
  <c r="BB695" i="10"/>
  <c r="E253" i="13" s="1"/>
  <c r="BA700" i="10"/>
  <c r="D258" i="13" s="1"/>
  <c r="BB703" i="10"/>
  <c r="E261" i="13" s="1"/>
  <c r="BU703" i="10"/>
  <c r="X261" i="13" s="1"/>
  <c r="BC667" i="10"/>
  <c r="F225" i="13" s="1"/>
  <c r="BC671" i="10"/>
  <c r="F229" i="13" s="1"/>
  <c r="BS669" i="10"/>
  <c r="V227" i="13" s="1"/>
  <c r="BS673" i="10"/>
  <c r="V231" i="13" s="1"/>
  <c r="BC673" i="10"/>
  <c r="F231" i="13" s="1"/>
  <c r="BS667" i="10"/>
  <c r="V225" i="13" s="1"/>
  <c r="BS671" i="10"/>
  <c r="V229" i="13" s="1"/>
  <c r="BU611" i="10"/>
  <c r="X169" i="13" s="1"/>
  <c r="BB650" i="10"/>
  <c r="E208" i="13" s="1"/>
  <c r="BC670" i="10"/>
  <c r="F228" i="13" s="1"/>
  <c r="BU694" i="10"/>
  <c r="X252" i="13" s="1"/>
  <c r="BU700" i="10"/>
  <c r="X258" i="13" s="1"/>
  <c r="BU702" i="10"/>
  <c r="X260" i="13" s="1"/>
  <c r="BD694" i="10"/>
  <c r="G252" i="13" s="1"/>
  <c r="BV694" i="10"/>
  <c r="Y252" i="13" s="1"/>
  <c r="BD700" i="10"/>
  <c r="G258" i="13" s="1"/>
  <c r="BV700" i="10"/>
  <c r="Y258" i="13" s="1"/>
  <c r="BD702" i="10"/>
  <c r="G260" i="13" s="1"/>
  <c r="BV702" i="10"/>
  <c r="Y260" i="13" s="1"/>
  <c r="BD693" i="10"/>
  <c r="G251" i="13" s="1"/>
  <c r="BD695" i="10"/>
  <c r="G253" i="13" s="1"/>
  <c r="BD701" i="10"/>
  <c r="G259" i="13" s="1"/>
  <c r="BD703" i="10"/>
  <c r="G261" i="13" s="1"/>
  <c r="BD705" i="10"/>
  <c r="G263" i="13" s="1"/>
  <c r="BV640" i="10"/>
  <c r="Y198" i="13" s="1"/>
  <c r="BA622" i="10"/>
  <c r="D180" i="13" s="1"/>
  <c r="BB649" i="10"/>
  <c r="E207" i="13" s="1"/>
  <c r="BC641" i="10"/>
  <c r="F199" i="13" s="1"/>
  <c r="BC649" i="10"/>
  <c r="F207" i="13" s="1"/>
  <c r="BS643" i="10"/>
  <c r="V201" i="13" s="1"/>
  <c r="BS651" i="10"/>
  <c r="V209" i="13" s="1"/>
  <c r="BU651" i="10"/>
  <c r="X209" i="13" s="1"/>
  <c r="BV649" i="10"/>
  <c r="Y207" i="13" s="1"/>
  <c r="BS640" i="10"/>
  <c r="V198" i="13" s="1"/>
  <c r="BV650" i="10"/>
  <c r="Y208" i="13" s="1"/>
  <c r="BC643" i="10"/>
  <c r="F201" i="13" s="1"/>
  <c r="BC651" i="10"/>
  <c r="F209" i="13" s="1"/>
  <c r="BS641" i="10"/>
  <c r="V199" i="13" s="1"/>
  <c r="BS649" i="10"/>
  <c r="V207" i="13" s="1"/>
  <c r="BU667" i="10"/>
  <c r="X225" i="13" s="1"/>
  <c r="BU669" i="10"/>
  <c r="X227" i="13" s="1"/>
  <c r="BU673" i="10"/>
  <c r="X231" i="13" s="1"/>
  <c r="BD667" i="10"/>
  <c r="G225" i="13" s="1"/>
  <c r="BV667" i="10"/>
  <c r="Y225" i="13" s="1"/>
  <c r="BD669" i="10"/>
  <c r="G227" i="13" s="1"/>
  <c r="BD671" i="10"/>
  <c r="G229" i="13" s="1"/>
  <c r="BV671" i="10"/>
  <c r="Y229" i="13" s="1"/>
  <c r="BD673" i="10"/>
  <c r="G231" i="13" s="1"/>
  <c r="BV673" i="10"/>
  <c r="Y231" i="13" s="1"/>
  <c r="BD670" i="10"/>
  <c r="G228" i="13" s="1"/>
  <c r="BD674" i="10"/>
  <c r="G232" i="13" s="1"/>
  <c r="BD676" i="10"/>
  <c r="G234" i="13" s="1"/>
  <c r="BB643" i="10"/>
  <c r="E201" i="13" s="1"/>
  <c r="BB651" i="10"/>
  <c r="E209" i="13" s="1"/>
  <c r="BA641" i="10"/>
  <c r="D199" i="13" s="1"/>
  <c r="BA645" i="10"/>
  <c r="D203" i="13" s="1"/>
  <c r="BA649" i="10"/>
  <c r="D207" i="13" s="1"/>
  <c r="BA643" i="10"/>
  <c r="D201" i="13" s="1"/>
  <c r="BA651" i="10"/>
  <c r="D209" i="13" s="1"/>
  <c r="BV622" i="10"/>
  <c r="Y180" i="13" s="1"/>
  <c r="BC611" i="10"/>
  <c r="F169" i="13" s="1"/>
  <c r="BC619" i="10"/>
  <c r="F177" i="13" s="1"/>
  <c r="BU622" i="10"/>
  <c r="X180" i="13" s="1"/>
  <c r="BC621" i="10"/>
  <c r="F179" i="13" s="1"/>
  <c r="BC618" i="10"/>
  <c r="F176" i="13" s="1"/>
  <c r="BC622" i="10"/>
  <c r="F180" i="13" s="1"/>
  <c r="BU613" i="10"/>
  <c r="X171" i="13" s="1"/>
  <c r="BD640" i="10"/>
  <c r="G198" i="13" s="1"/>
  <c r="BD644" i="10"/>
  <c r="G202" i="13" s="1"/>
  <c r="BD641" i="10"/>
  <c r="G199" i="13" s="1"/>
  <c r="BD647" i="10"/>
  <c r="G205" i="13" s="1"/>
  <c r="BD649" i="10"/>
  <c r="G207" i="13" s="1"/>
  <c r="BD651" i="10"/>
  <c r="G209" i="13" s="1"/>
  <c r="BB620" i="10"/>
  <c r="E178" i="13" s="1"/>
  <c r="BD613" i="10"/>
  <c r="G171" i="13" s="1"/>
  <c r="BV619" i="10"/>
  <c r="Y177" i="13" s="1"/>
  <c r="BD621" i="10"/>
  <c r="G179" i="13" s="1"/>
  <c r="BB622" i="10"/>
  <c r="E180" i="13" s="1"/>
  <c r="BD620" i="10"/>
  <c r="G178" i="13" s="1"/>
  <c r="BD622" i="10"/>
  <c r="G180" i="13" s="1"/>
  <c r="AL303" i="10"/>
  <c r="AX705" i="10" s="1"/>
  <c r="A263" i="13" s="1"/>
  <c r="N303" i="10"/>
  <c r="AX651" i="10" s="1"/>
  <c r="A209" i="13" s="1"/>
  <c r="B303" i="10"/>
  <c r="AX624" i="10" s="1"/>
  <c r="A182" i="13" s="1"/>
  <c r="N240" i="10"/>
  <c r="AX638" i="10" s="1"/>
  <c r="A196" i="13" s="1"/>
  <c r="B240" i="10"/>
  <c r="AX611" i="10" s="1"/>
  <c r="A169" i="13" s="1"/>
  <c r="AL300" i="10"/>
  <c r="AX704" i="10" s="1"/>
  <c r="A262" i="13" s="1"/>
  <c r="N300" i="10"/>
  <c r="AX650" i="10" s="1"/>
  <c r="A208" i="13" s="1"/>
  <c r="B300" i="10"/>
  <c r="AX623" i="10" s="1"/>
  <c r="A181" i="13" s="1"/>
  <c r="AL297" i="10"/>
  <c r="AX703" i="10" s="1"/>
  <c r="A261" i="13" s="1"/>
  <c r="N297" i="10"/>
  <c r="AX649" i="10" s="1"/>
  <c r="A207" i="13" s="1"/>
  <c r="B297" i="10"/>
  <c r="AX622" i="10" s="1"/>
  <c r="A180" i="13" s="1"/>
  <c r="AL294" i="10"/>
  <c r="AX702" i="10" s="1"/>
  <c r="A260" i="13" s="1"/>
  <c r="N294" i="10"/>
  <c r="AX648" i="10" s="1"/>
  <c r="A206" i="13" s="1"/>
  <c r="B294" i="10"/>
  <c r="AX621" i="10" s="1"/>
  <c r="A179" i="13" s="1"/>
  <c r="AL291" i="10"/>
  <c r="AX701" i="10" s="1"/>
  <c r="A259" i="13" s="1"/>
  <c r="N291" i="10"/>
  <c r="AX647" i="10" s="1"/>
  <c r="A205" i="13" s="1"/>
  <c r="B291" i="10"/>
  <c r="AX620" i="10" s="1"/>
  <c r="A178" i="13" s="1"/>
  <c r="N288" i="10"/>
  <c r="AX646" i="10" s="1"/>
  <c r="A204" i="13" s="1"/>
  <c r="B288" i="10"/>
  <c r="AX619" i="10" s="1"/>
  <c r="A177" i="13" s="1"/>
  <c r="N285" i="10"/>
  <c r="AX645" i="10" s="1"/>
  <c r="A203" i="13" s="1"/>
  <c r="B285" i="10"/>
  <c r="AX618" i="10" s="1"/>
  <c r="A176" i="13" s="1"/>
  <c r="N282" i="10"/>
  <c r="AX644" i="10" s="1"/>
  <c r="A202" i="13" s="1"/>
  <c r="B282" i="10"/>
  <c r="AX617" i="10" s="1"/>
  <c r="A175" i="13" s="1"/>
  <c r="N279" i="10"/>
  <c r="AX643" i="10" s="1"/>
  <c r="A201" i="13" s="1"/>
  <c r="B279" i="10"/>
  <c r="AX616" i="10" s="1"/>
  <c r="A174" i="13" s="1"/>
  <c r="H258" i="10"/>
  <c r="H257" i="10"/>
  <c r="H256" i="10"/>
  <c r="H255" i="10"/>
  <c r="A253" i="10"/>
  <c r="AF3" i="13"/>
  <c r="AE3" i="13"/>
  <c r="AD3" i="13"/>
  <c r="AB3" i="13"/>
  <c r="A2" i="13"/>
  <c r="BT691" i="10"/>
  <c r="W249" i="13" s="1"/>
  <c r="BT690" i="10"/>
  <c r="W248" i="13" s="1"/>
  <c r="BT689" i="10"/>
  <c r="W247" i="13" s="1"/>
  <c r="BT688" i="10"/>
  <c r="W246" i="13" s="1"/>
  <c r="BT687" i="10"/>
  <c r="W245" i="13" s="1"/>
  <c r="BT686" i="10"/>
  <c r="W244" i="13" s="1"/>
  <c r="BT685" i="10"/>
  <c r="W243" i="13" s="1"/>
  <c r="BT684" i="10"/>
  <c r="W242" i="13" s="1"/>
  <c r="BT683" i="10"/>
  <c r="W241" i="13" s="1"/>
  <c r="BT682" i="10"/>
  <c r="W240" i="13" s="1"/>
  <c r="BT681" i="10"/>
  <c r="W239" i="13" s="1"/>
  <c r="BT680" i="10"/>
  <c r="W238" i="13" s="1"/>
  <c r="BR691" i="10"/>
  <c r="U249" i="13" s="1"/>
  <c r="BQ691" i="10"/>
  <c r="T249" i="13" s="1"/>
  <c r="BR690" i="10"/>
  <c r="U248" i="13" s="1"/>
  <c r="BQ690" i="10"/>
  <c r="T248" i="13" s="1"/>
  <c r="BR689" i="10"/>
  <c r="U247" i="13" s="1"/>
  <c r="BQ689" i="10"/>
  <c r="T247" i="13" s="1"/>
  <c r="BR688" i="10"/>
  <c r="U246" i="13" s="1"/>
  <c r="BQ688" i="10"/>
  <c r="T246" i="13" s="1"/>
  <c r="BR687" i="10"/>
  <c r="U245" i="13" s="1"/>
  <c r="BQ687" i="10"/>
  <c r="T245" i="13" s="1"/>
  <c r="BR686" i="10"/>
  <c r="U244" i="13" s="1"/>
  <c r="BQ686" i="10"/>
  <c r="T244" i="13" s="1"/>
  <c r="BR685" i="10"/>
  <c r="U243" i="13" s="1"/>
  <c r="BQ685" i="10"/>
  <c r="T243" i="13" s="1"/>
  <c r="BR684" i="10"/>
  <c r="U242" i="13" s="1"/>
  <c r="BQ684" i="10"/>
  <c r="T242" i="13" s="1"/>
  <c r="BR683" i="10"/>
  <c r="U241" i="13" s="1"/>
  <c r="BQ683" i="10"/>
  <c r="T241" i="13" s="1"/>
  <c r="BR682" i="10"/>
  <c r="U240" i="13" s="1"/>
  <c r="BQ682" i="10"/>
  <c r="T240" i="13" s="1"/>
  <c r="BR681" i="10"/>
  <c r="U239" i="13" s="1"/>
  <c r="BQ681" i="10"/>
  <c r="T239" i="13" s="1"/>
  <c r="BR680" i="10"/>
  <c r="U238" i="13" s="1"/>
  <c r="BQ680" i="10"/>
  <c r="T238" i="13" s="1"/>
  <c r="BJ691" i="10"/>
  <c r="M249" i="13" s="1"/>
  <c r="BJ690" i="10"/>
  <c r="M248" i="13" s="1"/>
  <c r="BJ689" i="10"/>
  <c r="M247" i="13" s="1"/>
  <c r="BJ688" i="10"/>
  <c r="M246" i="13" s="1"/>
  <c r="BJ687" i="10"/>
  <c r="M245" i="13" s="1"/>
  <c r="BJ686" i="10"/>
  <c r="M244" i="13" s="1"/>
  <c r="BJ685" i="10"/>
  <c r="M243" i="13" s="1"/>
  <c r="BJ684" i="10"/>
  <c r="M242" i="13" s="1"/>
  <c r="BJ683" i="10"/>
  <c r="M241" i="13" s="1"/>
  <c r="BJ682" i="10"/>
  <c r="M240" i="13" s="1"/>
  <c r="BJ681" i="10"/>
  <c r="M239" i="13" s="1"/>
  <c r="BJ680" i="10"/>
  <c r="M238" i="13" s="1"/>
  <c r="BG691" i="10"/>
  <c r="J249" i="13" s="1"/>
  <c r="BG690" i="10"/>
  <c r="J248" i="13" s="1"/>
  <c r="BG689" i="10"/>
  <c r="J247" i="13" s="1"/>
  <c r="BG688" i="10"/>
  <c r="J246" i="13" s="1"/>
  <c r="BG687" i="10"/>
  <c r="J245" i="13" s="1"/>
  <c r="BG686" i="10"/>
  <c r="J244" i="13" s="1"/>
  <c r="BG685" i="10"/>
  <c r="J243" i="13" s="1"/>
  <c r="BG684" i="10"/>
  <c r="J242" i="13" s="1"/>
  <c r="BG683" i="10"/>
  <c r="J241" i="13" s="1"/>
  <c r="BG682" i="10"/>
  <c r="J240" i="13" s="1"/>
  <c r="BG681" i="10"/>
  <c r="J239" i="13" s="1"/>
  <c r="BG680" i="10"/>
  <c r="J238" i="13" s="1"/>
  <c r="BI691" i="10"/>
  <c r="L249" i="13" s="1"/>
  <c r="BI690" i="10"/>
  <c r="L248" i="13" s="1"/>
  <c r="BI689" i="10"/>
  <c r="L247" i="13" s="1"/>
  <c r="BI688" i="10"/>
  <c r="L246" i="13" s="1"/>
  <c r="BI687" i="10"/>
  <c r="L245" i="13" s="1"/>
  <c r="BI686" i="10"/>
  <c r="L244" i="13" s="1"/>
  <c r="BI685" i="10"/>
  <c r="L243" i="13" s="1"/>
  <c r="BI684" i="10"/>
  <c r="L242" i="13" s="1"/>
  <c r="BI683" i="10"/>
  <c r="L241" i="13" s="1"/>
  <c r="BI682" i="10"/>
  <c r="L240" i="13" s="1"/>
  <c r="BI681" i="10"/>
  <c r="L239" i="13" s="1"/>
  <c r="BI680" i="10"/>
  <c r="L238" i="13" s="1"/>
  <c r="BF691" i="10"/>
  <c r="I249" i="13" s="1"/>
  <c r="BF690" i="10"/>
  <c r="I248" i="13" s="1"/>
  <c r="BF689" i="10"/>
  <c r="I247" i="13" s="1"/>
  <c r="BF688" i="10"/>
  <c r="I246" i="13" s="1"/>
  <c r="BF687" i="10"/>
  <c r="I245" i="13" s="1"/>
  <c r="BF686" i="10"/>
  <c r="I244" i="13" s="1"/>
  <c r="BF685" i="10"/>
  <c r="I243" i="13" s="1"/>
  <c r="BF684" i="10"/>
  <c r="I242" i="13" s="1"/>
  <c r="BF683" i="10"/>
  <c r="I241" i="13" s="1"/>
  <c r="BF682" i="10"/>
  <c r="I240" i="13" s="1"/>
  <c r="BF681" i="10"/>
  <c r="I239" i="13" s="1"/>
  <c r="BF680" i="10"/>
  <c r="I238" i="13" s="1"/>
  <c r="BH691" i="10"/>
  <c r="K249" i="13" s="1"/>
  <c r="BH690" i="10"/>
  <c r="K248" i="13" s="1"/>
  <c r="BH689" i="10"/>
  <c r="K247" i="13" s="1"/>
  <c r="BH688" i="10"/>
  <c r="K246" i="13" s="1"/>
  <c r="BH687" i="10"/>
  <c r="K245" i="13" s="1"/>
  <c r="BH686" i="10"/>
  <c r="K244" i="13" s="1"/>
  <c r="BH685" i="10"/>
  <c r="K243" i="13" s="1"/>
  <c r="BH684" i="10"/>
  <c r="K242" i="13" s="1"/>
  <c r="BH683" i="10"/>
  <c r="K241" i="13" s="1"/>
  <c r="BH682" i="10"/>
  <c r="K240" i="13" s="1"/>
  <c r="BH681" i="10"/>
  <c r="K239" i="13" s="1"/>
  <c r="BH680" i="10"/>
  <c r="K238" i="13" s="1"/>
  <c r="BE691" i="10"/>
  <c r="H249" i="13" s="1"/>
  <c r="BE690" i="10"/>
  <c r="BE689" i="10"/>
  <c r="H247" i="13" s="1"/>
  <c r="BE688" i="10"/>
  <c r="BE687" i="10"/>
  <c r="H245" i="13" s="1"/>
  <c r="BE686" i="10"/>
  <c r="BE685" i="10"/>
  <c r="H243" i="13" s="1"/>
  <c r="BE684" i="10"/>
  <c r="BE683" i="10"/>
  <c r="H241" i="13" s="1"/>
  <c r="BE682" i="10"/>
  <c r="BE681" i="10"/>
  <c r="H239" i="13" s="1"/>
  <c r="BE680" i="10"/>
  <c r="AZ691" i="10"/>
  <c r="BV691" i="10" s="1"/>
  <c r="Y249" i="13" s="1"/>
  <c r="AZ690" i="10"/>
  <c r="AZ689" i="10"/>
  <c r="AZ688" i="10"/>
  <c r="BA688" i="10" s="1"/>
  <c r="D246" i="13" s="1"/>
  <c r="AZ687" i="10"/>
  <c r="AZ686" i="10"/>
  <c r="AZ685" i="10"/>
  <c r="BV685" i="10" s="1"/>
  <c r="Y243" i="13" s="1"/>
  <c r="AZ684" i="10"/>
  <c r="BB684" i="10" s="1"/>
  <c r="E242" i="13" s="1"/>
  <c r="AZ683" i="10"/>
  <c r="BV683" i="10" s="1"/>
  <c r="Y241" i="13" s="1"/>
  <c r="AZ682" i="10"/>
  <c r="AZ681" i="10"/>
  <c r="BV681" i="10" s="1"/>
  <c r="Y239" i="13" s="1"/>
  <c r="AZ680" i="10"/>
  <c r="BA680" i="10" s="1"/>
  <c r="D238" i="13" s="1"/>
  <c r="BU691" i="10"/>
  <c r="X249" i="13" s="1"/>
  <c r="BT664" i="10"/>
  <c r="W222" i="13" s="1"/>
  <c r="BT663" i="10"/>
  <c r="W221" i="13" s="1"/>
  <c r="BT662" i="10"/>
  <c r="W220" i="13" s="1"/>
  <c r="BT661" i="10"/>
  <c r="W219" i="13" s="1"/>
  <c r="BT660" i="10"/>
  <c r="W218" i="13" s="1"/>
  <c r="BT659" i="10"/>
  <c r="W217" i="13" s="1"/>
  <c r="BT658" i="10"/>
  <c r="W216" i="13" s="1"/>
  <c r="BT657" i="10"/>
  <c r="W215" i="13" s="1"/>
  <c r="BT656" i="10"/>
  <c r="W214" i="13" s="1"/>
  <c r="BT655" i="10"/>
  <c r="W213" i="13" s="1"/>
  <c r="BT654" i="10"/>
  <c r="W212" i="13" s="1"/>
  <c r="BT653" i="10"/>
  <c r="W211" i="13" s="1"/>
  <c r="BR664" i="10"/>
  <c r="U222" i="13" s="1"/>
  <c r="BQ664" i="10"/>
  <c r="T222" i="13" s="1"/>
  <c r="BR663" i="10"/>
  <c r="U221" i="13" s="1"/>
  <c r="BQ663" i="10"/>
  <c r="T221" i="13" s="1"/>
  <c r="BR662" i="10"/>
  <c r="U220" i="13" s="1"/>
  <c r="BQ662" i="10"/>
  <c r="T220" i="13" s="1"/>
  <c r="BR661" i="10"/>
  <c r="U219" i="13" s="1"/>
  <c r="BQ661" i="10"/>
  <c r="T219" i="13" s="1"/>
  <c r="BR660" i="10"/>
  <c r="U218" i="13" s="1"/>
  <c r="BQ660" i="10"/>
  <c r="T218" i="13" s="1"/>
  <c r="BR659" i="10"/>
  <c r="U217" i="13" s="1"/>
  <c r="BQ659" i="10"/>
  <c r="T217" i="13" s="1"/>
  <c r="BR658" i="10"/>
  <c r="U216" i="13" s="1"/>
  <c r="BQ658" i="10"/>
  <c r="T216" i="13" s="1"/>
  <c r="BR657" i="10"/>
  <c r="U215" i="13" s="1"/>
  <c r="BQ657" i="10"/>
  <c r="T215" i="13" s="1"/>
  <c r="BR656" i="10"/>
  <c r="U214" i="13" s="1"/>
  <c r="BQ656" i="10"/>
  <c r="T214" i="13" s="1"/>
  <c r="BR655" i="10"/>
  <c r="U213" i="13" s="1"/>
  <c r="BQ655" i="10"/>
  <c r="T213" i="13" s="1"/>
  <c r="BR654" i="10"/>
  <c r="U212" i="13" s="1"/>
  <c r="BQ654" i="10"/>
  <c r="T212" i="13" s="1"/>
  <c r="BR653" i="10"/>
  <c r="U211" i="13" s="1"/>
  <c r="BQ653" i="10"/>
  <c r="T211" i="13" s="1"/>
  <c r="BJ664" i="10"/>
  <c r="M222" i="13" s="1"/>
  <c r="BJ663" i="10"/>
  <c r="M221" i="13" s="1"/>
  <c r="BJ662" i="10"/>
  <c r="M220" i="13" s="1"/>
  <c r="BJ661" i="10"/>
  <c r="M219" i="13" s="1"/>
  <c r="BJ660" i="10"/>
  <c r="M218" i="13" s="1"/>
  <c r="BJ659" i="10"/>
  <c r="M217" i="13" s="1"/>
  <c r="BJ658" i="10"/>
  <c r="M216" i="13" s="1"/>
  <c r="BJ657" i="10"/>
  <c r="M215" i="13" s="1"/>
  <c r="BJ656" i="10"/>
  <c r="M214" i="13" s="1"/>
  <c r="BJ655" i="10"/>
  <c r="M213" i="13" s="1"/>
  <c r="BJ654" i="10"/>
  <c r="M212" i="13" s="1"/>
  <c r="BJ653" i="10"/>
  <c r="M211" i="13" s="1"/>
  <c r="BI664" i="10"/>
  <c r="L222" i="13" s="1"/>
  <c r="BI663" i="10"/>
  <c r="L221" i="13" s="1"/>
  <c r="BI662" i="10"/>
  <c r="L220" i="13" s="1"/>
  <c r="BI661" i="10"/>
  <c r="L219" i="13" s="1"/>
  <c r="BI660" i="10"/>
  <c r="L218" i="13" s="1"/>
  <c r="BI659" i="10"/>
  <c r="L217" i="13" s="1"/>
  <c r="BI658" i="10"/>
  <c r="L216" i="13" s="1"/>
  <c r="BI657" i="10"/>
  <c r="L215" i="13" s="1"/>
  <c r="BI656" i="10"/>
  <c r="L214" i="13" s="1"/>
  <c r="BI655" i="10"/>
  <c r="L213" i="13" s="1"/>
  <c r="BI654" i="10"/>
  <c r="L212" i="13" s="1"/>
  <c r="BI653" i="10"/>
  <c r="L211" i="13" s="1"/>
  <c r="BH664" i="10"/>
  <c r="K222" i="13" s="1"/>
  <c r="BH663" i="10"/>
  <c r="K221" i="13" s="1"/>
  <c r="BH662" i="10"/>
  <c r="K220" i="13" s="1"/>
  <c r="BH661" i="10"/>
  <c r="K219" i="13" s="1"/>
  <c r="BH660" i="10"/>
  <c r="K218" i="13" s="1"/>
  <c r="BH659" i="10"/>
  <c r="K217" i="13" s="1"/>
  <c r="BH658" i="10"/>
  <c r="K216" i="13" s="1"/>
  <c r="BH657" i="10"/>
  <c r="K215" i="13" s="1"/>
  <c r="BH656" i="10"/>
  <c r="K214" i="13" s="1"/>
  <c r="BH655" i="10"/>
  <c r="K213" i="13" s="1"/>
  <c r="BH654" i="10"/>
  <c r="K212" i="13" s="1"/>
  <c r="BH653" i="10"/>
  <c r="K211" i="13" s="1"/>
  <c r="BG664" i="10"/>
  <c r="J222" i="13" s="1"/>
  <c r="BG663" i="10"/>
  <c r="J221" i="13" s="1"/>
  <c r="BG662" i="10"/>
  <c r="J220" i="13" s="1"/>
  <c r="BG661" i="10"/>
  <c r="J219" i="13" s="1"/>
  <c r="BG660" i="10"/>
  <c r="J218" i="13" s="1"/>
  <c r="BG659" i="10"/>
  <c r="J217" i="13" s="1"/>
  <c r="BG658" i="10"/>
  <c r="J216" i="13" s="1"/>
  <c r="BG657" i="10"/>
  <c r="J215" i="13" s="1"/>
  <c r="BG656" i="10"/>
  <c r="J214" i="13" s="1"/>
  <c r="BG655" i="10"/>
  <c r="J213" i="13" s="1"/>
  <c r="BG654" i="10"/>
  <c r="J212" i="13" s="1"/>
  <c r="BG653" i="10"/>
  <c r="J211" i="13" s="1"/>
  <c r="BF664" i="10"/>
  <c r="I222" i="13" s="1"/>
  <c r="BF663" i="10"/>
  <c r="I221" i="13" s="1"/>
  <c r="BF662" i="10"/>
  <c r="I220" i="13" s="1"/>
  <c r="BF661" i="10"/>
  <c r="I219" i="13" s="1"/>
  <c r="BF660" i="10"/>
  <c r="I218" i="13" s="1"/>
  <c r="BF659" i="10"/>
  <c r="I217" i="13" s="1"/>
  <c r="BF658" i="10"/>
  <c r="I216" i="13" s="1"/>
  <c r="BF657" i="10"/>
  <c r="I215" i="13" s="1"/>
  <c r="BF656" i="10"/>
  <c r="I214" i="13" s="1"/>
  <c r="BF655" i="10"/>
  <c r="I213" i="13" s="1"/>
  <c r="BF654" i="10"/>
  <c r="I212" i="13" s="1"/>
  <c r="BF653" i="10"/>
  <c r="I211" i="13" s="1"/>
  <c r="BE664" i="10"/>
  <c r="BE663" i="10"/>
  <c r="H221" i="13" s="1"/>
  <c r="BE662" i="10"/>
  <c r="BE661" i="10"/>
  <c r="H219" i="13" s="1"/>
  <c r="BE660" i="10"/>
  <c r="BE659" i="10"/>
  <c r="H217" i="13" s="1"/>
  <c r="BE658" i="10"/>
  <c r="BE657" i="10"/>
  <c r="H215" i="13" s="1"/>
  <c r="BE656" i="10"/>
  <c r="BE655" i="10"/>
  <c r="H213" i="13" s="1"/>
  <c r="BE654" i="10"/>
  <c r="BE653" i="10"/>
  <c r="H211" i="13" s="1"/>
  <c r="AZ664" i="10"/>
  <c r="AZ663" i="10"/>
  <c r="BB663" i="10" s="1"/>
  <c r="E221" i="13" s="1"/>
  <c r="AZ662" i="10"/>
  <c r="BC662" i="10" s="1"/>
  <c r="F220" i="13" s="1"/>
  <c r="AZ661" i="10"/>
  <c r="BB661" i="10" s="1"/>
  <c r="E219" i="13" s="1"/>
  <c r="AZ660" i="10"/>
  <c r="BS660" i="10" s="1"/>
  <c r="V218" i="13" s="1"/>
  <c r="AZ659" i="10"/>
  <c r="BC659" i="10" s="1"/>
  <c r="F217" i="13" s="1"/>
  <c r="AZ658" i="10"/>
  <c r="AZ657" i="10"/>
  <c r="AZ656" i="10"/>
  <c r="AZ655" i="10"/>
  <c r="BB655" i="10" s="1"/>
  <c r="E213" i="13" s="1"/>
  <c r="AZ654" i="10"/>
  <c r="BS654" i="10" s="1"/>
  <c r="V212" i="13" s="1"/>
  <c r="AZ653" i="10"/>
  <c r="BV653" i="10" s="1"/>
  <c r="Y211" i="13" s="1"/>
  <c r="BT637" i="10"/>
  <c r="W195" i="13" s="1"/>
  <c r="BT636" i="10"/>
  <c r="W194" i="13" s="1"/>
  <c r="BT635" i="10"/>
  <c r="W193" i="13" s="1"/>
  <c r="BT634" i="10"/>
  <c r="W192" i="13" s="1"/>
  <c r="BT633" i="10"/>
  <c r="W191" i="13" s="1"/>
  <c r="BT632" i="10"/>
  <c r="W190" i="13" s="1"/>
  <c r="BT631" i="10"/>
  <c r="W189" i="13" s="1"/>
  <c r="BT630" i="10"/>
  <c r="W188" i="13" s="1"/>
  <c r="BT629" i="10"/>
  <c r="W187" i="13" s="1"/>
  <c r="BT628" i="10"/>
  <c r="W186" i="13" s="1"/>
  <c r="BT627" i="10"/>
  <c r="W185" i="13" s="1"/>
  <c r="BT626" i="10"/>
  <c r="W184" i="13" s="1"/>
  <c r="BR637" i="10"/>
  <c r="U195" i="13" s="1"/>
  <c r="BQ637" i="10"/>
  <c r="T195" i="13" s="1"/>
  <c r="BR636" i="10"/>
  <c r="U194" i="13" s="1"/>
  <c r="BQ636" i="10"/>
  <c r="T194" i="13" s="1"/>
  <c r="BR635" i="10"/>
  <c r="U193" i="13" s="1"/>
  <c r="BQ635" i="10"/>
  <c r="T193" i="13" s="1"/>
  <c r="BR634" i="10"/>
  <c r="U192" i="13" s="1"/>
  <c r="BQ634" i="10"/>
  <c r="T192" i="13" s="1"/>
  <c r="BR633" i="10"/>
  <c r="U191" i="13" s="1"/>
  <c r="BQ633" i="10"/>
  <c r="T191" i="13" s="1"/>
  <c r="BR632" i="10"/>
  <c r="U190" i="13" s="1"/>
  <c r="BQ632" i="10"/>
  <c r="T190" i="13" s="1"/>
  <c r="BR631" i="10"/>
  <c r="U189" i="13" s="1"/>
  <c r="BQ631" i="10"/>
  <c r="T189" i="13" s="1"/>
  <c r="BR630" i="10"/>
  <c r="U188" i="13" s="1"/>
  <c r="BQ630" i="10"/>
  <c r="T188" i="13" s="1"/>
  <c r="BR629" i="10"/>
  <c r="U187" i="13" s="1"/>
  <c r="BQ629" i="10"/>
  <c r="T187" i="13" s="1"/>
  <c r="BR628" i="10"/>
  <c r="U186" i="13" s="1"/>
  <c r="BQ628" i="10"/>
  <c r="T186" i="13" s="1"/>
  <c r="BR627" i="10"/>
  <c r="U185" i="13" s="1"/>
  <c r="BQ627" i="10"/>
  <c r="T185" i="13" s="1"/>
  <c r="BR626" i="10"/>
  <c r="U184" i="13" s="1"/>
  <c r="BQ626" i="10"/>
  <c r="T184" i="13" s="1"/>
  <c r="BJ637" i="10"/>
  <c r="M195" i="13" s="1"/>
  <c r="BJ636" i="10"/>
  <c r="M194" i="13" s="1"/>
  <c r="BJ635" i="10"/>
  <c r="M193" i="13" s="1"/>
  <c r="BJ634" i="10"/>
  <c r="M192" i="13" s="1"/>
  <c r="BJ633" i="10"/>
  <c r="M191" i="13" s="1"/>
  <c r="BJ632" i="10"/>
  <c r="M190" i="13" s="1"/>
  <c r="BJ631" i="10"/>
  <c r="M189" i="13" s="1"/>
  <c r="BJ630" i="10"/>
  <c r="M188" i="13" s="1"/>
  <c r="BJ629" i="10"/>
  <c r="M187" i="13" s="1"/>
  <c r="BJ628" i="10"/>
  <c r="M186" i="13" s="1"/>
  <c r="BJ627" i="10"/>
  <c r="M185" i="13" s="1"/>
  <c r="BJ626" i="10"/>
  <c r="M184" i="13" s="1"/>
  <c r="BI637" i="10"/>
  <c r="L195" i="13" s="1"/>
  <c r="BI636" i="10"/>
  <c r="L194" i="13" s="1"/>
  <c r="BI635" i="10"/>
  <c r="L193" i="13" s="1"/>
  <c r="BI634" i="10"/>
  <c r="L192" i="13" s="1"/>
  <c r="BI633" i="10"/>
  <c r="L191" i="13" s="1"/>
  <c r="BI632" i="10"/>
  <c r="L190" i="13" s="1"/>
  <c r="BI631" i="10"/>
  <c r="L189" i="13" s="1"/>
  <c r="BI630" i="10"/>
  <c r="L188" i="13" s="1"/>
  <c r="BI629" i="10"/>
  <c r="L187" i="13" s="1"/>
  <c r="BI628" i="10"/>
  <c r="L186" i="13" s="1"/>
  <c r="BI627" i="10"/>
  <c r="L185" i="13" s="1"/>
  <c r="BI626" i="10"/>
  <c r="L184" i="13" s="1"/>
  <c r="BH637" i="10"/>
  <c r="K195" i="13" s="1"/>
  <c r="BH636" i="10"/>
  <c r="K194" i="13" s="1"/>
  <c r="BH635" i="10"/>
  <c r="K193" i="13" s="1"/>
  <c r="BH634" i="10"/>
  <c r="K192" i="13" s="1"/>
  <c r="BH633" i="10"/>
  <c r="K191" i="13" s="1"/>
  <c r="BH632" i="10"/>
  <c r="K190" i="13" s="1"/>
  <c r="BH631" i="10"/>
  <c r="K189" i="13" s="1"/>
  <c r="BH630" i="10"/>
  <c r="K188" i="13" s="1"/>
  <c r="BH629" i="10"/>
  <c r="K187" i="13" s="1"/>
  <c r="BH628" i="10"/>
  <c r="K186" i="13" s="1"/>
  <c r="BH627" i="10"/>
  <c r="K185" i="13" s="1"/>
  <c r="BH626" i="10"/>
  <c r="K184" i="13" s="1"/>
  <c r="BG637" i="10"/>
  <c r="J195" i="13" s="1"/>
  <c r="BG636" i="10"/>
  <c r="J194" i="13" s="1"/>
  <c r="BG635" i="10"/>
  <c r="J193" i="13" s="1"/>
  <c r="BG634" i="10"/>
  <c r="J192" i="13" s="1"/>
  <c r="BG633" i="10"/>
  <c r="J191" i="13" s="1"/>
  <c r="BG632" i="10"/>
  <c r="J190" i="13" s="1"/>
  <c r="BG631" i="10"/>
  <c r="J189" i="13" s="1"/>
  <c r="BG630" i="10"/>
  <c r="J188" i="13" s="1"/>
  <c r="BG629" i="10"/>
  <c r="J187" i="13" s="1"/>
  <c r="BG628" i="10"/>
  <c r="J186" i="13" s="1"/>
  <c r="BG627" i="10"/>
  <c r="J185" i="13" s="1"/>
  <c r="BG626" i="10"/>
  <c r="J184" i="13" s="1"/>
  <c r="BF637" i="10"/>
  <c r="I195" i="13" s="1"/>
  <c r="BF636" i="10"/>
  <c r="I194" i="13" s="1"/>
  <c r="BF635" i="10"/>
  <c r="I193" i="13" s="1"/>
  <c r="BF634" i="10"/>
  <c r="I192" i="13" s="1"/>
  <c r="BF633" i="10"/>
  <c r="I191" i="13" s="1"/>
  <c r="BF632" i="10"/>
  <c r="I190" i="13" s="1"/>
  <c r="BF631" i="10"/>
  <c r="I189" i="13" s="1"/>
  <c r="BF630" i="10"/>
  <c r="I188" i="13" s="1"/>
  <c r="BF629" i="10"/>
  <c r="I187" i="13" s="1"/>
  <c r="BF628" i="10"/>
  <c r="I186" i="13" s="1"/>
  <c r="BF627" i="10"/>
  <c r="I185" i="13" s="1"/>
  <c r="BF626" i="10"/>
  <c r="I184" i="13" s="1"/>
  <c r="BE637" i="10"/>
  <c r="H195" i="13" s="1"/>
  <c r="BE636" i="10"/>
  <c r="BE635" i="10"/>
  <c r="H193" i="13" s="1"/>
  <c r="BE634" i="10"/>
  <c r="BE633" i="10"/>
  <c r="H191" i="13" s="1"/>
  <c r="BE632" i="10"/>
  <c r="BE631" i="10"/>
  <c r="H189" i="13" s="1"/>
  <c r="BE630" i="10"/>
  <c r="BE629" i="10"/>
  <c r="H187" i="13" s="1"/>
  <c r="BE628" i="10"/>
  <c r="BE627" i="10"/>
  <c r="H185" i="13" s="1"/>
  <c r="BE626" i="10"/>
  <c r="AZ637" i="10"/>
  <c r="AZ636" i="10"/>
  <c r="AZ635" i="10"/>
  <c r="BB635" i="10" s="1"/>
  <c r="E193" i="13" s="1"/>
  <c r="AZ634" i="10"/>
  <c r="BS634" i="10" s="1"/>
  <c r="V192" i="13" s="1"/>
  <c r="AZ633" i="10"/>
  <c r="AZ632" i="10"/>
  <c r="BA632" i="10" s="1"/>
  <c r="D190" i="13" s="1"/>
  <c r="AZ631" i="10"/>
  <c r="BA631" i="10" s="1"/>
  <c r="D189" i="13" s="1"/>
  <c r="AZ630" i="10"/>
  <c r="AZ629" i="10"/>
  <c r="AZ628" i="10"/>
  <c r="BS628" i="10" s="1"/>
  <c r="V186" i="13" s="1"/>
  <c r="AZ627" i="10"/>
  <c r="BU627" i="10" s="1"/>
  <c r="X185" i="13" s="1"/>
  <c r="AZ626" i="10"/>
  <c r="BC626" i="10" s="1"/>
  <c r="F184" i="13" s="1"/>
  <c r="BT610" i="10"/>
  <c r="W168" i="13" s="1"/>
  <c r="BT609" i="10"/>
  <c r="W167" i="13" s="1"/>
  <c r="BT608" i="10"/>
  <c r="W166" i="13" s="1"/>
  <c r="BT607" i="10"/>
  <c r="W165" i="13" s="1"/>
  <c r="BT606" i="10"/>
  <c r="W164" i="13" s="1"/>
  <c r="BT605" i="10"/>
  <c r="W163" i="13" s="1"/>
  <c r="BT604" i="10"/>
  <c r="W162" i="13" s="1"/>
  <c r="BT603" i="10"/>
  <c r="W161" i="13" s="1"/>
  <c r="BT602" i="10"/>
  <c r="W160" i="13" s="1"/>
  <c r="BT601" i="10"/>
  <c r="W159" i="13" s="1"/>
  <c r="BT600" i="10"/>
  <c r="W158" i="13" s="1"/>
  <c r="BT599" i="10"/>
  <c r="W157" i="13" s="1"/>
  <c r="BR610" i="10"/>
  <c r="U168" i="13" s="1"/>
  <c r="BR609" i="10"/>
  <c r="U167" i="13" s="1"/>
  <c r="BR608" i="10"/>
  <c r="U166" i="13" s="1"/>
  <c r="BR607" i="10"/>
  <c r="U165" i="13" s="1"/>
  <c r="BR606" i="10"/>
  <c r="U164" i="13" s="1"/>
  <c r="BR605" i="10"/>
  <c r="U163" i="13" s="1"/>
  <c r="BR604" i="10"/>
  <c r="U162" i="13" s="1"/>
  <c r="BR603" i="10"/>
  <c r="U161" i="13" s="1"/>
  <c r="BR602" i="10"/>
  <c r="U160" i="13" s="1"/>
  <c r="BR601" i="10"/>
  <c r="U159" i="13" s="1"/>
  <c r="BR600" i="10"/>
  <c r="U158" i="13" s="1"/>
  <c r="BR599" i="10"/>
  <c r="U157" i="13" s="1"/>
  <c r="BQ610" i="10"/>
  <c r="T168" i="13" s="1"/>
  <c r="BQ609" i="10"/>
  <c r="T167" i="13" s="1"/>
  <c r="BQ608" i="10"/>
  <c r="T166" i="13" s="1"/>
  <c r="BQ607" i="10"/>
  <c r="T165" i="13" s="1"/>
  <c r="BQ606" i="10"/>
  <c r="T164" i="13" s="1"/>
  <c r="BQ605" i="10"/>
  <c r="T163" i="13" s="1"/>
  <c r="BQ604" i="10"/>
  <c r="T162" i="13" s="1"/>
  <c r="BQ603" i="10"/>
  <c r="T161" i="13" s="1"/>
  <c r="BQ602" i="10"/>
  <c r="T160" i="13" s="1"/>
  <c r="BQ601" i="10"/>
  <c r="T159" i="13" s="1"/>
  <c r="BQ600" i="10"/>
  <c r="T158" i="13" s="1"/>
  <c r="BQ599" i="10"/>
  <c r="T157" i="13" s="1"/>
  <c r="BJ610" i="10"/>
  <c r="M168" i="13" s="1"/>
  <c r="BJ609" i="10"/>
  <c r="M167" i="13" s="1"/>
  <c r="BJ608" i="10"/>
  <c r="M166" i="13" s="1"/>
  <c r="BJ607" i="10"/>
  <c r="M165" i="13" s="1"/>
  <c r="BJ606" i="10"/>
  <c r="M164" i="13" s="1"/>
  <c r="BJ605" i="10"/>
  <c r="M163" i="13" s="1"/>
  <c r="BJ604" i="10"/>
  <c r="M162" i="13" s="1"/>
  <c r="BJ603" i="10"/>
  <c r="M161" i="13" s="1"/>
  <c r="BJ602" i="10"/>
  <c r="M160" i="13" s="1"/>
  <c r="BJ601" i="10"/>
  <c r="M159" i="13" s="1"/>
  <c r="BJ600" i="10"/>
  <c r="M158" i="13" s="1"/>
  <c r="BJ599" i="10"/>
  <c r="M157" i="13" s="1"/>
  <c r="BI610" i="10"/>
  <c r="L168" i="13" s="1"/>
  <c r="BI609" i="10"/>
  <c r="L167" i="13" s="1"/>
  <c r="BI608" i="10"/>
  <c r="L166" i="13" s="1"/>
  <c r="BI607" i="10"/>
  <c r="L165" i="13" s="1"/>
  <c r="BI606" i="10"/>
  <c r="L164" i="13" s="1"/>
  <c r="BI605" i="10"/>
  <c r="L163" i="13" s="1"/>
  <c r="BI604" i="10"/>
  <c r="L162" i="13" s="1"/>
  <c r="BI603" i="10"/>
  <c r="L161" i="13" s="1"/>
  <c r="BI602" i="10"/>
  <c r="L160" i="13" s="1"/>
  <c r="BI601" i="10"/>
  <c r="L159" i="13" s="1"/>
  <c r="BI600" i="10"/>
  <c r="L158" i="13" s="1"/>
  <c r="BI599" i="10"/>
  <c r="L157" i="13" s="1"/>
  <c r="BH610" i="10"/>
  <c r="K168" i="13" s="1"/>
  <c r="BH609" i="10"/>
  <c r="K167" i="13" s="1"/>
  <c r="BH608" i="10"/>
  <c r="K166" i="13" s="1"/>
  <c r="BH607" i="10"/>
  <c r="K165" i="13" s="1"/>
  <c r="BH606" i="10"/>
  <c r="K164" i="13" s="1"/>
  <c r="BH605" i="10"/>
  <c r="K163" i="13" s="1"/>
  <c r="BH604" i="10"/>
  <c r="K162" i="13" s="1"/>
  <c r="BH603" i="10"/>
  <c r="K161" i="13" s="1"/>
  <c r="BH602" i="10"/>
  <c r="K160" i="13" s="1"/>
  <c r="BH601" i="10"/>
  <c r="K159" i="13" s="1"/>
  <c r="BH600" i="10"/>
  <c r="K158" i="13" s="1"/>
  <c r="BH599" i="10"/>
  <c r="K157" i="13" s="1"/>
  <c r="BG610" i="10"/>
  <c r="J168" i="13" s="1"/>
  <c r="BF610" i="10"/>
  <c r="I168" i="13" s="1"/>
  <c r="BG609" i="10"/>
  <c r="J167" i="13" s="1"/>
  <c r="BF609" i="10"/>
  <c r="I167" i="13" s="1"/>
  <c r="BG608" i="10"/>
  <c r="J166" i="13" s="1"/>
  <c r="BF608" i="10"/>
  <c r="I166" i="13" s="1"/>
  <c r="BG607" i="10"/>
  <c r="J165" i="13" s="1"/>
  <c r="BF607" i="10"/>
  <c r="I165" i="13" s="1"/>
  <c r="BG606" i="10"/>
  <c r="J164" i="13" s="1"/>
  <c r="BF606" i="10"/>
  <c r="I164" i="13" s="1"/>
  <c r="BG605" i="10"/>
  <c r="J163" i="13" s="1"/>
  <c r="BF605" i="10"/>
  <c r="I163" i="13" s="1"/>
  <c r="BG604" i="10"/>
  <c r="J162" i="13" s="1"/>
  <c r="BF604" i="10"/>
  <c r="I162" i="13" s="1"/>
  <c r="BG603" i="10"/>
  <c r="J161" i="13" s="1"/>
  <c r="BF603" i="10"/>
  <c r="I161" i="13" s="1"/>
  <c r="BG602" i="10"/>
  <c r="J160" i="13" s="1"/>
  <c r="BF602" i="10"/>
  <c r="I160" i="13" s="1"/>
  <c r="BG601" i="10"/>
  <c r="J159" i="13" s="1"/>
  <c r="BF601" i="10"/>
  <c r="I159" i="13" s="1"/>
  <c r="BG600" i="10"/>
  <c r="J158" i="13" s="1"/>
  <c r="BF600" i="10"/>
  <c r="I158" i="13" s="1"/>
  <c r="BG599" i="10"/>
  <c r="J157" i="13" s="1"/>
  <c r="BF599" i="10"/>
  <c r="I157" i="13" s="1"/>
  <c r="BE610" i="10"/>
  <c r="BE609" i="10"/>
  <c r="H167" i="13" s="1"/>
  <c r="BE608" i="10"/>
  <c r="BE607" i="10"/>
  <c r="H165" i="13" s="1"/>
  <c r="BE606" i="10"/>
  <c r="BE605" i="10"/>
  <c r="H163" i="13" s="1"/>
  <c r="BE604" i="10"/>
  <c r="BE603" i="10"/>
  <c r="H161" i="13" s="1"/>
  <c r="BE602" i="10"/>
  <c r="BE601" i="10"/>
  <c r="H159" i="13" s="1"/>
  <c r="BE600" i="10"/>
  <c r="BE599" i="10"/>
  <c r="H157" i="13" s="1"/>
  <c r="AZ610" i="10"/>
  <c r="AZ609" i="10"/>
  <c r="AZ608" i="10"/>
  <c r="BV608" i="10" s="1"/>
  <c r="Y166" i="13" s="1"/>
  <c r="AZ607" i="10"/>
  <c r="BS607" i="10" s="1"/>
  <c r="V165" i="13" s="1"/>
  <c r="AZ606" i="10"/>
  <c r="BB606" i="10" s="1"/>
  <c r="E164" i="13" s="1"/>
  <c r="AZ605" i="10"/>
  <c r="BB605" i="10" s="1"/>
  <c r="E163" i="13" s="1"/>
  <c r="AZ604" i="10"/>
  <c r="BS604" i="10" s="1"/>
  <c r="V162" i="13" s="1"/>
  <c r="AZ603" i="10"/>
  <c r="AZ602" i="10"/>
  <c r="BC602" i="10" s="1"/>
  <c r="F160" i="13" s="1"/>
  <c r="AZ601" i="10"/>
  <c r="AZ600" i="10"/>
  <c r="BS600" i="10" s="1"/>
  <c r="V158" i="13" s="1"/>
  <c r="AZ599" i="10"/>
  <c r="BV599" i="10" s="1"/>
  <c r="Y157" i="13" s="1"/>
  <c r="BT597" i="10"/>
  <c r="W155" i="13" s="1"/>
  <c r="BT596" i="10"/>
  <c r="W154" i="13" s="1"/>
  <c r="BT595" i="10"/>
  <c r="W153" i="13" s="1"/>
  <c r="BT594" i="10"/>
  <c r="W152" i="13" s="1"/>
  <c r="BT593" i="10"/>
  <c r="W151" i="13" s="1"/>
  <c r="BT592" i="10"/>
  <c r="W150" i="13" s="1"/>
  <c r="BT591" i="10"/>
  <c r="W149" i="13" s="1"/>
  <c r="BT590" i="10"/>
  <c r="W148" i="13" s="1"/>
  <c r="BT589" i="10"/>
  <c r="W147" i="13" s="1"/>
  <c r="BT588" i="10"/>
  <c r="W146" i="13" s="1"/>
  <c r="BT587" i="10"/>
  <c r="W145" i="13" s="1"/>
  <c r="BT586" i="10"/>
  <c r="W144" i="13" s="1"/>
  <c r="BR597" i="10"/>
  <c r="U155" i="13" s="1"/>
  <c r="BR596" i="10"/>
  <c r="U154" i="13" s="1"/>
  <c r="BR595" i="10"/>
  <c r="U153" i="13" s="1"/>
  <c r="BR594" i="10"/>
  <c r="U152" i="13" s="1"/>
  <c r="BR593" i="10"/>
  <c r="U151" i="13" s="1"/>
  <c r="BR592" i="10"/>
  <c r="U150" i="13" s="1"/>
  <c r="BR591" i="10"/>
  <c r="U149" i="13" s="1"/>
  <c r="BR590" i="10"/>
  <c r="U148" i="13" s="1"/>
  <c r="BR589" i="10"/>
  <c r="U147" i="13" s="1"/>
  <c r="BR588" i="10"/>
  <c r="U146" i="13" s="1"/>
  <c r="BR587" i="10"/>
  <c r="U145" i="13" s="1"/>
  <c r="BR586" i="10"/>
  <c r="U144" i="13" s="1"/>
  <c r="BQ597" i="10"/>
  <c r="T155" i="13" s="1"/>
  <c r="BQ596" i="10"/>
  <c r="T154" i="13" s="1"/>
  <c r="BQ595" i="10"/>
  <c r="T153" i="13" s="1"/>
  <c r="BQ594" i="10"/>
  <c r="T152" i="13" s="1"/>
  <c r="BQ593" i="10"/>
  <c r="T151" i="13" s="1"/>
  <c r="BQ592" i="10"/>
  <c r="T150" i="13" s="1"/>
  <c r="BQ591" i="10"/>
  <c r="T149" i="13" s="1"/>
  <c r="BQ590" i="10"/>
  <c r="T148" i="13" s="1"/>
  <c r="BQ589" i="10"/>
  <c r="T147" i="13" s="1"/>
  <c r="BQ588" i="10"/>
  <c r="T146" i="13" s="1"/>
  <c r="BQ587" i="10"/>
  <c r="T145" i="13" s="1"/>
  <c r="BQ586" i="10"/>
  <c r="T144" i="13" s="1"/>
  <c r="BJ597" i="10"/>
  <c r="M155" i="13" s="1"/>
  <c r="BJ596" i="10"/>
  <c r="M154" i="13" s="1"/>
  <c r="BJ595" i="10"/>
  <c r="M153" i="13" s="1"/>
  <c r="BJ594" i="10"/>
  <c r="M152" i="13" s="1"/>
  <c r="BJ593" i="10"/>
  <c r="M151" i="13" s="1"/>
  <c r="BJ592" i="10"/>
  <c r="M150" i="13" s="1"/>
  <c r="BJ591" i="10"/>
  <c r="M149" i="13" s="1"/>
  <c r="BJ590" i="10"/>
  <c r="M148" i="13" s="1"/>
  <c r="BJ589" i="10"/>
  <c r="M147" i="13" s="1"/>
  <c r="BJ588" i="10"/>
  <c r="M146" i="13" s="1"/>
  <c r="BJ587" i="10"/>
  <c r="M145" i="13" s="1"/>
  <c r="BJ586" i="10"/>
  <c r="M144" i="13" s="1"/>
  <c r="BI597" i="10"/>
  <c r="L155" i="13" s="1"/>
  <c r="BI596" i="10"/>
  <c r="L154" i="13" s="1"/>
  <c r="BI595" i="10"/>
  <c r="L153" i="13" s="1"/>
  <c r="BI594" i="10"/>
  <c r="L152" i="13" s="1"/>
  <c r="BI593" i="10"/>
  <c r="L151" i="13" s="1"/>
  <c r="BI592" i="10"/>
  <c r="L150" i="13" s="1"/>
  <c r="BI591" i="10"/>
  <c r="L149" i="13" s="1"/>
  <c r="BI590" i="10"/>
  <c r="L148" i="13" s="1"/>
  <c r="BI589" i="10"/>
  <c r="L147" i="13" s="1"/>
  <c r="BI588" i="10"/>
  <c r="L146" i="13" s="1"/>
  <c r="BI587" i="10"/>
  <c r="L145" i="13" s="1"/>
  <c r="BI586" i="10"/>
  <c r="L144" i="13" s="1"/>
  <c r="BH597" i="10"/>
  <c r="K155" i="13" s="1"/>
  <c r="BH596" i="10"/>
  <c r="K154" i="13" s="1"/>
  <c r="BH595" i="10"/>
  <c r="K153" i="13" s="1"/>
  <c r="BH594" i="10"/>
  <c r="K152" i="13" s="1"/>
  <c r="BH593" i="10"/>
  <c r="K151" i="13" s="1"/>
  <c r="BH592" i="10"/>
  <c r="K150" i="13" s="1"/>
  <c r="BH591" i="10"/>
  <c r="K149" i="13" s="1"/>
  <c r="BH590" i="10"/>
  <c r="K148" i="13" s="1"/>
  <c r="BH589" i="10"/>
  <c r="K147" i="13" s="1"/>
  <c r="BH588" i="10"/>
  <c r="K146" i="13" s="1"/>
  <c r="BH587" i="10"/>
  <c r="K145" i="13" s="1"/>
  <c r="BH586" i="10"/>
  <c r="K144" i="13" s="1"/>
  <c r="BG597" i="10"/>
  <c r="J155" i="13" s="1"/>
  <c r="BG596" i="10"/>
  <c r="J154" i="13" s="1"/>
  <c r="BG595" i="10"/>
  <c r="J153" i="13" s="1"/>
  <c r="BG594" i="10"/>
  <c r="J152" i="13" s="1"/>
  <c r="BG593" i="10"/>
  <c r="J151" i="13" s="1"/>
  <c r="BG592" i="10"/>
  <c r="J150" i="13" s="1"/>
  <c r="BG591" i="10"/>
  <c r="J149" i="13" s="1"/>
  <c r="BG590" i="10"/>
  <c r="J148" i="13" s="1"/>
  <c r="BG589" i="10"/>
  <c r="J147" i="13" s="1"/>
  <c r="BG588" i="10"/>
  <c r="J146" i="13" s="1"/>
  <c r="BG587" i="10"/>
  <c r="J145" i="13" s="1"/>
  <c r="BG586" i="10"/>
  <c r="J144" i="13" s="1"/>
  <c r="BF597" i="10"/>
  <c r="I155" i="13" s="1"/>
  <c r="BF596" i="10"/>
  <c r="I154" i="13" s="1"/>
  <c r="BF595" i="10"/>
  <c r="I153" i="13" s="1"/>
  <c r="BF594" i="10"/>
  <c r="I152" i="13" s="1"/>
  <c r="BF593" i="10"/>
  <c r="I151" i="13" s="1"/>
  <c r="BF592" i="10"/>
  <c r="I150" i="13" s="1"/>
  <c r="BF591" i="10"/>
  <c r="I149" i="13" s="1"/>
  <c r="BF590" i="10"/>
  <c r="I148" i="13" s="1"/>
  <c r="BF589" i="10"/>
  <c r="I147" i="13" s="1"/>
  <c r="BF588" i="10"/>
  <c r="I146" i="13" s="1"/>
  <c r="BF587" i="10"/>
  <c r="I145" i="13" s="1"/>
  <c r="BF586" i="10"/>
  <c r="I144" i="13" s="1"/>
  <c r="BE597" i="10"/>
  <c r="H155" i="13" s="1"/>
  <c r="BE596" i="10"/>
  <c r="BE595" i="10"/>
  <c r="H153" i="13" s="1"/>
  <c r="BE594" i="10"/>
  <c r="BE593" i="10"/>
  <c r="H151" i="13" s="1"/>
  <c r="BE592" i="10"/>
  <c r="BE591" i="10"/>
  <c r="H149" i="13" s="1"/>
  <c r="BE590" i="10"/>
  <c r="BE589" i="10"/>
  <c r="H147" i="13" s="1"/>
  <c r="BE588" i="10"/>
  <c r="BE587" i="10"/>
  <c r="H145" i="13" s="1"/>
  <c r="BE586" i="10"/>
  <c r="AZ597" i="10"/>
  <c r="AZ596" i="10"/>
  <c r="AZ595" i="10"/>
  <c r="BC595" i="10" s="1"/>
  <c r="F153" i="13" s="1"/>
  <c r="AZ594" i="10"/>
  <c r="AZ593" i="10"/>
  <c r="AZ592" i="10"/>
  <c r="AZ591" i="10"/>
  <c r="AZ590" i="10"/>
  <c r="AZ589" i="10"/>
  <c r="AZ588" i="10"/>
  <c r="AZ587" i="10"/>
  <c r="BC587" i="10" s="1"/>
  <c r="F145" i="13" s="1"/>
  <c r="AZ586" i="10"/>
  <c r="BU596" i="10"/>
  <c r="X154" i="13" s="1"/>
  <c r="BB591" i="10"/>
  <c r="E149" i="13" s="1"/>
  <c r="BB600" i="10"/>
  <c r="E158" i="13" s="1"/>
  <c r="BS588" i="10"/>
  <c r="V146" i="13" s="1"/>
  <c r="BB633" i="10"/>
  <c r="E191" i="13" s="1"/>
  <c r="BB659" i="10"/>
  <c r="E217" i="13" s="1"/>
  <c r="BB688" i="10"/>
  <c r="E246" i="13" s="1"/>
  <c r="BB587" i="10"/>
  <c r="E145" i="13" s="1"/>
  <c r="BU608" i="10"/>
  <c r="X166" i="13" s="1"/>
  <c r="BS594" i="10"/>
  <c r="V152" i="13" s="1"/>
  <c r="BB653" i="10"/>
  <c r="E211" i="13" s="1"/>
  <c r="BB686" i="10"/>
  <c r="E244" i="13" s="1"/>
  <c r="BS592" i="10"/>
  <c r="V150" i="13" s="1"/>
  <c r="BS596" i="10"/>
  <c r="V154" i="13" s="1"/>
  <c r="BA605" i="10"/>
  <c r="D163" i="13" s="1"/>
  <c r="BA609" i="10"/>
  <c r="D167" i="13" s="1"/>
  <c r="BA636" i="10"/>
  <c r="D194" i="13" s="1"/>
  <c r="BS687" i="10"/>
  <c r="V245" i="13" s="1"/>
  <c r="BS691" i="10"/>
  <c r="V249" i="13" s="1"/>
  <c r="BB654" i="10"/>
  <c r="E212" i="13" s="1"/>
  <c r="BB634" i="10"/>
  <c r="E192" i="13" s="1"/>
  <c r="BA690" i="10"/>
  <c r="D248" i="13" s="1"/>
  <c r="BA686" i="10"/>
  <c r="D244" i="13" s="1"/>
  <c r="BB690" i="10"/>
  <c r="E248" i="13" s="1"/>
  <c r="BA634" i="10"/>
  <c r="D192" i="13" s="1"/>
  <c r="BV686" i="10"/>
  <c r="Y244" i="13" s="1"/>
  <c r="BB687" i="10"/>
  <c r="E245" i="13" s="1"/>
  <c r="BB691" i="10"/>
  <c r="E249" i="13" s="1"/>
  <c r="BC687" i="10"/>
  <c r="F245" i="13" s="1"/>
  <c r="BC633" i="10"/>
  <c r="F191" i="13" s="1"/>
  <c r="BC636" i="10"/>
  <c r="F194" i="13" s="1"/>
  <c r="BS632" i="10"/>
  <c r="V190" i="13" s="1"/>
  <c r="BS636" i="10"/>
  <c r="V194" i="13" s="1"/>
  <c r="BS662" i="10"/>
  <c r="V220" i="13" s="1"/>
  <c r="BS680" i="10"/>
  <c r="V238" i="13" s="1"/>
  <c r="BS688" i="10"/>
  <c r="V246" i="13" s="1"/>
  <c r="BS633" i="10"/>
  <c r="V191" i="13" s="1"/>
  <c r="BS659" i="10"/>
  <c r="V217" i="13" s="1"/>
  <c r="BS663" i="10"/>
  <c r="V221" i="13" s="1"/>
  <c r="BC684" i="10"/>
  <c r="F242" i="13" s="1"/>
  <c r="BC688" i="10"/>
  <c r="F246" i="13" s="1"/>
  <c r="BV680" i="10"/>
  <c r="Y238" i="13" s="1"/>
  <c r="BS626" i="10"/>
  <c r="V184" i="13" s="1"/>
  <c r="BA684" i="10"/>
  <c r="D242" i="13" s="1"/>
  <c r="BC685" i="10"/>
  <c r="F243" i="13" s="1"/>
  <c r="BS686" i="10"/>
  <c r="V244" i="13" s="1"/>
  <c r="BS690" i="10"/>
  <c r="V248" i="13" s="1"/>
  <c r="BC653" i="10"/>
  <c r="F211" i="13" s="1"/>
  <c r="BA687" i="10"/>
  <c r="D245" i="13" s="1"/>
  <c r="BA691" i="10"/>
  <c r="D249" i="13" s="1"/>
  <c r="BC686" i="10"/>
  <c r="F244" i="13" s="1"/>
  <c r="BU680" i="10"/>
  <c r="X238" i="13" s="1"/>
  <c r="BU682" i="10"/>
  <c r="X240" i="13" s="1"/>
  <c r="BU686" i="10"/>
  <c r="X244" i="13" s="1"/>
  <c r="BU688" i="10"/>
  <c r="X246" i="13" s="1"/>
  <c r="BD686" i="10"/>
  <c r="G244" i="13" s="1"/>
  <c r="BD688" i="10"/>
  <c r="G246" i="13" s="1"/>
  <c r="BV654" i="10"/>
  <c r="Y212" i="13" s="1"/>
  <c r="BA653" i="10"/>
  <c r="D211" i="13" s="1"/>
  <c r="BU653" i="10"/>
  <c r="X211" i="13" s="1"/>
  <c r="BD660" i="10"/>
  <c r="G218" i="13" s="1"/>
  <c r="BB632" i="10"/>
  <c r="E190" i="13" s="1"/>
  <c r="BB636" i="10"/>
  <c r="E194" i="13" s="1"/>
  <c r="BU637" i="10"/>
  <c r="X195" i="13" s="1"/>
  <c r="BA633" i="10"/>
  <c r="D191" i="13" s="1"/>
  <c r="BD631" i="10"/>
  <c r="G189" i="13" s="1"/>
  <c r="BD633" i="10"/>
  <c r="G191" i="13" s="1"/>
  <c r="BU634" i="10"/>
  <c r="X192" i="13" s="1"/>
  <c r="BU636" i="10"/>
  <c r="X194" i="13" s="1"/>
  <c r="BV626" i="10"/>
  <c r="Y184" i="13" s="1"/>
  <c r="BV634" i="10"/>
  <c r="Y192" i="13" s="1"/>
  <c r="BD636" i="10"/>
  <c r="G194" i="13" s="1"/>
  <c r="BV636" i="10"/>
  <c r="Y194" i="13" s="1"/>
  <c r="BU586" i="10"/>
  <c r="X144" i="13" s="1"/>
  <c r="BU592" i="10"/>
  <c r="X150" i="13" s="1"/>
  <c r="BV607" i="10"/>
  <c r="Y165" i="13" s="1"/>
  <c r="BU594" i="10"/>
  <c r="X152" i="13" s="1"/>
  <c r="BV586" i="10"/>
  <c r="Y144" i="13" s="1"/>
  <c r="BV587" i="10"/>
  <c r="Y145" i="13" s="1"/>
  <c r="BV588" i="10"/>
  <c r="Y146" i="13" s="1"/>
  <c r="BB588" i="10"/>
  <c r="E146" i="13" s="1"/>
  <c r="BA608" i="10"/>
  <c r="D166" i="13" s="1"/>
  <c r="BB596" i="10"/>
  <c r="E154" i="13" s="1"/>
  <c r="BV591" i="10"/>
  <c r="Y149" i="13" s="1"/>
  <c r="BB586" i="10"/>
  <c r="E144" i="13" s="1"/>
  <c r="BB594" i="10"/>
  <c r="E152" i="13" s="1"/>
  <c r="BU588" i="10"/>
  <c r="X146" i="13" s="1"/>
  <c r="BB592" i="10"/>
  <c r="E150" i="13" s="1"/>
  <c r="BS591" i="10"/>
  <c r="V149" i="13" s="1"/>
  <c r="BA586" i="10"/>
  <c r="D144" i="13" s="1"/>
  <c r="BA588" i="10"/>
  <c r="D146" i="13" s="1"/>
  <c r="BA592" i="10"/>
  <c r="D150" i="13" s="1"/>
  <c r="BA594" i="10"/>
  <c r="D152" i="13" s="1"/>
  <c r="BA596" i="10"/>
  <c r="D154" i="13" s="1"/>
  <c r="BC586" i="10"/>
  <c r="F144" i="13" s="1"/>
  <c r="BC594" i="10"/>
  <c r="F152" i="13" s="1"/>
  <c r="BB609" i="10"/>
  <c r="E167" i="13" s="1"/>
  <c r="BC608" i="10"/>
  <c r="F166" i="13" s="1"/>
  <c r="BS599" i="10"/>
  <c r="V157" i="13" s="1"/>
  <c r="BS595" i="10"/>
  <c r="V153" i="13" s="1"/>
  <c r="BC601" i="10"/>
  <c r="F159" i="13" s="1"/>
  <c r="BC609" i="10"/>
  <c r="F167" i="13" s="1"/>
  <c r="BU587" i="10"/>
  <c r="X145" i="13" s="1"/>
  <c r="BA587" i="10"/>
  <c r="D145" i="13" s="1"/>
  <c r="BA591" i="10"/>
  <c r="D149" i="13" s="1"/>
  <c r="BA595" i="10"/>
  <c r="D153" i="13" s="1"/>
  <c r="BA597" i="10"/>
  <c r="D155" i="13" s="1"/>
  <c r="BC588" i="10"/>
  <c r="F146" i="13" s="1"/>
  <c r="BC592" i="10"/>
  <c r="F150" i="13" s="1"/>
  <c r="BC596" i="10"/>
  <c r="F154" i="13" s="1"/>
  <c r="BU609" i="10"/>
  <c r="X167" i="13" s="1"/>
  <c r="BB608" i="10"/>
  <c r="E166" i="13" s="1"/>
  <c r="BB610" i="10"/>
  <c r="E168" i="13" s="1"/>
  <c r="BS605" i="10"/>
  <c r="V163" i="13" s="1"/>
  <c r="BS609" i="10"/>
  <c r="V167" i="13" s="1"/>
  <c r="BS587" i="10"/>
  <c r="V145" i="13" s="1"/>
  <c r="BV595" i="10"/>
  <c r="Y153" i="13" s="1"/>
  <c r="BC589" i="10"/>
  <c r="F147" i="13" s="1"/>
  <c r="BC597" i="10"/>
  <c r="F155" i="13" s="1"/>
  <c r="BV605" i="10"/>
  <c r="Y163" i="13" s="1"/>
  <c r="BA607" i="10"/>
  <c r="D165" i="13" s="1"/>
  <c r="BC599" i="10"/>
  <c r="F157" i="13" s="1"/>
  <c r="BV610" i="10"/>
  <c r="Y168" i="13" s="1"/>
  <c r="BV609" i="10"/>
  <c r="Y167" i="13" s="1"/>
  <c r="BU599" i="10"/>
  <c r="X157" i="13" s="1"/>
  <c r="BD605" i="10"/>
  <c r="G163" i="13" s="1"/>
  <c r="BD607" i="10"/>
  <c r="G165" i="13" s="1"/>
  <c r="BD609" i="10"/>
  <c r="G167" i="13" s="1"/>
  <c r="BD610" i="10"/>
  <c r="G168" i="13" s="1"/>
  <c r="BD586" i="10"/>
  <c r="G144" i="13"/>
  <c r="BD588" i="10"/>
  <c r="G146" i="13" s="1"/>
  <c r="BD592" i="10"/>
  <c r="G150" i="13" s="1"/>
  <c r="BV592" i="10"/>
  <c r="Y150" i="13" s="1"/>
  <c r="BD594" i="10"/>
  <c r="G152" i="13" s="1"/>
  <c r="BV594" i="10"/>
  <c r="Y152" i="13" s="1"/>
  <c r="BD596" i="10"/>
  <c r="G154" i="13" s="1"/>
  <c r="BV596" i="10"/>
  <c r="Y154" i="13" s="1"/>
  <c r="BD593" i="10"/>
  <c r="G151" i="13" s="1"/>
  <c r="BT584" i="10"/>
  <c r="W142" i="13" s="1"/>
  <c r="BT583" i="10"/>
  <c r="W141" i="13" s="1"/>
  <c r="BT582" i="10"/>
  <c r="W140" i="13" s="1"/>
  <c r="BT581" i="10"/>
  <c r="W139" i="13" s="1"/>
  <c r="BT580" i="10"/>
  <c r="W138" i="13" s="1"/>
  <c r="BT579" i="10"/>
  <c r="W137" i="13" s="1"/>
  <c r="BT578" i="10"/>
  <c r="W136" i="13" s="1"/>
  <c r="BT577" i="10"/>
  <c r="W135" i="13" s="1"/>
  <c r="BT576" i="10"/>
  <c r="W134" i="13" s="1"/>
  <c r="BT575" i="10"/>
  <c r="W133" i="13" s="1"/>
  <c r="BT574" i="10"/>
  <c r="W132" i="13" s="1"/>
  <c r="BT573" i="10"/>
  <c r="W131" i="13" s="1"/>
  <c r="BR584" i="10"/>
  <c r="U142" i="13" s="1"/>
  <c r="BR583" i="10"/>
  <c r="U141" i="13" s="1"/>
  <c r="BR582" i="10"/>
  <c r="U140" i="13" s="1"/>
  <c r="BR581" i="10"/>
  <c r="U139" i="13" s="1"/>
  <c r="BR580" i="10"/>
  <c r="U138" i="13" s="1"/>
  <c r="BR579" i="10"/>
  <c r="U137" i="13" s="1"/>
  <c r="BR578" i="10"/>
  <c r="U136" i="13" s="1"/>
  <c r="BR577" i="10"/>
  <c r="U135" i="13" s="1"/>
  <c r="BR576" i="10"/>
  <c r="U134" i="13" s="1"/>
  <c r="BR575" i="10"/>
  <c r="U133" i="13" s="1"/>
  <c r="BR574" i="10"/>
  <c r="U132" i="13" s="1"/>
  <c r="BR573" i="10"/>
  <c r="U131" i="13" s="1"/>
  <c r="BQ584" i="10"/>
  <c r="T142" i="13" s="1"/>
  <c r="BQ583" i="10"/>
  <c r="T141" i="13" s="1"/>
  <c r="BQ582" i="10"/>
  <c r="T140" i="13" s="1"/>
  <c r="BQ581" i="10"/>
  <c r="T139" i="13" s="1"/>
  <c r="BQ580" i="10"/>
  <c r="T138" i="13" s="1"/>
  <c r="BQ579" i="10"/>
  <c r="T137" i="13" s="1"/>
  <c r="BQ578" i="10"/>
  <c r="T136" i="13" s="1"/>
  <c r="BQ577" i="10"/>
  <c r="T135" i="13" s="1"/>
  <c r="BQ576" i="10"/>
  <c r="T134" i="13" s="1"/>
  <c r="BQ575" i="10"/>
  <c r="T133" i="13" s="1"/>
  <c r="BQ574" i="10"/>
  <c r="T132" i="13" s="1"/>
  <c r="BQ573" i="10"/>
  <c r="T131" i="13" s="1"/>
  <c r="BJ584" i="10"/>
  <c r="M142" i="13" s="1"/>
  <c r="BJ583" i="10"/>
  <c r="M141" i="13" s="1"/>
  <c r="BJ582" i="10"/>
  <c r="M140" i="13" s="1"/>
  <c r="BJ581" i="10"/>
  <c r="M139" i="13" s="1"/>
  <c r="BJ580" i="10"/>
  <c r="M138" i="13" s="1"/>
  <c r="BJ579" i="10"/>
  <c r="M137" i="13" s="1"/>
  <c r="BJ578" i="10"/>
  <c r="M136" i="13" s="1"/>
  <c r="BJ577" i="10"/>
  <c r="M135" i="13" s="1"/>
  <c r="BJ576" i="10"/>
  <c r="M134" i="13" s="1"/>
  <c r="BJ575" i="10"/>
  <c r="M133" i="13" s="1"/>
  <c r="BJ574" i="10"/>
  <c r="M132" i="13" s="1"/>
  <c r="BJ573" i="10"/>
  <c r="M131" i="13" s="1"/>
  <c r="BI584" i="10"/>
  <c r="L142" i="13" s="1"/>
  <c r="BI583" i="10"/>
  <c r="L141" i="13" s="1"/>
  <c r="BI582" i="10"/>
  <c r="L140" i="13" s="1"/>
  <c r="BI581" i="10"/>
  <c r="L139" i="13" s="1"/>
  <c r="BI580" i="10"/>
  <c r="L138" i="13" s="1"/>
  <c r="BI579" i="10"/>
  <c r="L137" i="13" s="1"/>
  <c r="BI578" i="10"/>
  <c r="L136" i="13" s="1"/>
  <c r="BI577" i="10"/>
  <c r="L135" i="13" s="1"/>
  <c r="BI576" i="10"/>
  <c r="L134" i="13" s="1"/>
  <c r="BI575" i="10"/>
  <c r="L133" i="13" s="1"/>
  <c r="BI574" i="10"/>
  <c r="L132" i="13" s="1"/>
  <c r="BI573" i="10"/>
  <c r="L131" i="13" s="1"/>
  <c r="BH584" i="10"/>
  <c r="K142" i="13" s="1"/>
  <c r="BH583" i="10"/>
  <c r="K141" i="13" s="1"/>
  <c r="BH582" i="10"/>
  <c r="K140" i="13" s="1"/>
  <c r="BH581" i="10"/>
  <c r="K139" i="13" s="1"/>
  <c r="BH580" i="10"/>
  <c r="K138" i="13" s="1"/>
  <c r="BH579" i="10"/>
  <c r="K137" i="13" s="1"/>
  <c r="BH578" i="10"/>
  <c r="K136" i="13" s="1"/>
  <c r="BH577" i="10"/>
  <c r="K135" i="13" s="1"/>
  <c r="BH576" i="10"/>
  <c r="K134" i="13" s="1"/>
  <c r="BH575" i="10"/>
  <c r="K133" i="13" s="1"/>
  <c r="BH574" i="10"/>
  <c r="K132" i="13" s="1"/>
  <c r="BH573" i="10"/>
  <c r="K131" i="13" s="1"/>
  <c r="BG584" i="10"/>
  <c r="J142" i="13" s="1"/>
  <c r="BG583" i="10"/>
  <c r="J141" i="13" s="1"/>
  <c r="BG582" i="10"/>
  <c r="J140" i="13" s="1"/>
  <c r="BG581" i="10"/>
  <c r="J139" i="13" s="1"/>
  <c r="BG580" i="10"/>
  <c r="J138" i="13" s="1"/>
  <c r="BG579" i="10"/>
  <c r="J137" i="13" s="1"/>
  <c r="BG578" i="10"/>
  <c r="J136" i="13" s="1"/>
  <c r="BG577" i="10"/>
  <c r="J135" i="13" s="1"/>
  <c r="BG576" i="10"/>
  <c r="J134" i="13" s="1"/>
  <c r="BG575" i="10"/>
  <c r="J133" i="13" s="1"/>
  <c r="BG574" i="10"/>
  <c r="J132" i="13" s="1"/>
  <c r="BG573" i="10"/>
  <c r="J131" i="13" s="1"/>
  <c r="BF584" i="10"/>
  <c r="I142" i="13" s="1"/>
  <c r="BF583" i="10"/>
  <c r="I141" i="13" s="1"/>
  <c r="BF582" i="10"/>
  <c r="I140" i="13" s="1"/>
  <c r="BF581" i="10"/>
  <c r="I139" i="13" s="1"/>
  <c r="BF580" i="10"/>
  <c r="I138" i="13" s="1"/>
  <c r="BF579" i="10"/>
  <c r="I137" i="13" s="1"/>
  <c r="BF578" i="10"/>
  <c r="I136" i="13" s="1"/>
  <c r="BF577" i="10"/>
  <c r="I135" i="13" s="1"/>
  <c r="BF576" i="10"/>
  <c r="I134" i="13" s="1"/>
  <c r="BF575" i="10"/>
  <c r="I133" i="13" s="1"/>
  <c r="BF574" i="10"/>
  <c r="I132" i="13" s="1"/>
  <c r="BF573" i="10"/>
  <c r="I131" i="13" s="1"/>
  <c r="BE584" i="10"/>
  <c r="BE583" i="10"/>
  <c r="H141" i="13" s="1"/>
  <c r="BE582" i="10"/>
  <c r="BE581" i="10"/>
  <c r="H139" i="13" s="1"/>
  <c r="BE580" i="10"/>
  <c r="BE579" i="10"/>
  <c r="H137" i="13" s="1"/>
  <c r="BE578" i="10"/>
  <c r="BE577" i="10"/>
  <c r="H135" i="13" s="1"/>
  <c r="BE576" i="10"/>
  <c r="BE575" i="10"/>
  <c r="H133" i="13" s="1"/>
  <c r="BE574" i="10"/>
  <c r="BE573" i="10"/>
  <c r="H131" i="13" s="1"/>
  <c r="AZ584" i="10"/>
  <c r="AZ583" i="10"/>
  <c r="BC583" i="10" s="1"/>
  <c r="F141" i="13" s="1"/>
  <c r="AZ582" i="10"/>
  <c r="AZ581" i="10"/>
  <c r="AZ580" i="10"/>
  <c r="AZ579" i="10"/>
  <c r="BV579" i="10" s="1"/>
  <c r="Y137" i="13" s="1"/>
  <c r="AZ578" i="10"/>
  <c r="AZ577" i="10"/>
  <c r="BC577" i="10" s="1"/>
  <c r="F135" i="13" s="1"/>
  <c r="AZ576" i="10"/>
  <c r="AZ575" i="10"/>
  <c r="AZ574" i="10"/>
  <c r="AZ573" i="10"/>
  <c r="BV584" i="10"/>
  <c r="Y142" i="13" s="1"/>
  <c r="AZ710" i="10"/>
  <c r="BE710" i="10"/>
  <c r="BF710" i="10"/>
  <c r="I268" i="13" s="1"/>
  <c r="BG710" i="10"/>
  <c r="J268" i="13" s="1"/>
  <c r="BH710" i="10"/>
  <c r="K268" i="13" s="1"/>
  <c r="BI710" i="10"/>
  <c r="L268" i="13" s="1"/>
  <c r="BJ710" i="10"/>
  <c r="M268" i="13" s="1"/>
  <c r="BQ710" i="10"/>
  <c r="T268" i="13" s="1"/>
  <c r="BR710" i="10"/>
  <c r="U268" i="13" s="1"/>
  <c r="BT710" i="10"/>
  <c r="W268" i="13" s="1"/>
  <c r="AZ711" i="10"/>
  <c r="BE711" i="10"/>
  <c r="H269" i="13" s="1"/>
  <c r="BF711" i="10"/>
  <c r="I269" i="13" s="1"/>
  <c r="BG711" i="10"/>
  <c r="J269" i="13" s="1"/>
  <c r="BH711" i="10"/>
  <c r="K269" i="13" s="1"/>
  <c r="BI711" i="10"/>
  <c r="L269" i="13" s="1"/>
  <c r="BJ711" i="10"/>
  <c r="M269" i="13" s="1"/>
  <c r="BQ711" i="10"/>
  <c r="T269" i="13" s="1"/>
  <c r="BR711" i="10"/>
  <c r="U269" i="13" s="1"/>
  <c r="BT711" i="10"/>
  <c r="W269" i="13" s="1"/>
  <c r="AZ712" i="10"/>
  <c r="BE712" i="10"/>
  <c r="BF712" i="10"/>
  <c r="I270" i="13" s="1"/>
  <c r="BG712" i="10"/>
  <c r="J270" i="13" s="1"/>
  <c r="BH712" i="10"/>
  <c r="K270" i="13" s="1"/>
  <c r="BI712" i="10"/>
  <c r="L270" i="13" s="1"/>
  <c r="BJ712" i="10"/>
  <c r="M270" i="13" s="1"/>
  <c r="BQ712" i="10"/>
  <c r="T270" i="13" s="1"/>
  <c r="BR712" i="10"/>
  <c r="U270" i="13" s="1"/>
  <c r="BT712" i="10"/>
  <c r="W270" i="13" s="1"/>
  <c r="AZ713" i="10"/>
  <c r="C271" i="13"/>
  <c r="BE713" i="10"/>
  <c r="H271" i="13" s="1"/>
  <c r="BF713" i="10"/>
  <c r="I271" i="13" s="1"/>
  <c r="BG713" i="10"/>
  <c r="J271" i="13" s="1"/>
  <c r="BH713" i="10"/>
  <c r="K271" i="13" s="1"/>
  <c r="BI713" i="10"/>
  <c r="L271" i="13" s="1"/>
  <c r="BJ713" i="10"/>
  <c r="M271" i="13" s="1"/>
  <c r="BQ713" i="10"/>
  <c r="T271" i="13" s="1"/>
  <c r="BR713" i="10"/>
  <c r="U271" i="13" s="1"/>
  <c r="BT713" i="10"/>
  <c r="W271" i="13" s="1"/>
  <c r="AZ715" i="10"/>
  <c r="BC715" i="10" s="1"/>
  <c r="F273" i="13" s="1"/>
  <c r="BE715" i="10"/>
  <c r="H273" i="13" s="1"/>
  <c r="BF715" i="10"/>
  <c r="I273" i="13" s="1"/>
  <c r="BG715" i="10"/>
  <c r="J273" i="13" s="1"/>
  <c r="BH715" i="10"/>
  <c r="K273" i="13" s="1"/>
  <c r="BI715" i="10"/>
  <c r="L273" i="13" s="1"/>
  <c r="BJ715" i="10"/>
  <c r="M273" i="13" s="1"/>
  <c r="BQ715" i="10"/>
  <c r="T273" i="13" s="1"/>
  <c r="BR715" i="10"/>
  <c r="U273" i="13" s="1"/>
  <c r="BT715" i="10"/>
  <c r="W273" i="13" s="1"/>
  <c r="AZ716" i="10"/>
  <c r="BB716" i="10" s="1"/>
  <c r="E274" i="13" s="1"/>
  <c r="BE716" i="10"/>
  <c r="BF716" i="10"/>
  <c r="I274" i="13" s="1"/>
  <c r="BG716" i="10"/>
  <c r="J274" i="13" s="1"/>
  <c r="BH716" i="10"/>
  <c r="K274" i="13" s="1"/>
  <c r="BI716" i="10"/>
  <c r="L274" i="13" s="1"/>
  <c r="BJ716" i="10"/>
  <c r="M274" i="13" s="1"/>
  <c r="BQ716" i="10"/>
  <c r="T274" i="13" s="1"/>
  <c r="BR716" i="10"/>
  <c r="U274" i="13" s="1"/>
  <c r="BT716" i="10"/>
  <c r="W274" i="13" s="1"/>
  <c r="AZ717" i="10"/>
  <c r="BE717" i="10"/>
  <c r="H275" i="13" s="1"/>
  <c r="BF717" i="10"/>
  <c r="I275" i="13" s="1"/>
  <c r="BG717" i="10"/>
  <c r="J275" i="13" s="1"/>
  <c r="BH717" i="10"/>
  <c r="K275" i="13" s="1"/>
  <c r="BI717" i="10"/>
  <c r="L275" i="13" s="1"/>
  <c r="BJ717" i="10"/>
  <c r="M275" i="13" s="1"/>
  <c r="BQ717" i="10"/>
  <c r="T275" i="13" s="1"/>
  <c r="BR717" i="10"/>
  <c r="U275" i="13" s="1"/>
  <c r="BT717" i="10"/>
  <c r="W275" i="13" s="1"/>
  <c r="AZ718" i="10"/>
  <c r="BE718" i="10"/>
  <c r="BF718" i="10"/>
  <c r="I276" i="13" s="1"/>
  <c r="BG718" i="10"/>
  <c r="J276" i="13" s="1"/>
  <c r="BH718" i="10"/>
  <c r="K276" i="13"/>
  <c r="BI718" i="10"/>
  <c r="L276" i="13"/>
  <c r="BJ718" i="10"/>
  <c r="M276" i="13" s="1"/>
  <c r="BQ718" i="10"/>
  <c r="T276" i="13" s="1"/>
  <c r="BR718" i="10"/>
  <c r="U276" i="13"/>
  <c r="BT718" i="10"/>
  <c r="W276" i="13"/>
  <c r="BA574" i="10"/>
  <c r="D132" i="13" s="1"/>
  <c r="BA578" i="10"/>
  <c r="D136" i="13" s="1"/>
  <c r="BA716" i="10"/>
  <c r="D274" i="13" s="1"/>
  <c r="BA713" i="10"/>
  <c r="D271" i="13" s="1"/>
  <c r="BA711" i="10"/>
  <c r="D269" i="13" s="1"/>
  <c r="BS577" i="10"/>
  <c r="V135" i="13" s="1"/>
  <c r="BC717" i="10"/>
  <c r="F275" i="13" s="1"/>
  <c r="BC712" i="10"/>
  <c r="F270" i="13" s="1"/>
  <c r="BC710" i="10"/>
  <c r="F268" i="13" s="1"/>
  <c r="BA575" i="10"/>
  <c r="D133" i="13" s="1"/>
  <c r="BA582" i="10"/>
  <c r="D140" i="13" s="1"/>
  <c r="BU576" i="10"/>
  <c r="X134" i="13" s="1"/>
  <c r="BB584" i="10"/>
  <c r="E142" i="13" s="1"/>
  <c r="BS715" i="10"/>
  <c r="V273" i="13" s="1"/>
  <c r="BV712" i="10"/>
  <c r="Y270" i="13" s="1"/>
  <c r="BB717" i="10"/>
  <c r="E275" i="13" s="1"/>
  <c r="BV582" i="10"/>
  <c r="Y140" i="13" s="1"/>
  <c r="BV574" i="10"/>
  <c r="Y132" i="13" s="1"/>
  <c r="BB574" i="10"/>
  <c r="E132" i="13" s="1"/>
  <c r="BU578" i="10"/>
  <c r="X136" i="13" s="1"/>
  <c r="BU574" i="10"/>
  <c r="X132" i="13" s="1"/>
  <c r="BB582" i="10"/>
  <c r="E140" i="13" s="1"/>
  <c r="BB712" i="10"/>
  <c r="E270" i="13" s="1"/>
  <c r="BV578" i="10"/>
  <c r="Y136" i="13" s="1"/>
  <c r="BU582" i="10"/>
  <c r="X140" i="13" s="1"/>
  <c r="BV576" i="10"/>
  <c r="Y134" i="13" s="1"/>
  <c r="BB578" i="10"/>
  <c r="E136" i="13" s="1"/>
  <c r="BD713" i="10"/>
  <c r="G271" i="13" s="1"/>
  <c r="BS576" i="10"/>
  <c r="V134" i="13" s="1"/>
  <c r="BS580" i="10"/>
  <c r="V138" i="13" s="1"/>
  <c r="BS584" i="10"/>
  <c r="V142" i="13" s="1"/>
  <c r="BB715" i="10"/>
  <c r="E273" i="13" s="1"/>
  <c r="BB573" i="10"/>
  <c r="E131" i="13" s="1"/>
  <c r="BB575" i="10"/>
  <c r="E133" i="13" s="1"/>
  <c r="BB577" i="10"/>
  <c r="E135" i="13" s="1"/>
  <c r="BC574" i="10"/>
  <c r="F132" i="13" s="1"/>
  <c r="BC578" i="10"/>
  <c r="F136" i="13" s="1"/>
  <c r="BC582" i="10"/>
  <c r="F140" i="13" s="1"/>
  <c r="BD711" i="10"/>
  <c r="G269" i="13" s="1"/>
  <c r="BS574" i="10"/>
  <c r="V132" i="13" s="1"/>
  <c r="BS578" i="10"/>
  <c r="V136" i="13" s="1"/>
  <c r="BS582" i="10"/>
  <c r="V140" i="13" s="1"/>
  <c r="BB576" i="10"/>
  <c r="E134" i="13" s="1"/>
  <c r="BC576" i="10"/>
  <c r="F134" i="13" s="1"/>
  <c r="BC584" i="10"/>
  <c r="F142" i="13" s="1"/>
  <c r="BD718" i="10"/>
  <c r="G276" i="13" s="1"/>
  <c r="BA576" i="10"/>
  <c r="D134" i="13" s="1"/>
  <c r="BA584" i="10"/>
  <c r="D142" i="13" s="1"/>
  <c r="BD712" i="10"/>
  <c r="G270" i="13" s="1"/>
  <c r="BS583" i="10"/>
  <c r="V141" i="13" s="1"/>
  <c r="BA573" i="10"/>
  <c r="D131" i="13" s="1"/>
  <c r="BA577" i="10"/>
  <c r="D135" i="13" s="1"/>
  <c r="BC581" i="10"/>
  <c r="F139" i="13" s="1"/>
  <c r="BD715" i="10"/>
  <c r="G273" i="13" s="1"/>
  <c r="BV573" i="10"/>
  <c r="Y131" i="13" s="1"/>
  <c r="BV577" i="10"/>
  <c r="Y135" i="13" s="1"/>
  <c r="BD581" i="10"/>
  <c r="G139" i="13" s="1"/>
  <c r="BU575" i="10"/>
  <c r="X133" i="13" s="1"/>
  <c r="BU577" i="10"/>
  <c r="X135" i="13" s="1"/>
  <c r="BD583" i="10"/>
  <c r="G141" i="13" s="1"/>
  <c r="BU584" i="10"/>
  <c r="X142" i="13" s="1"/>
  <c r="BD573" i="10"/>
  <c r="G131" i="13" s="1"/>
  <c r="BD577" i="10"/>
  <c r="G135" i="13" s="1"/>
  <c r="BD574" i="10"/>
  <c r="G132" i="13" s="1"/>
  <c r="BD576" i="10"/>
  <c r="G134" i="13" s="1"/>
  <c r="BD578" i="10"/>
  <c r="G136" i="13" s="1"/>
  <c r="BD580" i="10"/>
  <c r="G138" i="13" s="1"/>
  <c r="BD582" i="10"/>
  <c r="G140" i="13" s="1"/>
  <c r="BD584" i="10"/>
  <c r="G142" i="13" s="1"/>
  <c r="BA717" i="10"/>
  <c r="D275" i="13" s="1"/>
  <c r="BC716" i="10"/>
  <c r="F274" i="13" s="1"/>
  <c r="BA715" i="10"/>
  <c r="D273" i="13" s="1"/>
  <c r="BU713" i="10"/>
  <c r="X271" i="13" s="1"/>
  <c r="BC711" i="10"/>
  <c r="F269" i="13" s="1"/>
  <c r="BB713" i="10"/>
  <c r="E271" i="13" s="1"/>
  <c r="BS716" i="10"/>
  <c r="V274" i="13" s="1"/>
  <c r="BS711" i="10"/>
  <c r="V269" i="13" s="1"/>
  <c r="BT748" i="10"/>
  <c r="W306" i="13" s="1"/>
  <c r="BT747" i="10"/>
  <c r="W305" i="13" s="1"/>
  <c r="BT746" i="10"/>
  <c r="W304" i="13" s="1"/>
  <c r="BT745" i="10"/>
  <c r="W303" i="13" s="1"/>
  <c r="BR748" i="10"/>
  <c r="U306" i="13" s="1"/>
  <c r="BR747" i="10"/>
  <c r="U305" i="13" s="1"/>
  <c r="BR746" i="10"/>
  <c r="U304" i="13" s="1"/>
  <c r="BR745" i="10"/>
  <c r="U303" i="13" s="1"/>
  <c r="BQ748" i="10"/>
  <c r="T306" i="13" s="1"/>
  <c r="BQ747" i="10"/>
  <c r="T305" i="13" s="1"/>
  <c r="BQ746" i="10"/>
  <c r="T304" i="13" s="1"/>
  <c r="BQ745" i="10"/>
  <c r="T303" i="13" s="1"/>
  <c r="BJ748" i="10"/>
  <c r="M306" i="13" s="1"/>
  <c r="BJ747" i="10"/>
  <c r="M305" i="13" s="1"/>
  <c r="BJ746" i="10"/>
  <c r="M304" i="13" s="1"/>
  <c r="BJ745" i="10"/>
  <c r="M303" i="13" s="1"/>
  <c r="BI748" i="10"/>
  <c r="L306" i="13" s="1"/>
  <c r="BI747" i="10"/>
  <c r="L305" i="13" s="1"/>
  <c r="BI746" i="10"/>
  <c r="L304" i="13" s="1"/>
  <c r="BI745" i="10"/>
  <c r="L303" i="13" s="1"/>
  <c r="BH748" i="10"/>
  <c r="K306" i="13" s="1"/>
  <c r="BH747" i="10"/>
  <c r="K305" i="13" s="1"/>
  <c r="BH746" i="10"/>
  <c r="K304" i="13" s="1"/>
  <c r="BH745" i="10"/>
  <c r="K303" i="13" s="1"/>
  <c r="BG748" i="10"/>
  <c r="J306" i="13" s="1"/>
  <c r="BG747" i="10"/>
  <c r="J305" i="13" s="1"/>
  <c r="BG746" i="10"/>
  <c r="J304" i="13" s="1"/>
  <c r="BG745" i="10"/>
  <c r="J303" i="13" s="1"/>
  <c r="BF748" i="10"/>
  <c r="I306" i="13" s="1"/>
  <c r="BF747" i="10"/>
  <c r="I305" i="13" s="1"/>
  <c r="BF746" i="10"/>
  <c r="I304" i="13" s="1"/>
  <c r="BF745" i="10"/>
  <c r="I303" i="13" s="1"/>
  <c r="BE748" i="10"/>
  <c r="BE747" i="10"/>
  <c r="H305" i="13" s="1"/>
  <c r="BE746" i="10"/>
  <c r="BE745" i="10"/>
  <c r="H303" i="13" s="1"/>
  <c r="AZ748" i="10"/>
  <c r="C306" i="13"/>
  <c r="AZ747" i="10"/>
  <c r="AZ746" i="10"/>
  <c r="AZ745" i="10"/>
  <c r="BT743" i="10"/>
  <c r="W301" i="13" s="1"/>
  <c r="BT742" i="10"/>
  <c r="W300" i="13" s="1"/>
  <c r="BT741" i="10"/>
  <c r="W299" i="13" s="1"/>
  <c r="BT740" i="10"/>
  <c r="W298" i="13" s="1"/>
  <c r="BR743" i="10"/>
  <c r="U301" i="13" s="1"/>
  <c r="BR742" i="10"/>
  <c r="U300" i="13" s="1"/>
  <c r="BR741" i="10"/>
  <c r="U299" i="13" s="1"/>
  <c r="BR740" i="10"/>
  <c r="U298" i="13" s="1"/>
  <c r="BQ743" i="10"/>
  <c r="T301" i="13" s="1"/>
  <c r="BQ742" i="10"/>
  <c r="T300" i="13" s="1"/>
  <c r="BQ741" i="10"/>
  <c r="T299" i="13" s="1"/>
  <c r="BQ740" i="10"/>
  <c r="T298" i="13" s="1"/>
  <c r="BJ743" i="10"/>
  <c r="M301" i="13" s="1"/>
  <c r="BJ742" i="10"/>
  <c r="M300" i="13" s="1"/>
  <c r="BJ741" i="10"/>
  <c r="M299" i="13" s="1"/>
  <c r="BJ740" i="10"/>
  <c r="M298" i="13" s="1"/>
  <c r="BI743" i="10"/>
  <c r="L301" i="13" s="1"/>
  <c r="BI742" i="10"/>
  <c r="L300" i="13" s="1"/>
  <c r="BI741" i="10"/>
  <c r="L299" i="13" s="1"/>
  <c r="BI740" i="10"/>
  <c r="L298" i="13" s="1"/>
  <c r="BH743" i="10"/>
  <c r="K301" i="13" s="1"/>
  <c r="BH742" i="10"/>
  <c r="K300" i="13" s="1"/>
  <c r="BH741" i="10"/>
  <c r="K299" i="13" s="1"/>
  <c r="BH740" i="10"/>
  <c r="K298" i="13" s="1"/>
  <c r="BG743" i="10"/>
  <c r="J301" i="13" s="1"/>
  <c r="BG742" i="10"/>
  <c r="J300" i="13" s="1"/>
  <c r="BG741" i="10"/>
  <c r="J299" i="13" s="1"/>
  <c r="BG740" i="10"/>
  <c r="J298" i="13" s="1"/>
  <c r="BF743" i="10"/>
  <c r="I301" i="13" s="1"/>
  <c r="BF742" i="10"/>
  <c r="I300" i="13" s="1"/>
  <c r="BF741" i="10"/>
  <c r="I299" i="13" s="1"/>
  <c r="BF740" i="10"/>
  <c r="I298" i="13" s="1"/>
  <c r="BE743" i="10"/>
  <c r="H301" i="13" s="1"/>
  <c r="BE742" i="10"/>
  <c r="BE741" i="10"/>
  <c r="H299" i="13" s="1"/>
  <c r="BE740" i="10"/>
  <c r="AZ743" i="10"/>
  <c r="C301" i="13"/>
  <c r="AZ742" i="10"/>
  <c r="AZ741" i="10"/>
  <c r="AZ740" i="10"/>
  <c r="BV743" i="10"/>
  <c r="Y301" i="13" s="1"/>
  <c r="BT738" i="10"/>
  <c r="W296" i="13"/>
  <c r="BT737" i="10"/>
  <c r="W295" i="13" s="1"/>
  <c r="BT736" i="10"/>
  <c r="W294" i="13" s="1"/>
  <c r="BT735" i="10"/>
  <c r="W293" i="13" s="1"/>
  <c r="BR738" i="10"/>
  <c r="U296" i="13" s="1"/>
  <c r="BR737" i="10"/>
  <c r="U295" i="13" s="1"/>
  <c r="BR736" i="10"/>
  <c r="U294" i="13" s="1"/>
  <c r="BR735" i="10"/>
  <c r="U293" i="13" s="1"/>
  <c r="BQ738" i="10"/>
  <c r="T296" i="13" s="1"/>
  <c r="BQ737" i="10"/>
  <c r="T295" i="13" s="1"/>
  <c r="BQ736" i="10"/>
  <c r="T294" i="13" s="1"/>
  <c r="BQ735" i="10"/>
  <c r="T293" i="13" s="1"/>
  <c r="BJ738" i="10"/>
  <c r="M296" i="13" s="1"/>
  <c r="BJ737" i="10"/>
  <c r="M295" i="13" s="1"/>
  <c r="BJ736" i="10"/>
  <c r="M294" i="13" s="1"/>
  <c r="BJ735" i="10"/>
  <c r="M293" i="13" s="1"/>
  <c r="BI738" i="10"/>
  <c r="L296" i="13" s="1"/>
  <c r="BI737" i="10"/>
  <c r="L295" i="13" s="1"/>
  <c r="BI736" i="10"/>
  <c r="L294" i="13" s="1"/>
  <c r="BI735" i="10"/>
  <c r="L293" i="13" s="1"/>
  <c r="BH738" i="10"/>
  <c r="K296" i="13" s="1"/>
  <c r="BH737" i="10"/>
  <c r="K295" i="13" s="1"/>
  <c r="BH736" i="10"/>
  <c r="K294" i="13" s="1"/>
  <c r="BH735" i="10"/>
  <c r="K293" i="13" s="1"/>
  <c r="BG738" i="10"/>
  <c r="J296" i="13" s="1"/>
  <c r="BG737" i="10"/>
  <c r="J295" i="13" s="1"/>
  <c r="BG736" i="10"/>
  <c r="J294" i="13" s="1"/>
  <c r="BG735" i="10"/>
  <c r="J293" i="13" s="1"/>
  <c r="BF738" i="10"/>
  <c r="I296" i="13"/>
  <c r="BF737" i="10"/>
  <c r="I295" i="13" s="1"/>
  <c r="BF736" i="10"/>
  <c r="I294" i="13" s="1"/>
  <c r="BF735" i="10"/>
  <c r="I293" i="13" s="1"/>
  <c r="BE738" i="10"/>
  <c r="BE737" i="10"/>
  <c r="H295" i="13" s="1"/>
  <c r="BE736" i="10"/>
  <c r="BE735" i="10"/>
  <c r="H293" i="13" s="1"/>
  <c r="AZ738" i="10"/>
  <c r="C296" i="13" s="1"/>
  <c r="AZ737" i="10"/>
  <c r="BA737" i="10" s="1"/>
  <c r="D295" i="13" s="1"/>
  <c r="AZ736" i="10"/>
  <c r="BC736" i="10" s="1"/>
  <c r="F294" i="13" s="1"/>
  <c r="AZ735" i="10"/>
  <c r="BT733" i="10"/>
  <c r="W291" i="13" s="1"/>
  <c r="BT732" i="10"/>
  <c r="W290" i="13" s="1"/>
  <c r="BT731" i="10"/>
  <c r="W289" i="13" s="1"/>
  <c r="BT730" i="10"/>
  <c r="W288" i="13" s="1"/>
  <c r="BR733" i="10"/>
  <c r="U291" i="13" s="1"/>
  <c r="BR732" i="10"/>
  <c r="U290" i="13" s="1"/>
  <c r="BR731" i="10"/>
  <c r="U289" i="13" s="1"/>
  <c r="BR730" i="10"/>
  <c r="U288" i="13" s="1"/>
  <c r="BQ733" i="10"/>
  <c r="T291" i="13" s="1"/>
  <c r="BQ732" i="10"/>
  <c r="T290" i="13" s="1"/>
  <c r="BQ731" i="10"/>
  <c r="T289" i="13" s="1"/>
  <c r="BQ730" i="10"/>
  <c r="T288" i="13" s="1"/>
  <c r="BJ733" i="10"/>
  <c r="M291" i="13"/>
  <c r="BJ732" i="10"/>
  <c r="M290" i="13" s="1"/>
  <c r="BJ731" i="10"/>
  <c r="M289" i="13" s="1"/>
  <c r="BJ730" i="10"/>
  <c r="M288" i="13" s="1"/>
  <c r="BI733" i="10"/>
  <c r="L291" i="13" s="1"/>
  <c r="BI732" i="10"/>
  <c r="L290" i="13" s="1"/>
  <c r="BI731" i="10"/>
  <c r="L289" i="13" s="1"/>
  <c r="BI730" i="10"/>
  <c r="L288" i="13" s="1"/>
  <c r="BH733" i="10"/>
  <c r="K291" i="13" s="1"/>
  <c r="BH732" i="10"/>
  <c r="K290" i="13" s="1"/>
  <c r="BH731" i="10"/>
  <c r="K289" i="13" s="1"/>
  <c r="BH730" i="10"/>
  <c r="K288" i="13" s="1"/>
  <c r="BG733" i="10"/>
  <c r="J291" i="13" s="1"/>
  <c r="BG732" i="10"/>
  <c r="J290" i="13" s="1"/>
  <c r="BG731" i="10"/>
  <c r="J289" i="13" s="1"/>
  <c r="BG730" i="10"/>
  <c r="J288" i="13" s="1"/>
  <c r="BF733" i="10"/>
  <c r="I291" i="13" s="1"/>
  <c r="BF732" i="10"/>
  <c r="I290" i="13" s="1"/>
  <c r="BF731" i="10"/>
  <c r="I289" i="13" s="1"/>
  <c r="BF730" i="10"/>
  <c r="I288" i="13" s="1"/>
  <c r="BE733" i="10"/>
  <c r="H291" i="13" s="1"/>
  <c r="BE732" i="10"/>
  <c r="BE731" i="10"/>
  <c r="H289" i="13" s="1"/>
  <c r="BE730" i="10"/>
  <c r="AZ733" i="10"/>
  <c r="AZ732" i="10"/>
  <c r="BB732" i="10" s="1"/>
  <c r="E290" i="13" s="1"/>
  <c r="AZ731" i="10"/>
  <c r="BD731" i="10" s="1"/>
  <c r="G289" i="13" s="1"/>
  <c r="AZ730" i="10"/>
  <c r="BT728" i="10"/>
  <c r="W286" i="13" s="1"/>
  <c r="BT727" i="10"/>
  <c r="W285" i="13" s="1"/>
  <c r="BT726" i="10"/>
  <c r="W284" i="13" s="1"/>
  <c r="BT725" i="10"/>
  <c r="W283" i="13" s="1"/>
  <c r="BR728" i="10"/>
  <c r="U286" i="13" s="1"/>
  <c r="BR727" i="10"/>
  <c r="U285" i="13" s="1"/>
  <c r="BR726" i="10"/>
  <c r="U284" i="13" s="1"/>
  <c r="BR725" i="10"/>
  <c r="U283" i="13" s="1"/>
  <c r="BQ728" i="10"/>
  <c r="T286" i="13" s="1"/>
  <c r="BQ727" i="10"/>
  <c r="T285" i="13" s="1"/>
  <c r="BQ726" i="10"/>
  <c r="T284" i="13" s="1"/>
  <c r="BQ725" i="10"/>
  <c r="T283" i="13" s="1"/>
  <c r="BJ728" i="10"/>
  <c r="M286" i="13" s="1"/>
  <c r="BJ727" i="10"/>
  <c r="M285" i="13" s="1"/>
  <c r="BJ726" i="10"/>
  <c r="M284" i="13" s="1"/>
  <c r="BJ725" i="10"/>
  <c r="M283" i="13" s="1"/>
  <c r="BI728" i="10"/>
  <c r="L286" i="13" s="1"/>
  <c r="BI727" i="10"/>
  <c r="L285" i="13" s="1"/>
  <c r="BI726" i="10"/>
  <c r="L284" i="13" s="1"/>
  <c r="BI725" i="10"/>
  <c r="L283" i="13" s="1"/>
  <c r="BH728" i="10"/>
  <c r="K286" i="13" s="1"/>
  <c r="BH727" i="10"/>
  <c r="K285" i="13" s="1"/>
  <c r="BH726" i="10"/>
  <c r="K284" i="13" s="1"/>
  <c r="BH725" i="10"/>
  <c r="K283" i="13" s="1"/>
  <c r="BG728" i="10"/>
  <c r="J286" i="13" s="1"/>
  <c r="BG727" i="10"/>
  <c r="J285" i="13" s="1"/>
  <c r="BG726" i="10"/>
  <c r="J284" i="13" s="1"/>
  <c r="BG725" i="10"/>
  <c r="J283" i="13" s="1"/>
  <c r="BF728" i="10"/>
  <c r="I286" i="13" s="1"/>
  <c r="BF727" i="10"/>
  <c r="I285" i="13" s="1"/>
  <c r="BF726" i="10"/>
  <c r="I284" i="13" s="1"/>
  <c r="BF725" i="10"/>
  <c r="I283" i="13" s="1"/>
  <c r="BE728" i="10"/>
  <c r="BE727" i="10"/>
  <c r="H285" i="13" s="1"/>
  <c r="BE726" i="10"/>
  <c r="BE725" i="10"/>
  <c r="H283" i="13" s="1"/>
  <c r="AZ728" i="10"/>
  <c r="C286" i="13" s="1"/>
  <c r="AZ727" i="10"/>
  <c r="BB727" i="10" s="1"/>
  <c r="E285" i="13" s="1"/>
  <c r="AZ726" i="10"/>
  <c r="AZ725" i="10"/>
  <c r="BS725" i="10" s="1"/>
  <c r="V283" i="13" s="1"/>
  <c r="BT723" i="10"/>
  <c r="W281" i="13" s="1"/>
  <c r="BT722" i="10"/>
  <c r="W280" i="13" s="1"/>
  <c r="BT721" i="10"/>
  <c r="W279" i="13" s="1"/>
  <c r="BT720" i="10"/>
  <c r="W278" i="13" s="1"/>
  <c r="BR723" i="10"/>
  <c r="U281" i="13" s="1"/>
  <c r="BR722" i="10"/>
  <c r="U280" i="13" s="1"/>
  <c r="BR721" i="10"/>
  <c r="U279" i="13" s="1"/>
  <c r="BR720" i="10"/>
  <c r="U278" i="13" s="1"/>
  <c r="BQ723" i="10"/>
  <c r="T281" i="13" s="1"/>
  <c r="BQ722" i="10"/>
  <c r="T280" i="13" s="1"/>
  <c r="BQ721" i="10"/>
  <c r="T279" i="13" s="1"/>
  <c r="BQ720" i="10"/>
  <c r="T278" i="13" s="1"/>
  <c r="BJ723" i="10"/>
  <c r="M281" i="13"/>
  <c r="BJ722" i="10"/>
  <c r="M280" i="13" s="1"/>
  <c r="BJ721" i="10"/>
  <c r="M279" i="13" s="1"/>
  <c r="BJ720" i="10"/>
  <c r="M278" i="13" s="1"/>
  <c r="BI723" i="10"/>
  <c r="L281" i="13" s="1"/>
  <c r="BI722" i="10"/>
  <c r="L280" i="13" s="1"/>
  <c r="BI721" i="10"/>
  <c r="L279" i="13" s="1"/>
  <c r="BI720" i="10"/>
  <c r="L278" i="13" s="1"/>
  <c r="BH723" i="10"/>
  <c r="K281" i="13" s="1"/>
  <c r="BH722" i="10"/>
  <c r="K280" i="13" s="1"/>
  <c r="BH721" i="10"/>
  <c r="K279" i="13" s="1"/>
  <c r="BH720" i="10"/>
  <c r="K278" i="13" s="1"/>
  <c r="BG723" i="10"/>
  <c r="J281" i="13" s="1"/>
  <c r="BG722" i="10"/>
  <c r="J280" i="13" s="1"/>
  <c r="BG721" i="10"/>
  <c r="J279" i="13" s="1"/>
  <c r="BG720" i="10"/>
  <c r="J278" i="13" s="1"/>
  <c r="BF723" i="10"/>
  <c r="I281" i="13"/>
  <c r="BF722" i="10"/>
  <c r="I280" i="13" s="1"/>
  <c r="BF721" i="10"/>
  <c r="I279" i="13" s="1"/>
  <c r="BF720" i="10"/>
  <c r="I278" i="13" s="1"/>
  <c r="BE723" i="10"/>
  <c r="H281" i="13" s="1"/>
  <c r="BE722" i="10"/>
  <c r="BE721" i="10"/>
  <c r="H279" i="13" s="1"/>
  <c r="BE720" i="10"/>
  <c r="AZ723" i="10"/>
  <c r="AZ722" i="10"/>
  <c r="AZ721" i="10"/>
  <c r="BD721" i="10" s="1"/>
  <c r="G279" i="13" s="1"/>
  <c r="AZ720" i="10"/>
  <c r="BD720" i="10" s="1"/>
  <c r="G278" i="13" s="1"/>
  <c r="BT571" i="10"/>
  <c r="W129" i="13" s="1"/>
  <c r="BT570" i="10"/>
  <c r="W128" i="13" s="1"/>
  <c r="BT569" i="10"/>
  <c r="W127" i="13" s="1"/>
  <c r="BT568" i="10"/>
  <c r="W126" i="13" s="1"/>
  <c r="BT567" i="10"/>
  <c r="W125" i="13" s="1"/>
  <c r="BT566" i="10"/>
  <c r="W124" i="13" s="1"/>
  <c r="BT565" i="10"/>
  <c r="W123" i="13" s="1"/>
  <c r="BT564" i="10"/>
  <c r="W122" i="13" s="1"/>
  <c r="BT563" i="10"/>
  <c r="W121" i="13" s="1"/>
  <c r="BT562" i="10"/>
  <c r="W120" i="13" s="1"/>
  <c r="BT561" i="10"/>
  <c r="W119" i="13" s="1"/>
  <c r="BT560" i="10"/>
  <c r="W118" i="13" s="1"/>
  <c r="BR571" i="10"/>
  <c r="U129" i="13" s="1"/>
  <c r="BQ571" i="10"/>
  <c r="T129" i="13" s="1"/>
  <c r="BR570" i="10"/>
  <c r="U128" i="13" s="1"/>
  <c r="BQ570" i="10"/>
  <c r="T128" i="13" s="1"/>
  <c r="BR569" i="10"/>
  <c r="U127" i="13" s="1"/>
  <c r="BQ569" i="10"/>
  <c r="T127" i="13" s="1"/>
  <c r="BR568" i="10"/>
  <c r="U126" i="13" s="1"/>
  <c r="BQ568" i="10"/>
  <c r="T126" i="13" s="1"/>
  <c r="BR567" i="10"/>
  <c r="U125" i="13" s="1"/>
  <c r="BQ567" i="10"/>
  <c r="T125" i="13" s="1"/>
  <c r="BR566" i="10"/>
  <c r="U124" i="13" s="1"/>
  <c r="BQ566" i="10"/>
  <c r="T124" i="13" s="1"/>
  <c r="BR565" i="10"/>
  <c r="U123" i="13" s="1"/>
  <c r="BQ565" i="10"/>
  <c r="T123" i="13" s="1"/>
  <c r="BR564" i="10"/>
  <c r="U122" i="13" s="1"/>
  <c r="BQ564" i="10"/>
  <c r="T122" i="13" s="1"/>
  <c r="BR563" i="10"/>
  <c r="U121" i="13" s="1"/>
  <c r="BQ563" i="10"/>
  <c r="T121" i="13" s="1"/>
  <c r="BR562" i="10"/>
  <c r="U120" i="13" s="1"/>
  <c r="BQ562" i="10"/>
  <c r="T120" i="13" s="1"/>
  <c r="BR561" i="10"/>
  <c r="U119" i="13" s="1"/>
  <c r="BQ561" i="10"/>
  <c r="T119" i="13" s="1"/>
  <c r="BR560" i="10"/>
  <c r="U118" i="13" s="1"/>
  <c r="BQ560" i="10"/>
  <c r="T118" i="13" s="1"/>
  <c r="BJ571" i="10"/>
  <c r="M129" i="13" s="1"/>
  <c r="BJ570" i="10"/>
  <c r="M128" i="13" s="1"/>
  <c r="BJ569" i="10"/>
  <c r="M127" i="13" s="1"/>
  <c r="BJ568" i="10"/>
  <c r="M126" i="13" s="1"/>
  <c r="BJ567" i="10"/>
  <c r="M125" i="13" s="1"/>
  <c r="BJ566" i="10"/>
  <c r="M124" i="13" s="1"/>
  <c r="BJ565" i="10"/>
  <c r="M123" i="13" s="1"/>
  <c r="BJ564" i="10"/>
  <c r="M122" i="13" s="1"/>
  <c r="BJ563" i="10"/>
  <c r="M121" i="13" s="1"/>
  <c r="BJ562" i="10"/>
  <c r="M120" i="13" s="1"/>
  <c r="BJ561" i="10"/>
  <c r="M119" i="13" s="1"/>
  <c r="BJ560" i="10"/>
  <c r="M118" i="13" s="1"/>
  <c r="BI571" i="10"/>
  <c r="L129" i="13" s="1"/>
  <c r="BI570" i="10"/>
  <c r="L128" i="13" s="1"/>
  <c r="BI569" i="10"/>
  <c r="L127" i="13" s="1"/>
  <c r="BI568" i="10"/>
  <c r="L126" i="13" s="1"/>
  <c r="BI567" i="10"/>
  <c r="L125" i="13" s="1"/>
  <c r="BI566" i="10"/>
  <c r="L124" i="13" s="1"/>
  <c r="BI565" i="10"/>
  <c r="L123" i="13" s="1"/>
  <c r="BI564" i="10"/>
  <c r="L122" i="13" s="1"/>
  <c r="BI563" i="10"/>
  <c r="L121" i="13" s="1"/>
  <c r="BI562" i="10"/>
  <c r="L120" i="13" s="1"/>
  <c r="BI561" i="10"/>
  <c r="L119" i="13" s="1"/>
  <c r="BI560" i="10"/>
  <c r="L118" i="13" s="1"/>
  <c r="BH571" i="10"/>
  <c r="K129" i="13" s="1"/>
  <c r="BH570" i="10"/>
  <c r="K128" i="13" s="1"/>
  <c r="BH569" i="10"/>
  <c r="K127" i="13" s="1"/>
  <c r="BH568" i="10"/>
  <c r="K126" i="13" s="1"/>
  <c r="BH567" i="10"/>
  <c r="K125" i="13" s="1"/>
  <c r="BH566" i="10"/>
  <c r="K124" i="13" s="1"/>
  <c r="BH565" i="10"/>
  <c r="K123" i="13" s="1"/>
  <c r="BH564" i="10"/>
  <c r="K122" i="13" s="1"/>
  <c r="BH563" i="10"/>
  <c r="K121" i="13" s="1"/>
  <c r="BH562" i="10"/>
  <c r="K120" i="13" s="1"/>
  <c r="BH561" i="10"/>
  <c r="K119" i="13" s="1"/>
  <c r="BH560" i="10"/>
  <c r="K118" i="13" s="1"/>
  <c r="BG571" i="10"/>
  <c r="J129" i="13" s="1"/>
  <c r="BG570" i="10"/>
  <c r="J128" i="13" s="1"/>
  <c r="BG569" i="10"/>
  <c r="J127" i="13" s="1"/>
  <c r="BG568" i="10"/>
  <c r="J126" i="13" s="1"/>
  <c r="BG567" i="10"/>
  <c r="J125" i="13" s="1"/>
  <c r="BG566" i="10"/>
  <c r="J124" i="13" s="1"/>
  <c r="BG565" i="10"/>
  <c r="J123" i="13" s="1"/>
  <c r="BG564" i="10"/>
  <c r="J122" i="13" s="1"/>
  <c r="BG563" i="10"/>
  <c r="J121" i="13" s="1"/>
  <c r="BG562" i="10"/>
  <c r="J120" i="13" s="1"/>
  <c r="BG561" i="10"/>
  <c r="J119" i="13" s="1"/>
  <c r="BG560" i="10"/>
  <c r="J118" i="13" s="1"/>
  <c r="BF571" i="10"/>
  <c r="I129" i="13" s="1"/>
  <c r="BF570" i="10"/>
  <c r="I128" i="13" s="1"/>
  <c r="BF569" i="10"/>
  <c r="I127" i="13" s="1"/>
  <c r="BF568" i="10"/>
  <c r="I126" i="13" s="1"/>
  <c r="BF567" i="10"/>
  <c r="I125" i="13" s="1"/>
  <c r="BF566" i="10"/>
  <c r="I124" i="13" s="1"/>
  <c r="BF565" i="10"/>
  <c r="I123" i="13" s="1"/>
  <c r="BF564" i="10"/>
  <c r="I122" i="13" s="1"/>
  <c r="BF563" i="10"/>
  <c r="I121" i="13" s="1"/>
  <c r="BF562" i="10"/>
  <c r="I120" i="13" s="1"/>
  <c r="BF561" i="10"/>
  <c r="I119" i="13" s="1"/>
  <c r="BF560" i="10"/>
  <c r="I118" i="13" s="1"/>
  <c r="BE571" i="10"/>
  <c r="H129" i="13" s="1"/>
  <c r="BE570" i="10"/>
  <c r="BE569" i="10"/>
  <c r="H127" i="13" s="1"/>
  <c r="BE568" i="10"/>
  <c r="BE567" i="10"/>
  <c r="H125" i="13" s="1"/>
  <c r="BE566" i="10"/>
  <c r="BE565" i="10"/>
  <c r="H123" i="13" s="1"/>
  <c r="BE564" i="10"/>
  <c r="BE563" i="10"/>
  <c r="H121" i="13" s="1"/>
  <c r="BE562" i="10"/>
  <c r="BE561" i="10"/>
  <c r="H119" i="13" s="1"/>
  <c r="BE560" i="10"/>
  <c r="AZ571" i="10"/>
  <c r="AZ570" i="10"/>
  <c r="AZ569" i="10"/>
  <c r="AZ568" i="10"/>
  <c r="AZ567" i="10"/>
  <c r="AZ566" i="10"/>
  <c r="AZ565" i="10"/>
  <c r="AZ564" i="10"/>
  <c r="AZ563" i="10"/>
  <c r="AZ562" i="10"/>
  <c r="AZ561" i="10"/>
  <c r="AZ560" i="10"/>
  <c r="BV560" i="10" s="1"/>
  <c r="Y118" i="13" s="1"/>
  <c r="BU571" i="10"/>
  <c r="X129" i="13" s="1"/>
  <c r="BU568" i="10"/>
  <c r="X126" i="13" s="1"/>
  <c r="BU566" i="10"/>
  <c r="X124" i="13" s="1"/>
  <c r="BU565" i="10"/>
  <c r="X123" i="13" s="1"/>
  <c r="BU564" i="10"/>
  <c r="X122" i="13" s="1"/>
  <c r="BT558" i="10"/>
  <c r="W116" i="13" s="1"/>
  <c r="BT557" i="10"/>
  <c r="W115" i="13" s="1"/>
  <c r="BT556" i="10"/>
  <c r="W114" i="13" s="1"/>
  <c r="BT555" i="10"/>
  <c r="W113" i="13" s="1"/>
  <c r="BT554" i="10"/>
  <c r="W112" i="13" s="1"/>
  <c r="BT553" i="10"/>
  <c r="W111" i="13" s="1"/>
  <c r="BT552" i="10"/>
  <c r="W110" i="13" s="1"/>
  <c r="BT551" i="10"/>
  <c r="W109" i="13" s="1"/>
  <c r="BT550" i="10"/>
  <c r="W108" i="13" s="1"/>
  <c r="BT549" i="10"/>
  <c r="W107" i="13" s="1"/>
  <c r="BT548" i="10"/>
  <c r="W106" i="13" s="1"/>
  <c r="BR558" i="10"/>
  <c r="U116" i="13" s="1"/>
  <c r="BR557" i="10"/>
  <c r="U115" i="13" s="1"/>
  <c r="BR556" i="10"/>
  <c r="U114" i="13" s="1"/>
  <c r="BR555" i="10"/>
  <c r="U113" i="13" s="1"/>
  <c r="BR554" i="10"/>
  <c r="U112" i="13" s="1"/>
  <c r="BR553" i="10"/>
  <c r="U111" i="13" s="1"/>
  <c r="BR552" i="10"/>
  <c r="U110" i="13" s="1"/>
  <c r="BR551" i="10"/>
  <c r="U109" i="13" s="1"/>
  <c r="BR550" i="10"/>
  <c r="U108" i="13" s="1"/>
  <c r="BR549" i="10"/>
  <c r="U107" i="13" s="1"/>
  <c r="BR548" i="10"/>
  <c r="U106" i="13" s="1"/>
  <c r="BR547" i="10"/>
  <c r="U105" i="13" s="1"/>
  <c r="BQ558" i="10"/>
  <c r="T116" i="13" s="1"/>
  <c r="BQ557" i="10"/>
  <c r="T115" i="13" s="1"/>
  <c r="BQ556" i="10"/>
  <c r="T114" i="13" s="1"/>
  <c r="BQ555" i="10"/>
  <c r="T113" i="13" s="1"/>
  <c r="BQ554" i="10"/>
  <c r="T112" i="13" s="1"/>
  <c r="BQ553" i="10"/>
  <c r="T111" i="13" s="1"/>
  <c r="BQ552" i="10"/>
  <c r="T110" i="13" s="1"/>
  <c r="BQ551" i="10"/>
  <c r="T109" i="13" s="1"/>
  <c r="BQ550" i="10"/>
  <c r="T108" i="13" s="1"/>
  <c r="BQ549" i="10"/>
  <c r="T107" i="13" s="1"/>
  <c r="BQ548" i="10"/>
  <c r="T106" i="13" s="1"/>
  <c r="BJ558" i="10"/>
  <c r="M116" i="13" s="1"/>
  <c r="BJ557" i="10"/>
  <c r="M115" i="13" s="1"/>
  <c r="BJ556" i="10"/>
  <c r="M114" i="13" s="1"/>
  <c r="BJ555" i="10"/>
  <c r="M113" i="13" s="1"/>
  <c r="BJ554" i="10"/>
  <c r="M112" i="13" s="1"/>
  <c r="BJ553" i="10"/>
  <c r="M111" i="13" s="1"/>
  <c r="BJ552" i="10"/>
  <c r="M110" i="13" s="1"/>
  <c r="BJ551" i="10"/>
  <c r="M109" i="13" s="1"/>
  <c r="BJ550" i="10"/>
  <c r="M108" i="13" s="1"/>
  <c r="BJ549" i="10"/>
  <c r="M107" i="13" s="1"/>
  <c r="BJ548" i="10"/>
  <c r="M106" i="13" s="1"/>
  <c r="BI558" i="10"/>
  <c r="L116" i="13" s="1"/>
  <c r="BI557" i="10"/>
  <c r="L115" i="13" s="1"/>
  <c r="BI556" i="10"/>
  <c r="L114" i="13" s="1"/>
  <c r="BI555" i="10"/>
  <c r="L113" i="13" s="1"/>
  <c r="BI554" i="10"/>
  <c r="L112" i="13" s="1"/>
  <c r="BI553" i="10"/>
  <c r="L111" i="13" s="1"/>
  <c r="BI552" i="10"/>
  <c r="L110" i="13" s="1"/>
  <c r="BI551" i="10"/>
  <c r="L109" i="13" s="1"/>
  <c r="BI550" i="10"/>
  <c r="L108" i="13" s="1"/>
  <c r="BI549" i="10"/>
  <c r="L107" i="13" s="1"/>
  <c r="BI548" i="10"/>
  <c r="L106" i="13" s="1"/>
  <c r="BH558" i="10"/>
  <c r="K116" i="13" s="1"/>
  <c r="BH557" i="10"/>
  <c r="K115" i="13" s="1"/>
  <c r="BH556" i="10"/>
  <c r="K114" i="13" s="1"/>
  <c r="BH555" i="10"/>
  <c r="K113" i="13" s="1"/>
  <c r="BH554" i="10"/>
  <c r="K112" i="13" s="1"/>
  <c r="BH553" i="10"/>
  <c r="K111" i="13" s="1"/>
  <c r="BH552" i="10"/>
  <c r="K110" i="13" s="1"/>
  <c r="BH551" i="10"/>
  <c r="K109" i="13" s="1"/>
  <c r="BH550" i="10"/>
  <c r="K108" i="13" s="1"/>
  <c r="BH549" i="10"/>
  <c r="K107" i="13" s="1"/>
  <c r="BH548" i="10"/>
  <c r="K106" i="13" s="1"/>
  <c r="BG558" i="10"/>
  <c r="J116" i="13" s="1"/>
  <c r="BG557" i="10"/>
  <c r="J115" i="13" s="1"/>
  <c r="BG556" i="10"/>
  <c r="J114" i="13" s="1"/>
  <c r="BG555" i="10"/>
  <c r="J113" i="13" s="1"/>
  <c r="BG554" i="10"/>
  <c r="J112" i="13" s="1"/>
  <c r="BG553" i="10"/>
  <c r="J111" i="13" s="1"/>
  <c r="BG552" i="10"/>
  <c r="J110" i="13" s="1"/>
  <c r="BG551" i="10"/>
  <c r="J109" i="13" s="1"/>
  <c r="BG550" i="10"/>
  <c r="J108" i="13" s="1"/>
  <c r="BG549" i="10"/>
  <c r="J107" i="13" s="1"/>
  <c r="BG548" i="10"/>
  <c r="J106" i="13" s="1"/>
  <c r="BF558" i="10"/>
  <c r="I116" i="13" s="1"/>
  <c r="BF557" i="10"/>
  <c r="I115" i="13" s="1"/>
  <c r="BF556" i="10"/>
  <c r="I114" i="13" s="1"/>
  <c r="BF555" i="10"/>
  <c r="I113" i="13" s="1"/>
  <c r="BF554" i="10"/>
  <c r="I112" i="13" s="1"/>
  <c r="BF553" i="10"/>
  <c r="I111" i="13" s="1"/>
  <c r="BF552" i="10"/>
  <c r="I110" i="13" s="1"/>
  <c r="BF551" i="10"/>
  <c r="I109" i="13" s="1"/>
  <c r="BF550" i="10"/>
  <c r="I108" i="13" s="1"/>
  <c r="BF549" i="10"/>
  <c r="I107" i="13" s="1"/>
  <c r="BF548" i="10"/>
  <c r="I106" i="13" s="1"/>
  <c r="BE558" i="10"/>
  <c r="BE557" i="10"/>
  <c r="H115" i="13" s="1"/>
  <c r="BE556" i="10"/>
  <c r="BE555" i="10"/>
  <c r="H113" i="13" s="1"/>
  <c r="BE554" i="10"/>
  <c r="BE553" i="10"/>
  <c r="H111" i="13" s="1"/>
  <c r="BE552" i="10"/>
  <c r="BE551" i="10"/>
  <c r="H109" i="13" s="1"/>
  <c r="BE550" i="10"/>
  <c r="BE549" i="10"/>
  <c r="H107" i="13" s="1"/>
  <c r="BE548" i="10"/>
  <c r="AZ558" i="10"/>
  <c r="AZ557" i="10"/>
  <c r="AZ556" i="10"/>
  <c r="AZ555" i="10"/>
  <c r="AZ554" i="10"/>
  <c r="AZ553" i="10"/>
  <c r="AZ552" i="10"/>
  <c r="AZ551" i="10"/>
  <c r="AZ550" i="10"/>
  <c r="AZ549" i="10"/>
  <c r="AZ548" i="10"/>
  <c r="BT547" i="10"/>
  <c r="W105" i="13" s="1"/>
  <c r="BQ547" i="10"/>
  <c r="T105" i="13" s="1"/>
  <c r="BJ547" i="10"/>
  <c r="M105" i="13" s="1"/>
  <c r="BI547" i="10"/>
  <c r="L105" i="13" s="1"/>
  <c r="BH547" i="10"/>
  <c r="K105" i="13" s="1"/>
  <c r="BG547" i="10"/>
  <c r="J105" i="13" s="1"/>
  <c r="BF547" i="10"/>
  <c r="I105" i="13" s="1"/>
  <c r="BE547" i="10"/>
  <c r="H105" i="13" s="1"/>
  <c r="AZ547" i="10"/>
  <c r="AZ470" i="10"/>
  <c r="BO470" i="10" s="1"/>
  <c r="BU548" i="10"/>
  <c r="X106" i="13" s="1"/>
  <c r="BU552" i="10"/>
  <c r="X110" i="13" s="1"/>
  <c r="BU556" i="10"/>
  <c r="X114" i="13" s="1"/>
  <c r="BS561" i="10"/>
  <c r="V119" i="13" s="1"/>
  <c r="BS565" i="10"/>
  <c r="V123" i="13" s="1"/>
  <c r="BS569" i="10"/>
  <c r="V127" i="13" s="1"/>
  <c r="BD740" i="10"/>
  <c r="G298" i="13" s="1"/>
  <c r="BS745" i="10"/>
  <c r="V303" i="13" s="1"/>
  <c r="BV549" i="10"/>
  <c r="Y107" i="13" s="1"/>
  <c r="BS566" i="10"/>
  <c r="V124" i="13" s="1"/>
  <c r="BU550" i="10"/>
  <c r="X108" i="13" s="1"/>
  <c r="BU558" i="10"/>
  <c r="X116" i="13" s="1"/>
  <c r="BS563" i="10"/>
  <c r="V121" i="13" s="1"/>
  <c r="BS567" i="10"/>
  <c r="V125" i="13" s="1"/>
  <c r="BS571" i="10"/>
  <c r="V129" i="13" s="1"/>
  <c r="BA747" i="10"/>
  <c r="D305" i="13" s="1"/>
  <c r="BV553" i="10"/>
  <c r="Y111" i="13" s="1"/>
  <c r="BA727" i="10"/>
  <c r="D285" i="13" s="1"/>
  <c r="BD732" i="10"/>
  <c r="G290" i="13" s="1"/>
  <c r="BS564" i="10"/>
  <c r="V122" i="13" s="1"/>
  <c r="BS568" i="10"/>
  <c r="V126" i="13" s="1"/>
  <c r="BS735" i="10"/>
  <c r="V293" i="13" s="1"/>
  <c r="BU561" i="10"/>
  <c r="X119" i="13" s="1"/>
  <c r="BU746" i="10"/>
  <c r="X304" i="13" s="1"/>
  <c r="BA746" i="10"/>
  <c r="D304" i="13" s="1"/>
  <c r="BA736" i="10"/>
  <c r="D294" i="13" s="1"/>
  <c r="BU563" i="10"/>
  <c r="X121" i="13" s="1"/>
  <c r="BV721" i="10"/>
  <c r="Y279" i="13" s="1"/>
  <c r="BC737" i="10"/>
  <c r="F295" i="13" s="1"/>
  <c r="BA743" i="10"/>
  <c r="D301" i="13" s="1"/>
  <c r="BB740" i="10"/>
  <c r="E298" i="13" s="1"/>
  <c r="BC747" i="10"/>
  <c r="F305" i="13" s="1"/>
  <c r="BB722" i="10"/>
  <c r="E280" i="13" s="1"/>
  <c r="BS747" i="10"/>
  <c r="V305" i="13" s="1"/>
  <c r="BC721" i="10"/>
  <c r="F279" i="13" s="1"/>
  <c r="BC725" i="10"/>
  <c r="F283" i="13" s="1"/>
  <c r="BA732" i="10"/>
  <c r="D290" i="13" s="1"/>
  <c r="BS732" i="10"/>
  <c r="V290" i="13" s="1"/>
  <c r="BC741" i="10"/>
  <c r="F299" i="13" s="1"/>
  <c r="BS726" i="10"/>
  <c r="V284" i="13" s="1"/>
  <c r="BA735" i="10"/>
  <c r="D293" i="13" s="1"/>
  <c r="BA745" i="10"/>
  <c r="D303" i="13" s="1"/>
  <c r="BA720" i="10"/>
  <c r="D278" i="13" s="1"/>
  <c r="BA722" i="10"/>
  <c r="D280" i="13" s="1"/>
  <c r="BB736" i="10"/>
  <c r="E294" i="13" s="1"/>
  <c r="BC735" i="10"/>
  <c r="F293" i="13" s="1"/>
  <c r="BV741" i="10"/>
  <c r="Y299" i="13" s="1"/>
  <c r="BA740" i="10"/>
  <c r="D298" i="13" s="1"/>
  <c r="BC740" i="10"/>
  <c r="F298" i="13" s="1"/>
  <c r="BS740" i="10"/>
  <c r="V298" i="13" s="1"/>
  <c r="BB746" i="10"/>
  <c r="E304" i="13" s="1"/>
  <c r="BD746" i="10"/>
  <c r="G304" i="13" s="1"/>
  <c r="BS721" i="10"/>
  <c r="V279" i="13" s="1"/>
  <c r="BC732" i="10"/>
  <c r="F290" i="13" s="1"/>
  <c r="BB735" i="10"/>
  <c r="E293" i="13" s="1"/>
  <c r="BD735" i="10"/>
  <c r="G293" i="13" s="1"/>
  <c r="BB745" i="10"/>
  <c r="E303" i="13" s="1"/>
  <c r="BD745" i="10"/>
  <c r="G303" i="13" s="1"/>
  <c r="BU721" i="10"/>
  <c r="X279" i="13" s="1"/>
  <c r="BA721" i="10"/>
  <c r="D279" i="13" s="1"/>
  <c r="BA726" i="10"/>
  <c r="D284" i="13" s="1"/>
  <c r="BB721" i="10"/>
  <c r="E279" i="13" s="1"/>
  <c r="BS727" i="10"/>
  <c r="V285" i="13" s="1"/>
  <c r="BA730" i="10"/>
  <c r="D288" i="13" s="1"/>
  <c r="BC730" i="10"/>
  <c r="F288" i="13" s="1"/>
  <c r="BB737" i="10"/>
  <c r="E295" i="13" s="1"/>
  <c r="BD737" i="10"/>
  <c r="G295" i="13" s="1"/>
  <c r="BB741" i="10"/>
  <c r="E299" i="13" s="1"/>
  <c r="BB743" i="10"/>
  <c r="E301" i="13" s="1"/>
  <c r="BB747" i="10"/>
  <c r="E305" i="13" s="1"/>
  <c r="BD747" i="10"/>
  <c r="G305" i="13" s="1"/>
  <c r="BS748" i="10"/>
  <c r="V306" i="13" s="1"/>
  <c r="BV747" i="10"/>
  <c r="Y305" i="13" s="1"/>
  <c r="BU747" i="10"/>
  <c r="X305" i="13" s="1"/>
  <c r="BU740" i="10"/>
  <c r="X298" i="13" s="1"/>
  <c r="BV740" i="10"/>
  <c r="Y298" i="13" s="1"/>
  <c r="BV742" i="10"/>
  <c r="Y300" i="13" s="1"/>
  <c r="BU735" i="10"/>
  <c r="X293" i="13" s="1"/>
  <c r="BV732" i="10"/>
  <c r="Y290" i="13" s="1"/>
  <c r="BU732" i="10"/>
  <c r="X290" i="13" s="1"/>
  <c r="BU722" i="10"/>
  <c r="X280" i="13" s="1"/>
  <c r="BA566" i="10"/>
  <c r="D124" i="13" s="1"/>
  <c r="BB566" i="10"/>
  <c r="E124" i="13" s="1"/>
  <c r="BA560" i="10"/>
  <c r="D118" i="13" s="1"/>
  <c r="BA564" i="10"/>
  <c r="D122" i="13" s="1"/>
  <c r="BB560" i="10"/>
  <c r="E118" i="13" s="1"/>
  <c r="BB568" i="10"/>
  <c r="E126" i="13" s="1"/>
  <c r="BC568" i="10"/>
  <c r="F126" i="13" s="1"/>
  <c r="BA561" i="10"/>
  <c r="D119" i="13" s="1"/>
  <c r="BA565" i="10"/>
  <c r="D123" i="13" s="1"/>
  <c r="BA569" i="10"/>
  <c r="D127" i="13" s="1"/>
  <c r="BB561" i="10"/>
  <c r="E119" i="13" s="1"/>
  <c r="BB565" i="10"/>
  <c r="E123" i="13" s="1"/>
  <c r="BB569" i="10"/>
  <c r="E127" i="13" s="1"/>
  <c r="BC561" i="10"/>
  <c r="F119" i="13" s="1"/>
  <c r="BC565" i="10"/>
  <c r="F123" i="13" s="1"/>
  <c r="BC569" i="10"/>
  <c r="F127" i="13" s="1"/>
  <c r="BA563" i="10"/>
  <c r="D121" i="13" s="1"/>
  <c r="BA567" i="10"/>
  <c r="D125" i="13" s="1"/>
  <c r="BA571" i="10"/>
  <c r="D129" i="13" s="1"/>
  <c r="BB563" i="10"/>
  <c r="E121" i="13" s="1"/>
  <c r="BB567" i="10"/>
  <c r="E125" i="13" s="1"/>
  <c r="BB571" i="10"/>
  <c r="E129" i="13" s="1"/>
  <c r="BC563" i="10"/>
  <c r="F121" i="13" s="1"/>
  <c r="BC567" i="10"/>
  <c r="F125" i="13" s="1"/>
  <c r="BC571" i="10"/>
  <c r="F129" i="13" s="1"/>
  <c r="BA558" i="10"/>
  <c r="D116" i="13" s="1"/>
  <c r="BA556" i="10"/>
  <c r="D114" i="13" s="1"/>
  <c r="BA554" i="10"/>
  <c r="D112" i="13" s="1"/>
  <c r="BA552" i="10"/>
  <c r="D110" i="13" s="1"/>
  <c r="BA550" i="10"/>
  <c r="D108" i="13" s="1"/>
  <c r="BA548" i="10"/>
  <c r="D106" i="13" s="1"/>
  <c r="BB553" i="10"/>
  <c r="E111" i="13" s="1"/>
  <c r="BB549" i="10"/>
  <c r="E107" i="13" s="1"/>
  <c r="BC548" i="10"/>
  <c r="F106" i="13" s="1"/>
  <c r="BC550" i="10"/>
  <c r="F108" i="13" s="1"/>
  <c r="BC552" i="10"/>
  <c r="F110" i="13" s="1"/>
  <c r="BC554" i="10"/>
  <c r="F112" i="13" s="1"/>
  <c r="BC556" i="10"/>
  <c r="F114" i="13" s="1"/>
  <c r="BC558" i="10"/>
  <c r="F116" i="13" s="1"/>
  <c r="BD553" i="10"/>
  <c r="G111" i="13" s="1"/>
  <c r="BD551" i="10"/>
  <c r="G109" i="13" s="1"/>
  <c r="BS549" i="10"/>
  <c r="V107" i="13" s="1"/>
  <c r="BU551" i="10"/>
  <c r="X109" i="13" s="1"/>
  <c r="BV558" i="10"/>
  <c r="Y116" i="13" s="1"/>
  <c r="BV556" i="10"/>
  <c r="Y114" i="13" s="1"/>
  <c r="BV554" i="10"/>
  <c r="Y112" i="13" s="1"/>
  <c r="BV552" i="10"/>
  <c r="Y110" i="13" s="1"/>
  <c r="BV550" i="10"/>
  <c r="Y108" i="13" s="1"/>
  <c r="BV548" i="10"/>
  <c r="Y106" i="13" s="1"/>
  <c r="BA551" i="10"/>
  <c r="D109" i="13" s="1"/>
  <c r="BB558" i="10"/>
  <c r="E116" i="13" s="1"/>
  <c r="BB556" i="10"/>
  <c r="E114" i="13" s="1"/>
  <c r="BB554" i="10"/>
  <c r="E112" i="13" s="1"/>
  <c r="BB552" i="10"/>
  <c r="E110" i="13" s="1"/>
  <c r="BB550" i="10"/>
  <c r="E108" i="13" s="1"/>
  <c r="BB548" i="10"/>
  <c r="E106" i="13" s="1"/>
  <c r="BC553" i="10"/>
  <c r="F111" i="13" s="1"/>
  <c r="BC557" i="10"/>
  <c r="F115" i="13" s="1"/>
  <c r="BD558" i="10"/>
  <c r="G116" i="13" s="1"/>
  <c r="BD556" i="10"/>
  <c r="G114" i="13" s="1"/>
  <c r="BD552" i="10"/>
  <c r="G110" i="13" s="1"/>
  <c r="BD550" i="10"/>
  <c r="G108" i="13" s="1"/>
  <c r="BD548" i="10"/>
  <c r="G106" i="13" s="1"/>
  <c r="BS548" i="10"/>
  <c r="V106" i="13" s="1"/>
  <c r="BS550" i="10"/>
  <c r="V108" i="13" s="1"/>
  <c r="BS552" i="10"/>
  <c r="V110" i="13" s="1"/>
  <c r="BS554" i="10"/>
  <c r="V112" i="13" s="1"/>
  <c r="BS556" i="10"/>
  <c r="V114" i="13" s="1"/>
  <c r="BS558" i="10"/>
  <c r="V116" i="13" s="1"/>
  <c r="BD561" i="10"/>
  <c r="G119" i="13" s="1"/>
  <c r="BV561" i="10"/>
  <c r="Y119" i="13" s="1"/>
  <c r="BD563" i="10"/>
  <c r="G121" i="13" s="1"/>
  <c r="BV563" i="10"/>
  <c r="Y121" i="13" s="1"/>
  <c r="BD565" i="10"/>
  <c r="G123" i="13" s="1"/>
  <c r="BV565" i="10"/>
  <c r="Y123" i="13" s="1"/>
  <c r="BV566" i="10"/>
  <c r="Y124" i="13" s="1"/>
  <c r="BV567" i="10"/>
  <c r="Y125" i="13" s="1"/>
  <c r="BV568" i="10"/>
  <c r="Y126" i="13" s="1"/>
  <c r="BD569" i="10"/>
  <c r="G127" i="13" s="1"/>
  <c r="BV569" i="10"/>
  <c r="Y127" i="13" s="1"/>
  <c r="BD571" i="10"/>
  <c r="G129" i="13" s="1"/>
  <c r="BV571" i="10"/>
  <c r="Y129" i="13" s="1"/>
  <c r="BA547" i="10"/>
  <c r="D105" i="13" s="1"/>
  <c r="BT841" i="10"/>
  <c r="W399" i="13" s="1"/>
  <c r="BS841" i="10"/>
  <c r="V399" i="13" s="1"/>
  <c r="BR841" i="10"/>
  <c r="U399" i="13" s="1"/>
  <c r="BQ841" i="10"/>
  <c r="BD841" i="10"/>
  <c r="G399" i="13" s="1"/>
  <c r="BC841" i="10"/>
  <c r="F399" i="13" s="1"/>
  <c r="BB841" i="10"/>
  <c r="E399" i="13" s="1"/>
  <c r="BA841" i="10"/>
  <c r="D399" i="13" s="1"/>
  <c r="AX800" i="10"/>
  <c r="A358" i="13" s="1"/>
  <c r="AX788" i="10"/>
  <c r="A346" i="13" s="1"/>
  <c r="AX776" i="10"/>
  <c r="A334" i="13" s="1"/>
  <c r="WL446" i="10"/>
  <c r="H4" i="13" s="1"/>
  <c r="AX764" i="10"/>
  <c r="A322" i="13" s="1"/>
  <c r="BU800" i="10"/>
  <c r="X358" i="13" s="1"/>
  <c r="BT802" i="10"/>
  <c r="W360" i="13" s="1"/>
  <c r="BT806" i="10"/>
  <c r="W364" i="13" s="1"/>
  <c r="BT810" i="10"/>
  <c r="W368" i="13" s="1"/>
  <c r="BT804" i="10"/>
  <c r="W362" i="13" s="1"/>
  <c r="BT808" i="10"/>
  <c r="W366" i="13" s="1"/>
  <c r="BT799" i="10"/>
  <c r="W357" i="13" s="1"/>
  <c r="BA798" i="10"/>
  <c r="D356" i="13" s="1"/>
  <c r="BC756" i="10"/>
  <c r="F314" i="13" s="1"/>
  <c r="BC760" i="10"/>
  <c r="F318" i="13" s="1"/>
  <c r="BC764" i="10"/>
  <c r="F322" i="13" s="1"/>
  <c r="BD774" i="10"/>
  <c r="G332" i="13" s="1"/>
  <c r="BC771" i="10"/>
  <c r="F329" i="13" s="1"/>
  <c r="BC775" i="10"/>
  <c r="F333" i="13" s="1"/>
  <c r="BR754" i="10"/>
  <c r="U312" i="13" s="1"/>
  <c r="BC758" i="10"/>
  <c r="F316" i="13" s="1"/>
  <c r="BC762" i="10"/>
  <c r="F320" i="13" s="1"/>
  <c r="BU776" i="10"/>
  <c r="X334" i="13" s="1"/>
  <c r="BT790" i="10"/>
  <c r="W348" i="13" s="1"/>
  <c r="BT763" i="10"/>
  <c r="W321" i="13" s="1"/>
  <c r="BC769" i="10"/>
  <c r="F327" i="13" s="1"/>
  <c r="BC773" i="10"/>
  <c r="F331" i="13" s="1"/>
  <c r="BV788" i="10"/>
  <c r="Y346" i="13" s="1"/>
  <c r="BS791" i="10"/>
  <c r="V349" i="13" s="1"/>
  <c r="BA809" i="10"/>
  <c r="D367" i="13" s="1"/>
  <c r="BC783" i="10"/>
  <c r="F341" i="13" s="1"/>
  <c r="BD783" i="10"/>
  <c r="G341" i="13" s="1"/>
  <c r="BA790" i="10"/>
  <c r="D348" i="13" s="1"/>
  <c r="BC809" i="10"/>
  <c r="F367" i="13" s="1"/>
  <c r="BD776" i="10"/>
  <c r="G334" i="13" s="1"/>
  <c r="BC785" i="10"/>
  <c r="F343" i="13" s="1"/>
  <c r="BD785" i="10"/>
  <c r="G343" i="13" s="1"/>
  <c r="BA800" i="10"/>
  <c r="D358" i="13" s="1"/>
  <c r="BA803" i="10"/>
  <c r="D361" i="13" s="1"/>
  <c r="BA807" i="10"/>
  <c r="D365" i="13" s="1"/>
  <c r="BC787" i="10"/>
  <c r="F345" i="13" s="1"/>
  <c r="BD787" i="10"/>
  <c r="G345" i="13" s="1"/>
  <c r="BC803" i="10"/>
  <c r="F361" i="13" s="1"/>
  <c r="BC807" i="10"/>
  <c r="F365" i="13" s="1"/>
  <c r="BA763" i="10"/>
  <c r="D321" i="13" s="1"/>
  <c r="BD772" i="10"/>
  <c r="G330" i="13" s="1"/>
  <c r="BC781" i="10"/>
  <c r="F339" i="13" s="1"/>
  <c r="BD781" i="10"/>
  <c r="G339" i="13" s="1"/>
  <c r="BA796" i="10"/>
  <c r="D354" i="13" s="1"/>
  <c r="BC795" i="10"/>
  <c r="F353" i="13" s="1"/>
  <c r="BA761" i="10"/>
  <c r="D319" i="13" s="1"/>
  <c r="BA759" i="10"/>
  <c r="D317" i="13" s="1"/>
  <c r="BA755" i="10"/>
  <c r="D313" i="13" s="1"/>
  <c r="BB763" i="10"/>
  <c r="E321" i="13" s="1"/>
  <c r="BB761" i="10"/>
  <c r="E319" i="13" s="1"/>
  <c r="BB759" i="10"/>
  <c r="E317" i="13" s="1"/>
  <c r="BD763" i="10"/>
  <c r="G321" i="13" s="1"/>
  <c r="BD761" i="10"/>
  <c r="G319" i="13" s="1"/>
  <c r="BD759" i="10"/>
  <c r="G317" i="13" s="1"/>
  <c r="BD755" i="10"/>
  <c r="G313" i="13" s="1"/>
  <c r="BS756" i="10"/>
  <c r="V314" i="13" s="1"/>
  <c r="BS760" i="10"/>
  <c r="V318" i="13" s="1"/>
  <c r="BS762" i="10"/>
  <c r="V320" i="13" s="1"/>
  <c r="BS764" i="10"/>
  <c r="V322" i="13" s="1"/>
  <c r="BT756" i="10"/>
  <c r="W314" i="13" s="1"/>
  <c r="BT760" i="10"/>
  <c r="W318" i="13" s="1"/>
  <c r="BT762" i="10"/>
  <c r="W320" i="13" s="1"/>
  <c r="BT764" i="10"/>
  <c r="W322" i="13" s="1"/>
  <c r="BV764" i="10"/>
  <c r="Y322" i="13" s="1"/>
  <c r="BQ761" i="10"/>
  <c r="T319" i="13" s="1"/>
  <c r="BQ763" i="10"/>
  <c r="T321" i="13" s="1"/>
  <c r="BR755" i="10"/>
  <c r="U313" i="13" s="1"/>
  <c r="BR759" i="10"/>
  <c r="U317" i="13" s="1"/>
  <c r="BR761" i="10"/>
  <c r="U319" i="13" s="1"/>
  <c r="BR763" i="10"/>
  <c r="U321" i="13" s="1"/>
  <c r="BA769" i="10"/>
  <c r="D327" i="13" s="1"/>
  <c r="BA773" i="10"/>
  <c r="D331" i="13" s="1"/>
  <c r="BA775" i="10"/>
  <c r="D333" i="13" s="1"/>
  <c r="BB769" i="10"/>
  <c r="E327" i="13" s="1"/>
  <c r="BB773" i="10"/>
  <c r="E331" i="13" s="1"/>
  <c r="BB775" i="10"/>
  <c r="E333" i="13" s="1"/>
  <c r="BQ772" i="10"/>
  <c r="T330" i="13" s="1"/>
  <c r="BQ774" i="10"/>
  <c r="T332" i="13" s="1"/>
  <c r="BQ776" i="10"/>
  <c r="T334" i="13" s="1"/>
  <c r="BR772" i="10"/>
  <c r="U330" i="13" s="1"/>
  <c r="BR774" i="10"/>
  <c r="U332" i="13" s="1"/>
  <c r="BR776" i="10"/>
  <c r="U334" i="13" s="1"/>
  <c r="BS772" i="10"/>
  <c r="V330" i="13" s="1"/>
  <c r="BS774" i="10"/>
  <c r="V332" i="13" s="1"/>
  <c r="BS776" i="10"/>
  <c r="V334" i="13" s="1"/>
  <c r="BT772" i="10"/>
  <c r="W330" i="13" s="1"/>
  <c r="BT774" i="10"/>
  <c r="W332" i="13" s="1"/>
  <c r="BT776" i="10"/>
  <c r="W334" i="13" s="1"/>
  <c r="BV769" i="10"/>
  <c r="Y327" i="13" s="1"/>
  <c r="BV772" i="10"/>
  <c r="Y330" i="13" s="1"/>
  <c r="BV775" i="10"/>
  <c r="Y333" i="13" s="1"/>
  <c r="BV776" i="10"/>
  <c r="Y334" i="13" s="1"/>
  <c r="BA780" i="10"/>
  <c r="D338" i="13" s="1"/>
  <c r="BA786" i="10"/>
  <c r="D344" i="13" s="1"/>
  <c r="BA788" i="10"/>
  <c r="D346" i="13" s="1"/>
  <c r="BB780" i="10"/>
  <c r="E338" i="13" s="1"/>
  <c r="BB782" i="10"/>
  <c r="E340" i="13" s="1"/>
  <c r="BB786" i="10"/>
  <c r="E344" i="13" s="1"/>
  <c r="BB788" i="10"/>
  <c r="E346" i="13" s="1"/>
  <c r="BC759" i="10"/>
  <c r="F317" i="13" s="1"/>
  <c r="BC761" i="10"/>
  <c r="F319" i="13" s="1"/>
  <c r="BC763" i="10"/>
  <c r="F321" i="13" s="1"/>
  <c r="BC772" i="10"/>
  <c r="F330" i="13" s="1"/>
  <c r="BC774" i="10"/>
  <c r="F332" i="13" s="1"/>
  <c r="BC776" i="10"/>
  <c r="F334" i="13" s="1"/>
  <c r="BD778" i="10"/>
  <c r="G336" i="13" s="1"/>
  <c r="BQ778" i="10"/>
  <c r="T336" i="13" s="1"/>
  <c r="BQ781" i="10"/>
  <c r="T339" i="13" s="1"/>
  <c r="BQ783" i="10"/>
  <c r="T341" i="13" s="1"/>
  <c r="BQ785" i="10"/>
  <c r="T343" i="13" s="1"/>
  <c r="BQ787" i="10"/>
  <c r="T345" i="13" s="1"/>
  <c r="BR778" i="10"/>
  <c r="U336" i="13" s="1"/>
  <c r="BR781" i="10"/>
  <c r="U339" i="13" s="1"/>
  <c r="BR783" i="10"/>
  <c r="U341" i="13" s="1"/>
  <c r="BR785" i="10"/>
  <c r="U343" i="13" s="1"/>
  <c r="BR787" i="10"/>
  <c r="U345" i="13" s="1"/>
  <c r="BS778" i="10"/>
  <c r="V336" i="13" s="1"/>
  <c r="BS781" i="10"/>
  <c r="V339" i="13" s="1"/>
  <c r="BS783" i="10"/>
  <c r="V341" i="13" s="1"/>
  <c r="BS785" i="10"/>
  <c r="V343" i="13" s="1"/>
  <c r="BS787" i="10"/>
  <c r="V345" i="13" s="1"/>
  <c r="BT778" i="10"/>
  <c r="W336" i="13" s="1"/>
  <c r="BT781" i="10"/>
  <c r="W339" i="13" s="1"/>
  <c r="BT783" i="10"/>
  <c r="W341" i="13" s="1"/>
  <c r="BT785" i="10"/>
  <c r="W343" i="13" s="1"/>
  <c r="BT787" i="10"/>
  <c r="W345" i="13" s="1"/>
  <c r="BU778" i="10"/>
  <c r="X336" i="13" s="1"/>
  <c r="BU781" i="10"/>
  <c r="X339" i="13" s="1"/>
  <c r="BU783" i="10"/>
  <c r="X341" i="13" s="1"/>
  <c r="BU785" i="10"/>
  <c r="X343" i="13" s="1"/>
  <c r="BU787" i="10"/>
  <c r="X345" i="13" s="1"/>
  <c r="BA764" i="10"/>
  <c r="D322" i="13" s="1"/>
  <c r="BA762" i="10"/>
  <c r="D320" i="13" s="1"/>
  <c r="BA760" i="10"/>
  <c r="D318" i="13" s="1"/>
  <c r="BA756" i="10"/>
  <c r="D314" i="13" s="1"/>
  <c r="BB764" i="10"/>
  <c r="E322" i="13" s="1"/>
  <c r="BB762" i="10"/>
  <c r="E320" i="13" s="1"/>
  <c r="BB760" i="10"/>
  <c r="E318" i="13" s="1"/>
  <c r="BB756" i="10"/>
  <c r="E314" i="13" s="1"/>
  <c r="BD764" i="10"/>
  <c r="G322" i="13" s="1"/>
  <c r="BD762" i="10"/>
  <c r="G320" i="13" s="1"/>
  <c r="BD760" i="10"/>
  <c r="G318" i="13" s="1"/>
  <c r="BD756" i="10"/>
  <c r="G314" i="13" s="1"/>
  <c r="BS755" i="10"/>
  <c r="V313" i="13" s="1"/>
  <c r="BS761" i="10"/>
  <c r="V319" i="13" s="1"/>
  <c r="BS763" i="10"/>
  <c r="V321" i="13" s="1"/>
  <c r="BT759" i="10"/>
  <c r="W317" i="13" s="1"/>
  <c r="BT761" i="10"/>
  <c r="W319" i="13" s="1"/>
  <c r="BU764" i="10"/>
  <c r="X322" i="13" s="1"/>
  <c r="BQ756" i="10"/>
  <c r="T314" i="13" s="1"/>
  <c r="BQ760" i="10"/>
  <c r="T318" i="13" s="1"/>
  <c r="BQ762" i="10"/>
  <c r="T320" i="13" s="1"/>
  <c r="BQ764" i="10"/>
  <c r="T322" i="13" s="1"/>
  <c r="BR756" i="10"/>
  <c r="U314" i="13" s="1"/>
  <c r="BR760" i="10"/>
  <c r="U318" i="13" s="1"/>
  <c r="BR762" i="10"/>
  <c r="U320" i="13" s="1"/>
  <c r="BR764" i="10"/>
  <c r="U322" i="13" s="1"/>
  <c r="BA772" i="10"/>
  <c r="D330" i="13" s="1"/>
  <c r="BA774" i="10"/>
  <c r="D332" i="13" s="1"/>
  <c r="BA776" i="10"/>
  <c r="D334" i="13" s="1"/>
  <c r="BB772" i="10"/>
  <c r="E330" i="13" s="1"/>
  <c r="BB774" i="10"/>
  <c r="E332" i="13" s="1"/>
  <c r="BB776" i="10"/>
  <c r="E334" i="13" s="1"/>
  <c r="BD769" i="10"/>
  <c r="G327" i="13" s="1"/>
  <c r="BD773" i="10"/>
  <c r="G331" i="13" s="1"/>
  <c r="BD775" i="10"/>
  <c r="G333" i="13" s="1"/>
  <c r="BQ769" i="10"/>
  <c r="T327" i="13" s="1"/>
  <c r="BQ773" i="10"/>
  <c r="T331" i="13" s="1"/>
  <c r="BQ775" i="10"/>
  <c r="T333" i="13" s="1"/>
  <c r="BR769" i="10"/>
  <c r="U327" i="13" s="1"/>
  <c r="BR773" i="10"/>
  <c r="U331" i="13" s="1"/>
  <c r="BR775" i="10"/>
  <c r="U333" i="13" s="1"/>
  <c r="BS769" i="10"/>
  <c r="V327" i="13" s="1"/>
  <c r="BS773" i="10"/>
  <c r="V331" i="13" s="1"/>
  <c r="BS775" i="10"/>
  <c r="V333" i="13" s="1"/>
  <c r="BT769" i="10"/>
  <c r="W327" i="13" s="1"/>
  <c r="BT773" i="10"/>
  <c r="W331" i="13" s="1"/>
  <c r="BT775" i="10"/>
  <c r="W333" i="13" s="1"/>
  <c r="BA778" i="10"/>
  <c r="D336" i="13" s="1"/>
  <c r="BA781" i="10"/>
  <c r="D339" i="13" s="1"/>
  <c r="BA783" i="10"/>
  <c r="D341" i="13" s="1"/>
  <c r="BA785" i="10"/>
  <c r="D343" i="13" s="1"/>
  <c r="BA787" i="10"/>
  <c r="D345" i="13" s="1"/>
  <c r="BB778" i="10"/>
  <c r="E336" i="13" s="1"/>
  <c r="BB781" i="10"/>
  <c r="E339" i="13" s="1"/>
  <c r="BB783" i="10"/>
  <c r="E341" i="13" s="1"/>
  <c r="BB785" i="10"/>
  <c r="E343" i="13" s="1"/>
  <c r="BB787" i="10"/>
  <c r="E345" i="13" s="1"/>
  <c r="BC778" i="10"/>
  <c r="F336" i="13" s="1"/>
  <c r="BC780" i="10"/>
  <c r="F338" i="13" s="1"/>
  <c r="BC782" i="10"/>
  <c r="F340" i="13" s="1"/>
  <c r="BC786" i="10"/>
  <c r="F344" i="13" s="1"/>
  <c r="BC788" i="10"/>
  <c r="F346" i="13" s="1"/>
  <c r="BD780" i="10"/>
  <c r="G338" i="13" s="1"/>
  <c r="BD786" i="10"/>
  <c r="G344" i="13" s="1"/>
  <c r="BD788" i="10"/>
  <c r="G346" i="13" s="1"/>
  <c r="BQ780" i="10"/>
  <c r="T338" i="13" s="1"/>
  <c r="BQ782" i="10"/>
  <c r="T340" i="13" s="1"/>
  <c r="BQ786" i="10"/>
  <c r="T344" i="13" s="1"/>
  <c r="BQ788" i="10"/>
  <c r="T346" i="13" s="1"/>
  <c r="BR780" i="10"/>
  <c r="U338" i="13" s="1"/>
  <c r="BR786" i="10"/>
  <c r="U344" i="13" s="1"/>
  <c r="BR788" i="10"/>
  <c r="U346" i="13" s="1"/>
  <c r="BS780" i="10"/>
  <c r="V338" i="13" s="1"/>
  <c r="BS782" i="10"/>
  <c r="V340" i="13" s="1"/>
  <c r="BS786" i="10"/>
  <c r="V344" i="13" s="1"/>
  <c r="BS788" i="10"/>
  <c r="V346" i="13" s="1"/>
  <c r="BT780" i="10"/>
  <c r="W338" i="13" s="1"/>
  <c r="BT786" i="10"/>
  <c r="W344" i="13" s="1"/>
  <c r="BT788" i="10"/>
  <c r="W346" i="13" s="1"/>
  <c r="BU788" i="10"/>
  <c r="X346" i="13" s="1"/>
  <c r="BB790" i="10"/>
  <c r="E348" i="13" s="1"/>
  <c r="BB796" i="10"/>
  <c r="E354" i="13" s="1"/>
  <c r="BB798" i="10"/>
  <c r="E356" i="13" s="1"/>
  <c r="BB799" i="10"/>
  <c r="E357" i="13" s="1"/>
  <c r="BB800" i="10"/>
  <c r="E358" i="13" s="1"/>
  <c r="BC796" i="10"/>
  <c r="F354" i="13" s="1"/>
  <c r="BC798" i="10"/>
  <c r="F356" i="13" s="1"/>
  <c r="BC800" i="10"/>
  <c r="F358" i="13" s="1"/>
  <c r="BD796" i="10"/>
  <c r="G354" i="13" s="1"/>
  <c r="BD798" i="10"/>
  <c r="G356" i="13" s="1"/>
  <c r="BD800" i="10"/>
  <c r="G358" i="13" s="1"/>
  <c r="BR790" i="10"/>
  <c r="U348" i="13" s="1"/>
  <c r="BR796" i="10"/>
  <c r="U354" i="13" s="1"/>
  <c r="BR798" i="10"/>
  <c r="U356" i="13" s="1"/>
  <c r="BR799" i="10"/>
  <c r="U357" i="13" s="1"/>
  <c r="BR800" i="10"/>
  <c r="U358" i="13" s="1"/>
  <c r="BV790" i="10"/>
  <c r="Y348" i="13" s="1"/>
  <c r="BV796" i="10"/>
  <c r="Y354" i="13" s="1"/>
  <c r="BV800" i="10"/>
  <c r="Y358" i="13" s="1"/>
  <c r="BS796" i="10"/>
  <c r="V354" i="13" s="1"/>
  <c r="BS798" i="10"/>
  <c r="V356" i="13" s="1"/>
  <c r="BS800" i="10"/>
  <c r="V358" i="13" s="1"/>
  <c r="BT796" i="10"/>
  <c r="W354" i="13" s="1"/>
  <c r="BT798" i="10"/>
  <c r="W356" i="13" s="1"/>
  <c r="BT800" i="10"/>
  <c r="W358" i="13" s="1"/>
  <c r="BB802" i="10"/>
  <c r="E360" i="13" s="1"/>
  <c r="BD802" i="10"/>
  <c r="G360" i="13" s="1"/>
  <c r="BB803" i="10"/>
  <c r="E361" i="13" s="1"/>
  <c r="BD803" i="10"/>
  <c r="G361" i="13" s="1"/>
  <c r="BB804" i="10"/>
  <c r="E362" i="13" s="1"/>
  <c r="BD804" i="10"/>
  <c r="G362" i="13" s="1"/>
  <c r="BB805" i="10"/>
  <c r="E363" i="13" s="1"/>
  <c r="BB806" i="10"/>
  <c r="E364" i="13" s="1"/>
  <c r="BD806" i="10"/>
  <c r="G364" i="13" s="1"/>
  <c r="BB807" i="10"/>
  <c r="E365" i="13" s="1"/>
  <c r="BD807" i="10"/>
  <c r="G365" i="13" s="1"/>
  <c r="BB808" i="10"/>
  <c r="E366" i="13" s="1"/>
  <c r="BD808" i="10"/>
  <c r="G366" i="13" s="1"/>
  <c r="BB809" i="10"/>
  <c r="E367" i="13" s="1"/>
  <c r="BD809" i="10"/>
  <c r="G367" i="13" s="1"/>
  <c r="BB810" i="10"/>
  <c r="E368" i="13" s="1"/>
  <c r="BD810" i="10"/>
  <c r="G368" i="13" s="1"/>
  <c r="BQ803" i="10"/>
  <c r="T361" i="13" s="1"/>
  <c r="BQ807" i="10"/>
  <c r="T365" i="13" s="1"/>
  <c r="BQ809" i="10"/>
  <c r="T367" i="13" s="1"/>
  <c r="BR803" i="10"/>
  <c r="U361" i="13" s="1"/>
  <c r="BR807" i="10"/>
  <c r="U365" i="13" s="1"/>
  <c r="BR809" i="10"/>
  <c r="U367" i="13" s="1"/>
  <c r="BS803" i="10"/>
  <c r="V361" i="13" s="1"/>
  <c r="BV803" i="10"/>
  <c r="Y361" i="13" s="1"/>
  <c r="BS807" i="10"/>
  <c r="V365" i="13" s="1"/>
  <c r="BV807" i="10"/>
  <c r="Y365" i="13" s="1"/>
  <c r="BS809" i="10"/>
  <c r="V367" i="13" s="1"/>
  <c r="BT803" i="10"/>
  <c r="W361" i="13" s="1"/>
  <c r="BT807" i="10"/>
  <c r="W365" i="13" s="1"/>
  <c r="BT809" i="10"/>
  <c r="W367" i="13" s="1"/>
  <c r="BB813" i="10"/>
  <c r="E371" i="13" s="1"/>
  <c r="BB814" i="10"/>
  <c r="E372" i="13" s="1"/>
  <c r="BB815" i="10"/>
  <c r="E373" i="13" s="1"/>
  <c r="BB816" i="10"/>
  <c r="E374" i="13" s="1"/>
  <c r="BB817" i="10"/>
  <c r="E375" i="13" s="1"/>
  <c r="BB818" i="10"/>
  <c r="E376" i="13" s="1"/>
  <c r="BB819" i="10"/>
  <c r="E377" i="13" s="1"/>
  <c r="BC814" i="10"/>
  <c r="F372" i="13" s="1"/>
  <c r="BC816" i="10"/>
  <c r="F374" i="13" s="1"/>
  <c r="BC818" i="10"/>
  <c r="F376" i="13" s="1"/>
  <c r="BC820" i="10"/>
  <c r="F378" i="13" s="1"/>
  <c r="BD814" i="10"/>
  <c r="G372" i="13" s="1"/>
  <c r="BD816" i="10"/>
  <c r="G374" i="13" s="1"/>
  <c r="BD818" i="10"/>
  <c r="G376" i="13" s="1"/>
  <c r="BR813" i="10"/>
  <c r="U371" i="13" s="1"/>
  <c r="BR814" i="10"/>
  <c r="U372" i="13" s="1"/>
  <c r="BR815" i="10"/>
  <c r="U373" i="13" s="1"/>
  <c r="BR816" i="10"/>
  <c r="U374" i="13" s="1"/>
  <c r="BR817" i="10"/>
  <c r="U375" i="13" s="1"/>
  <c r="BR818" i="10"/>
  <c r="U376" i="13" s="1"/>
  <c r="BR819" i="10"/>
  <c r="U377" i="13" s="1"/>
  <c r="BR821" i="10"/>
  <c r="U379" i="13" s="1"/>
  <c r="BS814" i="10"/>
  <c r="V372" i="13" s="1"/>
  <c r="BS816" i="10"/>
  <c r="V374" i="13" s="1"/>
  <c r="BS818" i="10"/>
  <c r="V376" i="13" s="1"/>
  <c r="BT814" i="10"/>
  <c r="W372" i="13" s="1"/>
  <c r="BT816" i="10"/>
  <c r="W374" i="13" s="1"/>
  <c r="BT818" i="10"/>
  <c r="W376" i="13" s="1"/>
  <c r="BV813" i="10"/>
  <c r="Y371" i="13" s="1"/>
  <c r="BV814" i="10"/>
  <c r="Y372" i="13" s="1"/>
  <c r="BV815" i="10"/>
  <c r="Y373" i="13" s="1"/>
  <c r="BV816" i="10"/>
  <c r="Y374" i="13" s="1"/>
  <c r="BV817" i="10"/>
  <c r="Y375" i="13" s="1"/>
  <c r="BV818" i="10"/>
  <c r="Y376" i="13" s="1"/>
  <c r="BB825" i="10"/>
  <c r="E383" i="13" s="1"/>
  <c r="BB826" i="10"/>
  <c r="E384" i="13" s="1"/>
  <c r="BB827" i="10"/>
  <c r="E385" i="13" s="1"/>
  <c r="BB828" i="10"/>
  <c r="E386" i="13" s="1"/>
  <c r="BB829" i="10"/>
  <c r="E387" i="13" s="1"/>
  <c r="BB830" i="10"/>
  <c r="E388" i="13" s="1"/>
  <c r="BB831" i="10"/>
  <c r="E389" i="13" s="1"/>
  <c r="BB832" i="10"/>
  <c r="E390" i="13" s="1"/>
  <c r="BC825" i="10"/>
  <c r="F383" i="13" s="1"/>
  <c r="BC827" i="10"/>
  <c r="F385" i="13" s="1"/>
  <c r="BC829" i="10"/>
  <c r="F387" i="13" s="1"/>
  <c r="BC831" i="10"/>
  <c r="F389" i="13" s="1"/>
  <c r="BD825" i="10"/>
  <c r="G383" i="13" s="1"/>
  <c r="BD827" i="10"/>
  <c r="G385" i="13" s="1"/>
  <c r="BD829" i="10"/>
  <c r="G387" i="13" s="1"/>
  <c r="BD831" i="10"/>
  <c r="G389" i="13" s="1"/>
  <c r="BR825" i="10"/>
  <c r="U383" i="13" s="1"/>
  <c r="BR826" i="10"/>
  <c r="U384" i="13" s="1"/>
  <c r="BR827" i="10"/>
  <c r="U385" i="13" s="1"/>
  <c r="BR828" i="10"/>
  <c r="U386" i="13" s="1"/>
  <c r="BR829" i="10"/>
  <c r="U387" i="13" s="1"/>
  <c r="BR830" i="10"/>
  <c r="U388" i="13" s="1"/>
  <c r="BR831" i="10"/>
  <c r="U389" i="13" s="1"/>
  <c r="BR832" i="10"/>
  <c r="U390" i="13" s="1"/>
  <c r="BS825" i="10"/>
  <c r="V383" i="13" s="1"/>
  <c r="BS827" i="10"/>
  <c r="V385" i="13" s="1"/>
  <c r="BS829" i="10"/>
  <c r="V387" i="13" s="1"/>
  <c r="BS831" i="10"/>
  <c r="V389" i="13" s="1"/>
  <c r="BT825" i="10"/>
  <c r="W383" i="13" s="1"/>
  <c r="BT827" i="10"/>
  <c r="W385" i="13" s="1"/>
  <c r="BT829" i="10"/>
  <c r="W387" i="13" s="1"/>
  <c r="BT831" i="10"/>
  <c r="W389" i="13" s="1"/>
  <c r="BV825" i="10"/>
  <c r="Y383" i="13" s="1"/>
  <c r="BV826" i="10"/>
  <c r="Y384" i="13" s="1"/>
  <c r="BV827" i="10"/>
  <c r="Y385" i="13" s="1"/>
  <c r="BV828" i="10"/>
  <c r="Y386" i="13" s="1"/>
  <c r="BV829" i="10"/>
  <c r="Y387" i="13" s="1"/>
  <c r="BV830" i="10"/>
  <c r="Y388" i="13" s="1"/>
  <c r="BV831" i="10"/>
  <c r="Y389" i="13" s="1"/>
  <c r="BV832" i="10"/>
  <c r="Y390" i="13" s="1"/>
  <c r="BA835" i="10"/>
  <c r="D393" i="13" s="1"/>
  <c r="BA836" i="10"/>
  <c r="D394" i="13" s="1"/>
  <c r="BA837" i="10"/>
  <c r="D395" i="13" s="1"/>
  <c r="BA838" i="10"/>
  <c r="D396" i="13" s="1"/>
  <c r="BA839" i="10"/>
  <c r="D397" i="13" s="1"/>
  <c r="BA840" i="10"/>
  <c r="D398" i="13" s="1"/>
  <c r="BA842" i="10"/>
  <c r="D400" i="13" s="1"/>
  <c r="BA843" i="10"/>
  <c r="D401" i="13" s="1"/>
  <c r="BC835" i="10"/>
  <c r="F393" i="13" s="1"/>
  <c r="BC837" i="10"/>
  <c r="F395" i="13" s="1"/>
  <c r="BC839" i="10"/>
  <c r="F397" i="13" s="1"/>
  <c r="BC843" i="10"/>
  <c r="F401" i="13" s="1"/>
  <c r="BD835" i="10"/>
  <c r="G393" i="13" s="1"/>
  <c r="BD837" i="10"/>
  <c r="G395" i="13" s="1"/>
  <c r="BD839" i="10"/>
  <c r="G397" i="13" s="1"/>
  <c r="BD843" i="10"/>
  <c r="G401" i="13" s="1"/>
  <c r="BQ835" i="10"/>
  <c r="T393" i="13" s="1"/>
  <c r="BQ836" i="10"/>
  <c r="T394" i="13" s="1"/>
  <c r="BQ837" i="10"/>
  <c r="T395" i="13" s="1"/>
  <c r="BQ838" i="10"/>
  <c r="T396" i="13" s="1"/>
  <c r="BQ839" i="10"/>
  <c r="T397" i="13" s="1"/>
  <c r="BQ840" i="10"/>
  <c r="T398" i="13" s="1"/>
  <c r="BQ842" i="10"/>
  <c r="T400" i="13" s="1"/>
  <c r="BQ843" i="10"/>
  <c r="T401" i="13" s="1"/>
  <c r="BS835" i="10"/>
  <c r="V393" i="13" s="1"/>
  <c r="BS837" i="10"/>
  <c r="V395" i="13" s="1"/>
  <c r="BS839" i="10"/>
  <c r="V397" i="13" s="1"/>
  <c r="BS843" i="10"/>
  <c r="V401" i="13" s="1"/>
  <c r="BT835" i="10"/>
  <c r="W393" i="13" s="1"/>
  <c r="BT837" i="10"/>
  <c r="W395" i="13" s="1"/>
  <c r="BT839" i="10"/>
  <c r="W397" i="13" s="1"/>
  <c r="BT843" i="10"/>
  <c r="W401" i="13" s="1"/>
  <c r="BU836" i="10"/>
  <c r="X394" i="13" s="1"/>
  <c r="BU837" i="10"/>
  <c r="X395" i="13" s="1"/>
  <c r="BU838" i="10"/>
  <c r="X396" i="13" s="1"/>
  <c r="BU839" i="10"/>
  <c r="X397" i="13" s="1"/>
  <c r="BU842" i="10"/>
  <c r="X400" i="13" s="1"/>
  <c r="BU843" i="10"/>
  <c r="X401" i="13" s="1"/>
  <c r="BA799" i="10"/>
  <c r="D357" i="13" s="1"/>
  <c r="BC790" i="10"/>
  <c r="F348" i="13" s="1"/>
  <c r="BC797" i="10"/>
  <c r="F355" i="13" s="1"/>
  <c r="BC799" i="10"/>
  <c r="F357" i="13" s="1"/>
  <c r="BD790" i="10"/>
  <c r="G348" i="13" s="1"/>
  <c r="BD799" i="10"/>
  <c r="G357" i="13" s="1"/>
  <c r="BQ790" i="10"/>
  <c r="T348" i="13" s="1"/>
  <c r="BQ796" i="10"/>
  <c r="T354" i="13" s="1"/>
  <c r="BQ797" i="10"/>
  <c r="T355" i="13" s="1"/>
  <c r="BQ798" i="10"/>
  <c r="T356" i="13" s="1"/>
  <c r="BQ799" i="10"/>
  <c r="T357" i="13" s="1"/>
  <c r="BQ800" i="10"/>
  <c r="T358" i="13" s="1"/>
  <c r="BU790" i="10"/>
  <c r="X348" i="13" s="1"/>
  <c r="BS790" i="10"/>
  <c r="V348" i="13" s="1"/>
  <c r="BS799" i="10"/>
  <c r="V357" i="13" s="1"/>
  <c r="BA802" i="10"/>
  <c r="D360" i="13" s="1"/>
  <c r="BC802" i="10"/>
  <c r="F360" i="13" s="1"/>
  <c r="BA804" i="10"/>
  <c r="D362" i="13" s="1"/>
  <c r="BC804" i="10"/>
  <c r="F362" i="13" s="1"/>
  <c r="BA806" i="10"/>
  <c r="D364" i="13" s="1"/>
  <c r="BC806" i="10"/>
  <c r="F364" i="13" s="1"/>
  <c r="BA808" i="10"/>
  <c r="D366" i="13" s="1"/>
  <c r="BC808" i="10"/>
  <c r="F366" i="13" s="1"/>
  <c r="BA810" i="10"/>
  <c r="D368" i="13" s="1"/>
  <c r="BC810" i="10"/>
  <c r="F368" i="13" s="1"/>
  <c r="BQ802" i="10"/>
  <c r="T360" i="13" s="1"/>
  <c r="BQ804" i="10"/>
  <c r="T362" i="13" s="1"/>
  <c r="BQ806" i="10"/>
  <c r="T364" i="13" s="1"/>
  <c r="BQ808" i="10"/>
  <c r="T366" i="13" s="1"/>
  <c r="BQ810" i="10"/>
  <c r="T368" i="13" s="1"/>
  <c r="BR802" i="10"/>
  <c r="U360" i="13" s="1"/>
  <c r="BR804" i="10"/>
  <c r="U362" i="13" s="1"/>
  <c r="BR806" i="10"/>
  <c r="U364" i="13" s="1"/>
  <c r="BR808" i="10"/>
  <c r="U366" i="13" s="1"/>
  <c r="BR810" i="10"/>
  <c r="U368" i="13" s="1"/>
  <c r="BS802" i="10"/>
  <c r="V360" i="13" s="1"/>
  <c r="BV802" i="10"/>
  <c r="Y360" i="13" s="1"/>
  <c r="BS804" i="10"/>
  <c r="V362" i="13" s="1"/>
  <c r="BV804" i="10"/>
  <c r="Y362" i="13" s="1"/>
  <c r="BS806" i="10"/>
  <c r="V364" i="13" s="1"/>
  <c r="BV806" i="10"/>
  <c r="Y364" i="13" s="1"/>
  <c r="BS808" i="10"/>
  <c r="V366" i="13" s="1"/>
  <c r="BS810" i="10"/>
  <c r="V368" i="13" s="1"/>
  <c r="BA813" i="10"/>
  <c r="D371" i="13" s="1"/>
  <c r="BA814" i="10"/>
  <c r="D372" i="13" s="1"/>
  <c r="BA815" i="10"/>
  <c r="D373" i="13" s="1"/>
  <c r="BA816" i="10"/>
  <c r="D374" i="13" s="1"/>
  <c r="BA817" i="10"/>
  <c r="D375" i="13" s="1"/>
  <c r="BA818" i="10"/>
  <c r="D376" i="13" s="1"/>
  <c r="BA819" i="10"/>
  <c r="D377" i="13" s="1"/>
  <c r="BC813" i="10"/>
  <c r="F371" i="13" s="1"/>
  <c r="BC815" i="10"/>
  <c r="F373" i="13" s="1"/>
  <c r="BC817" i="10"/>
  <c r="F375" i="13" s="1"/>
  <c r="BC819" i="10"/>
  <c r="F377" i="13" s="1"/>
  <c r="BC821" i="10"/>
  <c r="F379" i="13" s="1"/>
  <c r="BD813" i="10"/>
  <c r="G371" i="13" s="1"/>
  <c r="BD815" i="10"/>
  <c r="G373" i="13" s="1"/>
  <c r="BD817" i="10"/>
  <c r="G375" i="13" s="1"/>
  <c r="BD819" i="10"/>
  <c r="G377" i="13" s="1"/>
  <c r="BQ813" i="10"/>
  <c r="T371" i="13" s="1"/>
  <c r="BQ814" i="10"/>
  <c r="T372" i="13" s="1"/>
  <c r="BQ815" i="10"/>
  <c r="T373" i="13" s="1"/>
  <c r="BQ816" i="10"/>
  <c r="T374" i="13" s="1"/>
  <c r="BQ817" i="10"/>
  <c r="T375" i="13" s="1"/>
  <c r="BQ818" i="10"/>
  <c r="T376" i="13" s="1"/>
  <c r="BQ819" i="10"/>
  <c r="T377" i="13" s="1"/>
  <c r="BS813" i="10"/>
  <c r="V371" i="13" s="1"/>
  <c r="BS815" i="10"/>
  <c r="V373" i="13" s="1"/>
  <c r="BS817" i="10"/>
  <c r="V375" i="13" s="1"/>
  <c r="BS819" i="10"/>
  <c r="V377" i="13" s="1"/>
  <c r="BT813" i="10"/>
  <c r="W371" i="13" s="1"/>
  <c r="BT815" i="10"/>
  <c r="W373" i="13" s="1"/>
  <c r="BT817" i="10"/>
  <c r="W375" i="13" s="1"/>
  <c r="BT819" i="10"/>
  <c r="W377" i="13" s="1"/>
  <c r="BA825" i="10"/>
  <c r="D383" i="13" s="1"/>
  <c r="BA826" i="10"/>
  <c r="D384" i="13" s="1"/>
  <c r="BA827" i="10"/>
  <c r="D385" i="13" s="1"/>
  <c r="BA828" i="10"/>
  <c r="D386" i="13" s="1"/>
  <c r="BA829" i="10"/>
  <c r="D387" i="13" s="1"/>
  <c r="BA830" i="10"/>
  <c r="D388" i="13" s="1"/>
  <c r="BA831" i="10"/>
  <c r="D389" i="13" s="1"/>
  <c r="BA832" i="10"/>
  <c r="D390" i="13" s="1"/>
  <c r="BC826" i="10"/>
  <c r="F384" i="13" s="1"/>
  <c r="BC828" i="10"/>
  <c r="F386" i="13" s="1"/>
  <c r="BC830" i="10"/>
  <c r="F388" i="13" s="1"/>
  <c r="BC832" i="10"/>
  <c r="F390" i="13" s="1"/>
  <c r="BD826" i="10"/>
  <c r="G384" i="13" s="1"/>
  <c r="BD828" i="10"/>
  <c r="G386" i="13" s="1"/>
  <c r="BD830" i="10"/>
  <c r="G388" i="13" s="1"/>
  <c r="BD832" i="10"/>
  <c r="G390" i="13" s="1"/>
  <c r="BQ825" i="10"/>
  <c r="T383" i="13" s="1"/>
  <c r="BQ826" i="10"/>
  <c r="T384" i="13" s="1"/>
  <c r="BQ827" i="10"/>
  <c r="T385" i="13" s="1"/>
  <c r="BQ828" i="10"/>
  <c r="T386" i="13" s="1"/>
  <c r="BQ829" i="10"/>
  <c r="T387" i="13" s="1"/>
  <c r="BQ830" i="10"/>
  <c r="T388" i="13" s="1"/>
  <c r="BQ831" i="10"/>
  <c r="T389" i="13" s="1"/>
  <c r="BQ832" i="10"/>
  <c r="T390" i="13" s="1"/>
  <c r="BS826" i="10"/>
  <c r="V384" i="13" s="1"/>
  <c r="BS828" i="10"/>
  <c r="V386" i="13" s="1"/>
  <c r="BS830" i="10"/>
  <c r="V388" i="13" s="1"/>
  <c r="BS832" i="10"/>
  <c r="V390" i="13" s="1"/>
  <c r="BT826" i="10"/>
  <c r="W384" i="13" s="1"/>
  <c r="BT828" i="10"/>
  <c r="W386" i="13" s="1"/>
  <c r="BT830" i="10"/>
  <c r="W388" i="13" s="1"/>
  <c r="BT832" i="10"/>
  <c r="W390" i="13" s="1"/>
  <c r="BB835" i="10"/>
  <c r="E393" i="13" s="1"/>
  <c r="BB836" i="10"/>
  <c r="E394" i="13" s="1"/>
  <c r="BB837" i="10"/>
  <c r="E395" i="13" s="1"/>
  <c r="BB838" i="10"/>
  <c r="E396" i="13" s="1"/>
  <c r="BB839" i="10"/>
  <c r="E397" i="13" s="1"/>
  <c r="BB840" i="10"/>
  <c r="E398" i="13" s="1"/>
  <c r="BB842" i="10"/>
  <c r="E400" i="13" s="1"/>
  <c r="BB843" i="10"/>
  <c r="E401" i="13" s="1"/>
  <c r="BC836" i="10"/>
  <c r="F394" i="13" s="1"/>
  <c r="BC838" i="10"/>
  <c r="F396" i="13" s="1"/>
  <c r="BC840" i="10"/>
  <c r="F398" i="13" s="1"/>
  <c r="BC842" i="10"/>
  <c r="F400" i="13" s="1"/>
  <c r="BD836" i="10"/>
  <c r="G394" i="13" s="1"/>
  <c r="BD838" i="10"/>
  <c r="G396" i="13" s="1"/>
  <c r="BD840" i="10"/>
  <c r="G398" i="13" s="1"/>
  <c r="BD842" i="10"/>
  <c r="G400" i="13" s="1"/>
  <c r="BR835" i="10"/>
  <c r="U393" i="13" s="1"/>
  <c r="BR836" i="10"/>
  <c r="U394" i="13" s="1"/>
  <c r="BR837" i="10"/>
  <c r="U395" i="13" s="1"/>
  <c r="BR838" i="10"/>
  <c r="U396" i="13" s="1"/>
  <c r="BR839" i="10"/>
  <c r="U397" i="13" s="1"/>
  <c r="BR840" i="10"/>
  <c r="U398" i="13" s="1"/>
  <c r="BR842" i="10"/>
  <c r="U400" i="13" s="1"/>
  <c r="BR843" i="10"/>
  <c r="U401" i="13" s="1"/>
  <c r="BS836" i="10"/>
  <c r="V394" i="13" s="1"/>
  <c r="BS838" i="10"/>
  <c r="V396" i="13" s="1"/>
  <c r="BS840" i="10"/>
  <c r="V398" i="13" s="1"/>
  <c r="BS842" i="10"/>
  <c r="V400" i="13" s="1"/>
  <c r="BT836" i="10"/>
  <c r="W394" i="13" s="1"/>
  <c r="BT838" i="10"/>
  <c r="W396" i="13" s="1"/>
  <c r="BT840" i="10"/>
  <c r="W398" i="13" s="1"/>
  <c r="BT842" i="10"/>
  <c r="W400" i="13" s="1"/>
  <c r="BB791" i="10"/>
  <c r="E349" i="13" s="1"/>
  <c r="BD791" i="10"/>
  <c r="G349" i="13" s="1"/>
  <c r="BQ791" i="10"/>
  <c r="T349" i="13" s="1"/>
  <c r="BT791" i="10"/>
  <c r="W349" i="13" s="1"/>
  <c r="BA791" i="10"/>
  <c r="D349" i="13" s="1"/>
  <c r="BC791" i="10"/>
  <c r="F349" i="13" s="1"/>
  <c r="BR791" i="10"/>
  <c r="U349" i="13" s="1"/>
  <c r="BB779" i="10"/>
  <c r="E337" i="13" s="1"/>
  <c r="BC779" i="10"/>
  <c r="F337" i="13" s="1"/>
  <c r="BQ779" i="10"/>
  <c r="T337" i="13" s="1"/>
  <c r="BS779" i="10"/>
  <c r="V337" i="13" s="1"/>
  <c r="BA779" i="10"/>
  <c r="D337" i="13" s="1"/>
  <c r="BD779" i="10"/>
  <c r="G337" i="13" s="1"/>
  <c r="BR779" i="10"/>
  <c r="U337" i="13" s="1"/>
  <c r="BT779" i="10"/>
  <c r="W337" i="13" s="1"/>
  <c r="BC767" i="10"/>
  <c r="F325" i="13" s="1"/>
  <c r="BA754" i="10"/>
  <c r="D312" i="13" s="1"/>
  <c r="BB754" i="10"/>
  <c r="E312" i="13" s="1"/>
  <c r="BD754" i="10"/>
  <c r="G312" i="13" s="1"/>
  <c r="BT754" i="10"/>
  <c r="W312" i="13" s="1"/>
  <c r="BV754" i="10"/>
  <c r="Y312" i="13" s="1"/>
  <c r="BQ754" i="10"/>
  <c r="T312" i="13" s="1"/>
  <c r="BC754" i="10"/>
  <c r="F312" i="13" s="1"/>
  <c r="BS754" i="10"/>
  <c r="V312" i="13" s="1"/>
  <c r="BT542" i="10"/>
  <c r="W100" i="13" s="1"/>
  <c r="BT541" i="10"/>
  <c r="W99" i="13" s="1"/>
  <c r="BT539" i="10"/>
  <c r="W97" i="13" s="1"/>
  <c r="BT538" i="10"/>
  <c r="W96" i="13" s="1"/>
  <c r="BT537" i="10"/>
  <c r="W95" i="13" s="1"/>
  <c r="BT536" i="10"/>
  <c r="W94" i="13" s="1"/>
  <c r="BT535" i="10"/>
  <c r="W93" i="13" s="1"/>
  <c r="BT534" i="10"/>
  <c r="W92" i="13" s="1"/>
  <c r="BT533" i="10"/>
  <c r="W91" i="13" s="1"/>
  <c r="BT532" i="10"/>
  <c r="W90" i="13" s="1"/>
  <c r="BR542" i="10"/>
  <c r="U100" i="13" s="1"/>
  <c r="BR541" i="10"/>
  <c r="U99" i="13" s="1"/>
  <c r="BR539" i="10"/>
  <c r="U97" i="13" s="1"/>
  <c r="BR538" i="10"/>
  <c r="U96" i="13" s="1"/>
  <c r="BR537" i="10"/>
  <c r="U95" i="13" s="1"/>
  <c r="BR536" i="10"/>
  <c r="U94" i="13" s="1"/>
  <c r="BR535" i="10"/>
  <c r="U93" i="13" s="1"/>
  <c r="BR534" i="10"/>
  <c r="U92" i="13" s="1"/>
  <c r="BR533" i="10"/>
  <c r="U91" i="13" s="1"/>
  <c r="BR532" i="10"/>
  <c r="U90" i="13" s="1"/>
  <c r="BI542" i="10"/>
  <c r="L100" i="13" s="1"/>
  <c r="BI541" i="10"/>
  <c r="L99" i="13" s="1"/>
  <c r="BI539" i="10"/>
  <c r="L97" i="13" s="1"/>
  <c r="BI538" i="10"/>
  <c r="L96" i="13" s="1"/>
  <c r="BI537" i="10"/>
  <c r="L95" i="13" s="1"/>
  <c r="BI536" i="10"/>
  <c r="L94" i="13" s="1"/>
  <c r="BI535" i="10"/>
  <c r="L93" i="13" s="1"/>
  <c r="BI534" i="10"/>
  <c r="L92" i="13" s="1"/>
  <c r="BI533" i="10"/>
  <c r="L91" i="13" s="1"/>
  <c r="BI532" i="10"/>
  <c r="L90" i="13" s="1"/>
  <c r="BH542" i="10"/>
  <c r="K100" i="13" s="1"/>
  <c r="BH541" i="10"/>
  <c r="K99" i="13" s="1"/>
  <c r="BH539" i="10"/>
  <c r="K97" i="13" s="1"/>
  <c r="BH538" i="10"/>
  <c r="K96" i="13" s="1"/>
  <c r="BH537" i="10"/>
  <c r="K95" i="13" s="1"/>
  <c r="BH536" i="10"/>
  <c r="K94" i="13" s="1"/>
  <c r="BH535" i="10"/>
  <c r="K93" i="13" s="1"/>
  <c r="BH534" i="10"/>
  <c r="K92" i="13" s="1"/>
  <c r="BH533" i="10"/>
  <c r="K91" i="13" s="1"/>
  <c r="BH532" i="10"/>
  <c r="K90" i="13" s="1"/>
  <c r="AZ541" i="10"/>
  <c r="AZ539" i="10"/>
  <c r="AZ538" i="10"/>
  <c r="AZ537" i="10"/>
  <c r="BN537" i="10" s="1"/>
  <c r="Q95" i="13" s="1"/>
  <c r="AZ536" i="10"/>
  <c r="BK536" i="10" s="1"/>
  <c r="N94" i="13" s="1"/>
  <c r="AZ535" i="10"/>
  <c r="BO535" i="10" s="1"/>
  <c r="R93" i="13" s="1"/>
  <c r="AZ534" i="10"/>
  <c r="BO534" i="10" s="1"/>
  <c r="R92" i="13" s="1"/>
  <c r="AZ533" i="10"/>
  <c r="BA533" i="10" s="1"/>
  <c r="D91" i="13" s="1"/>
  <c r="AZ532" i="10"/>
  <c r="BT530" i="10"/>
  <c r="W88" i="13" s="1"/>
  <c r="BT527" i="10"/>
  <c r="W85" i="13" s="1"/>
  <c r="BT526" i="10"/>
  <c r="W84" i="13" s="1"/>
  <c r="BT525" i="10"/>
  <c r="W83" i="13" s="1"/>
  <c r="BT524" i="10"/>
  <c r="W82" i="13" s="1"/>
  <c r="BT523" i="10"/>
  <c r="W81" i="13" s="1"/>
  <c r="BT522" i="10"/>
  <c r="W80" i="13" s="1"/>
  <c r="BT521" i="10"/>
  <c r="W79" i="13" s="1"/>
  <c r="BT520" i="10"/>
  <c r="W78" i="13" s="1"/>
  <c r="BR530" i="10"/>
  <c r="U88" i="13" s="1"/>
  <c r="BR527" i="10"/>
  <c r="U85" i="13" s="1"/>
  <c r="BR526" i="10"/>
  <c r="U84" i="13" s="1"/>
  <c r="BR525" i="10"/>
  <c r="U83" i="13" s="1"/>
  <c r="BR524" i="10"/>
  <c r="U82" i="13" s="1"/>
  <c r="BR523" i="10"/>
  <c r="U81" i="13" s="1"/>
  <c r="BR522" i="10"/>
  <c r="U80" i="13" s="1"/>
  <c r="BR521" i="10"/>
  <c r="U79" i="13" s="1"/>
  <c r="BR520" i="10"/>
  <c r="U78" i="13" s="1"/>
  <c r="BI530" i="10"/>
  <c r="L88" i="13" s="1"/>
  <c r="BI527" i="10"/>
  <c r="L85" i="13" s="1"/>
  <c r="BI526" i="10"/>
  <c r="L84" i="13" s="1"/>
  <c r="BI525" i="10"/>
  <c r="L83" i="13" s="1"/>
  <c r="BI524" i="10"/>
  <c r="L82" i="13" s="1"/>
  <c r="BI523" i="10"/>
  <c r="L81" i="13" s="1"/>
  <c r="BI522" i="10"/>
  <c r="L80" i="13" s="1"/>
  <c r="BI521" i="10"/>
  <c r="L79" i="13" s="1"/>
  <c r="BI520" i="10"/>
  <c r="L78" i="13" s="1"/>
  <c r="BH530" i="10"/>
  <c r="K88" i="13" s="1"/>
  <c r="BH527" i="10"/>
  <c r="K85" i="13" s="1"/>
  <c r="BH526" i="10"/>
  <c r="K84" i="13" s="1"/>
  <c r="BH525" i="10"/>
  <c r="K83" i="13" s="1"/>
  <c r="BH524" i="10"/>
  <c r="K82" i="13" s="1"/>
  <c r="BH523" i="10"/>
  <c r="K81" i="13" s="1"/>
  <c r="BH522" i="10"/>
  <c r="K80" i="13" s="1"/>
  <c r="BH521" i="10"/>
  <c r="K79" i="13" s="1"/>
  <c r="BH520" i="10"/>
  <c r="K78" i="13" s="1"/>
  <c r="AZ530" i="10"/>
  <c r="BQ530" i="10" s="1"/>
  <c r="T88" i="13" s="1"/>
  <c r="AZ527" i="10"/>
  <c r="AZ526" i="10"/>
  <c r="BN526" i="10" s="1"/>
  <c r="Q84" i="13" s="1"/>
  <c r="AZ525" i="10"/>
  <c r="AZ524" i="10"/>
  <c r="BM524" i="10" s="1"/>
  <c r="P82" i="13" s="1"/>
  <c r="AZ523" i="10"/>
  <c r="BJ523" i="10" s="1"/>
  <c r="M81" i="13" s="1"/>
  <c r="AZ522" i="10"/>
  <c r="BL522" i="10" s="1"/>
  <c r="O80" i="13" s="1"/>
  <c r="AZ521" i="10"/>
  <c r="BF521" i="10" s="1"/>
  <c r="I79" i="13" s="1"/>
  <c r="AZ520" i="10"/>
  <c r="BJ520" i="10" s="1"/>
  <c r="M78" i="13" s="1"/>
  <c r="BT517" i="10"/>
  <c r="W75" i="13" s="1"/>
  <c r="BT516" i="10"/>
  <c r="W74" i="13" s="1"/>
  <c r="BT514" i="10"/>
  <c r="W72" i="13" s="1"/>
  <c r="BT513" i="10"/>
  <c r="W71" i="13" s="1"/>
  <c r="BT512" i="10"/>
  <c r="W70" i="13" s="1"/>
  <c r="BT511" i="10"/>
  <c r="W69" i="13" s="1"/>
  <c r="BT510" i="10"/>
  <c r="W68" i="13" s="1"/>
  <c r="BT509" i="10"/>
  <c r="W67" i="13" s="1"/>
  <c r="BT508" i="10"/>
  <c r="W66" i="13" s="1"/>
  <c r="BT507" i="10"/>
  <c r="W65" i="13" s="1"/>
  <c r="BR517" i="10"/>
  <c r="U75" i="13" s="1"/>
  <c r="BR516" i="10"/>
  <c r="U74" i="13" s="1"/>
  <c r="BR514" i="10"/>
  <c r="U72" i="13" s="1"/>
  <c r="BR513" i="10"/>
  <c r="U71" i="13" s="1"/>
  <c r="BR512" i="10"/>
  <c r="U70" i="13" s="1"/>
  <c r="BR511" i="10"/>
  <c r="U69" i="13" s="1"/>
  <c r="BR510" i="10"/>
  <c r="U68" i="13" s="1"/>
  <c r="BR509" i="10"/>
  <c r="U67" i="13" s="1"/>
  <c r="BR508" i="10"/>
  <c r="U66" i="13" s="1"/>
  <c r="BR507" i="10"/>
  <c r="U65" i="13" s="1"/>
  <c r="BI517" i="10"/>
  <c r="L75" i="13" s="1"/>
  <c r="BI516" i="10"/>
  <c r="L74" i="13" s="1"/>
  <c r="BI514" i="10"/>
  <c r="L72" i="13" s="1"/>
  <c r="BI513" i="10"/>
  <c r="L71" i="13" s="1"/>
  <c r="BI512" i="10"/>
  <c r="L70" i="13" s="1"/>
  <c r="BI511" i="10"/>
  <c r="L69" i="13" s="1"/>
  <c r="BI510" i="10"/>
  <c r="L68" i="13" s="1"/>
  <c r="BI509" i="10"/>
  <c r="L67" i="13" s="1"/>
  <c r="BI508" i="10"/>
  <c r="L66" i="13" s="1"/>
  <c r="BI507" i="10"/>
  <c r="L65" i="13" s="1"/>
  <c r="BH517" i="10"/>
  <c r="K75" i="13" s="1"/>
  <c r="BH516" i="10"/>
  <c r="K74" i="13" s="1"/>
  <c r="BH514" i="10"/>
  <c r="K72" i="13" s="1"/>
  <c r="BH513" i="10"/>
  <c r="K71" i="13" s="1"/>
  <c r="BH512" i="10"/>
  <c r="K70" i="13" s="1"/>
  <c r="BH511" i="10"/>
  <c r="K69" i="13" s="1"/>
  <c r="BH510" i="10"/>
  <c r="K68" i="13" s="1"/>
  <c r="BH509" i="10"/>
  <c r="K67" i="13" s="1"/>
  <c r="BH508" i="10"/>
  <c r="K66" i="13" s="1"/>
  <c r="BH507" i="10"/>
  <c r="K65" i="13" s="1"/>
  <c r="BI505" i="10"/>
  <c r="L63" i="13" s="1"/>
  <c r="BI504" i="10"/>
  <c r="L62" i="13" s="1"/>
  <c r="BI502" i="10"/>
  <c r="L60" i="13" s="1"/>
  <c r="BI501" i="10"/>
  <c r="L59" i="13" s="1"/>
  <c r="BI500" i="10"/>
  <c r="L58" i="13" s="1"/>
  <c r="BI499" i="10"/>
  <c r="BI498" i="10"/>
  <c r="L56" i="13" s="1"/>
  <c r="BI497" i="10"/>
  <c r="L55" i="13" s="1"/>
  <c r="BI496" i="10"/>
  <c r="L54" i="13" s="1"/>
  <c r="BI495" i="10"/>
  <c r="L53" i="13" s="1"/>
  <c r="AZ517" i="10"/>
  <c r="BP517" i="10" s="1"/>
  <c r="S75" i="13" s="1"/>
  <c r="AZ516" i="10"/>
  <c r="BF516" i="10" s="1"/>
  <c r="I74" i="13" s="1"/>
  <c r="AZ514" i="10"/>
  <c r="BL514" i="10" s="1"/>
  <c r="O72" i="13" s="1"/>
  <c r="AZ513" i="10"/>
  <c r="BJ513" i="10" s="1"/>
  <c r="M71" i="13" s="1"/>
  <c r="AZ512" i="10"/>
  <c r="C70" i="13" s="1"/>
  <c r="AZ511" i="10"/>
  <c r="BE511" i="10" s="1"/>
  <c r="H69" i="13" s="1"/>
  <c r="AZ510" i="10"/>
  <c r="BF510" i="10" s="1"/>
  <c r="I68" i="13" s="1"/>
  <c r="AZ509" i="10"/>
  <c r="BS509" i="10" s="1"/>
  <c r="V67" i="13" s="1"/>
  <c r="AZ508" i="10"/>
  <c r="BJ508" i="10" s="1"/>
  <c r="M66" i="13" s="1"/>
  <c r="AZ507" i="10"/>
  <c r="BT505" i="10"/>
  <c r="W63" i="13" s="1"/>
  <c r="BT504" i="10"/>
  <c r="W62" i="13" s="1"/>
  <c r="BT502" i="10"/>
  <c r="W60" i="13" s="1"/>
  <c r="BT501" i="10"/>
  <c r="W59" i="13" s="1"/>
  <c r="BT500" i="10"/>
  <c r="W58" i="13" s="1"/>
  <c r="BT499" i="10"/>
  <c r="W57" i="13" s="1"/>
  <c r="BT498" i="10"/>
  <c r="W56" i="13" s="1"/>
  <c r="BT497" i="10"/>
  <c r="W55" i="13" s="1"/>
  <c r="BT496" i="10"/>
  <c r="W54" i="13" s="1"/>
  <c r="BT495" i="10"/>
  <c r="W53" i="13" s="1"/>
  <c r="BR505" i="10"/>
  <c r="U63" i="13" s="1"/>
  <c r="BR504" i="10"/>
  <c r="U62" i="13" s="1"/>
  <c r="BR502" i="10"/>
  <c r="U60" i="13" s="1"/>
  <c r="BR501" i="10"/>
  <c r="U59" i="13" s="1"/>
  <c r="BR500" i="10"/>
  <c r="U58" i="13" s="1"/>
  <c r="BR499" i="10"/>
  <c r="U57" i="13" s="1"/>
  <c r="BR498" i="10"/>
  <c r="U56" i="13" s="1"/>
  <c r="BR497" i="10"/>
  <c r="U55" i="13" s="1"/>
  <c r="BR496" i="10"/>
  <c r="U54" i="13" s="1"/>
  <c r="BR495" i="10"/>
  <c r="U53" i="13" s="1"/>
  <c r="BH505" i="10"/>
  <c r="K63" i="13" s="1"/>
  <c r="BH504" i="10"/>
  <c r="K62" i="13" s="1"/>
  <c r="BH502" i="10"/>
  <c r="K60" i="13" s="1"/>
  <c r="BH501" i="10"/>
  <c r="K59" i="13" s="1"/>
  <c r="BH500" i="10"/>
  <c r="K58" i="13" s="1"/>
  <c r="BH499" i="10"/>
  <c r="K57" i="13" s="1"/>
  <c r="BH498" i="10"/>
  <c r="K56" i="13" s="1"/>
  <c r="BH497" i="10"/>
  <c r="K55" i="13" s="1"/>
  <c r="BH496" i="10"/>
  <c r="K54" i="13" s="1"/>
  <c r="BH495" i="10"/>
  <c r="K53" i="13" s="1"/>
  <c r="AZ505" i="10"/>
  <c r="BQ505" i="10" s="1"/>
  <c r="T63" i="13" s="1"/>
  <c r="AZ504" i="10"/>
  <c r="BF504" i="10" s="1"/>
  <c r="I62" i="13" s="1"/>
  <c r="AZ502" i="10"/>
  <c r="BK502" i="10" s="1"/>
  <c r="N60" i="13" s="1"/>
  <c r="AZ501" i="10"/>
  <c r="BO501" i="10" s="1"/>
  <c r="R59" i="13" s="1"/>
  <c r="AZ500" i="10"/>
  <c r="C58" i="13" s="1"/>
  <c r="BT487" i="10"/>
  <c r="W45" i="13" s="1"/>
  <c r="BR487" i="10"/>
  <c r="U45" i="13" s="1"/>
  <c r="BI487" i="10"/>
  <c r="L45" i="13" s="1"/>
  <c r="BH487" i="10"/>
  <c r="K45" i="13" s="1"/>
  <c r="AZ487" i="10"/>
  <c r="BN383" i="10"/>
  <c r="BM383" i="10"/>
  <c r="AZ499" i="10"/>
  <c r="C57" i="13" s="1"/>
  <c r="AZ498" i="10"/>
  <c r="BA498" i="10" s="1"/>
  <c r="D56" i="13" s="1"/>
  <c r="AZ497" i="10"/>
  <c r="AZ496" i="10"/>
  <c r="BN496" i="10" s="1"/>
  <c r="Q54" i="13" s="1"/>
  <c r="AZ495" i="10"/>
  <c r="BV809" i="10"/>
  <c r="Y367" i="13" s="1"/>
  <c r="BL517" i="10"/>
  <c r="O75" i="13" s="1"/>
  <c r="BG517" i="10"/>
  <c r="J75" i="13" s="1"/>
  <c r="BK517" i="10"/>
  <c r="N75" i="13" s="1"/>
  <c r="BM505" i="10"/>
  <c r="P63" i="13" s="1"/>
  <c r="BK505" i="10"/>
  <c r="N63" i="13" s="1"/>
  <c r="BJ505" i="10"/>
  <c r="M63" i="13" s="1"/>
  <c r="BP505" i="10"/>
  <c r="S63" i="13" s="1"/>
  <c r="BL505" i="10"/>
  <c r="O63" i="13" s="1"/>
  <c r="BO541" i="10"/>
  <c r="R99" i="13" s="1"/>
  <c r="BL541" i="10"/>
  <c r="O99" i="13" s="1"/>
  <c r="BF541" i="10"/>
  <c r="I99" i="13" s="1"/>
  <c r="BN541" i="10"/>
  <c r="Q99" i="13" s="1"/>
  <c r="BE541" i="10"/>
  <c r="H99" i="13" s="1"/>
  <c r="BQ541" i="10"/>
  <c r="T99" i="13" s="1"/>
  <c r="BK541" i="10"/>
  <c r="N99" i="13" s="1"/>
  <c r="BJ541" i="10"/>
  <c r="M99" i="13" s="1"/>
  <c r="BM541" i="10"/>
  <c r="P99" i="13" s="1"/>
  <c r="BO504" i="10"/>
  <c r="R62" i="13" s="1"/>
  <c r="BE504" i="10"/>
  <c r="BN504" i="10"/>
  <c r="Q62" i="13" s="1"/>
  <c r="BM504" i="10"/>
  <c r="P62" i="13" s="1"/>
  <c r="BP504" i="10"/>
  <c r="S62" i="13" s="1"/>
  <c r="BO516" i="10"/>
  <c r="R74" i="13" s="1"/>
  <c r="BJ516" i="10"/>
  <c r="M74" i="13" s="1"/>
  <c r="BE516" i="10"/>
  <c r="BK516" i="10"/>
  <c r="N74" i="13" s="1"/>
  <c r="BP516" i="10"/>
  <c r="S74" i="13" s="1"/>
  <c r="BF539" i="10"/>
  <c r="I97" i="13" s="1"/>
  <c r="BE539" i="10"/>
  <c r="H97" i="13" s="1"/>
  <c r="BQ539" i="10"/>
  <c r="T97" i="13" s="1"/>
  <c r="BN539" i="10"/>
  <c r="Q97" i="13" s="1"/>
  <c r="BO539" i="10"/>
  <c r="R97" i="13" s="1"/>
  <c r="BM539" i="10"/>
  <c r="P97" i="13" s="1"/>
  <c r="BP539" i="10"/>
  <c r="S97" i="13" s="1"/>
  <c r="BF502" i="10"/>
  <c r="I60" i="13" s="1"/>
  <c r="BE502" i="10"/>
  <c r="BJ502" i="10"/>
  <c r="M60" i="13" s="1"/>
  <c r="BJ527" i="10"/>
  <c r="M85" i="13" s="1"/>
  <c r="BF527" i="10"/>
  <c r="I85" i="13" s="1"/>
  <c r="BE527" i="10"/>
  <c r="H85" i="13" s="1"/>
  <c r="BQ527" i="10"/>
  <c r="T85" i="13" s="1"/>
  <c r="BP527" i="10"/>
  <c r="S85" i="13" s="1"/>
  <c r="BO527" i="10"/>
  <c r="R85" i="13" s="1"/>
  <c r="BL527" i="10"/>
  <c r="O85" i="13" s="1"/>
  <c r="BK527" i="10"/>
  <c r="N85" i="13" s="1"/>
  <c r="BN527" i="10"/>
  <c r="Q85" i="13" s="1"/>
  <c r="BM527" i="10"/>
  <c r="P85" i="13" s="1"/>
  <c r="BF526" i="10"/>
  <c r="I84" i="13" s="1"/>
  <c r="BO538" i="10"/>
  <c r="R96" i="13" s="1"/>
  <c r="BM513" i="10"/>
  <c r="P71" i="13" s="1"/>
  <c r="BO537" i="10"/>
  <c r="BF537" i="10"/>
  <c r="I95" i="13" s="1"/>
  <c r="BE525" i="10"/>
  <c r="H83" i="13" s="1"/>
  <c r="BQ525" i="10"/>
  <c r="T83" i="13" s="1"/>
  <c r="BO525" i="10"/>
  <c r="R83" i="13" s="1"/>
  <c r="BL525" i="10"/>
  <c r="O83" i="13" s="1"/>
  <c r="BF525" i="10"/>
  <c r="I83" i="13" s="1"/>
  <c r="BN525" i="10"/>
  <c r="Q83" i="13" s="1"/>
  <c r="BJ525" i="10"/>
  <c r="M83" i="13" s="1"/>
  <c r="BK525" i="10"/>
  <c r="N83" i="13" s="1"/>
  <c r="BM525" i="10"/>
  <c r="P83" i="13" s="1"/>
  <c r="BO500" i="10"/>
  <c r="BN536" i="10"/>
  <c r="Q94" i="13" s="1"/>
  <c r="BF536" i="10"/>
  <c r="I94" i="13" s="1"/>
  <c r="BQ536" i="10"/>
  <c r="T94" i="13" s="1"/>
  <c r="BE536" i="10"/>
  <c r="BO536" i="10"/>
  <c r="R94" i="13" s="1"/>
  <c r="BL536" i="10"/>
  <c r="O94" i="13" s="1"/>
  <c r="BJ536" i="10"/>
  <c r="M94" i="13" s="1"/>
  <c r="BQ511" i="10"/>
  <c r="T69" i="13" s="1"/>
  <c r="BP511" i="10"/>
  <c r="S69" i="13" s="1"/>
  <c r="BJ499" i="10"/>
  <c r="M57" i="13" s="1"/>
  <c r="BO499" i="10"/>
  <c r="BE524" i="10"/>
  <c r="BJ524" i="10"/>
  <c r="M82" i="13" s="1"/>
  <c r="BF524" i="10"/>
  <c r="I82" i="13" s="1"/>
  <c r="BO524" i="10"/>
  <c r="R82" i="13" s="1"/>
  <c r="BG524" i="10"/>
  <c r="J82" i="13" s="1"/>
  <c r="BM510" i="10"/>
  <c r="P68" i="13" s="1"/>
  <c r="BE535" i="10"/>
  <c r="H93" i="13" s="1"/>
  <c r="BN535" i="10"/>
  <c r="Q93" i="13" s="1"/>
  <c r="BP535" i="10"/>
  <c r="S93" i="13" s="1"/>
  <c r="BK523" i="10"/>
  <c r="N81" i="13" s="1"/>
  <c r="BL523" i="10"/>
  <c r="O81" i="13" s="1"/>
  <c r="BP523" i="10"/>
  <c r="S81" i="13" s="1"/>
  <c r="BO497" i="10"/>
  <c r="R55" i="13" s="1"/>
  <c r="BE508" i="10"/>
  <c r="BQ532" i="10"/>
  <c r="T90" i="13" s="1"/>
  <c r="BN532" i="10"/>
  <c r="Q90" i="13" s="1"/>
  <c r="BE507" i="10"/>
  <c r="H65" i="13" s="1"/>
  <c r="BO507" i="10"/>
  <c r="R65" i="13" s="1"/>
  <c r="BO520" i="10"/>
  <c r="R78" i="13" s="1"/>
  <c r="BF520" i="10"/>
  <c r="I78" i="13" s="1"/>
  <c r="BN520" i="10"/>
  <c r="Q78" i="13" s="1"/>
  <c r="BP520" i="10"/>
  <c r="S78" i="13" s="1"/>
  <c r="BO487" i="10"/>
  <c r="R45" i="13" s="1"/>
  <c r="BN487" i="10"/>
  <c r="Q45" i="13" s="1"/>
  <c r="BQ504" i="10"/>
  <c r="T62" i="13" s="1"/>
  <c r="BQ487" i="10"/>
  <c r="T45" i="13" s="1"/>
  <c r="BV843" i="10"/>
  <c r="Y401" i="13" s="1"/>
  <c r="BV842" i="10"/>
  <c r="Y400" i="13" s="1"/>
  <c r="BV839" i="10"/>
  <c r="Y397" i="13" s="1"/>
  <c r="BV838" i="10"/>
  <c r="Y396" i="13" s="1"/>
  <c r="BV837" i="10"/>
  <c r="Y395" i="13" s="1"/>
  <c r="BV836" i="10"/>
  <c r="Y394" i="13" s="1"/>
  <c r="BU835" i="10"/>
  <c r="X393" i="13" s="1"/>
  <c r="BV835" i="10"/>
  <c r="Y393" i="13" s="1"/>
  <c r="BU832" i="10"/>
  <c r="X390" i="13" s="1"/>
  <c r="BU831" i="10"/>
  <c r="X389" i="13" s="1"/>
  <c r="BU830" i="10"/>
  <c r="X388" i="13" s="1"/>
  <c r="BU829" i="10"/>
  <c r="X387" i="13" s="1"/>
  <c r="BU828" i="10"/>
  <c r="X386" i="13" s="1"/>
  <c r="BU827" i="10"/>
  <c r="X385" i="13" s="1"/>
  <c r="BU826" i="10"/>
  <c r="X384" i="13" s="1"/>
  <c r="BU825" i="10"/>
  <c r="X383" i="13" s="1"/>
  <c r="BU818" i="10"/>
  <c r="X376" i="13" s="1"/>
  <c r="BU817" i="10"/>
  <c r="X375" i="13" s="1"/>
  <c r="BU816" i="10"/>
  <c r="X374" i="13" s="1"/>
  <c r="BU815" i="10"/>
  <c r="X373" i="13" s="1"/>
  <c r="BU814" i="10"/>
  <c r="X372" i="13" s="1"/>
  <c r="BU813" i="10"/>
  <c r="X371" i="13" s="1"/>
  <c r="BU809" i="10"/>
  <c r="X367" i="13" s="1"/>
  <c r="BV808" i="10"/>
  <c r="Y366" i="13" s="1"/>
  <c r="BU808" i="10"/>
  <c r="X366" i="13" s="1"/>
  <c r="BU807" i="10"/>
  <c r="X365" i="13" s="1"/>
  <c r="BU806" i="10"/>
  <c r="X364" i="13" s="1"/>
  <c r="BU804" i="10"/>
  <c r="X362" i="13" s="1"/>
  <c r="BU803" i="10"/>
  <c r="X361" i="13" s="1"/>
  <c r="BU802" i="10"/>
  <c r="X360" i="13" s="1"/>
  <c r="BU799" i="10"/>
  <c r="X357" i="13" s="1"/>
  <c r="BV799" i="10"/>
  <c r="Y357" i="13" s="1"/>
  <c r="BU796" i="10"/>
  <c r="X354" i="13" s="1"/>
  <c r="BV791" i="10"/>
  <c r="Y349" i="13" s="1"/>
  <c r="BU791" i="10"/>
  <c r="X349" i="13" s="1"/>
  <c r="BV787" i="10"/>
  <c r="Y345" i="13" s="1"/>
  <c r="BV785" i="10"/>
  <c r="Y343" i="13" s="1"/>
  <c r="BV783" i="10"/>
  <c r="Y341" i="13" s="1"/>
  <c r="BU782" i="10"/>
  <c r="X340" i="13" s="1"/>
  <c r="BV781" i="10"/>
  <c r="Y339" i="13" s="1"/>
  <c r="BU780" i="10"/>
  <c r="X338" i="13" s="1"/>
  <c r="BV780" i="10"/>
  <c r="Y338" i="13" s="1"/>
  <c r="BU779" i="10"/>
  <c r="X337" i="13" s="1"/>
  <c r="BV779" i="10"/>
  <c r="Y337" i="13" s="1"/>
  <c r="BV778" i="10"/>
  <c r="Y336" i="13" s="1"/>
  <c r="BU775" i="10"/>
  <c r="X333" i="13" s="1"/>
  <c r="BV773" i="10"/>
  <c r="Y331" i="13" s="1"/>
  <c r="BU773" i="10"/>
  <c r="X331" i="13" s="1"/>
  <c r="BU772" i="10"/>
  <c r="X330" i="13" s="1"/>
  <c r="BU769" i="10"/>
  <c r="X327" i="13" s="1"/>
  <c r="BV762" i="10"/>
  <c r="Y320" i="13" s="1"/>
  <c r="BU762" i="10"/>
  <c r="X320" i="13" s="1"/>
  <c r="BV761" i="10"/>
  <c r="Y319" i="13" s="1"/>
  <c r="BU761" i="10"/>
  <c r="X319" i="13" s="1"/>
  <c r="BV760" i="10"/>
  <c r="Y318" i="13" s="1"/>
  <c r="BU760" i="10"/>
  <c r="X318" i="13" s="1"/>
  <c r="BU755" i="10"/>
  <c r="X313" i="13" s="1"/>
  <c r="BU754" i="10"/>
  <c r="X312" i="13" s="1"/>
  <c r="BU756" i="10"/>
  <c r="X314" i="13" s="1"/>
  <c r="BV756" i="10"/>
  <c r="Y314" i="13" s="1"/>
  <c r="BS535" i="10"/>
  <c r="V93" i="13" s="1"/>
  <c r="BS539" i="10"/>
  <c r="V97" i="13" s="1"/>
  <c r="BB523" i="10"/>
  <c r="E81" i="13" s="1"/>
  <c r="BS541" i="10"/>
  <c r="V99" i="13" s="1"/>
  <c r="BV810" i="10"/>
  <c r="Y368" i="13" s="1"/>
  <c r="BU798" i="10"/>
  <c r="X356" i="13" s="1"/>
  <c r="BV798" i="10"/>
  <c r="Y356" i="13" s="1"/>
  <c r="BU810" i="10"/>
  <c r="X368" i="13" s="1"/>
  <c r="BV786" i="10"/>
  <c r="Y344" i="13" s="1"/>
  <c r="BV774" i="10"/>
  <c r="Y332" i="13" s="1"/>
  <c r="BU786" i="10"/>
  <c r="X344" i="13" s="1"/>
  <c r="BU774" i="10"/>
  <c r="X332" i="13" s="1"/>
  <c r="BV763" i="10"/>
  <c r="Y321" i="13" s="1"/>
  <c r="BU763" i="10"/>
  <c r="X321" i="13" s="1"/>
  <c r="BC502" i="10"/>
  <c r="F60" i="13" s="1"/>
  <c r="BU524" i="10"/>
  <c r="X82" i="13" s="1"/>
  <c r="BB532" i="10"/>
  <c r="E90" i="13" s="1"/>
  <c r="BU528" i="10"/>
  <c r="X86" i="13" s="1"/>
  <c r="BA528" i="10"/>
  <c r="D86" i="13" s="1"/>
  <c r="BA538" i="10"/>
  <c r="D96" i="13" s="1"/>
  <c r="BA504" i="10"/>
  <c r="D62" i="13" s="1"/>
  <c r="BA512" i="10"/>
  <c r="D70" i="13" s="1"/>
  <c r="BS516" i="10"/>
  <c r="V74" i="13" s="1"/>
  <c r="BC542" i="10"/>
  <c r="F100" i="13" s="1"/>
  <c r="BA507" i="10"/>
  <c r="D65" i="13" s="1"/>
  <c r="BA516" i="10"/>
  <c r="D74" i="13" s="1"/>
  <c r="BC516" i="10"/>
  <c r="F74" i="13" s="1"/>
  <c r="BA520" i="10"/>
  <c r="D78" i="13" s="1"/>
  <c r="BB541" i="10"/>
  <c r="E99" i="13" s="1"/>
  <c r="BC538" i="10"/>
  <c r="F96" i="13" s="1"/>
  <c r="BB509" i="10"/>
  <c r="E67" i="13" s="1"/>
  <c r="BS527" i="10"/>
  <c r="V85" i="13" s="1"/>
  <c r="BA527" i="10"/>
  <c r="D85" i="13" s="1"/>
  <c r="BB527" i="10"/>
  <c r="E85" i="13" s="1"/>
  <c r="BA499" i="10"/>
  <c r="D57" i="13" s="1"/>
  <c r="BB501" i="10"/>
  <c r="E59" i="13" s="1"/>
  <c r="BC499" i="10"/>
  <c r="F57" i="13" s="1"/>
  <c r="BD501" i="10"/>
  <c r="G59" i="13" s="1"/>
  <c r="BB510" i="10"/>
  <c r="E68" i="13" s="1"/>
  <c r="BA532" i="10"/>
  <c r="D90" i="13" s="1"/>
  <c r="BC536" i="10"/>
  <c r="F94" i="13" s="1"/>
  <c r="BA536" i="10"/>
  <c r="D94" i="13" s="1"/>
  <c r="BC541" i="10"/>
  <c r="F99" i="13" s="1"/>
  <c r="BA541" i="10"/>
  <c r="D99" i="13" s="1"/>
  <c r="BB500" i="10"/>
  <c r="E58" i="13" s="1"/>
  <c r="BD505" i="10"/>
  <c r="G63" i="13" s="1"/>
  <c r="BS523" i="10"/>
  <c r="V81" i="13" s="1"/>
  <c r="BA500" i="10"/>
  <c r="BA505" i="10"/>
  <c r="D63" i="13" s="1"/>
  <c r="BC505" i="10"/>
  <c r="F63" i="13" s="1"/>
  <c r="BA513" i="10"/>
  <c r="D71" i="13" s="1"/>
  <c r="BB507" i="10"/>
  <c r="E65" i="13" s="1"/>
  <c r="BS507" i="10"/>
  <c r="V65" i="13" s="1"/>
  <c r="BU527" i="10"/>
  <c r="X85" i="13" s="1"/>
  <c r="BS525" i="10"/>
  <c r="V83" i="13" s="1"/>
  <c r="BB525" i="10"/>
  <c r="E83" i="13" s="1"/>
  <c r="BC525" i="10"/>
  <c r="F83" i="13" s="1"/>
  <c r="BB513" i="10"/>
  <c r="E71" i="13" s="1"/>
  <c r="BA501" i="10"/>
  <c r="D59" i="13" s="1"/>
  <c r="BB499" i="10"/>
  <c r="E57" i="13" s="1"/>
  <c r="BB504" i="10"/>
  <c r="E62" i="13" s="1"/>
  <c r="BD499" i="10"/>
  <c r="G57" i="13" s="1"/>
  <c r="BD504" i="10"/>
  <c r="G62" i="13" s="1"/>
  <c r="BS499" i="10"/>
  <c r="V57" i="13" s="1"/>
  <c r="BS504" i="10"/>
  <c r="V62" i="13" s="1"/>
  <c r="BU505" i="10"/>
  <c r="X63" i="13" s="1"/>
  <c r="BB512" i="10"/>
  <c r="E70" i="13" s="1"/>
  <c r="BB517" i="10"/>
  <c r="E75" i="13" s="1"/>
  <c r="BA525" i="10"/>
  <c r="D83" i="13" s="1"/>
  <c r="BC527" i="10"/>
  <c r="F85" i="13" s="1"/>
  <c r="BB536" i="10"/>
  <c r="E94" i="13" s="1"/>
  <c r="BA539" i="10"/>
  <c r="D97" i="13" s="1"/>
  <c r="BB537" i="10"/>
  <c r="E95" i="13" s="1"/>
  <c r="BC539" i="10"/>
  <c r="F97" i="13" s="1"/>
  <c r="BS537" i="10"/>
  <c r="V95" i="13" s="1"/>
  <c r="BB520" i="10"/>
  <c r="E78" i="13" s="1"/>
  <c r="BB524" i="10"/>
  <c r="E82" i="13" s="1"/>
  <c r="BB528" i="10"/>
  <c r="E86" i="13" s="1"/>
  <c r="BS524" i="10"/>
  <c r="V82" i="13" s="1"/>
  <c r="BB538" i="10"/>
  <c r="E96" i="13" s="1"/>
  <c r="BA537" i="10"/>
  <c r="D95" i="13" s="1"/>
  <c r="BB535" i="10"/>
  <c r="E93" i="13" s="1"/>
  <c r="BB539" i="10"/>
  <c r="E97" i="13" s="1"/>
  <c r="BC537" i="10"/>
  <c r="F95" i="13" s="1"/>
  <c r="BD533" i="10"/>
  <c r="G91" i="13" s="1"/>
  <c r="BD535" i="10"/>
  <c r="G93" i="13" s="1"/>
  <c r="BD536" i="10"/>
  <c r="G94" i="13" s="1"/>
  <c r="BD537" i="10"/>
  <c r="G95" i="13" s="1"/>
  <c r="BD539" i="10"/>
  <c r="G97" i="13" s="1"/>
  <c r="BD541" i="10"/>
  <c r="G99" i="13" s="1"/>
  <c r="BV542" i="10"/>
  <c r="Y100" i="13" s="1"/>
  <c r="BD520" i="10"/>
  <c r="G78" i="13" s="1"/>
  <c r="BD523" i="10"/>
  <c r="G81" i="13" s="1"/>
  <c r="BD524" i="10"/>
  <c r="G82" i="13" s="1"/>
  <c r="BD525" i="10"/>
  <c r="G83" i="13" s="1"/>
  <c r="BU525" i="10"/>
  <c r="X83" i="13" s="1"/>
  <c r="BV525" i="10"/>
  <c r="Y83" i="13" s="1"/>
  <c r="BD527" i="10"/>
  <c r="G85" i="13" s="1"/>
  <c r="BV527" i="10"/>
  <c r="Y85" i="13" s="1"/>
  <c r="BD528" i="10"/>
  <c r="G86" i="13" s="1"/>
  <c r="BV528" i="10"/>
  <c r="Y86" i="13" s="1"/>
  <c r="BV520" i="10"/>
  <c r="Y78" i="13" s="1"/>
  <c r="BU510" i="10"/>
  <c r="X68" i="13" s="1"/>
  <c r="BU511" i="10"/>
  <c r="X69" i="13" s="1"/>
  <c r="BV511" i="10"/>
  <c r="Y69" i="13" s="1"/>
  <c r="BD512" i="10"/>
  <c r="G70" i="13" s="1"/>
  <c r="BD513" i="10"/>
  <c r="G71" i="13" s="1"/>
  <c r="BD516" i="10"/>
  <c r="G74" i="13" s="1"/>
  <c r="BV517" i="10"/>
  <c r="Y75" i="13" s="1"/>
  <c r="BD507" i="10"/>
  <c r="G65" i="13" s="1"/>
  <c r="BT492" i="10"/>
  <c r="W50" i="13" s="1"/>
  <c r="BT491" i="10"/>
  <c r="W49" i="13" s="1"/>
  <c r="BT490" i="10"/>
  <c r="W48" i="13" s="1"/>
  <c r="BT489" i="10"/>
  <c r="W47" i="13" s="1"/>
  <c r="BT488" i="10"/>
  <c r="W46" i="13" s="1"/>
  <c r="BT486" i="10"/>
  <c r="W44" i="13" s="1"/>
  <c r="BT485" i="10"/>
  <c r="W43" i="13" s="1"/>
  <c r="BT484" i="10"/>
  <c r="W42" i="13" s="1"/>
  <c r="BT483" i="10"/>
  <c r="W41" i="13" s="1"/>
  <c r="BT482" i="10"/>
  <c r="W40" i="13" s="1"/>
  <c r="BR492" i="10"/>
  <c r="U50" i="13" s="1"/>
  <c r="BR491" i="10"/>
  <c r="U49" i="13" s="1"/>
  <c r="BR490" i="10"/>
  <c r="U48" i="13" s="1"/>
  <c r="BR489" i="10"/>
  <c r="U47" i="13" s="1"/>
  <c r="BR488" i="10"/>
  <c r="U46" i="13" s="1"/>
  <c r="BR486" i="10"/>
  <c r="U44" i="13" s="1"/>
  <c r="BR485" i="10"/>
  <c r="U43" i="13" s="1"/>
  <c r="BR484" i="10"/>
  <c r="U42" i="13" s="1"/>
  <c r="BR483" i="10"/>
  <c r="U41" i="13" s="1"/>
  <c r="BR482" i="10"/>
  <c r="U40" i="13" s="1"/>
  <c r="BI492" i="10"/>
  <c r="L50" i="13" s="1"/>
  <c r="BI491" i="10"/>
  <c r="L49" i="13" s="1"/>
  <c r="BI490" i="10"/>
  <c r="L48" i="13" s="1"/>
  <c r="BI489" i="10"/>
  <c r="L47" i="13" s="1"/>
  <c r="BI488" i="10"/>
  <c r="L46" i="13" s="1"/>
  <c r="BI486" i="10"/>
  <c r="L44" i="13" s="1"/>
  <c r="BI485" i="10"/>
  <c r="L43" i="13" s="1"/>
  <c r="BI484" i="10"/>
  <c r="L42" i="13" s="1"/>
  <c r="BI483" i="10"/>
  <c r="L41" i="13" s="1"/>
  <c r="BI482" i="10"/>
  <c r="L40" i="13" s="1"/>
  <c r="BH492" i="10"/>
  <c r="K50" i="13" s="1"/>
  <c r="BH491" i="10"/>
  <c r="K49" i="13" s="1"/>
  <c r="BH490" i="10"/>
  <c r="K48" i="13" s="1"/>
  <c r="BH489" i="10"/>
  <c r="K47" i="13" s="1"/>
  <c r="BH488" i="10"/>
  <c r="K46" i="13" s="1"/>
  <c r="BH486" i="10"/>
  <c r="K44" i="13" s="1"/>
  <c r="BH485" i="10"/>
  <c r="K43" i="13" s="1"/>
  <c r="BH484" i="10"/>
  <c r="K42" i="13" s="1"/>
  <c r="BH483" i="10"/>
  <c r="K41" i="13" s="1"/>
  <c r="BH482" i="10"/>
  <c r="K40" i="13" s="1"/>
  <c r="BM536" i="10"/>
  <c r="P94" i="13" s="1"/>
  <c r="BG516" i="10"/>
  <c r="J74" i="13" s="1"/>
  <c r="BG504" i="10"/>
  <c r="J62" i="13" s="1"/>
  <c r="BG541" i="10"/>
  <c r="J99" i="13" s="1"/>
  <c r="BP541" i="10"/>
  <c r="S99" i="13" s="1"/>
  <c r="BK539" i="10"/>
  <c r="N97" i="13" s="1"/>
  <c r="BG527" i="10"/>
  <c r="J85" i="13" s="1"/>
  <c r="BP502" i="10"/>
  <c r="S60" i="13" s="1"/>
  <c r="BG539" i="10"/>
  <c r="J97" i="13" s="1"/>
  <c r="BP525" i="10"/>
  <c r="S83" i="13" s="1"/>
  <c r="BG525" i="10"/>
  <c r="J83" i="13" s="1"/>
  <c r="BK511" i="10"/>
  <c r="N69" i="13" s="1"/>
  <c r="BG511" i="10"/>
  <c r="J69" i="13" s="1"/>
  <c r="BG536" i="10"/>
  <c r="J94" i="13" s="1"/>
  <c r="BV536" i="10"/>
  <c r="Y94" i="13" s="1"/>
  <c r="BG535" i="10"/>
  <c r="J93" i="13" s="1"/>
  <c r="BK535" i="10"/>
  <c r="N93" i="13" s="1"/>
  <c r="BG523" i="10"/>
  <c r="J81" i="13" s="1"/>
  <c r="BG533" i="10"/>
  <c r="J91" i="13" s="1"/>
  <c r="BK520" i="10"/>
  <c r="N78" i="13" s="1"/>
  <c r="BG520" i="10"/>
  <c r="J78" i="13" s="1"/>
  <c r="BU541" i="10"/>
  <c r="X99" i="13" s="1"/>
  <c r="BV539" i="10"/>
  <c r="Y97" i="13" s="1"/>
  <c r="BU539" i="10"/>
  <c r="X97" i="13" s="1"/>
  <c r="BV523" i="10"/>
  <c r="Y81" i="13" s="1"/>
  <c r="BV541" i="10"/>
  <c r="Y99" i="13" s="1"/>
  <c r="BV516" i="10"/>
  <c r="Y74" i="13" s="1"/>
  <c r="BU516" i="10"/>
  <c r="X74" i="13" s="1"/>
  <c r="BV504" i="10"/>
  <c r="Y62" i="13" s="1"/>
  <c r="BV513" i="10"/>
  <c r="Y71" i="13" s="1"/>
  <c r="BU502" i="10"/>
  <c r="X60" i="13" s="1"/>
  <c r="AZ492" i="10"/>
  <c r="BP492" i="10" s="1"/>
  <c r="S50" i="13" s="1"/>
  <c r="AZ491" i="10"/>
  <c r="BQ491" i="10"/>
  <c r="T49" i="13" s="1"/>
  <c r="AZ490" i="10"/>
  <c r="BV490" i="10" s="1"/>
  <c r="Y48" i="13" s="1"/>
  <c r="AZ489" i="10"/>
  <c r="AZ488" i="10"/>
  <c r="BQ488" i="10"/>
  <c r="T46" i="13" s="1"/>
  <c r="AZ486" i="10"/>
  <c r="AZ485" i="10"/>
  <c r="BO485" i="10" s="1"/>
  <c r="R43" i="13" s="1"/>
  <c r="AZ484" i="10"/>
  <c r="BE484" i="10" s="1"/>
  <c r="AZ483" i="10"/>
  <c r="BE483" i="10" s="1"/>
  <c r="H41" i="13" s="1"/>
  <c r="AZ482" i="10"/>
  <c r="AZ457" i="10"/>
  <c r="BC457" i="10" s="1"/>
  <c r="F15" i="13" s="1"/>
  <c r="AZ480" i="10"/>
  <c r="BF480" i="10" s="1"/>
  <c r="I38" i="13" s="1"/>
  <c r="AZ479" i="10"/>
  <c r="BO479" i="10" s="1"/>
  <c r="R37" i="13" s="1"/>
  <c r="AZ478" i="10"/>
  <c r="BO478" i="10"/>
  <c r="R36" i="13" s="1"/>
  <c r="AZ477" i="10"/>
  <c r="BC477" i="10" s="1"/>
  <c r="F35" i="13" s="1"/>
  <c r="AZ476" i="10"/>
  <c r="AZ475" i="10"/>
  <c r="BO475" i="10" s="1"/>
  <c r="R33" i="13" s="1"/>
  <c r="AZ474" i="10"/>
  <c r="BO474" i="10" s="1"/>
  <c r="R32" i="13" s="1"/>
  <c r="AZ473" i="10"/>
  <c r="BO473" i="10" s="1"/>
  <c r="AZ472" i="10"/>
  <c r="AZ471" i="10"/>
  <c r="BO471" i="10" s="1"/>
  <c r="R29" i="13" s="1"/>
  <c r="AZ467" i="10"/>
  <c r="BQ467" i="10" s="1"/>
  <c r="T25" i="13" s="1"/>
  <c r="AZ466" i="10"/>
  <c r="BE466" i="10" s="1"/>
  <c r="AZ465" i="10"/>
  <c r="AZ464" i="10"/>
  <c r="BA464" i="10" s="1"/>
  <c r="D22" i="13" s="1"/>
  <c r="AZ463" i="10"/>
  <c r="BN463" i="10" s="1"/>
  <c r="Q21" i="13" s="1"/>
  <c r="AZ462" i="10"/>
  <c r="BC462" i="10" s="1"/>
  <c r="F20" i="13" s="1"/>
  <c r="AZ461" i="10"/>
  <c r="BD461" i="10" s="1"/>
  <c r="G19" i="13" s="1"/>
  <c r="AZ460" i="10"/>
  <c r="BA460" i="10" s="1"/>
  <c r="D18" i="13" s="1"/>
  <c r="AZ459" i="10"/>
  <c r="BS459" i="10" s="1"/>
  <c r="V17" i="13" s="1"/>
  <c r="AZ458" i="10"/>
  <c r="AZ454" i="10"/>
  <c r="BO454" i="10" s="1"/>
  <c r="R12" i="13" s="1"/>
  <c r="AZ453" i="10"/>
  <c r="BG453" i="10" s="1"/>
  <c r="J11" i="13" s="1"/>
  <c r="AZ452" i="10"/>
  <c r="AZ451" i="10"/>
  <c r="BO451" i="10" s="1"/>
  <c r="AZ450" i="10"/>
  <c r="BF450" i="10" s="1"/>
  <c r="I8" i="13" s="1"/>
  <c r="AZ449" i="10"/>
  <c r="BO449" i="10" s="1"/>
  <c r="AZ448" i="10"/>
  <c r="AZ447" i="10"/>
  <c r="BO447" i="10" s="1"/>
  <c r="R5" i="13" s="1"/>
  <c r="AZ446" i="10"/>
  <c r="BO446" i="10" s="1"/>
  <c r="R4" i="13" s="1"/>
  <c r="AZ445" i="10"/>
  <c r="BT480" i="10"/>
  <c r="W38" i="13" s="1"/>
  <c r="BT479" i="10"/>
  <c r="W37" i="13" s="1"/>
  <c r="BT478" i="10"/>
  <c r="W36" i="13" s="1"/>
  <c r="BT477" i="10"/>
  <c r="W35" i="13" s="1"/>
  <c r="BT476" i="10"/>
  <c r="W34" i="13" s="1"/>
  <c r="BT475" i="10"/>
  <c r="W33" i="13" s="1"/>
  <c r="BT474" i="10"/>
  <c r="W32" i="13" s="1"/>
  <c r="BT473" i="10"/>
  <c r="W31" i="13" s="1"/>
  <c r="BT472" i="10"/>
  <c r="W30" i="13" s="1"/>
  <c r="BT471" i="10"/>
  <c r="W29" i="13" s="1"/>
  <c r="BT470" i="10"/>
  <c r="W28" i="13" s="1"/>
  <c r="BS470" i="10"/>
  <c r="V28" i="13" s="1"/>
  <c r="BR480" i="10"/>
  <c r="U38" i="13" s="1"/>
  <c r="BR479" i="10"/>
  <c r="U37" i="13" s="1"/>
  <c r="BR478" i="10"/>
  <c r="U36" i="13" s="1"/>
  <c r="BR477" i="10"/>
  <c r="U35" i="13" s="1"/>
  <c r="BR476" i="10"/>
  <c r="U34" i="13" s="1"/>
  <c r="BR475" i="10"/>
  <c r="U33" i="13" s="1"/>
  <c r="BR474" i="10"/>
  <c r="U32" i="13" s="1"/>
  <c r="BR473" i="10"/>
  <c r="U31" i="13" s="1"/>
  <c r="BR472" i="10"/>
  <c r="U30" i="13" s="1"/>
  <c r="BR471" i="10"/>
  <c r="U29" i="13" s="1"/>
  <c r="BR470" i="10"/>
  <c r="U28" i="13" s="1"/>
  <c r="BR467" i="10"/>
  <c r="U25" i="13" s="1"/>
  <c r="BR466" i="10"/>
  <c r="U24" i="13" s="1"/>
  <c r="BR465" i="10"/>
  <c r="U23" i="13" s="1"/>
  <c r="BR464" i="10"/>
  <c r="U22" i="13" s="1"/>
  <c r="BR463" i="10"/>
  <c r="U21" i="13" s="1"/>
  <c r="BR462" i="10"/>
  <c r="U20" i="13" s="1"/>
  <c r="BR461" i="10"/>
  <c r="U19" i="13" s="1"/>
  <c r="BR460" i="10"/>
  <c r="U18" i="13" s="1"/>
  <c r="BR459" i="10"/>
  <c r="U17" i="13" s="1"/>
  <c r="BR458" i="10"/>
  <c r="U16" i="13" s="1"/>
  <c r="BR457" i="10"/>
  <c r="U15" i="13" s="1"/>
  <c r="BR454" i="10"/>
  <c r="U12" i="13" s="1"/>
  <c r="BR453" i="10"/>
  <c r="U11" i="13" s="1"/>
  <c r="BR452" i="10"/>
  <c r="U10" i="13" s="1"/>
  <c r="BR451" i="10"/>
  <c r="U9" i="13" s="1"/>
  <c r="BR450" i="10"/>
  <c r="U8" i="13" s="1"/>
  <c r="BR449" i="10"/>
  <c r="U7" i="13" s="1"/>
  <c r="BR448" i="10"/>
  <c r="U6" i="13" s="1"/>
  <c r="BR447" i="10"/>
  <c r="U5" i="13" s="1"/>
  <c r="BR446" i="10"/>
  <c r="U4" i="13" s="1"/>
  <c r="BR445" i="10"/>
  <c r="BI480" i="10"/>
  <c r="L38" i="13" s="1"/>
  <c r="BI479" i="10"/>
  <c r="L37" i="13" s="1"/>
  <c r="BI478" i="10"/>
  <c r="L36" i="13" s="1"/>
  <c r="BI477" i="10"/>
  <c r="L35" i="13" s="1"/>
  <c r="BI476" i="10"/>
  <c r="L34" i="13" s="1"/>
  <c r="BI475" i="10"/>
  <c r="L33" i="13" s="1"/>
  <c r="BI474" i="10"/>
  <c r="L32" i="13" s="1"/>
  <c r="BI473" i="10"/>
  <c r="L31" i="13" s="1"/>
  <c r="BI472" i="10"/>
  <c r="L30" i="13" s="1"/>
  <c r="BI471" i="10"/>
  <c r="L29" i="13" s="1"/>
  <c r="BI470" i="10"/>
  <c r="L28" i="13" s="1"/>
  <c r="BH480" i="10"/>
  <c r="K38" i="13" s="1"/>
  <c r="BH479" i="10"/>
  <c r="K37" i="13" s="1"/>
  <c r="BH478" i="10"/>
  <c r="K36" i="13" s="1"/>
  <c r="BH477" i="10"/>
  <c r="K35" i="13" s="1"/>
  <c r="BH476" i="10"/>
  <c r="K34" i="13" s="1"/>
  <c r="BH475" i="10"/>
  <c r="K33" i="13" s="1"/>
  <c r="BH474" i="10"/>
  <c r="K32" i="13" s="1"/>
  <c r="BH473" i="10"/>
  <c r="K31" i="13" s="1"/>
  <c r="BH472" i="10"/>
  <c r="K30" i="13" s="1"/>
  <c r="BH471" i="10"/>
  <c r="K29" i="13" s="1"/>
  <c r="BH470" i="10"/>
  <c r="K28" i="13" s="1"/>
  <c r="BB470" i="10"/>
  <c r="E28" i="13" s="1"/>
  <c r="BD470" i="10"/>
  <c r="G28" i="13" s="1"/>
  <c r="BT455" i="10"/>
  <c r="W13" i="13" s="1"/>
  <c r="BT454" i="10"/>
  <c r="W12" i="13" s="1"/>
  <c r="BT453" i="10"/>
  <c r="W11" i="13" s="1"/>
  <c r="BT452" i="10"/>
  <c r="W10" i="13" s="1"/>
  <c r="BT451" i="10"/>
  <c r="W9" i="13" s="1"/>
  <c r="BT450" i="10"/>
  <c r="W8" i="13" s="1"/>
  <c r="BT449" i="10"/>
  <c r="W7" i="13" s="1"/>
  <c r="BT448" i="10"/>
  <c r="W6" i="13" s="1"/>
  <c r="BT447" i="10"/>
  <c r="W5" i="13" s="1"/>
  <c r="BT446" i="10"/>
  <c r="W4" i="13" s="1"/>
  <c r="BT445" i="10"/>
  <c r="BT457" i="10"/>
  <c r="W15" i="13" s="1"/>
  <c r="BT466" i="10"/>
  <c r="W24" i="13" s="1"/>
  <c r="BT465" i="10"/>
  <c r="W23" i="13" s="1"/>
  <c r="BT464" i="10"/>
  <c r="W22" i="13" s="1"/>
  <c r="BT463" i="10"/>
  <c r="W21" i="13" s="1"/>
  <c r="BT462" i="10"/>
  <c r="W20" i="13" s="1"/>
  <c r="BT461" i="10"/>
  <c r="W19" i="13" s="1"/>
  <c r="BT460" i="10"/>
  <c r="W18" i="13" s="1"/>
  <c r="BT459" i="10"/>
  <c r="W17" i="13" s="1"/>
  <c r="BT458" i="10"/>
  <c r="W16" i="13" s="1"/>
  <c r="BI467" i="10"/>
  <c r="L25" i="13" s="1"/>
  <c r="BI466" i="10"/>
  <c r="L24" i="13" s="1"/>
  <c r="BI465" i="10"/>
  <c r="L23" i="13" s="1"/>
  <c r="BI464" i="10"/>
  <c r="L22" i="13" s="1"/>
  <c r="BI463" i="10"/>
  <c r="L21" i="13" s="1"/>
  <c r="BI462" i="10"/>
  <c r="L20" i="13" s="1"/>
  <c r="BI461" i="10"/>
  <c r="L19" i="13" s="1"/>
  <c r="BI460" i="10"/>
  <c r="L18" i="13" s="1"/>
  <c r="BI459" i="10"/>
  <c r="L17" i="13" s="1"/>
  <c r="BI458" i="10"/>
  <c r="L16" i="13" s="1"/>
  <c r="BI457" i="10"/>
  <c r="L15" i="13" s="1"/>
  <c r="BH467" i="10"/>
  <c r="K25" i="13" s="1"/>
  <c r="BH466" i="10"/>
  <c r="K24" i="13" s="1"/>
  <c r="BH465" i="10"/>
  <c r="K23" i="13" s="1"/>
  <c r="BH464" i="10"/>
  <c r="K22" i="13" s="1"/>
  <c r="BH463" i="10"/>
  <c r="K21" i="13" s="1"/>
  <c r="BH462" i="10"/>
  <c r="K20" i="13" s="1"/>
  <c r="BH461" i="10"/>
  <c r="K19" i="13" s="1"/>
  <c r="BH460" i="10"/>
  <c r="K18" i="13" s="1"/>
  <c r="BH459" i="10"/>
  <c r="K17" i="13" s="1"/>
  <c r="BH458" i="10"/>
  <c r="K16" i="13" s="1"/>
  <c r="BH457" i="10"/>
  <c r="K15" i="13" s="1"/>
  <c r="BA467" i="10"/>
  <c r="D25" i="13" s="1"/>
  <c r="BU536" i="10"/>
  <c r="X94" i="13" s="1"/>
  <c r="BJ492" i="10"/>
  <c r="M50" i="13" s="1"/>
  <c r="BG492" i="10"/>
  <c r="J50" i="13" s="1"/>
  <c r="BL492" i="10"/>
  <c r="O50" i="13" s="1"/>
  <c r="BF492" i="10"/>
  <c r="I50" i="13" s="1"/>
  <c r="BO491" i="10"/>
  <c r="R49" i="13" s="1"/>
  <c r="BL491" i="10"/>
  <c r="O49" i="13" s="1"/>
  <c r="BN491" i="10"/>
  <c r="Q49" i="13" s="1"/>
  <c r="BG491" i="10"/>
  <c r="J49" i="13" s="1"/>
  <c r="BE491" i="10"/>
  <c r="H49" i="13" s="1"/>
  <c r="BJ491" i="10"/>
  <c r="M49" i="13" s="1"/>
  <c r="BF491" i="10"/>
  <c r="I49" i="13" s="1"/>
  <c r="BP491" i="10"/>
  <c r="S49" i="13" s="1"/>
  <c r="BM491" i="10"/>
  <c r="P49" i="13" s="1"/>
  <c r="BN489" i="10"/>
  <c r="Q47" i="13" s="1"/>
  <c r="BO489" i="10"/>
  <c r="R47" i="13" s="1"/>
  <c r="BL489" i="10"/>
  <c r="O47" i="13" s="1"/>
  <c r="BO488" i="10"/>
  <c r="R46" i="13" s="1"/>
  <c r="BN488" i="10"/>
  <c r="Q46" i="13" s="1"/>
  <c r="BE488" i="10"/>
  <c r="BO483" i="10"/>
  <c r="R41" i="13" s="1"/>
  <c r="BQ454" i="10"/>
  <c r="T12" i="13" s="1"/>
  <c r="BN454" i="10"/>
  <c r="Q12" i="13" s="1"/>
  <c r="BE454" i="10"/>
  <c r="BK454" i="10"/>
  <c r="N12" i="13" s="1"/>
  <c r="BJ454" i="10"/>
  <c r="M12" i="13" s="1"/>
  <c r="BN471" i="10"/>
  <c r="Q29" i="13" s="1"/>
  <c r="BE475" i="10"/>
  <c r="H33" i="13" s="1"/>
  <c r="BD479" i="10"/>
  <c r="G37" i="13" s="1"/>
  <c r="BF479" i="10"/>
  <c r="I37" i="13" s="1"/>
  <c r="BJ479" i="10"/>
  <c r="M37" i="13" s="1"/>
  <c r="BS461" i="10"/>
  <c r="V19" i="13" s="1"/>
  <c r="BD465" i="10"/>
  <c r="G23" i="13" s="1"/>
  <c r="BO465" i="10"/>
  <c r="R23" i="13" s="1"/>
  <c r="BL465" i="10"/>
  <c r="O23" i="13" s="1"/>
  <c r="BN465" i="10"/>
  <c r="Q23" i="13" s="1"/>
  <c r="BE465" i="10"/>
  <c r="H23" i="13" s="1"/>
  <c r="BF465" i="10"/>
  <c r="I23" i="13" s="1"/>
  <c r="BP465" i="10"/>
  <c r="S23" i="13" s="1"/>
  <c r="BJ465" i="10"/>
  <c r="M23" i="13" s="1"/>
  <c r="BA476" i="10"/>
  <c r="D34" i="13" s="1"/>
  <c r="BQ480" i="10"/>
  <c r="T38" i="13" s="1"/>
  <c r="BE480" i="10"/>
  <c r="BN480" i="10"/>
  <c r="Q38" i="13" s="1"/>
  <c r="BL480" i="10"/>
  <c r="O38" i="13" s="1"/>
  <c r="BQ452" i="10"/>
  <c r="T10" i="13" s="1"/>
  <c r="BO452" i="10"/>
  <c r="R10" i="13" s="1"/>
  <c r="BN452" i="10"/>
  <c r="Q10" i="13" s="1"/>
  <c r="BN466" i="10"/>
  <c r="Q24" i="13" s="1"/>
  <c r="BJ466" i="10"/>
  <c r="M24" i="13" s="1"/>
  <c r="BF466" i="10"/>
  <c r="I24" i="13" s="1"/>
  <c r="BK466" i="10"/>
  <c r="N24" i="13" s="1"/>
  <c r="BN473" i="10"/>
  <c r="Q31" i="13" s="1"/>
  <c r="BQ477" i="10"/>
  <c r="T35" i="13" s="1"/>
  <c r="BO445" i="10"/>
  <c r="BL445" i="10" s="1"/>
  <c r="O3" i="13" s="1"/>
  <c r="BN445" i="10"/>
  <c r="Q3" i="13" s="1"/>
  <c r="BO453" i="10"/>
  <c r="R11" i="13" s="1"/>
  <c r="BN453" i="10"/>
  <c r="Q11" i="13" s="1"/>
  <c r="BQ453" i="10"/>
  <c r="T11" i="13" s="1"/>
  <c r="BF453" i="10"/>
  <c r="I11" i="13" s="1"/>
  <c r="BO463" i="10"/>
  <c r="R21" i="13" s="1"/>
  <c r="BL467" i="10"/>
  <c r="O25" i="13" s="1"/>
  <c r="BO467" i="10"/>
  <c r="R25" i="13" s="1"/>
  <c r="BP467" i="10"/>
  <c r="S25" i="13" s="1"/>
  <c r="BK467" i="10"/>
  <c r="N25" i="13" s="1"/>
  <c r="BJ478" i="10"/>
  <c r="M36" i="13" s="1"/>
  <c r="BE478" i="10"/>
  <c r="BN478" i="10"/>
  <c r="Q36" i="13" s="1"/>
  <c r="BF478" i="10"/>
  <c r="I36" i="13" s="1"/>
  <c r="BQ478" i="10"/>
  <c r="T36" i="13" s="1"/>
  <c r="BQ466" i="10"/>
  <c r="T24" i="13" s="1"/>
  <c r="BQ465" i="10"/>
  <c r="T23" i="13" s="1"/>
  <c r="BC465" i="10"/>
  <c r="F23" i="13" s="1"/>
  <c r="BB465" i="10"/>
  <c r="E23" i="13" s="1"/>
  <c r="BB480" i="10"/>
  <c r="E38" i="13" s="1"/>
  <c r="BB471" i="10"/>
  <c r="E29" i="13" s="1"/>
  <c r="BC491" i="10"/>
  <c r="F49" i="13" s="1"/>
  <c r="BC488" i="10"/>
  <c r="F46" i="13" s="1"/>
  <c r="BC492" i="10"/>
  <c r="F50" i="13" s="1"/>
  <c r="BU480" i="10"/>
  <c r="X38" i="13" s="1"/>
  <c r="BC466" i="10"/>
  <c r="F24" i="13" s="1"/>
  <c r="BA465" i="10"/>
  <c r="D23" i="13" s="1"/>
  <c r="BS465" i="10"/>
  <c r="V23" i="13" s="1"/>
  <c r="BD480" i="10"/>
  <c r="G38" i="13" s="1"/>
  <c r="BB476" i="10"/>
  <c r="E34" i="13" s="1"/>
  <c r="BC478" i="10"/>
  <c r="F36" i="13" s="1"/>
  <c r="BD478" i="10"/>
  <c r="G36" i="13" s="1"/>
  <c r="BB478" i="10"/>
  <c r="E36" i="13" s="1"/>
  <c r="BA478" i="10"/>
  <c r="D36" i="13" s="1"/>
  <c r="BB479" i="10"/>
  <c r="E37" i="13" s="1"/>
  <c r="BC479" i="10"/>
  <c r="F37" i="13" s="1"/>
  <c r="BB466" i="10"/>
  <c r="E24" i="13" s="1"/>
  <c r="BD466" i="10"/>
  <c r="G24" i="13" s="1"/>
  <c r="BC471" i="10"/>
  <c r="F29" i="13" s="1"/>
  <c r="BA489" i="10"/>
  <c r="D47" i="13" s="1"/>
  <c r="BA491" i="10"/>
  <c r="D49" i="13" s="1"/>
  <c r="BS463" i="10"/>
  <c r="V21" i="13" s="1"/>
  <c r="BD484" i="10"/>
  <c r="G42" i="13" s="1"/>
  <c r="BS488" i="10"/>
  <c r="V46" i="13" s="1"/>
  <c r="BD488" i="10"/>
  <c r="G46" i="13" s="1"/>
  <c r="BU492" i="10"/>
  <c r="X50" i="13" s="1"/>
  <c r="BB488" i="10"/>
  <c r="E46" i="13" s="1"/>
  <c r="BS478" i="10"/>
  <c r="V36" i="13" s="1"/>
  <c r="BD487" i="10"/>
  <c r="G45" i="13" s="1"/>
  <c r="BS487" i="10"/>
  <c r="V45" i="13" s="1"/>
  <c r="BD489" i="10"/>
  <c r="G47" i="13" s="1"/>
  <c r="BS489" i="10"/>
  <c r="V47" i="13" s="1"/>
  <c r="BD491" i="10"/>
  <c r="G49" i="13" s="1"/>
  <c r="BU491" i="10"/>
  <c r="X49" i="13" s="1"/>
  <c r="BS491" i="10"/>
  <c r="V49" i="13" s="1"/>
  <c r="BA484" i="10"/>
  <c r="D42" i="13" s="1"/>
  <c r="BA488" i="10"/>
  <c r="D46" i="13" s="1"/>
  <c r="BA492" i="10"/>
  <c r="D50" i="13" s="1"/>
  <c r="BB487" i="10"/>
  <c r="E45" i="13" s="1"/>
  <c r="BB489" i="10"/>
  <c r="E47" i="13" s="1"/>
  <c r="BB491" i="10"/>
  <c r="E49" i="13" s="1"/>
  <c r="BB463" i="10"/>
  <c r="E21" i="13" s="1"/>
  <c r="BB467" i="10"/>
  <c r="E25" i="13" s="1"/>
  <c r="BV467" i="10"/>
  <c r="Y25" i="13" s="1"/>
  <c r="BD467" i="10"/>
  <c r="G25" i="13" s="1"/>
  <c r="BD473" i="10"/>
  <c r="G31" i="13" s="1"/>
  <c r="BD477" i="10"/>
  <c r="G35" i="13" s="1"/>
  <c r="BB477" i="10"/>
  <c r="E35" i="13" s="1"/>
  <c r="BB475" i="10"/>
  <c r="E33" i="13" s="1"/>
  <c r="BB474" i="10"/>
  <c r="E32" i="13" s="1"/>
  <c r="BA470" i="10"/>
  <c r="D28" i="13" s="1"/>
  <c r="BC470" i="10"/>
  <c r="F28" i="13" s="1"/>
  <c r="BK491" i="10"/>
  <c r="N49" i="13" s="1"/>
  <c r="BG454" i="10"/>
  <c r="J12" i="13" s="1"/>
  <c r="BG478" i="10"/>
  <c r="J36" i="13" s="1"/>
  <c r="BP479" i="10"/>
  <c r="S37" i="13" s="1"/>
  <c r="BL478" i="10"/>
  <c r="O36" i="13" s="1"/>
  <c r="BP466" i="10"/>
  <c r="S24" i="13" s="1"/>
  <c r="BG465" i="10"/>
  <c r="J23" i="13" s="1"/>
  <c r="BM454" i="10"/>
  <c r="P12" i="13" s="1"/>
  <c r="BK478" i="10"/>
  <c r="N36" i="13" s="1"/>
  <c r="BP478" i="10"/>
  <c r="S36" i="13" s="1"/>
  <c r="BM453" i="10"/>
  <c r="P11" i="13" s="1"/>
  <c r="BK473" i="10"/>
  <c r="N31" i="13" s="1"/>
  <c r="BK465" i="10"/>
  <c r="N23" i="13" s="1"/>
  <c r="BU454" i="10"/>
  <c r="X12" i="13" s="1"/>
  <c r="BP454" i="10"/>
  <c r="S12" i="13" s="1"/>
  <c r="BV466" i="10"/>
  <c r="Y24" i="13" s="1"/>
  <c r="BU466" i="10"/>
  <c r="X24" i="13" s="1"/>
  <c r="BV491" i="10"/>
  <c r="Y49" i="13" s="1"/>
  <c r="BV465" i="10"/>
  <c r="Y23" i="13" s="1"/>
  <c r="Z21" i="10"/>
  <c r="AX470" i="10" s="1"/>
  <c r="A28" i="13" s="1"/>
  <c r="AL21" i="10"/>
  <c r="AX482" i="10" s="1"/>
  <c r="A40" i="13" s="1"/>
  <c r="Z24" i="10"/>
  <c r="AX471" i="10" s="1"/>
  <c r="A29" i="13" s="1"/>
  <c r="AX779" i="10"/>
  <c r="A337" i="13" s="1"/>
  <c r="AL24" i="10"/>
  <c r="Z27" i="10"/>
  <c r="AX472" i="10" s="1"/>
  <c r="A30" i="13" s="1"/>
  <c r="AL27" i="10"/>
  <c r="AX484" i="10" s="1"/>
  <c r="A42" i="13" s="1"/>
  <c r="Z30" i="10"/>
  <c r="AX473" i="10" s="1"/>
  <c r="A31" i="13" s="1"/>
  <c r="AL30" i="10"/>
  <c r="AX485" i="10" s="1"/>
  <c r="A43" i="13" s="1"/>
  <c r="Z33" i="10"/>
  <c r="AX474" i="10" s="1"/>
  <c r="A32" i="13" s="1"/>
  <c r="AL33" i="10"/>
  <c r="AX486" i="10" s="1"/>
  <c r="A44" i="13" s="1"/>
  <c r="Z36" i="10"/>
  <c r="AX475" i="10" s="1"/>
  <c r="A33" i="13" s="1"/>
  <c r="AL36" i="10"/>
  <c r="AX487" i="10" s="1"/>
  <c r="A45" i="13" s="1"/>
  <c r="Z39" i="10"/>
  <c r="AX476" i="10" s="1"/>
  <c r="A34" i="13" s="1"/>
  <c r="AL39" i="10"/>
  <c r="AX488" i="10" s="1"/>
  <c r="A46" i="13" s="1"/>
  <c r="Z42" i="10"/>
  <c r="AX477" i="10" s="1"/>
  <c r="A35" i="13" s="1"/>
  <c r="AL42" i="10"/>
  <c r="AX489" i="10" s="1"/>
  <c r="A47" i="13" s="1"/>
  <c r="Z45" i="10"/>
  <c r="AX478" i="10" s="1"/>
  <c r="A36" i="13" s="1"/>
  <c r="AL45" i="10"/>
  <c r="AX490" i="10" s="1"/>
  <c r="A48" i="13" s="1"/>
  <c r="Z48" i="10"/>
  <c r="AL48" i="10"/>
  <c r="AX480" i="10"/>
  <c r="A38" i="13" s="1"/>
  <c r="AL361" i="10"/>
  <c r="AX748" i="10" s="1"/>
  <c r="A306" i="13" s="1"/>
  <c r="AL358" i="10"/>
  <c r="AX747" i="10" s="1"/>
  <c r="A305" i="13" s="1"/>
  <c r="AL355" i="10"/>
  <c r="AX746" i="10" s="1"/>
  <c r="A304" i="13" s="1"/>
  <c r="AL352" i="10"/>
  <c r="AX745" i="10" s="1"/>
  <c r="A303" i="13" s="1"/>
  <c r="Z361" i="10"/>
  <c r="AX743" i="10" s="1"/>
  <c r="A301" i="13" s="1"/>
  <c r="Z358" i="10"/>
  <c r="AX742" i="10" s="1"/>
  <c r="A300" i="13" s="1"/>
  <c r="Z355" i="10"/>
  <c r="AX741" i="10" s="1"/>
  <c r="A299" i="13" s="1"/>
  <c r="Z352" i="10"/>
  <c r="AX740" i="10" s="1"/>
  <c r="A298" i="13" s="1"/>
  <c r="N361" i="10"/>
  <c r="AX738" i="10" s="1"/>
  <c r="A296" i="13" s="1"/>
  <c r="N358" i="10"/>
  <c r="AX737" i="10" s="1"/>
  <c r="A295" i="13" s="1"/>
  <c r="N355" i="10"/>
  <c r="AX736" i="10" s="1"/>
  <c r="A294" i="13" s="1"/>
  <c r="N352" i="10"/>
  <c r="AX735" i="10" s="1"/>
  <c r="A293" i="13" s="1"/>
  <c r="B361" i="10"/>
  <c r="AX733" i="10" s="1"/>
  <c r="A291" i="13" s="1"/>
  <c r="B358" i="10"/>
  <c r="AX732" i="10" s="1"/>
  <c r="A290" i="13" s="1"/>
  <c r="B355" i="10"/>
  <c r="AX731" i="10" s="1"/>
  <c r="A289" i="13" s="1"/>
  <c r="B352" i="10"/>
  <c r="AX730" i="10" s="1"/>
  <c r="A288" i="13" s="1"/>
  <c r="AX517" i="10"/>
  <c r="A75" i="13" s="1"/>
  <c r="AX505" i="10"/>
  <c r="A63" i="13" s="1"/>
  <c r="AX467" i="10"/>
  <c r="A25" i="13" s="1"/>
  <c r="B51" i="10"/>
  <c r="N332" i="10"/>
  <c r="AX716" i="10" s="1"/>
  <c r="A274" i="13" s="1"/>
  <c r="AL177" i="10"/>
  <c r="AX597" i="10" s="1"/>
  <c r="A155" i="13" s="1"/>
  <c r="AL174" i="10"/>
  <c r="AX596" i="10" s="1"/>
  <c r="A154" i="13" s="1"/>
  <c r="AL171" i="10"/>
  <c r="AX595" i="10" s="1"/>
  <c r="A153" i="13" s="1"/>
  <c r="AL168" i="10"/>
  <c r="AX594" i="10" s="1"/>
  <c r="A152" i="13" s="1"/>
  <c r="AL165" i="10"/>
  <c r="AX593" i="10" s="1"/>
  <c r="A151" i="13" s="1"/>
  <c r="AL162" i="10"/>
  <c r="AX592" i="10" s="1"/>
  <c r="A150" i="13" s="1"/>
  <c r="AL159" i="10"/>
  <c r="AX591" i="10" s="1"/>
  <c r="A149" i="13" s="1"/>
  <c r="AL156" i="10"/>
  <c r="AX590" i="10" s="1"/>
  <c r="A148" i="13" s="1"/>
  <c r="AL153" i="10"/>
  <c r="AX589" i="10" s="1"/>
  <c r="A147" i="13" s="1"/>
  <c r="AL150" i="10"/>
  <c r="AX588" i="10" s="1"/>
  <c r="A146" i="13" s="1"/>
  <c r="Z177" i="10"/>
  <c r="AX584" i="10" s="1"/>
  <c r="A142" i="13" s="1"/>
  <c r="Z174" i="10"/>
  <c r="AX583" i="10" s="1"/>
  <c r="A141" i="13" s="1"/>
  <c r="Z171" i="10"/>
  <c r="AX582" i="10" s="1"/>
  <c r="A140" i="13" s="1"/>
  <c r="Z168" i="10"/>
  <c r="AX581" i="10" s="1"/>
  <c r="A139" i="13" s="1"/>
  <c r="Z165" i="10"/>
  <c r="AX580" i="10" s="1"/>
  <c r="A138" i="13" s="1"/>
  <c r="Z162" i="10"/>
  <c r="AX579" i="10" s="1"/>
  <c r="A137" i="13" s="1"/>
  <c r="Z159" i="10"/>
  <c r="AX578" i="10" s="1"/>
  <c r="A136" i="13" s="1"/>
  <c r="Z156" i="10"/>
  <c r="AX577" i="10" s="1"/>
  <c r="A135" i="13" s="1"/>
  <c r="Z153" i="10"/>
  <c r="AX576" i="10" s="1"/>
  <c r="A134" i="13" s="1"/>
  <c r="Z150" i="10"/>
  <c r="AX575" i="10" s="1"/>
  <c r="A133" i="13" s="1"/>
  <c r="Z147" i="10"/>
  <c r="AX574" i="10" s="1"/>
  <c r="A132" i="13" s="1"/>
  <c r="N177" i="10"/>
  <c r="AX571" i="10" s="1"/>
  <c r="A129" i="13" s="1"/>
  <c r="N174" i="10"/>
  <c r="AX570" i="10" s="1"/>
  <c r="A128" i="13" s="1"/>
  <c r="N171" i="10"/>
  <c r="AX569" i="10" s="1"/>
  <c r="A127" i="13" s="1"/>
  <c r="N168" i="10"/>
  <c r="AX568" i="10" s="1"/>
  <c r="A126" i="13" s="1"/>
  <c r="N165" i="10"/>
  <c r="AX567" i="10" s="1"/>
  <c r="A125" i="13" s="1"/>
  <c r="N162" i="10"/>
  <c r="AX566" i="10" s="1"/>
  <c r="A124" i="13" s="1"/>
  <c r="N159" i="10"/>
  <c r="AX565" i="10" s="1"/>
  <c r="A123" i="13" s="1"/>
  <c r="N156" i="10"/>
  <c r="AX564" i="10" s="1"/>
  <c r="A122" i="13" s="1"/>
  <c r="N153" i="10"/>
  <c r="AX563" i="10" s="1"/>
  <c r="A121" i="13" s="1"/>
  <c r="N150" i="10"/>
  <c r="AX562" i="10" s="1"/>
  <c r="A120" i="13" s="1"/>
  <c r="N147" i="10"/>
  <c r="AX561" i="10" s="1"/>
  <c r="A119" i="13" s="1"/>
  <c r="N24" i="10"/>
  <c r="AX458" i="10" s="1"/>
  <c r="A16" i="13" s="1"/>
  <c r="N21" i="10"/>
  <c r="AX457" i="10" s="1"/>
  <c r="A15" i="13" s="1"/>
  <c r="AX766" i="10"/>
  <c r="A324" i="13" s="1"/>
  <c r="B177" i="10"/>
  <c r="AX558" i="10" s="1"/>
  <c r="A116" i="13" s="1"/>
  <c r="B174" i="10"/>
  <c r="AX557" i="10" s="1"/>
  <c r="A115" i="13" s="1"/>
  <c r="B171" i="10"/>
  <c r="AX556" i="10" s="1"/>
  <c r="A114" i="13" s="1"/>
  <c r="B168" i="10"/>
  <c r="AX555" i="10" s="1"/>
  <c r="A113" i="13" s="1"/>
  <c r="B165" i="10"/>
  <c r="AX554" i="10" s="1"/>
  <c r="A112" i="13" s="1"/>
  <c r="B162" i="10"/>
  <c r="AX553" i="10" s="1"/>
  <c r="A111" i="13" s="1"/>
  <c r="B159" i="10"/>
  <c r="AX552" i="10" s="1"/>
  <c r="A110" i="13" s="1"/>
  <c r="B156" i="10"/>
  <c r="AX551" i="10" s="1"/>
  <c r="A109" i="13" s="1"/>
  <c r="B153" i="10"/>
  <c r="AX550" i="10" s="1"/>
  <c r="A108" i="13" s="1"/>
  <c r="B150" i="10"/>
  <c r="AX549" i="10" s="1"/>
  <c r="A107" i="13" s="1"/>
  <c r="B147" i="10"/>
  <c r="AX548" i="10" s="1"/>
  <c r="A106" i="13" s="1"/>
  <c r="B21" i="10"/>
  <c r="AX445" i="10" s="1"/>
  <c r="A3" i="13" s="1"/>
  <c r="B24" i="10"/>
  <c r="AX446" i="10" s="1"/>
  <c r="A4" i="13" s="1"/>
  <c r="B48" i="10"/>
  <c r="B45" i="10"/>
  <c r="AX453" i="10" s="1"/>
  <c r="A11" i="13" s="1"/>
  <c r="B42" i="10"/>
  <c r="AX452" i="10" s="1"/>
  <c r="A10" i="13" s="1"/>
  <c r="B39" i="10"/>
  <c r="AX451" i="10" s="1"/>
  <c r="A9" i="13" s="1"/>
  <c r="B36" i="10"/>
  <c r="AX450" i="10" s="1"/>
  <c r="A8" i="13" s="1"/>
  <c r="B33" i="10"/>
  <c r="AX449" i="10" s="1"/>
  <c r="A7" i="13" s="1"/>
  <c r="B30" i="10"/>
  <c r="AX448" i="10" s="1"/>
  <c r="A6" i="13" s="1"/>
  <c r="B27" i="10"/>
  <c r="AX447" i="10" s="1"/>
  <c r="A5" i="13" s="1"/>
  <c r="N48" i="10"/>
  <c r="AX466" i="10" s="1"/>
  <c r="A24" i="13" s="1"/>
  <c r="N45" i="10"/>
  <c r="N42" i="10"/>
  <c r="AX464" i="10" s="1"/>
  <c r="A22" i="13" s="1"/>
  <c r="N39" i="10"/>
  <c r="AX463" i="10" s="1"/>
  <c r="A21" i="13" s="1"/>
  <c r="N36" i="10"/>
  <c r="AX462" i="10" s="1"/>
  <c r="A20" i="13" s="1"/>
  <c r="N33" i="10"/>
  <c r="AX461" i="10" s="1"/>
  <c r="A19" i="13" s="1"/>
  <c r="N30" i="10"/>
  <c r="AX460" i="10" s="1"/>
  <c r="A18" i="13" s="1"/>
  <c r="N27" i="10"/>
  <c r="AX459" i="10" s="1"/>
  <c r="A17" i="13" s="1"/>
  <c r="AL73" i="10"/>
  <c r="AX532" i="10" s="1"/>
  <c r="A90" i="13" s="1"/>
  <c r="AX835" i="10"/>
  <c r="A393" i="13" s="1"/>
  <c r="AL76" i="10"/>
  <c r="AX533" i="10" s="1"/>
  <c r="A91" i="13" s="1"/>
  <c r="AL79" i="10"/>
  <c r="AX534" i="10" s="1"/>
  <c r="A92" i="13" s="1"/>
  <c r="AL82" i="10"/>
  <c r="AX535" i="10" s="1"/>
  <c r="A93" i="13" s="1"/>
  <c r="Z88" i="10"/>
  <c r="AX525" i="10" s="1"/>
  <c r="A83" i="13" s="1"/>
  <c r="Z73" i="10"/>
  <c r="AX520" i="10" s="1"/>
  <c r="A78" i="13" s="1"/>
  <c r="AX824" i="10"/>
  <c r="A382" i="13" s="1"/>
  <c r="Z76" i="10"/>
  <c r="AX521" i="10" s="1"/>
  <c r="A79" i="13" s="1"/>
  <c r="Z79" i="10"/>
  <c r="AX522" i="10" s="1"/>
  <c r="A80" i="13" s="1"/>
  <c r="Z82" i="10"/>
  <c r="AX523" i="10" s="1"/>
  <c r="A81" i="13" s="1"/>
  <c r="Z85" i="10"/>
  <c r="AX524" i="10" s="1"/>
  <c r="A82" i="13" s="1"/>
  <c r="N237" i="10"/>
  <c r="AX637" i="10" s="1"/>
  <c r="A195" i="13" s="1"/>
  <c r="N234" i="10"/>
  <c r="AX636" i="10" s="1"/>
  <c r="A194" i="13" s="1"/>
  <c r="N76" i="10"/>
  <c r="AX508" i="10" s="1"/>
  <c r="A66" i="13" s="1"/>
  <c r="N73" i="10"/>
  <c r="AX507" i="10" s="1"/>
  <c r="A65" i="13" s="1"/>
  <c r="AX813" i="10"/>
  <c r="A371" i="13" s="1"/>
  <c r="N79" i="10"/>
  <c r="AX509" i="10" s="1"/>
  <c r="A67" i="13" s="1"/>
  <c r="N82" i="10"/>
  <c r="AX510" i="10" s="1"/>
  <c r="A68" i="13" s="1"/>
  <c r="N85" i="10"/>
  <c r="AX511" i="10" s="1"/>
  <c r="A69" i="13" s="1"/>
  <c r="B73" i="10"/>
  <c r="AX495" i="10" s="1"/>
  <c r="A53" i="13" s="1"/>
  <c r="AX802" i="10"/>
  <c r="A360" i="13" s="1"/>
  <c r="B76" i="10"/>
  <c r="AX496" i="10" s="1"/>
  <c r="A54" i="13" s="1"/>
  <c r="B79" i="10"/>
  <c r="AX497" i="10" s="1"/>
  <c r="A55" i="13" s="1"/>
  <c r="B237" i="10"/>
  <c r="AX610" i="10" s="1"/>
  <c r="A168" i="13" s="1"/>
  <c r="B234" i="10"/>
  <c r="AX609" i="10" s="1"/>
  <c r="A167" i="13" s="1"/>
  <c r="B231" i="10"/>
  <c r="AX608" i="10" s="1"/>
  <c r="A166" i="13" s="1"/>
  <c r="B82" i="10"/>
  <c r="AX498" i="10" s="1"/>
  <c r="A56" i="13" s="1"/>
  <c r="AL100" i="10"/>
  <c r="AX541" i="10" s="1"/>
  <c r="A99" i="13" s="1"/>
  <c r="AL94" i="10"/>
  <c r="AX539" i="10" s="1"/>
  <c r="A97" i="13" s="1"/>
  <c r="AL91" i="10"/>
  <c r="AX538" i="10" s="1"/>
  <c r="A96" i="13" s="1"/>
  <c r="AL88" i="10"/>
  <c r="AX537" i="10" s="1"/>
  <c r="A95" i="13" s="1"/>
  <c r="AL85" i="10"/>
  <c r="AX536" i="10" s="1"/>
  <c r="A94" i="13" s="1"/>
  <c r="N100" i="10"/>
  <c r="AX516" i="10" s="1"/>
  <c r="A74" i="13" s="1"/>
  <c r="N94" i="10"/>
  <c r="AX820" i="10" s="1"/>
  <c r="A378" i="13" s="1"/>
  <c r="N91" i="10"/>
  <c r="AX513" i="10" s="1"/>
  <c r="A71" i="13" s="1"/>
  <c r="N88" i="10"/>
  <c r="AX512" i="10" s="1"/>
  <c r="A70" i="13" s="1"/>
  <c r="B100" i="10"/>
  <c r="AX504" i="10" s="1"/>
  <c r="A62" i="13" s="1"/>
  <c r="B94" i="10"/>
  <c r="AX502" i="10" s="1"/>
  <c r="A60" i="13" s="1"/>
  <c r="AX809" i="10"/>
  <c r="A367" i="13" s="1"/>
  <c r="B91" i="10"/>
  <c r="AX501" i="10" s="1"/>
  <c r="A59" i="13" s="1"/>
  <c r="B88" i="10"/>
  <c r="AX500" i="10" s="1"/>
  <c r="A58" i="13" s="1"/>
  <c r="B85" i="10"/>
  <c r="AX499" i="10" s="1"/>
  <c r="A57" i="13" s="1"/>
  <c r="Z100" i="10"/>
  <c r="AX529" i="10"/>
  <c r="A87" i="13" s="1"/>
  <c r="Z94" i="10"/>
  <c r="Z91" i="10"/>
  <c r="AX526" i="10" s="1"/>
  <c r="A84" i="13" s="1"/>
  <c r="W3" i="13"/>
  <c r="K3" i="13"/>
  <c r="BB454" i="10"/>
  <c r="E12" i="13" s="1"/>
  <c r="BA453" i="10"/>
  <c r="D11" i="13" s="1"/>
  <c r="BA452" i="10"/>
  <c r="D10" i="13" s="1"/>
  <c r="BC451" i="10"/>
  <c r="F9" i="13" s="1"/>
  <c r="U3" i="13"/>
  <c r="L3" i="13"/>
  <c r="BA446" i="10"/>
  <c r="D4" i="13" s="1"/>
  <c r="C3" i="13"/>
  <c r="C2" i="13"/>
  <c r="D2" i="13"/>
  <c r="E2" i="13"/>
  <c r="F2" i="13"/>
  <c r="G2" i="13"/>
  <c r="H2" i="13"/>
  <c r="I2" i="13"/>
  <c r="J2" i="13"/>
  <c r="K2" i="13"/>
  <c r="L2" i="13"/>
  <c r="M2" i="13"/>
  <c r="N2" i="13"/>
  <c r="O2" i="13"/>
  <c r="P2" i="13"/>
  <c r="Q2" i="13"/>
  <c r="R2" i="13"/>
  <c r="S2" i="13"/>
  <c r="T2" i="13"/>
  <c r="U2" i="13"/>
  <c r="V2" i="13"/>
  <c r="W2" i="13"/>
  <c r="X2" i="13"/>
  <c r="Y2" i="13"/>
  <c r="BB452" i="10"/>
  <c r="E10" i="13" s="1"/>
  <c r="BS452" i="10"/>
  <c r="V10" i="13" s="1"/>
  <c r="BB453" i="10"/>
  <c r="E11" i="13" s="1"/>
  <c r="BD454" i="10"/>
  <c r="G12" i="13" s="1"/>
  <c r="B3" i="13"/>
  <c r="B2" i="13"/>
  <c r="BA405" i="10"/>
  <c r="BF405" i="10" s="1"/>
  <c r="BM405" i="10" s="1"/>
  <c r="BA407" i="10"/>
  <c r="BF407" i="10" s="1"/>
  <c r="BM407" i="10" s="1"/>
  <c r="BA408" i="10"/>
  <c r="BF408" i="10" s="1"/>
  <c r="BM408" i="10" s="1"/>
  <c r="BA409" i="10"/>
  <c r="BA410" i="10"/>
  <c r="BF410" i="10" s="1"/>
  <c r="BM410" i="10" s="1"/>
  <c r="BA411" i="10"/>
  <c r="BF411" i="10" s="1"/>
  <c r="BM411" i="10" s="1"/>
  <c r="BA412" i="10"/>
  <c r="BA413" i="10"/>
  <c r="BA414" i="10"/>
  <c r="BA418" i="10"/>
  <c r="BA419" i="10"/>
  <c r="BF419" i="10" s="1"/>
  <c r="BM419" i="10" s="1"/>
  <c r="BA420" i="10"/>
  <c r="BA421" i="10"/>
  <c r="BF421" i="10" s="1"/>
  <c r="BM421" i="10" s="1"/>
  <c r="BA422" i="10"/>
  <c r="BA423" i="10"/>
  <c r="BA424" i="10"/>
  <c r="BA425" i="10"/>
  <c r="BM427" i="10"/>
  <c r="AZ440" i="10"/>
  <c r="AZ441" i="10"/>
  <c r="AZ439" i="10"/>
  <c r="AZ438" i="10"/>
  <c r="A4" i="10"/>
  <c r="BC397" i="10"/>
  <c r="BD397" i="10" s="1"/>
  <c r="W363" i="10" s="1"/>
  <c r="BC396" i="10"/>
  <c r="BD396" i="10" s="1"/>
  <c r="K363" i="10" s="1"/>
  <c r="BC395" i="10"/>
  <c r="BC394" i="10"/>
  <c r="BD394" i="10" s="1"/>
  <c r="AI340" i="10" s="1"/>
  <c r="BC393" i="10"/>
  <c r="BC392" i="10"/>
  <c r="BD392" i="10" s="1"/>
  <c r="K340" i="10" s="1"/>
  <c r="Q52" i="10"/>
  <c r="BV381" i="10" s="1"/>
  <c r="C66" i="12" s="1"/>
  <c r="AC52" i="10"/>
  <c r="BV382" i="10" s="1"/>
  <c r="B67" i="12" s="1"/>
  <c r="AO52" i="10"/>
  <c r="BV383" i="10" s="1"/>
  <c r="C67" i="12" s="1"/>
  <c r="BV384" i="10"/>
  <c r="B68" i="12" s="1"/>
  <c r="BV385" i="10"/>
  <c r="C68" i="12" s="1"/>
  <c r="BV386" i="10"/>
  <c r="B69" i="12" s="1"/>
  <c r="AZ405" i="10"/>
  <c r="BE405" i="10" s="1"/>
  <c r="BL405" i="10" s="1"/>
  <c r="AZ406" i="10"/>
  <c r="BE406" i="10" s="1"/>
  <c r="BL406" i="10" s="1"/>
  <c r="AZ407" i="10"/>
  <c r="AZ408" i="10"/>
  <c r="BE408" i="10" s="1"/>
  <c r="BL408" i="10" s="1"/>
  <c r="AZ409" i="10"/>
  <c r="BE409" i="10" s="1"/>
  <c r="BL409" i="10" s="1"/>
  <c r="AZ410" i="10"/>
  <c r="AZ411" i="10"/>
  <c r="AZ412" i="10"/>
  <c r="BE412" i="10" s="1"/>
  <c r="BL412" i="10" s="1"/>
  <c r="AZ413" i="10"/>
  <c r="BE413" i="10" s="1"/>
  <c r="BL413" i="10" s="1"/>
  <c r="AZ414" i="10"/>
  <c r="BB405" i="10"/>
  <c r="BG405" i="10" s="1"/>
  <c r="BN405" i="10" s="1"/>
  <c r="BB406" i="10"/>
  <c r="BG406" i="10" s="1"/>
  <c r="BN406" i="10" s="1"/>
  <c r="BB407" i="10"/>
  <c r="BG407" i="10" s="1"/>
  <c r="BN407" i="10" s="1"/>
  <c r="BB408" i="10"/>
  <c r="BG408" i="10" s="1"/>
  <c r="BN408" i="10" s="1"/>
  <c r="BB409" i="10"/>
  <c r="BG409" i="10" s="1"/>
  <c r="BN409" i="10" s="1"/>
  <c r="BB410" i="10"/>
  <c r="BB411" i="10"/>
  <c r="BG411" i="10" s="1"/>
  <c r="BN411" i="10" s="1"/>
  <c r="BB412" i="10"/>
  <c r="BB413" i="10"/>
  <c r="BB414" i="10"/>
  <c r="BC405" i="10"/>
  <c r="BH405" i="10" s="1"/>
  <c r="BO405" i="10" s="1"/>
  <c r="BC406" i="10"/>
  <c r="BH406" i="10" s="1"/>
  <c r="BO406" i="10" s="1"/>
  <c r="BC407" i="10"/>
  <c r="BH407" i="10" s="1"/>
  <c r="BO407" i="10" s="1"/>
  <c r="BC408" i="10"/>
  <c r="BH408" i="10" s="1"/>
  <c r="BO408" i="10" s="1"/>
  <c r="BC409" i="10"/>
  <c r="BH409" i="10" s="1"/>
  <c r="BO409" i="10" s="1"/>
  <c r="BC410" i="10"/>
  <c r="BC411" i="10"/>
  <c r="BC412" i="10"/>
  <c r="BH412" i="10" s="1"/>
  <c r="BO412" i="10" s="1"/>
  <c r="BC413" i="10"/>
  <c r="BC414" i="10"/>
  <c r="AZ418" i="10"/>
  <c r="BE418" i="10" s="1"/>
  <c r="BL418" i="10" s="1"/>
  <c r="AZ419" i="10"/>
  <c r="BE419" i="10" s="1"/>
  <c r="BL419" i="10" s="1"/>
  <c r="AZ420" i="10"/>
  <c r="AZ421" i="10"/>
  <c r="AZ422" i="10"/>
  <c r="BE422" i="10" s="1"/>
  <c r="BL422" i="10" s="1"/>
  <c r="AZ423" i="10"/>
  <c r="BE423" i="10" s="1"/>
  <c r="BL423" i="10" s="1"/>
  <c r="AZ424" i="10"/>
  <c r="AZ425" i="10"/>
  <c r="BB418" i="10"/>
  <c r="BG418" i="10" s="1"/>
  <c r="BN418" i="10" s="1"/>
  <c r="BB419" i="10"/>
  <c r="BG419" i="10"/>
  <c r="BN419" i="10" s="1"/>
  <c r="BB420" i="10"/>
  <c r="BG420" i="10"/>
  <c r="BN420" i="10" s="1"/>
  <c r="BB421" i="10"/>
  <c r="BG421" i="10" s="1"/>
  <c r="BN421" i="10" s="1"/>
  <c r="BB422" i="10"/>
  <c r="BG422" i="10" s="1"/>
  <c r="BN422" i="10" s="1"/>
  <c r="BB423" i="10"/>
  <c r="BG423" i="10" s="1"/>
  <c r="BN423" i="10" s="1"/>
  <c r="BB424" i="10"/>
  <c r="BG424" i="10" s="1"/>
  <c r="BN424" i="10" s="1"/>
  <c r="BB425" i="10"/>
  <c r="BG425" i="10" s="1"/>
  <c r="BN425" i="10" s="1"/>
  <c r="BC418" i="10"/>
  <c r="BH418" i="10" s="1"/>
  <c r="BO418" i="10" s="1"/>
  <c r="BC419" i="10"/>
  <c r="BH419" i="10" s="1"/>
  <c r="BO419" i="10" s="1"/>
  <c r="BC420" i="10"/>
  <c r="BH420" i="10" s="1"/>
  <c r="BO420" i="10" s="1"/>
  <c r="BC421" i="10"/>
  <c r="BH421" i="10" s="1"/>
  <c r="BO421" i="10" s="1"/>
  <c r="BC422" i="10"/>
  <c r="BC423" i="10"/>
  <c r="BH423" i="10" s="1"/>
  <c r="BO423" i="10" s="1"/>
  <c r="BC424" i="10"/>
  <c r="BH424" i="10" s="1"/>
  <c r="BO424" i="10" s="1"/>
  <c r="BC425" i="10"/>
  <c r="BO427" i="10"/>
  <c r="AL338" i="10"/>
  <c r="AX728" i="10" s="1"/>
  <c r="A286" i="13" s="1"/>
  <c r="AL335" i="10"/>
  <c r="AX727" i="10" s="1"/>
  <c r="A285" i="13" s="1"/>
  <c r="AL332" i="10"/>
  <c r="AX726" i="10" s="1"/>
  <c r="A284" i="13" s="1"/>
  <c r="AL329" i="10"/>
  <c r="AX725" i="10" s="1"/>
  <c r="A283" i="13" s="1"/>
  <c r="Z338" i="10"/>
  <c r="AX723" i="10" s="1"/>
  <c r="A281" i="13" s="1"/>
  <c r="Z335" i="10"/>
  <c r="AX722" i="10" s="1"/>
  <c r="A280" i="13" s="1"/>
  <c r="Z332" i="10"/>
  <c r="AX721" i="10" s="1"/>
  <c r="A279" i="13" s="1"/>
  <c r="Z329" i="10"/>
  <c r="AX720" i="10" s="1"/>
  <c r="A278" i="13" s="1"/>
  <c r="N338" i="10"/>
  <c r="AX718" i="10" s="1"/>
  <c r="A276" i="13" s="1"/>
  <c r="N335" i="10"/>
  <c r="AX717" i="10" s="1"/>
  <c r="A275" i="13" s="1"/>
  <c r="N329" i="10"/>
  <c r="AX715" i="10" s="1"/>
  <c r="A273" i="13" s="1"/>
  <c r="B338" i="10"/>
  <c r="AX713" i="10" s="1"/>
  <c r="A271" i="13" s="1"/>
  <c r="B335" i="10"/>
  <c r="AX712" i="10" s="1"/>
  <c r="A270" i="13" s="1"/>
  <c r="B332" i="10"/>
  <c r="AX711" i="10" s="1"/>
  <c r="A269" i="13" s="1"/>
  <c r="B329" i="10"/>
  <c r="AX710" i="10" s="1"/>
  <c r="A268" i="13" s="1"/>
  <c r="C7" i="12"/>
  <c r="C6" i="12"/>
  <c r="C5" i="12"/>
  <c r="C4" i="12"/>
  <c r="A2" i="12"/>
  <c r="AZ428" i="10"/>
  <c r="AZ429" i="10"/>
  <c r="AY433" i="10"/>
  <c r="H321" i="10"/>
  <c r="H320" i="10"/>
  <c r="H319" i="10"/>
  <c r="H318" i="10"/>
  <c r="A316" i="10"/>
  <c r="H195" i="10"/>
  <c r="H194" i="10"/>
  <c r="H193" i="10"/>
  <c r="H192" i="10"/>
  <c r="A190" i="10"/>
  <c r="A130" i="10"/>
  <c r="H135" i="10"/>
  <c r="H134" i="10"/>
  <c r="H133" i="10"/>
  <c r="H132" i="10"/>
  <c r="H6" i="10"/>
  <c r="H7" i="10"/>
  <c r="H8" i="10"/>
  <c r="H9" i="10"/>
  <c r="G55" i="10"/>
  <c r="S55" i="10"/>
  <c r="AE55" i="10"/>
  <c r="AQ55" i="10"/>
  <c r="H55" i="10"/>
  <c r="I55" i="10"/>
  <c r="J55" i="10"/>
  <c r="T55" i="10"/>
  <c r="U55" i="10"/>
  <c r="V55" i="10"/>
  <c r="AF55" i="10"/>
  <c r="AG55" i="10"/>
  <c r="AH55" i="10"/>
  <c r="AR55" i="10"/>
  <c r="AS55" i="10"/>
  <c r="AT55" i="10"/>
  <c r="E339" i="10"/>
  <c r="BZ380" i="10" s="1"/>
  <c r="Q339" i="10"/>
  <c r="BZ381" i="10" s="1"/>
  <c r="AC339" i="10"/>
  <c r="BZ382" i="10" s="1"/>
  <c r="AO339" i="10"/>
  <c r="BZ383" i="10" s="1"/>
  <c r="E362" i="10"/>
  <c r="BZ384" i="10" s="1"/>
  <c r="Q362" i="10"/>
  <c r="BZ385" i="10" s="1"/>
  <c r="AC362" i="10"/>
  <c r="BZ386" i="10" s="1"/>
  <c r="AO362" i="10"/>
  <c r="BZ387" i="10" s="1"/>
  <c r="BW388" i="10"/>
  <c r="C22" i="12"/>
  <c r="D22" i="12"/>
  <c r="C23" i="12"/>
  <c r="D23" i="12"/>
  <c r="BS382" i="10"/>
  <c r="BR382" i="10"/>
  <c r="BQ382" i="10"/>
  <c r="BO388" i="10"/>
  <c r="A52" i="11"/>
  <c r="E53" i="10"/>
  <c r="AT342" i="10"/>
  <c r="AS342" i="10"/>
  <c r="AR342" i="10"/>
  <c r="AQ342" i="10"/>
  <c r="AH342" i="10"/>
  <c r="AG342" i="10"/>
  <c r="AF342" i="10"/>
  <c r="AE342" i="10"/>
  <c r="V342" i="10"/>
  <c r="U342" i="10"/>
  <c r="T342" i="10"/>
  <c r="S342" i="10"/>
  <c r="J342" i="10"/>
  <c r="I342" i="10"/>
  <c r="H342" i="10"/>
  <c r="G342" i="10"/>
  <c r="AO340" i="10"/>
  <c r="AC340" i="10"/>
  <c r="Q340" i="10"/>
  <c r="E340" i="10"/>
  <c r="AT365" i="10"/>
  <c r="AS365" i="10"/>
  <c r="AR365" i="10"/>
  <c r="AQ365" i="10"/>
  <c r="AH365" i="10"/>
  <c r="AG365" i="10"/>
  <c r="AF365" i="10"/>
  <c r="AE365" i="10"/>
  <c r="V365" i="10"/>
  <c r="U365" i="10"/>
  <c r="T365" i="10"/>
  <c r="S365" i="10"/>
  <c r="J365" i="10"/>
  <c r="I365" i="10"/>
  <c r="H365" i="10"/>
  <c r="G365" i="10"/>
  <c r="AO53" i="10"/>
  <c r="AC53" i="10"/>
  <c r="Q53" i="10"/>
  <c r="AU52" i="10"/>
  <c r="AI52" i="10"/>
  <c r="W52" i="10"/>
  <c r="K52" i="10"/>
  <c r="AL147" i="10"/>
  <c r="AX587" i="10" s="1"/>
  <c r="A145" i="13" s="1"/>
  <c r="BV478" i="10"/>
  <c r="Y36" i="13" s="1"/>
  <c r="AX455" i="10"/>
  <c r="A13" i="13" s="1"/>
  <c r="BM478" i="10"/>
  <c r="P36" i="13" s="1"/>
  <c r="BV453" i="10"/>
  <c r="Y11" i="13" s="1"/>
  <c r="BU453" i="10"/>
  <c r="X11" i="13" s="1"/>
  <c r="BM479" i="10"/>
  <c r="P37" i="13" s="1"/>
  <c r="BM465" i="10"/>
  <c r="P23" i="13" s="1"/>
  <c r="BV454" i="10"/>
  <c r="Y12" i="13" s="1"/>
  <c r="BE407" i="10"/>
  <c r="BL407" i="10" s="1"/>
  <c r="BE426" i="10"/>
  <c r="BL426" i="10" s="1"/>
  <c r="BF426" i="10"/>
  <c r="BM426" i="10" s="1"/>
  <c r="BN426" i="10"/>
  <c r="BH426" i="10"/>
  <c r="BO426" i="10" s="1"/>
  <c r="BE425" i="10"/>
  <c r="BL425" i="10" s="1"/>
  <c r="BF425" i="10"/>
  <c r="BM425" i="10" s="1"/>
  <c r="AX527" i="10"/>
  <c r="A85" i="13" s="1"/>
  <c r="AX831" i="10"/>
  <c r="A389" i="13" s="1"/>
  <c r="BH425" i="10"/>
  <c r="BO425" i="10" s="1"/>
  <c r="AX842" i="10"/>
  <c r="A400" i="13" s="1"/>
  <c r="AX830" i="10"/>
  <c r="A388" i="13" s="1"/>
  <c r="AX819" i="10"/>
  <c r="A377" i="13" s="1"/>
  <c r="BF424" i="10"/>
  <c r="BM424" i="10" s="1"/>
  <c r="AX808" i="10"/>
  <c r="A366" i="13" s="1"/>
  <c r="BE424" i="10"/>
  <c r="BL424" i="10" s="1"/>
  <c r="AX807" i="10"/>
  <c r="A365" i="13" s="1"/>
  <c r="BF423" i="10"/>
  <c r="BM423" i="10" s="1"/>
  <c r="AX818" i="10"/>
  <c r="A376" i="13" s="1"/>
  <c r="AX829" i="10"/>
  <c r="A387" i="13" s="1"/>
  <c r="BH422" i="10"/>
  <c r="BO422" i="10" s="1"/>
  <c r="AX839" i="10"/>
  <c r="A397" i="13" s="1"/>
  <c r="AX828" i="10"/>
  <c r="A386" i="13" s="1"/>
  <c r="AX817" i="10"/>
  <c r="A375" i="13" s="1"/>
  <c r="BF422" i="10"/>
  <c r="BM422" i="10" s="1"/>
  <c r="AX806" i="10"/>
  <c r="A364" i="13" s="1"/>
  <c r="BE421" i="10"/>
  <c r="BL421" i="10" s="1"/>
  <c r="AX805" i="10"/>
  <c r="A363" i="13" s="1"/>
  <c r="AX816" i="10"/>
  <c r="A374" i="13" s="1"/>
  <c r="AX827" i="10"/>
  <c r="A385" i="13" s="1"/>
  <c r="AX838" i="10"/>
  <c r="A396" i="13" s="1"/>
  <c r="AX837" i="10"/>
  <c r="A395" i="13" s="1"/>
  <c r="AX826" i="10"/>
  <c r="A384" i="13" s="1"/>
  <c r="BF420" i="10"/>
  <c r="BM420" i="10" s="1"/>
  <c r="AX815" i="10"/>
  <c r="A373" i="13" s="1"/>
  <c r="BE420" i="10"/>
  <c r="BL420" i="10" s="1"/>
  <c r="AX804" i="10"/>
  <c r="A362" i="13" s="1"/>
  <c r="AX814" i="10"/>
  <c r="A372" i="13" s="1"/>
  <c r="AX825" i="10"/>
  <c r="A383" i="13" s="1"/>
  <c r="AX836" i="10"/>
  <c r="A394" i="13" s="1"/>
  <c r="BF418" i="10"/>
  <c r="BM418" i="10" s="1"/>
  <c r="AX757" i="10"/>
  <c r="A315" i="13" s="1"/>
  <c r="AX758" i="10"/>
  <c r="A316" i="13" s="1"/>
  <c r="BE410" i="10"/>
  <c r="BL410" i="10" s="1"/>
  <c r="AX759" i="10"/>
  <c r="A317" i="13" s="1"/>
  <c r="BE411" i="10"/>
  <c r="BL411" i="10" s="1"/>
  <c r="AX760" i="10"/>
  <c r="A318" i="13" s="1"/>
  <c r="AX761" i="10"/>
  <c r="A319" i="13" s="1"/>
  <c r="BE414" i="10"/>
  <c r="BL414" i="10" s="1"/>
  <c r="AX762" i="10"/>
  <c r="A320" i="13" s="1"/>
  <c r="BF414" i="10"/>
  <c r="BM414" i="10" s="1"/>
  <c r="AX775" i="10"/>
  <c r="A333" i="13" s="1"/>
  <c r="BF413" i="10"/>
  <c r="BM413" i="10" s="1"/>
  <c r="AX773" i="10"/>
  <c r="A331" i="13" s="1"/>
  <c r="BF412" i="10"/>
  <c r="BM412" i="10" s="1"/>
  <c r="AX772" i="10"/>
  <c r="A330" i="13" s="1"/>
  <c r="AX771" i="10"/>
  <c r="A329" i="13" s="1"/>
  <c r="BF409" i="10"/>
  <c r="BM409" i="10" s="1"/>
  <c r="AX770" i="10"/>
  <c r="A328" i="13" s="1"/>
  <c r="AX769" i="10"/>
  <c r="A327" i="13" s="1"/>
  <c r="AX767" i="10"/>
  <c r="A325" i="13" s="1"/>
  <c r="AX781" i="10"/>
  <c r="A339" i="13" s="1"/>
  <c r="AX782" i="10"/>
  <c r="A340" i="13" s="1"/>
  <c r="AX783" i="10"/>
  <c r="A341" i="13" s="1"/>
  <c r="BG410" i="10"/>
  <c r="BN410" i="10" s="1"/>
  <c r="AX784" i="10"/>
  <c r="A342" i="13" s="1"/>
  <c r="BG412" i="10"/>
  <c r="BN412" i="10" s="1"/>
  <c r="AX785" i="10"/>
  <c r="A343" i="13" s="1"/>
  <c r="BG413" i="10"/>
  <c r="BN413" i="10" s="1"/>
  <c r="AX479" i="10"/>
  <c r="A37" i="13" s="1"/>
  <c r="AX787" i="10"/>
  <c r="A345" i="13" s="1"/>
  <c r="BG414" i="10"/>
  <c r="BN414" i="10" s="1"/>
  <c r="BH414" i="10"/>
  <c r="BO414" i="10" s="1"/>
  <c r="AX491" i="10"/>
  <c r="A49" i="13" s="1"/>
  <c r="AX799" i="10"/>
  <c r="A357" i="13" s="1"/>
  <c r="BH413" i="10"/>
  <c r="BO413" i="10" s="1"/>
  <c r="AX797" i="10"/>
  <c r="A355" i="13" s="1"/>
  <c r="AX796" i="10"/>
  <c r="A354" i="13" s="1"/>
  <c r="BH411" i="10"/>
  <c r="BO411" i="10" s="1"/>
  <c r="BH410" i="10"/>
  <c r="BO410" i="10" s="1"/>
  <c r="AX795" i="10"/>
  <c r="A353" i="13" s="1"/>
  <c r="AX794" i="10"/>
  <c r="A352" i="13" s="1"/>
  <c r="AX793" i="10"/>
  <c r="A351" i="13" s="1"/>
  <c r="AX483" i="10"/>
  <c r="A41" i="13" s="1"/>
  <c r="AX791" i="10"/>
  <c r="A349" i="13" s="1"/>
  <c r="AX790" i="10"/>
  <c r="A348" i="13" s="1"/>
  <c r="AX778" i="10"/>
  <c r="A336" i="13" s="1"/>
  <c r="AX768" i="10"/>
  <c r="A326" i="13" s="1"/>
  <c r="AX792" i="10"/>
  <c r="A350" i="13" s="1"/>
  <c r="AX780" i="10"/>
  <c r="A338" i="13" s="1"/>
  <c r="AX756" i="10"/>
  <c r="A314" i="13" s="1"/>
  <c r="AX755" i="10"/>
  <c r="A313" i="13" s="1"/>
  <c r="AX803" i="10"/>
  <c r="A361" i="13" s="1"/>
  <c r="Z303" i="10"/>
  <c r="AX678" i="10" s="1"/>
  <c r="A236" i="13" s="1"/>
  <c r="Z240" i="10"/>
  <c r="AX665" i="10" s="1"/>
  <c r="A223" i="13" s="1"/>
  <c r="Z300" i="10"/>
  <c r="AX677" i="10" s="1"/>
  <c r="A235" i="13" s="1"/>
  <c r="Z297" i="10"/>
  <c r="AX676" i="10" s="1"/>
  <c r="A234" i="13" s="1"/>
  <c r="Z294" i="10"/>
  <c r="AX675" i="10" s="1"/>
  <c r="A233" i="13" s="1"/>
  <c r="Z291" i="10"/>
  <c r="AX674" i="10" s="1"/>
  <c r="A232" i="13" s="1"/>
  <c r="Z288" i="10"/>
  <c r="AX673" i="10" s="1"/>
  <c r="A231" i="13" s="1"/>
  <c r="Z285" i="10"/>
  <c r="AX672" i="10" s="1"/>
  <c r="A230" i="13" s="1"/>
  <c r="Z282" i="10"/>
  <c r="AX671" i="10" s="1"/>
  <c r="A229" i="13" s="1"/>
  <c r="Z279" i="10"/>
  <c r="AX670" i="10" s="1"/>
  <c r="A228" i="13" s="1"/>
  <c r="Z276" i="10"/>
  <c r="AX669" i="10" s="1"/>
  <c r="A227" i="13" s="1"/>
  <c r="Z273" i="10"/>
  <c r="AX668" i="10" s="1"/>
  <c r="A226" i="13" s="1"/>
  <c r="Z270" i="10"/>
  <c r="AX667" i="10" s="1"/>
  <c r="A225" i="13" s="1"/>
  <c r="Z267" i="10"/>
  <c r="AX666" i="10" s="1"/>
  <c r="A224" i="13" s="1"/>
  <c r="AL288" i="10"/>
  <c r="AX700" i="10" s="1"/>
  <c r="A258" i="13" s="1"/>
  <c r="AL282" i="10"/>
  <c r="AX698" i="10" s="1"/>
  <c r="A256" i="13" s="1"/>
  <c r="AL279" i="10"/>
  <c r="AX697" i="10" s="1"/>
  <c r="A255" i="13" s="1"/>
  <c r="AL276" i="10"/>
  <c r="AX696" i="10" s="1"/>
  <c r="A254" i="13" s="1"/>
  <c r="AL270" i="10"/>
  <c r="AX694" i="10" s="1"/>
  <c r="A252" i="13" s="1"/>
  <c r="AL267" i="10"/>
  <c r="AX693" i="10" s="1"/>
  <c r="A251" i="13" s="1"/>
  <c r="B276" i="10"/>
  <c r="AX615" i="10" s="1"/>
  <c r="A173" i="13" s="1"/>
  <c r="B273" i="10"/>
  <c r="AX614" i="10" s="1"/>
  <c r="A172" i="13" s="1"/>
  <c r="B270" i="10"/>
  <c r="AX613" i="10" s="1"/>
  <c r="A171" i="13" s="1"/>
  <c r="B267" i="10"/>
  <c r="AX612" i="10" s="1"/>
  <c r="A170" i="13" s="1"/>
  <c r="N270" i="10"/>
  <c r="AX640" i="10" s="1"/>
  <c r="A198" i="13" s="1"/>
  <c r="N273" i="10"/>
  <c r="AX641" i="10" s="1"/>
  <c r="A199" i="13" s="1"/>
  <c r="N276" i="10"/>
  <c r="AX642" i="10" s="1"/>
  <c r="A200" i="13" s="1"/>
  <c r="N267" i="10"/>
  <c r="AX639" i="10" s="1"/>
  <c r="A197" i="13" s="1"/>
  <c r="AA3" i="13"/>
  <c r="AC3" i="13"/>
  <c r="Z3" i="13"/>
  <c r="AX763" i="10"/>
  <c r="A321" i="13" s="1"/>
  <c r="AX786" i="10"/>
  <c r="A344" i="13" s="1"/>
  <c r="AX841" i="10"/>
  <c r="A399" i="13" s="1"/>
  <c r="AX465" i="10"/>
  <c r="A23" i="13" s="1"/>
  <c r="AX774" i="10"/>
  <c r="A332" i="13" s="1"/>
  <c r="AX798" i="10"/>
  <c r="A356" i="13" s="1"/>
  <c r="AX754" i="10"/>
  <c r="A312" i="13" s="1"/>
  <c r="AL144" i="10"/>
  <c r="AX586" i="10" s="1"/>
  <c r="A144" i="13" s="1"/>
  <c r="AL204" i="10"/>
  <c r="AX680" i="10" s="1"/>
  <c r="A238" i="13" s="1"/>
  <c r="Z144" i="10"/>
  <c r="AX573" i="10" s="1"/>
  <c r="A131" i="13" s="1"/>
  <c r="N144" i="10"/>
  <c r="AX560" i="10" s="1"/>
  <c r="A118" i="13" s="1"/>
  <c r="AL207" i="10"/>
  <c r="AX681" i="10" s="1"/>
  <c r="A239" i="13" s="1"/>
  <c r="B144" i="10"/>
  <c r="AX547" i="10" s="1"/>
  <c r="A105" i="13" s="1"/>
  <c r="BA451" i="10"/>
  <c r="D9" i="13" s="1"/>
  <c r="Z213" i="10"/>
  <c r="AX656" i="10" s="1"/>
  <c r="A214" i="13" s="1"/>
  <c r="AL210" i="10"/>
  <c r="AX682" i="10" s="1"/>
  <c r="A240" i="13" s="1"/>
  <c r="BD452" i="10"/>
  <c r="G10" i="13" s="1"/>
  <c r="BC452" i="10"/>
  <c r="F10" i="13" s="1"/>
  <c r="BC448" i="10"/>
  <c r="F6" i="13" s="1"/>
  <c r="AL225" i="10"/>
  <c r="AX687" i="10" s="1"/>
  <c r="A245" i="13" s="1"/>
  <c r="BD453" i="10"/>
  <c r="G11" i="13" s="1"/>
  <c r="BD393" i="10"/>
  <c r="W340" i="10" s="1"/>
  <c r="BC453" i="10"/>
  <c r="F11" i="13" s="1"/>
  <c r="AL216" i="10"/>
  <c r="AX684" i="10" s="1"/>
  <c r="A242" i="13" s="1"/>
  <c r="Z225" i="10"/>
  <c r="AX660" i="10" s="1"/>
  <c r="A218" i="13" s="1"/>
  <c r="BA454" i="10"/>
  <c r="D12" i="13" s="1"/>
  <c r="BS451" i="10"/>
  <c r="V9" i="13" s="1"/>
  <c r="BB451" i="10"/>
  <c r="E9" i="13" s="1"/>
  <c r="Z210" i="10"/>
  <c r="AX655" i="10" s="1"/>
  <c r="A213" i="13" s="1"/>
  <c r="Z234" i="10"/>
  <c r="AX663" i="10" s="1"/>
  <c r="A221" i="13" s="1"/>
  <c r="Z231" i="10"/>
  <c r="AX662" i="10" s="1"/>
  <c r="A220" i="13" s="1"/>
  <c r="AL222" i="10"/>
  <c r="AX686" i="10" s="1"/>
  <c r="A244" i="13" s="1"/>
  <c r="BD386" i="10"/>
  <c r="AI105" i="10" s="1"/>
  <c r="BD398" i="10"/>
  <c r="AI363" i="10" s="1"/>
  <c r="BC454" i="10"/>
  <c r="F12" i="13" s="1"/>
  <c r="BD451" i="10"/>
  <c r="G9" i="13" s="1"/>
  <c r="Z204" i="10"/>
  <c r="AX653" i="10" s="1"/>
  <c r="A211" i="13" s="1"/>
  <c r="Z222" i="10"/>
  <c r="AX659" i="10" s="1"/>
  <c r="A217" i="13" s="1"/>
  <c r="BS454" i="10"/>
  <c r="V12" i="13" s="1"/>
  <c r="B204" i="10"/>
  <c r="AX599" i="10" s="1"/>
  <c r="A157" i="13" s="1"/>
  <c r="Z207" i="10"/>
  <c r="AX654" i="10" s="1"/>
  <c r="A212" i="13" s="1"/>
  <c r="Z237" i="10"/>
  <c r="AX664" i="10" s="1"/>
  <c r="A222" i="13" s="1"/>
  <c r="BC445" i="10"/>
  <c r="F3" i="13" s="1"/>
  <c r="BA445" i="10"/>
  <c r="BW445" i="10" s="1"/>
  <c r="AG3" i="13" s="1"/>
  <c r="Z216" i="10"/>
  <c r="AX657" i="10" s="1"/>
  <c r="A215" i="13" s="1"/>
  <c r="Z228" i="10"/>
  <c r="AX661" i="10" s="1"/>
  <c r="A219" i="13" s="1"/>
  <c r="AL213" i="10"/>
  <c r="AX683" i="10" s="1"/>
  <c r="A241" i="13" s="1"/>
  <c r="BD445" i="10"/>
  <c r="G3" i="13" s="1"/>
  <c r="BB445" i="10"/>
  <c r="E3" i="13" s="1"/>
  <c r="BS445" i="10"/>
  <c r="V3" i="13" s="1"/>
  <c r="Z219" i="10"/>
  <c r="AX658" i="10" s="1"/>
  <c r="A216" i="13" s="1"/>
  <c r="AL219" i="10"/>
  <c r="AX685" i="10" s="1"/>
  <c r="A243" i="13" s="1"/>
  <c r="BU478" i="10"/>
  <c r="X36" i="13" s="1"/>
  <c r="BU465" i="10"/>
  <c r="X23" i="13" s="1"/>
  <c r="BU479" i="10"/>
  <c r="X37" i="13" s="1"/>
  <c r="BV748" i="10"/>
  <c r="Y306" i="13" s="1"/>
  <c r="BC748" i="10"/>
  <c r="F306" i="13" s="1"/>
  <c r="BU748" i="10"/>
  <c r="X306" i="13" s="1"/>
  <c r="BD748" i="10"/>
  <c r="G306" i="13" s="1"/>
  <c r="BA748" i="10"/>
  <c r="D306" i="13" s="1"/>
  <c r="BB748" i="10"/>
  <c r="E306" i="13" s="1"/>
  <c r="BC743" i="10"/>
  <c r="F301" i="13" s="1"/>
  <c r="BD743" i="10"/>
  <c r="G301" i="13" s="1"/>
  <c r="BS743" i="10"/>
  <c r="V301" i="13" s="1"/>
  <c r="BU743" i="10"/>
  <c r="X301" i="13" s="1"/>
  <c r="BB738" i="10"/>
  <c r="E296" i="13" s="1"/>
  <c r="BC733" i="10"/>
  <c r="F291" i="13" s="1"/>
  <c r="C291" i="13"/>
  <c r="BS728" i="10"/>
  <c r="V286" i="13" s="1"/>
  <c r="BD728" i="10"/>
  <c r="G286" i="13" s="1"/>
  <c r="BU723" i="10"/>
  <c r="X281" i="13" s="1"/>
  <c r="C281" i="13"/>
  <c r="BD723" i="10"/>
  <c r="G281" i="13" s="1"/>
  <c r="BW791" i="10"/>
  <c r="AG349" i="13" s="1"/>
  <c r="C349" i="13"/>
  <c r="D518" i="10"/>
  <c r="O518" i="10" s="1"/>
  <c r="D508" i="10"/>
  <c r="O508" i="10" s="1"/>
  <c r="P508" i="10"/>
  <c r="P530" i="10"/>
  <c r="BP499" i="10"/>
  <c r="BM762" i="10"/>
  <c r="P320" i="13" s="1"/>
  <c r="BM833" i="10"/>
  <c r="P391" i="13" s="1"/>
  <c r="P528" i="10"/>
  <c r="D531" i="10"/>
  <c r="O531" i="10" s="1"/>
  <c r="P531" i="10"/>
  <c r="P526" i="10"/>
  <c r="D526" i="10"/>
  <c r="O526" i="10" s="1"/>
  <c r="BK819" i="10"/>
  <c r="N377" i="13" s="1"/>
  <c r="D473" i="10"/>
  <c r="O473" i="10" s="1"/>
  <c r="P473" i="10"/>
  <c r="D517" i="10"/>
  <c r="O517" i="10" s="1"/>
  <c r="P517" i="10"/>
  <c r="D489" i="10"/>
  <c r="O489" i="10" s="1"/>
  <c r="P489" i="10"/>
  <c r="D477" i="10"/>
  <c r="O477" i="10" s="1"/>
  <c r="P477" i="10"/>
  <c r="P542" i="10"/>
  <c r="D523" i="10"/>
  <c r="O523" i="10" s="1"/>
  <c r="P523" i="10"/>
  <c r="P479" i="10"/>
  <c r="D479" i="10"/>
  <c r="O479" i="10" s="1"/>
  <c r="P529" i="10"/>
  <c r="BW819" i="10"/>
  <c r="AG377" i="13" s="1"/>
  <c r="BL483" i="10"/>
  <c r="O41" i="13" s="1"/>
  <c r="BW512" i="10"/>
  <c r="AG70" i="13" s="1"/>
  <c r="BL499" i="10"/>
  <c r="O57" i="13" s="1"/>
  <c r="R57" i="13"/>
  <c r="BW841" i="10"/>
  <c r="AG399" i="13" s="1"/>
  <c r="BK537" i="10"/>
  <c r="N95" i="13" s="1"/>
  <c r="BW537" i="10"/>
  <c r="AG95" i="13" s="1"/>
  <c r="BM826" i="10"/>
  <c r="P384" i="13" s="1"/>
  <c r="BW713" i="10"/>
  <c r="AG271" i="13" s="1"/>
  <c r="BW718" i="10"/>
  <c r="AG276" i="13"/>
  <c r="BS723" i="10"/>
  <c r="V281" i="13" s="1"/>
  <c r="BB723" i="10"/>
  <c r="E281" i="13" s="1"/>
  <c r="BC723" i="10"/>
  <c r="F281" i="13" s="1"/>
  <c r="BV723" i="10"/>
  <c r="Y281" i="13" s="1"/>
  <c r="BA723" i="10"/>
  <c r="D281" i="13" s="1"/>
  <c r="BC728" i="10"/>
  <c r="F286" i="13" s="1"/>
  <c r="BB728" i="10"/>
  <c r="E286" i="13" s="1"/>
  <c r="BA728" i="10"/>
  <c r="D286" i="13" s="1"/>
  <c r="BU728" i="10"/>
  <c r="X286" i="13" s="1"/>
  <c r="BV728" i="10"/>
  <c r="Y286" i="13" s="1"/>
  <c r="BB733" i="10"/>
  <c r="E291" i="13" s="1"/>
  <c r="BS733" i="10"/>
  <c r="V291" i="13" s="1"/>
  <c r="BA733" i="10"/>
  <c r="D291" i="13" s="1"/>
  <c r="BV733" i="10"/>
  <c r="Y291" i="13" s="1"/>
  <c r="BU733" i="10"/>
  <c r="X291" i="13" s="1"/>
  <c r="BD733" i="10"/>
  <c r="G291" i="13" s="1"/>
  <c r="BU738" i="10"/>
  <c r="X296" i="13" s="1"/>
  <c r="BC738" i="10"/>
  <c r="F296" i="13" s="1"/>
  <c r="BV738" i="10"/>
  <c r="Y296" i="13" s="1"/>
  <c r="BD738" i="10"/>
  <c r="G296" i="13" s="1"/>
  <c r="BS738" i="10"/>
  <c r="V296" i="13" s="1"/>
  <c r="BA738" i="10"/>
  <c r="D296" i="13" s="1"/>
  <c r="BW743" i="10"/>
  <c r="AG301" i="13" s="1"/>
  <c r="BW748" i="10"/>
  <c r="AG306" i="13" s="1"/>
  <c r="D454" i="10"/>
  <c r="O454" i="10" s="1"/>
  <c r="P454" i="10"/>
  <c r="P459" i="10"/>
  <c r="D459" i="10"/>
  <c r="O459" i="10" s="1"/>
  <c r="D466" i="10"/>
  <c r="O466" i="10" s="1"/>
  <c r="P466" i="10"/>
  <c r="D499" i="10"/>
  <c r="O499" i="10" s="1"/>
  <c r="P499" i="10"/>
  <c r="P503" i="10"/>
  <c r="D503" i="10"/>
  <c r="O503" i="10" s="1"/>
  <c r="P513" i="10"/>
  <c r="D513" i="10"/>
  <c r="O513" i="10" s="1"/>
  <c r="D464" i="10"/>
  <c r="O464" i="10" s="1"/>
  <c r="P467" i="10"/>
  <c r="D467" i="10"/>
  <c r="O467" i="10" s="1"/>
  <c r="P481" i="10"/>
  <c r="D481" i="10"/>
  <c r="O481" i="10" s="1"/>
  <c r="P496" i="10"/>
  <c r="D496" i="10"/>
  <c r="O496" i="10" s="1"/>
  <c r="P504" i="10"/>
  <c r="D504" i="10"/>
  <c r="O504" i="10" s="1"/>
  <c r="D543" i="10"/>
  <c r="O543" i="10" s="1"/>
  <c r="P543" i="10"/>
  <c r="P501" i="10"/>
  <c r="P541" i="10"/>
  <c r="D541" i="10"/>
  <c r="O541" i="10" s="1"/>
  <c r="P492" i="10"/>
  <c r="BW723" i="10"/>
  <c r="AG281" i="13" s="1"/>
  <c r="BW733" i="10"/>
  <c r="AG291" i="13" s="1"/>
  <c r="BW738" i="10"/>
  <c r="AG296" i="13" s="1"/>
  <c r="BD677" i="10" l="1"/>
  <c r="G235" i="13" s="1"/>
  <c r="BB678" i="10"/>
  <c r="E236" i="13" s="1"/>
  <c r="BS678" i="10"/>
  <c r="V236" i="13" s="1"/>
  <c r="BC678" i="10"/>
  <c r="F236" i="13" s="1"/>
  <c r="BU678" i="10"/>
  <c r="X236" i="13" s="1"/>
  <c r="BV678" i="10"/>
  <c r="Y236" i="13" s="1"/>
  <c r="BD678" i="10"/>
  <c r="G236" i="13" s="1"/>
  <c r="BJ474" i="10"/>
  <c r="M32" i="13" s="1"/>
  <c r="BL382" i="10"/>
  <c r="BA474" i="10"/>
  <c r="D32" i="13" s="1"/>
  <c r="BS474" i="10"/>
  <c r="BC474" i="10"/>
  <c r="F32" i="13" s="1"/>
  <c r="BQ474" i="10"/>
  <c r="T32" i="13" s="1"/>
  <c r="BD474" i="10"/>
  <c r="G32" i="13" s="1"/>
  <c r="BV782" i="10"/>
  <c r="Y340" i="13" s="1"/>
  <c r="BA782" i="10"/>
  <c r="D340" i="13" s="1"/>
  <c r="BT782" i="10"/>
  <c r="W340" i="13" s="1"/>
  <c r="BR782" i="10"/>
  <c r="U340" i="13" s="1"/>
  <c r="BV737" i="10"/>
  <c r="Y295" i="13" s="1"/>
  <c r="BU736" i="10"/>
  <c r="X294" i="13" s="1"/>
  <c r="BD736" i="10"/>
  <c r="G294" i="13" s="1"/>
  <c r="BS736" i="10"/>
  <c r="V294" i="13" s="1"/>
  <c r="BB731" i="10"/>
  <c r="E289" i="13" s="1"/>
  <c r="BV731" i="10"/>
  <c r="Y289" i="13" s="1"/>
  <c r="BS731" i="10"/>
  <c r="V289" i="13" s="1"/>
  <c r="BC731" i="10"/>
  <c r="F289" i="13" s="1"/>
  <c r="BA731" i="10"/>
  <c r="D289" i="13" s="1"/>
  <c r="C372" i="13"/>
  <c r="BO508" i="10"/>
  <c r="R66" i="13" s="1"/>
  <c r="BK814" i="10"/>
  <c r="B210" i="10"/>
  <c r="AX601" i="10" s="1"/>
  <c r="A159" i="13" s="1"/>
  <c r="B207" i="10"/>
  <c r="AX600" i="10" s="1"/>
  <c r="A158" i="13" s="1"/>
  <c r="B213" i="10"/>
  <c r="AX602" i="10" s="1"/>
  <c r="A160" i="13" s="1"/>
  <c r="BQ792" i="10"/>
  <c r="T350" i="13" s="1"/>
  <c r="BC792" i="10"/>
  <c r="F350" i="13" s="1"/>
  <c r="BV792" i="10"/>
  <c r="Y350" i="13" s="1"/>
  <c r="BU792" i="10"/>
  <c r="X350" i="13" s="1"/>
  <c r="BB792" i="10"/>
  <c r="E350" i="13" s="1"/>
  <c r="BR792" i="10"/>
  <c r="U350" i="13" s="1"/>
  <c r="BT792" i="10"/>
  <c r="W350" i="13" s="1"/>
  <c r="BD792" i="10"/>
  <c r="G350" i="13" s="1"/>
  <c r="BB484" i="10"/>
  <c r="E42" i="13" s="1"/>
  <c r="BS792" i="10"/>
  <c r="V350" i="13" s="1"/>
  <c r="BQ482" i="10"/>
  <c r="T40" i="13" s="1"/>
  <c r="BK780" i="10"/>
  <c r="BP770" i="10"/>
  <c r="S328" i="13" s="1"/>
  <c r="BB770" i="10"/>
  <c r="E328" i="13" s="1"/>
  <c r="BT770" i="10"/>
  <c r="W328" i="13" s="1"/>
  <c r="BA461" i="10"/>
  <c r="D19" i="13" s="1"/>
  <c r="BA770" i="10"/>
  <c r="D328" i="13" s="1"/>
  <c r="BS770" i="10"/>
  <c r="V328" i="13" s="1"/>
  <c r="BU770" i="10"/>
  <c r="X328" i="13" s="1"/>
  <c r="BD770" i="10"/>
  <c r="G328" i="13" s="1"/>
  <c r="BC461" i="10"/>
  <c r="F19" i="13" s="1"/>
  <c r="BN461" i="10"/>
  <c r="BF461" i="10"/>
  <c r="I19" i="13" s="1"/>
  <c r="BR770" i="10"/>
  <c r="U328" i="13" s="1"/>
  <c r="BV770" i="10"/>
  <c r="Y328" i="13" s="1"/>
  <c r="BC770" i="10"/>
  <c r="F328" i="13" s="1"/>
  <c r="BQ770" i="10"/>
  <c r="T328" i="13" s="1"/>
  <c r="BE462" i="10"/>
  <c r="BB462" i="10"/>
  <c r="E20" i="13" s="1"/>
  <c r="BP804" i="10"/>
  <c r="S362" i="13" s="1"/>
  <c r="BJ510" i="10"/>
  <c r="M68" i="13" s="1"/>
  <c r="BP510" i="10"/>
  <c r="S68" i="13" s="1"/>
  <c r="N210" i="10"/>
  <c r="AX628" i="10" s="1"/>
  <c r="A186" i="13" s="1"/>
  <c r="N207" i="10"/>
  <c r="AX627" i="10" s="1"/>
  <c r="A185" i="13" s="1"/>
  <c r="N204" i="10"/>
  <c r="AX626" i="10" s="1"/>
  <c r="A184" i="13" s="1"/>
  <c r="BD627" i="10"/>
  <c r="G185" i="13" s="1"/>
  <c r="BB793" i="10"/>
  <c r="E351" i="13" s="1"/>
  <c r="BR793" i="10"/>
  <c r="U351" i="13" s="1"/>
  <c r="BV793" i="10"/>
  <c r="Y351" i="13" s="1"/>
  <c r="BA793" i="10"/>
  <c r="D351" i="13" s="1"/>
  <c r="BD485" i="10"/>
  <c r="G43" i="13" s="1"/>
  <c r="BC793" i="10"/>
  <c r="F351" i="13" s="1"/>
  <c r="BD793" i="10"/>
  <c r="G351" i="13" s="1"/>
  <c r="BQ793" i="10"/>
  <c r="T351" i="13" s="1"/>
  <c r="BS793" i="10"/>
  <c r="V351" i="13" s="1"/>
  <c r="BT793" i="10"/>
  <c r="W351" i="13" s="1"/>
  <c r="BU793" i="10"/>
  <c r="X351" i="13" s="1"/>
  <c r="BA674" i="10"/>
  <c r="D232" i="13" s="1"/>
  <c r="BB674" i="10"/>
  <c r="E232" i="13" s="1"/>
  <c r="BV674" i="10"/>
  <c r="Y232" i="13" s="1"/>
  <c r="BP790" i="10"/>
  <c r="S348" i="13" s="1"/>
  <c r="BE470" i="10"/>
  <c r="BB692" i="10"/>
  <c r="E250" i="13" s="1"/>
  <c r="BS692" i="10"/>
  <c r="V250" i="13" s="1"/>
  <c r="BD659" i="10"/>
  <c r="G217" i="13" s="1"/>
  <c r="BA659" i="10"/>
  <c r="D217" i="13" s="1"/>
  <c r="BU794" i="10"/>
  <c r="X352" i="13" s="1"/>
  <c r="BB794" i="10"/>
  <c r="E352" i="13" s="1"/>
  <c r="BK794" i="10"/>
  <c r="N352" i="13" s="1"/>
  <c r="BP794" i="10"/>
  <c r="S352" i="13" s="1"/>
  <c r="BR766" i="10"/>
  <c r="U324" i="13" s="1"/>
  <c r="BP766" i="10"/>
  <c r="S324" i="13" s="1"/>
  <c r="BV766" i="10"/>
  <c r="Y324" i="13" s="1"/>
  <c r="BD766" i="10"/>
  <c r="G324" i="13" s="1"/>
  <c r="BU766" i="10"/>
  <c r="X324" i="13" s="1"/>
  <c r="BK766" i="10"/>
  <c r="N324" i="13" s="1"/>
  <c r="BS766" i="10"/>
  <c r="V324" i="13" s="1"/>
  <c r="BS699" i="10"/>
  <c r="V257" i="13" s="1"/>
  <c r="BC699" i="10"/>
  <c r="F257" i="13" s="1"/>
  <c r="BU698" i="10"/>
  <c r="X256" i="13" s="1"/>
  <c r="BB698" i="10"/>
  <c r="E256" i="13" s="1"/>
  <c r="BS698" i="10"/>
  <c r="V256" i="13" s="1"/>
  <c r="BV698" i="10"/>
  <c r="Y256" i="13" s="1"/>
  <c r="BD698" i="10"/>
  <c r="G256" i="13" s="1"/>
  <c r="BC698" i="10"/>
  <c r="F256" i="13" s="1"/>
  <c r="BA698" i="10"/>
  <c r="D256" i="13" s="1"/>
  <c r="AL273" i="10"/>
  <c r="AX695" i="10" s="1"/>
  <c r="A253" i="13" s="1"/>
  <c r="BA627" i="10"/>
  <c r="D185" i="13" s="1"/>
  <c r="BC627" i="10"/>
  <c r="F185" i="13" s="1"/>
  <c r="BD795" i="10"/>
  <c r="G353" i="13" s="1"/>
  <c r="BQ795" i="10"/>
  <c r="T353" i="13" s="1"/>
  <c r="BU795" i="10"/>
  <c r="X353" i="13" s="1"/>
  <c r="BS795" i="10"/>
  <c r="V353" i="13" s="1"/>
  <c r="BV795" i="10"/>
  <c r="Y353" i="13" s="1"/>
  <c r="BT795" i="10"/>
  <c r="W353" i="13" s="1"/>
  <c r="BB795" i="10"/>
  <c r="E353" i="13" s="1"/>
  <c r="BR795" i="10"/>
  <c r="U353" i="13" s="1"/>
  <c r="BP792" i="10"/>
  <c r="S350" i="13" s="1"/>
  <c r="BS484" i="10"/>
  <c r="V42" i="13" s="1"/>
  <c r="BC484" i="10"/>
  <c r="F42" i="13" s="1"/>
  <c r="BF484" i="10"/>
  <c r="I42" i="13" s="1"/>
  <c r="BN484" i="10"/>
  <c r="Q42" i="13" s="1"/>
  <c r="BO484" i="10"/>
  <c r="R42" i="13" s="1"/>
  <c r="BA473" i="10"/>
  <c r="D31" i="13" s="1"/>
  <c r="BQ473" i="10"/>
  <c r="T31" i="13" s="1"/>
  <c r="BJ450" i="10"/>
  <c r="M8" i="13" s="1"/>
  <c r="BE450" i="10"/>
  <c r="BD450" i="10"/>
  <c r="G8" i="13" s="1"/>
  <c r="BU759" i="10"/>
  <c r="X317" i="13" s="1"/>
  <c r="BS759" i="10"/>
  <c r="V317" i="13" s="1"/>
  <c r="BV759" i="10"/>
  <c r="Y317" i="13" s="1"/>
  <c r="BS450" i="10"/>
  <c r="V8" i="13" s="1"/>
  <c r="BB450" i="10"/>
  <c r="E8" i="13" s="1"/>
  <c r="BQ759" i="10"/>
  <c r="T317" i="13" s="1"/>
  <c r="BP759" i="10"/>
  <c r="S317" i="13" s="1"/>
  <c r="BC604" i="10"/>
  <c r="F162" i="13" s="1"/>
  <c r="BB604" i="10"/>
  <c r="E162" i="13" s="1"/>
  <c r="BA604" i="10"/>
  <c r="D162" i="13" s="1"/>
  <c r="BD661" i="10"/>
  <c r="G219" i="13" s="1"/>
  <c r="BC661" i="10"/>
  <c r="F219" i="13" s="1"/>
  <c r="BA661" i="10"/>
  <c r="D219" i="13" s="1"/>
  <c r="BC463" i="10"/>
  <c r="F21" i="13" s="1"/>
  <c r="BP463" i="10"/>
  <c r="S21" i="13" s="1"/>
  <c r="BD463" i="10"/>
  <c r="G21" i="13" s="1"/>
  <c r="BC665" i="10"/>
  <c r="F223" i="13" s="1"/>
  <c r="BD665" i="10"/>
  <c r="G223" i="13" s="1"/>
  <c r="BB449" i="10"/>
  <c r="E7" i="13" s="1"/>
  <c r="BN449" i="10"/>
  <c r="Q7" i="13" s="1"/>
  <c r="BT758" i="10"/>
  <c r="W316" i="13" s="1"/>
  <c r="BB758" i="10"/>
  <c r="E316" i="13" s="1"/>
  <c r="BC449" i="10"/>
  <c r="F7" i="13" s="1"/>
  <c r="BS449" i="10"/>
  <c r="V7" i="13" s="1"/>
  <c r="BA449" i="10"/>
  <c r="D7" i="13" s="1"/>
  <c r="BD449" i="10"/>
  <c r="G7" i="13" s="1"/>
  <c r="BF449" i="10"/>
  <c r="I7" i="13" s="1"/>
  <c r="BQ758" i="10"/>
  <c r="T316" i="13" s="1"/>
  <c r="BD758" i="10"/>
  <c r="G316" i="13" s="1"/>
  <c r="BU758" i="10"/>
  <c r="X316" i="13" s="1"/>
  <c r="BR758" i="10"/>
  <c r="U316" i="13" s="1"/>
  <c r="BV758" i="10"/>
  <c r="Y316" i="13" s="1"/>
  <c r="BA758" i="10"/>
  <c r="D316" i="13" s="1"/>
  <c r="BS758" i="10"/>
  <c r="V316" i="13" s="1"/>
  <c r="BJ449" i="10"/>
  <c r="M7" i="13" s="1"/>
  <c r="BV755" i="10"/>
  <c r="Y313" i="13" s="1"/>
  <c r="BC755" i="10"/>
  <c r="F313" i="13" s="1"/>
  <c r="BT755" i="10"/>
  <c r="W313" i="13" s="1"/>
  <c r="BQ755" i="10"/>
  <c r="T313" i="13" s="1"/>
  <c r="BB755" i="10"/>
  <c r="E313" i="13" s="1"/>
  <c r="C4" i="13"/>
  <c r="BF446" i="10"/>
  <c r="I4" i="13" s="1"/>
  <c r="BC460" i="10"/>
  <c r="F18" i="13" s="1"/>
  <c r="BO459" i="10"/>
  <c r="R17" i="13" s="1"/>
  <c r="BB768" i="10"/>
  <c r="E326" i="13" s="1"/>
  <c r="BA459" i="10"/>
  <c r="D17" i="13" s="1"/>
  <c r="BO460" i="10"/>
  <c r="R18" i="13" s="1"/>
  <c r="BK769" i="10"/>
  <c r="J461" i="10"/>
  <c r="N461" i="10" s="1"/>
  <c r="B228" i="10"/>
  <c r="AX607" i="10" s="1"/>
  <c r="A165" i="13" s="1"/>
  <c r="AL285" i="10"/>
  <c r="AX699" i="10" s="1"/>
  <c r="A257" i="13" s="1"/>
  <c r="AL231" i="10"/>
  <c r="AX689" i="10" s="1"/>
  <c r="A247" i="13" s="1"/>
  <c r="B263" i="10"/>
  <c r="N216" i="10"/>
  <c r="AX630" i="10" s="1"/>
  <c r="A188" i="13" s="1"/>
  <c r="N225" i="10"/>
  <c r="AX633" i="10" s="1"/>
  <c r="A191" i="13" s="1"/>
  <c r="N219" i="10"/>
  <c r="AX631" i="10" s="1"/>
  <c r="A189" i="13" s="1"/>
  <c r="N222" i="10"/>
  <c r="AX632" i="10" s="1"/>
  <c r="A190" i="13" s="1"/>
  <c r="AL228" i="10"/>
  <c r="AX688" i="10" s="1"/>
  <c r="A246" i="13" s="1"/>
  <c r="AL237" i="10"/>
  <c r="AX691" i="10" s="1"/>
  <c r="A249" i="13" s="1"/>
  <c r="AL240" i="10"/>
  <c r="AX692" i="10" s="1"/>
  <c r="A250" i="13" s="1"/>
  <c r="AL234" i="10"/>
  <c r="AX690" i="10" s="1"/>
  <c r="A248" i="13" s="1"/>
  <c r="N231" i="10"/>
  <c r="AX635" i="10" s="1"/>
  <c r="A193" i="13" s="1"/>
  <c r="B216" i="10"/>
  <c r="AX603" i="10" s="1"/>
  <c r="A161" i="13" s="1"/>
  <c r="N213" i="10"/>
  <c r="AX629" i="10" s="1"/>
  <c r="A187" i="13" s="1"/>
  <c r="N228" i="10"/>
  <c r="AX634" i="10" s="1"/>
  <c r="A192" i="13" s="1"/>
  <c r="B219" i="10"/>
  <c r="AX604" i="10" s="1"/>
  <c r="A162" i="13" s="1"/>
  <c r="B222" i="10"/>
  <c r="AX605" i="10" s="1"/>
  <c r="A163" i="13" s="1"/>
  <c r="B225" i="10"/>
  <c r="AX606" i="10" s="1"/>
  <c r="A164" i="13" s="1"/>
  <c r="AO364" i="10"/>
  <c r="BU737" i="10"/>
  <c r="X295" i="13" s="1"/>
  <c r="Q364" i="10"/>
  <c r="BV735" i="10"/>
  <c r="Y293" i="13" s="1"/>
  <c r="BU731" i="10"/>
  <c r="X289" i="13" s="1"/>
  <c r="E364" i="10"/>
  <c r="BS737" i="10"/>
  <c r="V295" i="13" s="1"/>
  <c r="E341" i="10"/>
  <c r="BV727" i="10"/>
  <c r="Y285" i="13" s="1"/>
  <c r="BD395" i="10"/>
  <c r="AU340" i="10" s="1"/>
  <c r="BU726" i="10"/>
  <c r="X284" i="13" s="1"/>
  <c r="BA400" i="10"/>
  <c r="BB400" i="10"/>
  <c r="AC341" i="10"/>
  <c r="BC400" i="10"/>
  <c r="BW728" i="10"/>
  <c r="AG286" i="13" s="1"/>
  <c r="BU727" i="10"/>
  <c r="X285" i="13" s="1"/>
  <c r="BC727" i="10"/>
  <c r="F285" i="13" s="1"/>
  <c r="BD727" i="10"/>
  <c r="G285" i="13" s="1"/>
  <c r="BV711" i="10"/>
  <c r="Y269" i="13" s="1"/>
  <c r="BD716" i="10"/>
  <c r="G274" i="13" s="1"/>
  <c r="BU725" i="10"/>
  <c r="X283" i="13" s="1"/>
  <c r="BD725" i="10"/>
  <c r="G283" i="13" s="1"/>
  <c r="BB720" i="10"/>
  <c r="E278" i="13" s="1"/>
  <c r="BB725" i="10"/>
  <c r="E283" i="13" s="1"/>
  <c r="BV725" i="10"/>
  <c r="Y283" i="13" s="1"/>
  <c r="BA725" i="10"/>
  <c r="D283" i="13" s="1"/>
  <c r="BV715" i="10"/>
  <c r="Y273" i="13" s="1"/>
  <c r="BV710" i="10"/>
  <c r="Y268" i="13" s="1"/>
  <c r="BU699" i="10"/>
  <c r="X257" i="13" s="1"/>
  <c r="BU695" i="10"/>
  <c r="X253" i="13" s="1"/>
  <c r="BU687" i="10"/>
  <c r="X245" i="13" s="1"/>
  <c r="BV684" i="10"/>
  <c r="Y242" i="13" s="1"/>
  <c r="BU683" i="10"/>
  <c r="X241" i="13" s="1"/>
  <c r="BU672" i="10"/>
  <c r="X230" i="13" s="1"/>
  <c r="BU670" i="10"/>
  <c r="X228" i="13" s="1"/>
  <c r="BU661" i="10"/>
  <c r="X219" i="13" s="1"/>
  <c r="BU659" i="10"/>
  <c r="X217" i="13" s="1"/>
  <c r="BV659" i="10"/>
  <c r="Y217" i="13" s="1"/>
  <c r="BV658" i="10"/>
  <c r="Y216" i="13" s="1"/>
  <c r="BU658" i="10"/>
  <c r="X216" i="13" s="1"/>
  <c r="BV633" i="10"/>
  <c r="Y191" i="13" s="1"/>
  <c r="BU626" i="10"/>
  <c r="X184" i="13" s="1"/>
  <c r="BU601" i="10"/>
  <c r="X159" i="13" s="1"/>
  <c r="BV600" i="10"/>
  <c r="Y158" i="13" s="1"/>
  <c r="BS674" i="10"/>
  <c r="V232" i="13" s="1"/>
  <c r="BW673" i="10"/>
  <c r="AG231" i="13" s="1"/>
  <c r="BB672" i="10"/>
  <c r="E230" i="13" s="1"/>
  <c r="BU671" i="10"/>
  <c r="X229" i="13" s="1"/>
  <c r="BV697" i="10"/>
  <c r="Y255" i="13" s="1"/>
  <c r="BA697" i="10"/>
  <c r="D255" i="13" s="1"/>
  <c r="BU697" i="10"/>
  <c r="X255" i="13" s="1"/>
  <c r="BC697" i="10"/>
  <c r="F255" i="13" s="1"/>
  <c r="BB697" i="10"/>
  <c r="E255" i="13" s="1"/>
  <c r="BD697" i="10"/>
  <c r="G255" i="13" s="1"/>
  <c r="BS697" i="10"/>
  <c r="V255" i="13" s="1"/>
  <c r="BB696" i="10"/>
  <c r="E254" i="13" s="1"/>
  <c r="BA696" i="10"/>
  <c r="D254" i="13" s="1"/>
  <c r="BV696" i="10"/>
  <c r="Y254" i="13" s="1"/>
  <c r="BD696" i="10"/>
  <c r="G254" i="13" s="1"/>
  <c r="BC696" i="10"/>
  <c r="F254" i="13" s="1"/>
  <c r="BU666" i="10"/>
  <c r="X224" i="13" s="1"/>
  <c r="BD666" i="10"/>
  <c r="G224" i="13" s="1"/>
  <c r="BV693" i="10"/>
  <c r="Y251" i="13" s="1"/>
  <c r="BB666" i="10"/>
  <c r="E224" i="13" s="1"/>
  <c r="BC666" i="10"/>
  <c r="F224" i="13" s="1"/>
  <c r="BS666" i="10"/>
  <c r="V224" i="13" s="1"/>
  <c r="BA666" i="10"/>
  <c r="D224" i="13" s="1"/>
  <c r="BV666" i="10"/>
  <c r="Y224" i="13" s="1"/>
  <c r="BC691" i="10"/>
  <c r="F249" i="13" s="1"/>
  <c r="BD691" i="10"/>
  <c r="G249" i="13" s="1"/>
  <c r="BV663" i="10"/>
  <c r="Y221" i="13" s="1"/>
  <c r="BC663" i="10"/>
  <c r="F221" i="13" s="1"/>
  <c r="BA663" i="10"/>
  <c r="D221" i="13" s="1"/>
  <c r="BD663" i="10"/>
  <c r="G221" i="13" s="1"/>
  <c r="BU663" i="10"/>
  <c r="X221" i="13" s="1"/>
  <c r="BA662" i="10"/>
  <c r="D220" i="13" s="1"/>
  <c r="BB662" i="10"/>
  <c r="E220" i="13" s="1"/>
  <c r="BD635" i="10"/>
  <c r="G193" i="13" s="1"/>
  <c r="BC635" i="10"/>
  <c r="F193" i="13" s="1"/>
  <c r="BD634" i="10"/>
  <c r="G192" i="13" s="1"/>
  <c r="BV661" i="10"/>
  <c r="Y219" i="13" s="1"/>
  <c r="BC607" i="10"/>
  <c r="F165" i="13" s="1"/>
  <c r="BB607" i="10"/>
  <c r="E165" i="13" s="1"/>
  <c r="BV688" i="10"/>
  <c r="Y246" i="13" s="1"/>
  <c r="BU607" i="10"/>
  <c r="X165" i="13" s="1"/>
  <c r="BS661" i="10"/>
  <c r="V219" i="13" s="1"/>
  <c r="BC634" i="10"/>
  <c r="F192" i="13" s="1"/>
  <c r="BV687" i="10"/>
  <c r="Y245" i="13" s="1"/>
  <c r="BD606" i="10"/>
  <c r="G164" i="13" s="1"/>
  <c r="BV632" i="10"/>
  <c r="Y190" i="13" s="1"/>
  <c r="BC632" i="10"/>
  <c r="F190" i="13" s="1"/>
  <c r="BU605" i="10"/>
  <c r="X163" i="13" s="1"/>
  <c r="BD632" i="10"/>
  <c r="G190" i="13" s="1"/>
  <c r="BC605" i="10"/>
  <c r="F163" i="13" s="1"/>
  <c r="BU632" i="10"/>
  <c r="X190" i="13" s="1"/>
  <c r="BV604" i="10"/>
  <c r="Y162" i="13" s="1"/>
  <c r="BU604" i="10"/>
  <c r="X162" i="13" s="1"/>
  <c r="BS631" i="10"/>
  <c r="V189" i="13" s="1"/>
  <c r="BD685" i="10"/>
  <c r="G243" i="13" s="1"/>
  <c r="BU685" i="10"/>
  <c r="X243" i="13" s="1"/>
  <c r="BD684" i="10"/>
  <c r="G242" i="13" s="1"/>
  <c r="BS684" i="10"/>
  <c r="V242" i="13" s="1"/>
  <c r="BU684" i="10"/>
  <c r="X242" i="13" s="1"/>
  <c r="BC683" i="10"/>
  <c r="F241" i="13" s="1"/>
  <c r="BB601" i="10"/>
  <c r="E159" i="13" s="1"/>
  <c r="BU628" i="10"/>
  <c r="X186" i="13" s="1"/>
  <c r="BC628" i="10"/>
  <c r="F186" i="13" s="1"/>
  <c r="BV601" i="10"/>
  <c r="Y159" i="13" s="1"/>
  <c r="BS601" i="10"/>
  <c r="V159" i="13" s="1"/>
  <c r="BV655" i="10"/>
  <c r="Y213" i="13" s="1"/>
  <c r="BV628" i="10"/>
  <c r="Y186" i="13" s="1"/>
  <c r="BD655" i="10"/>
  <c r="G213" i="13" s="1"/>
  <c r="BA628" i="10"/>
  <c r="D186" i="13" s="1"/>
  <c r="BD628" i="10"/>
  <c r="G186" i="13" s="1"/>
  <c r="BB628" i="10"/>
  <c r="E186" i="13" s="1"/>
  <c r="BS655" i="10"/>
  <c r="V213" i="13" s="1"/>
  <c r="BA601" i="10"/>
  <c r="D159" i="13" s="1"/>
  <c r="BD601" i="10"/>
  <c r="G159" i="13" s="1"/>
  <c r="BU655" i="10"/>
  <c r="X213" i="13" s="1"/>
  <c r="BA655" i="10"/>
  <c r="D213" i="13" s="1"/>
  <c r="BC655" i="10"/>
  <c r="F213" i="13" s="1"/>
  <c r="BU654" i="10"/>
  <c r="X212" i="13" s="1"/>
  <c r="BA600" i="10"/>
  <c r="D158" i="13" s="1"/>
  <c r="BA654" i="10"/>
  <c r="D212" i="13" s="1"/>
  <c r="BS627" i="10"/>
  <c r="V185" i="13" s="1"/>
  <c r="BB681" i="10"/>
  <c r="E239" i="13" s="1"/>
  <c r="BU681" i="10"/>
  <c r="X239" i="13" s="1"/>
  <c r="BU600" i="10"/>
  <c r="X158" i="13" s="1"/>
  <c r="BD599" i="10"/>
  <c r="G157" i="13" s="1"/>
  <c r="BS653" i="10"/>
  <c r="V211" i="13" s="1"/>
  <c r="BA626" i="10"/>
  <c r="D184" i="13" s="1"/>
  <c r="BB626" i="10"/>
  <c r="E184" i="13" s="1"/>
  <c r="BA599" i="10"/>
  <c r="D157" i="13" s="1"/>
  <c r="BD626" i="10"/>
  <c r="G184" i="13" s="1"/>
  <c r="BD653" i="10"/>
  <c r="G211" i="13" s="1"/>
  <c r="BD680" i="10"/>
  <c r="G238" i="13" s="1"/>
  <c r="BC680" i="10"/>
  <c r="F238" i="13" s="1"/>
  <c r="BB680" i="10"/>
  <c r="E238" i="13" s="1"/>
  <c r="BB599" i="10"/>
  <c r="E157" i="13" s="1"/>
  <c r="BS645" i="10"/>
  <c r="V203" i="13" s="1"/>
  <c r="BD645" i="10"/>
  <c r="G203" i="13" s="1"/>
  <c r="BC645" i="10"/>
  <c r="F203" i="13" s="1"/>
  <c r="BS616" i="10"/>
  <c r="V174" i="13" s="1"/>
  <c r="BD642" i="10"/>
  <c r="G200" i="13" s="1"/>
  <c r="BC642" i="10"/>
  <c r="F200" i="13" s="1"/>
  <c r="BS613" i="10"/>
  <c r="V171" i="13" s="1"/>
  <c r="BV648" i="10"/>
  <c r="Y206" i="13" s="1"/>
  <c r="BS648" i="10"/>
  <c r="V206" i="13" s="1"/>
  <c r="BU645" i="10"/>
  <c r="X203" i="13" s="1"/>
  <c r="BV645" i="10"/>
  <c r="Y203" i="13" s="1"/>
  <c r="BC644" i="10"/>
  <c r="F202" i="13" s="1"/>
  <c r="BU643" i="10"/>
  <c r="X201" i="13" s="1"/>
  <c r="BV643" i="10"/>
  <c r="Y201" i="13" s="1"/>
  <c r="BU641" i="10"/>
  <c r="X199" i="13" s="1"/>
  <c r="BV641" i="10"/>
  <c r="Y199" i="13" s="1"/>
  <c r="BB640" i="10"/>
  <c r="E198" i="13" s="1"/>
  <c r="BU640" i="10"/>
  <c r="X198" i="13" s="1"/>
  <c r="BS620" i="10"/>
  <c r="V178" i="13" s="1"/>
  <c r="BB619" i="10"/>
  <c r="E177" i="13" s="1"/>
  <c r="BD619" i="10"/>
  <c r="G177" i="13" s="1"/>
  <c r="BS619" i="10"/>
  <c r="V177" i="13" s="1"/>
  <c r="BA619" i="10"/>
  <c r="D177" i="13" s="1"/>
  <c r="BA616" i="10"/>
  <c r="D174" i="13" s="1"/>
  <c r="BV615" i="10"/>
  <c r="Y173" i="13" s="1"/>
  <c r="BD615" i="10"/>
  <c r="G173" i="13" s="1"/>
  <c r="BA615" i="10"/>
  <c r="D173" i="13" s="1"/>
  <c r="BS615" i="10"/>
  <c r="V173" i="13" s="1"/>
  <c r="BU615" i="10"/>
  <c r="X173" i="13" s="1"/>
  <c r="BB615" i="10"/>
  <c r="E173" i="13" s="1"/>
  <c r="BA614" i="10"/>
  <c r="D172" i="13" s="1"/>
  <c r="BD614" i="10"/>
  <c r="G172" i="13" s="1"/>
  <c r="BU614" i="10"/>
  <c r="X172" i="13" s="1"/>
  <c r="BB613" i="10"/>
  <c r="E171" i="13" s="1"/>
  <c r="BV613" i="10"/>
  <c r="Y171" i="13" s="1"/>
  <c r="BA612" i="10"/>
  <c r="D170" i="13" s="1"/>
  <c r="BU612" i="10"/>
  <c r="X170" i="13" s="1"/>
  <c r="BD542" i="10"/>
  <c r="G100" i="13" s="1"/>
  <c r="BS542" i="10"/>
  <c r="V100" i="13" s="1"/>
  <c r="BK542" i="10"/>
  <c r="N100" i="13" s="1"/>
  <c r="BA542" i="10"/>
  <c r="D100" i="13" s="1"/>
  <c r="BL542" i="10"/>
  <c r="O100" i="13" s="1"/>
  <c r="BM542" i="10"/>
  <c r="P100" i="13" s="1"/>
  <c r="BU542" i="10"/>
  <c r="X100" i="13" s="1"/>
  <c r="BB542" i="10"/>
  <c r="E100" i="13" s="1"/>
  <c r="BE542" i="10"/>
  <c r="BN542" i="10"/>
  <c r="Q100" i="13" s="1"/>
  <c r="BF542" i="10"/>
  <c r="I100" i="13" s="1"/>
  <c r="BO542" i="10"/>
  <c r="R100" i="13" s="1"/>
  <c r="BG542" i="10"/>
  <c r="J100" i="13" s="1"/>
  <c r="BQ542" i="10"/>
  <c r="T100" i="13" s="1"/>
  <c r="J540" i="10"/>
  <c r="N540" i="10" s="1"/>
  <c r="D540" i="10" s="1"/>
  <c r="O540" i="10" s="1"/>
  <c r="BL538" i="10"/>
  <c r="O96" i="13" s="1"/>
  <c r="BK841" i="10"/>
  <c r="BJ538" i="10"/>
  <c r="BP841" i="10"/>
  <c r="S399" i="13" s="1"/>
  <c r="D538" i="10"/>
  <c r="O538" i="10" s="1"/>
  <c r="P538" i="10"/>
  <c r="AO106" i="10"/>
  <c r="BE537" i="10"/>
  <c r="H95" i="13" s="1"/>
  <c r="AX840" i="10"/>
  <c r="A398" i="13" s="1"/>
  <c r="N537" i="10"/>
  <c r="P537" i="10" s="1"/>
  <c r="BD387" i="10"/>
  <c r="AU105" i="10" s="1"/>
  <c r="N536" i="10"/>
  <c r="BP838" i="10"/>
  <c r="S396" i="13" s="1"/>
  <c r="BP837" i="10"/>
  <c r="S395" i="13" s="1"/>
  <c r="N535" i="10"/>
  <c r="P535" i="10" s="1"/>
  <c r="BD534" i="10"/>
  <c r="G92" i="13" s="1"/>
  <c r="BA534" i="10"/>
  <c r="D92" i="13" s="1"/>
  <c r="BE534" i="10"/>
  <c r="BC534" i="10"/>
  <c r="F92" i="13" s="1"/>
  <c r="BF534" i="10"/>
  <c r="I92" i="13" s="1"/>
  <c r="BK534" i="10"/>
  <c r="N92" i="13" s="1"/>
  <c r="BQ534" i="10"/>
  <c r="T92" i="13" s="1"/>
  <c r="BN534" i="10"/>
  <c r="Q92" i="13" s="1"/>
  <c r="BK837" i="10"/>
  <c r="N395" i="13" s="1"/>
  <c r="BU534" i="10"/>
  <c r="X92" i="13" s="1"/>
  <c r="BP534" i="10"/>
  <c r="S92" i="13" s="1"/>
  <c r="BJ534" i="10"/>
  <c r="M92" i="13" s="1"/>
  <c r="BG534" i="10"/>
  <c r="J92" i="13" s="1"/>
  <c r="BS534" i="10"/>
  <c r="V92" i="13" s="1"/>
  <c r="BL534" i="10"/>
  <c r="O92" i="13" s="1"/>
  <c r="BM534" i="10"/>
  <c r="P92" i="13" s="1"/>
  <c r="BV534" i="10"/>
  <c r="Y92" i="13" s="1"/>
  <c r="BB534" i="10"/>
  <c r="E92" i="13" s="1"/>
  <c r="BE532" i="10"/>
  <c r="BO532" i="10"/>
  <c r="BF532" i="10"/>
  <c r="I90" i="13" s="1"/>
  <c r="BD532" i="10"/>
  <c r="G90" i="13" s="1"/>
  <c r="BS532" i="10"/>
  <c r="V90" i="13" s="1"/>
  <c r="BJ532" i="10"/>
  <c r="BK532" i="10"/>
  <c r="N90" i="13" s="1"/>
  <c r="BC532" i="10"/>
  <c r="F90" i="13" s="1"/>
  <c r="C393" i="13"/>
  <c r="BA530" i="10"/>
  <c r="D88" i="13" s="1"/>
  <c r="BM530" i="10"/>
  <c r="P88" i="13" s="1"/>
  <c r="BE530" i="10"/>
  <c r="BN530" i="10"/>
  <c r="Q88" i="13" s="1"/>
  <c r="BV530" i="10"/>
  <c r="Y88" i="13" s="1"/>
  <c r="BG530" i="10"/>
  <c r="J88" i="13" s="1"/>
  <c r="BD530" i="10"/>
  <c r="G88" i="13" s="1"/>
  <c r="BB530" i="10"/>
  <c r="E88" i="13" s="1"/>
  <c r="N527" i="10"/>
  <c r="P527" i="10" s="1"/>
  <c r="BK830" i="10"/>
  <c r="BP829" i="10"/>
  <c r="S387" i="13" s="1"/>
  <c r="BK829" i="10"/>
  <c r="N387" i="13" s="1"/>
  <c r="BK828" i="10"/>
  <c r="BW828" i="10"/>
  <c r="AG386" i="13" s="1"/>
  <c r="BK524" i="10"/>
  <c r="N82" i="13" s="1"/>
  <c r="BQ524" i="10"/>
  <c r="T82" i="13" s="1"/>
  <c r="BV524" i="10"/>
  <c r="Y82" i="13" s="1"/>
  <c r="BP524" i="10"/>
  <c r="S82" i="13" s="1"/>
  <c r="J524" i="10"/>
  <c r="N524" i="10" s="1"/>
  <c r="D524" i="10" s="1"/>
  <c r="O524" i="10" s="1"/>
  <c r="BN523" i="10"/>
  <c r="Q81" i="13" s="1"/>
  <c r="BU522" i="10"/>
  <c r="X80" i="13" s="1"/>
  <c r="BV522" i="10"/>
  <c r="Y80" i="13" s="1"/>
  <c r="BC522" i="10"/>
  <c r="F80" i="13" s="1"/>
  <c r="BB522" i="10"/>
  <c r="E80" i="13" s="1"/>
  <c r="BO522" i="10"/>
  <c r="R80" i="13" s="1"/>
  <c r="BP826" i="10"/>
  <c r="S384" i="13" s="1"/>
  <c r="BN522" i="10"/>
  <c r="Q80" i="13" s="1"/>
  <c r="BK522" i="10"/>
  <c r="N80" i="13" s="1"/>
  <c r="BD522" i="10"/>
  <c r="G80" i="13" s="1"/>
  <c r="BG522" i="10"/>
  <c r="J80" i="13" s="1"/>
  <c r="BS522" i="10"/>
  <c r="V80" i="13" s="1"/>
  <c r="BP522" i="10"/>
  <c r="S80" i="13" s="1"/>
  <c r="Q384" i="13"/>
  <c r="BQ522" i="10"/>
  <c r="T80" i="13" s="1"/>
  <c r="BA522" i="10"/>
  <c r="D80" i="13" s="1"/>
  <c r="BF522" i="10"/>
  <c r="I80" i="13" s="1"/>
  <c r="BE521" i="10"/>
  <c r="H79" i="13" s="1"/>
  <c r="BP521" i="10"/>
  <c r="S79" i="13" s="1"/>
  <c r="BB521" i="10"/>
  <c r="E79" i="13" s="1"/>
  <c r="BL521" i="10"/>
  <c r="O79" i="13" s="1"/>
  <c r="BK825" i="10"/>
  <c r="N383" i="13" s="1"/>
  <c r="BC521" i="10"/>
  <c r="F79" i="13" s="1"/>
  <c r="BM521" i="10"/>
  <c r="P79" i="13" s="1"/>
  <c r="BO521" i="10"/>
  <c r="R79" i="13" s="1"/>
  <c r="BD521" i="10"/>
  <c r="G79" i="13" s="1"/>
  <c r="BK521" i="10"/>
  <c r="N79" i="13" s="1"/>
  <c r="BV521" i="10"/>
  <c r="Y79" i="13" s="1"/>
  <c r="BQ521" i="10"/>
  <c r="T79" i="13" s="1"/>
  <c r="BU521" i="10"/>
  <c r="X79" i="13" s="1"/>
  <c r="BS521" i="10"/>
  <c r="V79" i="13" s="1"/>
  <c r="BA521" i="10"/>
  <c r="D79" i="13" s="1"/>
  <c r="BN521" i="10"/>
  <c r="Q79" i="13" s="1"/>
  <c r="BJ521" i="10"/>
  <c r="M79" i="13" s="1"/>
  <c r="BG521" i="10"/>
  <c r="J79" i="13" s="1"/>
  <c r="D521" i="10"/>
  <c r="O521" i="10" s="1"/>
  <c r="P521" i="10"/>
  <c r="CB388" i="10"/>
  <c r="G52" i="12" s="1"/>
  <c r="BL386" i="10"/>
  <c r="BA824" i="10"/>
  <c r="D382" i="13" s="1"/>
  <c r="BD824" i="10"/>
  <c r="G382" i="13" s="1"/>
  <c r="BS824" i="10"/>
  <c r="V382" i="13" s="1"/>
  <c r="BV824" i="10"/>
  <c r="Y382" i="13" s="1"/>
  <c r="BU824" i="10"/>
  <c r="X382" i="13" s="1"/>
  <c r="BQ824" i="10"/>
  <c r="T382" i="13" s="1"/>
  <c r="BR824" i="10"/>
  <c r="U382" i="13" s="1"/>
  <c r="BB824" i="10"/>
  <c r="E382" i="13" s="1"/>
  <c r="BT824" i="10"/>
  <c r="W382" i="13" s="1"/>
  <c r="BC824" i="10"/>
  <c r="F382" i="13" s="1"/>
  <c r="BD517" i="10"/>
  <c r="G75" i="13" s="1"/>
  <c r="BN517" i="10"/>
  <c r="Q75" i="13" s="1"/>
  <c r="BS517" i="10"/>
  <c r="V75" i="13" s="1"/>
  <c r="BC517" i="10"/>
  <c r="F75" i="13" s="1"/>
  <c r="BM517" i="10"/>
  <c r="P75" i="13" s="1"/>
  <c r="BA517" i="10"/>
  <c r="D75" i="13" s="1"/>
  <c r="BU517" i="10"/>
  <c r="X75" i="13" s="1"/>
  <c r="BE517" i="10"/>
  <c r="H75" i="13" s="1"/>
  <c r="BK821" i="10"/>
  <c r="N516" i="10"/>
  <c r="BT821" i="10"/>
  <c r="W379" i="13" s="1"/>
  <c r="BQ821" i="10"/>
  <c r="BD821" i="10"/>
  <c r="G379" i="13" s="1"/>
  <c r="BA821" i="10"/>
  <c r="D379" i="13" s="1"/>
  <c r="BS821" i="10"/>
  <c r="V379" i="13" s="1"/>
  <c r="BV821" i="10"/>
  <c r="Y379" i="13" s="1"/>
  <c r="BB821" i="10"/>
  <c r="E379" i="13" s="1"/>
  <c r="AX821" i="10"/>
  <c r="A379" i="13" s="1"/>
  <c r="BD385" i="10"/>
  <c r="W105" i="10" s="1"/>
  <c r="J515" i="10"/>
  <c r="N514" i="10"/>
  <c r="P514" i="10" s="1"/>
  <c r="BN513" i="10"/>
  <c r="Q71" i="13" s="1"/>
  <c r="BL513" i="10"/>
  <c r="O71" i="13" s="1"/>
  <c r="BU513" i="10"/>
  <c r="X71" i="13" s="1"/>
  <c r="BS513" i="10"/>
  <c r="V71" i="13" s="1"/>
  <c r="BO513" i="10"/>
  <c r="R71" i="13" s="1"/>
  <c r="BE513" i="10"/>
  <c r="H71" i="13" s="1"/>
  <c r="BG513" i="10"/>
  <c r="J71" i="13" s="1"/>
  <c r="BK513" i="10"/>
  <c r="N71" i="13" s="1"/>
  <c r="BW818" i="10"/>
  <c r="AG376" i="13" s="1"/>
  <c r="BC512" i="10"/>
  <c r="F70" i="13" s="1"/>
  <c r="BS512" i="10"/>
  <c r="V70" i="13" s="1"/>
  <c r="BP817" i="10"/>
  <c r="S375" i="13" s="1"/>
  <c r="BM511" i="10"/>
  <c r="P69" i="13" s="1"/>
  <c r="BO511" i="10"/>
  <c r="R69" i="13" s="1"/>
  <c r="BC511" i="10"/>
  <c r="F69" i="13" s="1"/>
  <c r="BK817" i="10"/>
  <c r="D511" i="10"/>
  <c r="O511" i="10" s="1"/>
  <c r="P511" i="10"/>
  <c r="BG510" i="10"/>
  <c r="J68" i="13" s="1"/>
  <c r="BA510" i="10"/>
  <c r="D68" i="13" s="1"/>
  <c r="BN510" i="10"/>
  <c r="Q68" i="13" s="1"/>
  <c r="BV510" i="10"/>
  <c r="Y68" i="13" s="1"/>
  <c r="BD510" i="10"/>
  <c r="G68" i="13" s="1"/>
  <c r="BL510" i="10"/>
  <c r="O68" i="13" s="1"/>
  <c r="BO510" i="10"/>
  <c r="R68" i="13" s="1"/>
  <c r="BS510" i="10"/>
  <c r="V68" i="13" s="1"/>
  <c r="BE510" i="10"/>
  <c r="BQ510" i="10"/>
  <c r="T68" i="13" s="1"/>
  <c r="BP816" i="10"/>
  <c r="S374" i="13" s="1"/>
  <c r="BC510" i="10"/>
  <c r="F68" i="13" s="1"/>
  <c r="BK510" i="10"/>
  <c r="N68" i="13" s="1"/>
  <c r="P510" i="10"/>
  <c r="BL385" i="10"/>
  <c r="BK815" i="10"/>
  <c r="BP815" i="10"/>
  <c r="S373" i="13" s="1"/>
  <c r="N509" i="10"/>
  <c r="BB508" i="10"/>
  <c r="E66" i="13" s="1"/>
  <c r="BA508" i="10"/>
  <c r="D66" i="13" s="1"/>
  <c r="BL508" i="10"/>
  <c r="O66" i="13" s="1"/>
  <c r="BC508" i="10"/>
  <c r="F66" i="13" s="1"/>
  <c r="BN508" i="10"/>
  <c r="BS508" i="10"/>
  <c r="V66" i="13" s="1"/>
  <c r="BD508" i="10"/>
  <c r="G66" i="13" s="1"/>
  <c r="BF507" i="10"/>
  <c r="I65" i="13" s="1"/>
  <c r="BJ507" i="10"/>
  <c r="M65" i="13" s="1"/>
  <c r="Q106" i="10"/>
  <c r="BL507" i="10"/>
  <c r="O65" i="13" s="1"/>
  <c r="BE505" i="10"/>
  <c r="H63" i="13" s="1"/>
  <c r="BV505" i="10"/>
  <c r="Y63" i="13" s="1"/>
  <c r="BF505" i="10"/>
  <c r="I63" i="13" s="1"/>
  <c r="BO505" i="10"/>
  <c r="R63" i="13" s="1"/>
  <c r="D502" i="10"/>
  <c r="O502" i="10" s="1"/>
  <c r="P502" i="10"/>
  <c r="BL384" i="10"/>
  <c r="BK808" i="10"/>
  <c r="BF501" i="10"/>
  <c r="I59" i="13" s="1"/>
  <c r="BJ501" i="10"/>
  <c r="BN501" i="10"/>
  <c r="BP808" i="10"/>
  <c r="S366" i="13" s="1"/>
  <c r="E106" i="10"/>
  <c r="BN499" i="10"/>
  <c r="BQ499" i="10"/>
  <c r="T57" i="13" s="1"/>
  <c r="BE499" i="10"/>
  <c r="H57" i="13" s="1"/>
  <c r="BP805" i="10"/>
  <c r="S363" i="13" s="1"/>
  <c r="BR805" i="10"/>
  <c r="U363" i="13" s="1"/>
  <c r="BD805" i="10"/>
  <c r="G363" i="13" s="1"/>
  <c r="BK805" i="10"/>
  <c r="BE498" i="10"/>
  <c r="BS805" i="10"/>
  <c r="V363" i="13" s="1"/>
  <c r="BA805" i="10"/>
  <c r="D363" i="13" s="1"/>
  <c r="BU498" i="10"/>
  <c r="X56" i="13" s="1"/>
  <c r="BV805" i="10"/>
  <c r="Y363" i="13" s="1"/>
  <c r="BJ498" i="10"/>
  <c r="M56" i="13" s="1"/>
  <c r="BQ805" i="10"/>
  <c r="T363" i="13" s="1"/>
  <c r="BU805" i="10"/>
  <c r="X363" i="13" s="1"/>
  <c r="BD498" i="10"/>
  <c r="G56" i="13" s="1"/>
  <c r="BT805" i="10"/>
  <c r="W363" i="13" s="1"/>
  <c r="BK498" i="10"/>
  <c r="N56" i="13" s="1"/>
  <c r="BF497" i="10"/>
  <c r="I55" i="13" s="1"/>
  <c r="BJ497" i="10"/>
  <c r="M55" i="13" s="1"/>
  <c r="BB497" i="10"/>
  <c r="E55" i="13" s="1"/>
  <c r="BE497" i="10"/>
  <c r="BA497" i="10"/>
  <c r="D55" i="13" s="1"/>
  <c r="BC497" i="10"/>
  <c r="F55" i="13" s="1"/>
  <c r="BS497" i="10"/>
  <c r="V55" i="13" s="1"/>
  <c r="BN497" i="10"/>
  <c r="Q55" i="13" s="1"/>
  <c r="BD497" i="10"/>
  <c r="G55" i="13" s="1"/>
  <c r="BQ497" i="10"/>
  <c r="T55" i="13" s="1"/>
  <c r="BL497" i="10"/>
  <c r="O55" i="13" s="1"/>
  <c r="BK804" i="10"/>
  <c r="BD384" i="10"/>
  <c r="K105" i="10" s="1"/>
  <c r="D497" i="10"/>
  <c r="O497" i="10" s="1"/>
  <c r="E24" i="12"/>
  <c r="BE495" i="10"/>
  <c r="H53" i="13" s="1"/>
  <c r="BS495" i="10"/>
  <c r="V53" i="13" s="1"/>
  <c r="BF495" i="10"/>
  <c r="I53" i="13" s="1"/>
  <c r="BD495" i="10"/>
  <c r="G53" i="13" s="1"/>
  <c r="BC495" i="10"/>
  <c r="F53" i="13" s="1"/>
  <c r="BO495" i="10"/>
  <c r="R53" i="13" s="1"/>
  <c r="BP802" i="10"/>
  <c r="S360" i="13" s="1"/>
  <c r="BW802" i="10"/>
  <c r="AG360" i="13" s="1"/>
  <c r="BN495" i="10"/>
  <c r="Q53" i="13" s="1"/>
  <c r="BK495" i="10"/>
  <c r="N53" i="13" s="1"/>
  <c r="BB495" i="10"/>
  <c r="E53" i="13" s="1"/>
  <c r="BK802" i="10"/>
  <c r="BV492" i="10"/>
  <c r="Y50" i="13" s="1"/>
  <c r="BK492" i="10"/>
  <c r="N50" i="13" s="1"/>
  <c r="D490" i="10"/>
  <c r="O490" i="10" s="1"/>
  <c r="BQ489" i="10"/>
  <c r="T47" i="13" s="1"/>
  <c r="J490" i="10"/>
  <c r="N490" i="10" s="1"/>
  <c r="P490" i="10" s="1"/>
  <c r="BP489" i="10"/>
  <c r="S47" i="13" s="1"/>
  <c r="BE489" i="10"/>
  <c r="BS797" i="10"/>
  <c r="V355" i="13" s="1"/>
  <c r="BT797" i="10"/>
  <c r="W355" i="13" s="1"/>
  <c r="BA797" i="10"/>
  <c r="D355" i="13" s="1"/>
  <c r="BU797" i="10"/>
  <c r="X355" i="13" s="1"/>
  <c r="BD797" i="10"/>
  <c r="G355" i="13" s="1"/>
  <c r="BB797" i="10"/>
  <c r="E355" i="13" s="1"/>
  <c r="BR797" i="10"/>
  <c r="U355" i="13" s="1"/>
  <c r="BV797" i="10"/>
  <c r="Y355" i="13" s="1"/>
  <c r="BJ488" i="10"/>
  <c r="M46" i="13" s="1"/>
  <c r="BK488" i="10"/>
  <c r="N46" i="13" s="1"/>
  <c r="BF488" i="10"/>
  <c r="I46" i="13" s="1"/>
  <c r="BP488" i="10"/>
  <c r="S46" i="13" s="1"/>
  <c r="BL488" i="10"/>
  <c r="BK487" i="10"/>
  <c r="N45" i="13" s="1"/>
  <c r="N488" i="10"/>
  <c r="BK795" i="10"/>
  <c r="BA487" i="10"/>
  <c r="D45" i="13" s="1"/>
  <c r="BJ487" i="10"/>
  <c r="BP795" i="10"/>
  <c r="S353" i="13" s="1"/>
  <c r="BF487" i="10"/>
  <c r="I45" i="13" s="1"/>
  <c r="BS794" i="10"/>
  <c r="V352" i="13" s="1"/>
  <c r="BC794" i="10"/>
  <c r="F352" i="13" s="1"/>
  <c r="BB486" i="10"/>
  <c r="E44" i="13" s="1"/>
  <c r="BQ794" i="10"/>
  <c r="T352" i="13" s="1"/>
  <c r="BT794" i="10"/>
  <c r="W352" i="13" s="1"/>
  <c r="BD794" i="10"/>
  <c r="G352" i="13" s="1"/>
  <c r="BW794" i="10"/>
  <c r="AG352" i="13" s="1"/>
  <c r="BM794" i="10"/>
  <c r="P352" i="13" s="1"/>
  <c r="BV794" i="10"/>
  <c r="Y352" i="13" s="1"/>
  <c r="BR794" i="10"/>
  <c r="U352" i="13" s="1"/>
  <c r="BA794" i="10"/>
  <c r="D352" i="13" s="1"/>
  <c r="J486" i="10"/>
  <c r="BL485" i="10"/>
  <c r="O43" i="13" s="1"/>
  <c r="BN485" i="10"/>
  <c r="Q43" i="13" s="1"/>
  <c r="BG484" i="10"/>
  <c r="J42" i="13" s="1"/>
  <c r="BJ484" i="10"/>
  <c r="M42" i="13" s="1"/>
  <c r="BL383" i="10"/>
  <c r="J485" i="10"/>
  <c r="N485" i="10" s="1"/>
  <c r="BK792" i="10"/>
  <c r="BM792" i="10" s="1"/>
  <c r="P350" i="13" s="1"/>
  <c r="BB483" i="10"/>
  <c r="E41" i="13" s="1"/>
  <c r="BC483" i="10"/>
  <c r="F41" i="13" s="1"/>
  <c r="BJ483" i="10"/>
  <c r="M41" i="13" s="1"/>
  <c r="BN483" i="10"/>
  <c r="Q41" i="13" s="1"/>
  <c r="BK483" i="10"/>
  <c r="BA483" i="10"/>
  <c r="BD483" i="10"/>
  <c r="G41" i="13" s="1"/>
  <c r="AO54" i="10"/>
  <c r="E23" i="12"/>
  <c r="BD482" i="10"/>
  <c r="G40" i="13" s="1"/>
  <c r="BS482" i="10"/>
  <c r="V40" i="13" s="1"/>
  <c r="BF482" i="10"/>
  <c r="I40" i="13" s="1"/>
  <c r="BK790" i="10"/>
  <c r="BE482" i="10"/>
  <c r="BS480" i="10"/>
  <c r="V38" i="13" s="1"/>
  <c r="BA480" i="10"/>
  <c r="D38" i="13" s="1"/>
  <c r="BJ480" i="10"/>
  <c r="M38" i="13" s="1"/>
  <c r="BG480" i="10"/>
  <c r="J38" i="13" s="1"/>
  <c r="N346" i="13"/>
  <c r="BK480" i="10"/>
  <c r="N38" i="13" s="1"/>
  <c r="BV480" i="10"/>
  <c r="Y38" i="13" s="1"/>
  <c r="BM480" i="10"/>
  <c r="P38" i="13" s="1"/>
  <c r="BD382" i="10"/>
  <c r="AI53" i="10" s="1"/>
  <c r="N478" i="10"/>
  <c r="BA477" i="10"/>
  <c r="D35" i="13" s="1"/>
  <c r="BS477" i="10"/>
  <c r="V35" i="13" s="1"/>
  <c r="BF477" i="10"/>
  <c r="I35" i="13" s="1"/>
  <c r="BO477" i="10"/>
  <c r="R35" i="13" s="1"/>
  <c r="BE477" i="10"/>
  <c r="H35" i="13" s="1"/>
  <c r="BJ477" i="10"/>
  <c r="M35" i="13" s="1"/>
  <c r="BN477" i="10"/>
  <c r="BE476" i="10"/>
  <c r="BQ784" i="10"/>
  <c r="T342" i="13" s="1"/>
  <c r="BB784" i="10"/>
  <c r="E342" i="13" s="1"/>
  <c r="BP784" i="10"/>
  <c r="S342" i="13" s="1"/>
  <c r="BT784" i="10"/>
  <c r="W342" i="13" s="1"/>
  <c r="BC784" i="10"/>
  <c r="F342" i="13" s="1"/>
  <c r="BV784" i="10"/>
  <c r="Y342" i="13" s="1"/>
  <c r="BR784" i="10"/>
  <c r="U342" i="13" s="1"/>
  <c r="BD784" i="10"/>
  <c r="G342" i="13" s="1"/>
  <c r="BA784" i="10"/>
  <c r="D342" i="13" s="1"/>
  <c r="BU784" i="10"/>
  <c r="X342" i="13" s="1"/>
  <c r="BS784" i="10"/>
  <c r="V342" i="13" s="1"/>
  <c r="BK784" i="10"/>
  <c r="N476" i="10"/>
  <c r="P476" i="10" s="1"/>
  <c r="BF475" i="10"/>
  <c r="BL475" i="10"/>
  <c r="O33" i="13" s="1"/>
  <c r="BF474" i="10"/>
  <c r="I32" i="13" s="1"/>
  <c r="BE474" i="10"/>
  <c r="BL474" i="10"/>
  <c r="O32" i="13" s="1"/>
  <c r="BN474" i="10"/>
  <c r="Q32" i="13" s="1"/>
  <c r="N474" i="10"/>
  <c r="P474" i="10" s="1"/>
  <c r="R31" i="13"/>
  <c r="BL473" i="10"/>
  <c r="BP473" i="10"/>
  <c r="S31" i="13" s="1"/>
  <c r="BC473" i="10"/>
  <c r="F31" i="13" s="1"/>
  <c r="BB473" i="10"/>
  <c r="E31" i="13" s="1"/>
  <c r="BS473" i="10"/>
  <c r="V31" i="13" s="1"/>
  <c r="BE473" i="10"/>
  <c r="H31" i="13" s="1"/>
  <c r="BF473" i="10"/>
  <c r="I31" i="13" s="1"/>
  <c r="BK781" i="10"/>
  <c r="N339" i="13" s="1"/>
  <c r="BP781" i="10"/>
  <c r="S339" i="13" s="1"/>
  <c r="BJ473" i="10"/>
  <c r="BF471" i="10"/>
  <c r="I29" i="13" s="1"/>
  <c r="N472" i="10"/>
  <c r="BP779" i="10"/>
  <c r="S337" i="13" s="1"/>
  <c r="BK471" i="10"/>
  <c r="N29" i="13" s="1"/>
  <c r="BK779" i="10"/>
  <c r="N337" i="13" s="1"/>
  <c r="BQ471" i="10"/>
  <c r="T29" i="13" s="1"/>
  <c r="P471" i="10"/>
  <c r="CD388" i="10"/>
  <c r="G54" i="12" s="1"/>
  <c r="BB388" i="10"/>
  <c r="G43" i="12" s="1"/>
  <c r="R28" i="13"/>
  <c r="BL470" i="10"/>
  <c r="O28" i="13" s="1"/>
  <c r="BK778" i="10"/>
  <c r="N336" i="13" s="1"/>
  <c r="BJ470" i="10"/>
  <c r="BQ470" i="10"/>
  <c r="T28" i="13" s="1"/>
  <c r="BF470" i="10"/>
  <c r="BF467" i="10"/>
  <c r="I25" i="13" s="1"/>
  <c r="BN467" i="10"/>
  <c r="Q25" i="13" s="1"/>
  <c r="BG467" i="10"/>
  <c r="J25" i="13" s="1"/>
  <c r="BE467" i="10"/>
  <c r="H25" i="13" s="1"/>
  <c r="BU467" i="10"/>
  <c r="X25" i="13" s="1"/>
  <c r="BJ467" i="10"/>
  <c r="M25" i="13" s="1"/>
  <c r="BC467" i="10"/>
  <c r="F25" i="13" s="1"/>
  <c r="BM467" i="10"/>
  <c r="P25" i="13" s="1"/>
  <c r="BF464" i="10"/>
  <c r="I22" i="13" s="1"/>
  <c r="BO464" i="10"/>
  <c r="R22" i="13" s="1"/>
  <c r="BK773" i="10"/>
  <c r="N331" i="13" s="1"/>
  <c r="BQ463" i="10"/>
  <c r="T21" i="13" s="1"/>
  <c r="BF463" i="10"/>
  <c r="I21" i="13" s="1"/>
  <c r="BK463" i="10"/>
  <c r="BL463" i="10"/>
  <c r="O21" i="13" s="1"/>
  <c r="P464" i="10"/>
  <c r="BJ463" i="10"/>
  <c r="BA463" i="10"/>
  <c r="D21" i="13" s="1"/>
  <c r="N463" i="10"/>
  <c r="BJ462" i="10"/>
  <c r="M20" i="13" s="1"/>
  <c r="BP771" i="10"/>
  <c r="S329" i="13" s="1"/>
  <c r="BA462" i="10"/>
  <c r="D20" i="13" s="1"/>
  <c r="BQ462" i="10"/>
  <c r="T20" i="13" s="1"/>
  <c r="BU771" i="10"/>
  <c r="X329" i="13" s="1"/>
  <c r="BO462" i="10"/>
  <c r="R20" i="13" s="1"/>
  <c r="BQ771" i="10"/>
  <c r="T329" i="13" s="1"/>
  <c r="BA771" i="10"/>
  <c r="D329" i="13" s="1"/>
  <c r="BN462" i="10"/>
  <c r="Q20" i="13" s="1"/>
  <c r="BS462" i="10"/>
  <c r="V20" i="13" s="1"/>
  <c r="BF462" i="10"/>
  <c r="I20" i="13" s="1"/>
  <c r="BT771" i="10"/>
  <c r="W329" i="13" s="1"/>
  <c r="BR771" i="10"/>
  <c r="U329" i="13" s="1"/>
  <c r="BD462" i="10"/>
  <c r="G20" i="13" s="1"/>
  <c r="BV771" i="10"/>
  <c r="Y329" i="13" s="1"/>
  <c r="BD771" i="10"/>
  <c r="G329" i="13" s="1"/>
  <c r="BB771" i="10"/>
  <c r="E329" i="13" s="1"/>
  <c r="BK771" i="10"/>
  <c r="BE461" i="10"/>
  <c r="H19" i="13" s="1"/>
  <c r="BQ461" i="10"/>
  <c r="T19" i="13" s="1"/>
  <c r="BB461" i="10"/>
  <c r="E19" i="13" s="1"/>
  <c r="BO461" i="10"/>
  <c r="BP461" i="10" s="1"/>
  <c r="S19" i="13" s="1"/>
  <c r="BL381" i="10"/>
  <c r="BJ461" i="10"/>
  <c r="P461" i="10"/>
  <c r="D461" i="10"/>
  <c r="O461" i="10" s="1"/>
  <c r="BD381" i="10"/>
  <c r="W53" i="10" s="1"/>
  <c r="Q54" i="10"/>
  <c r="BS460" i="10"/>
  <c r="V18" i="13" s="1"/>
  <c r="BE460" i="10"/>
  <c r="BB460" i="10"/>
  <c r="E18" i="13" s="1"/>
  <c r="BW769" i="10"/>
  <c r="AG327" i="13" s="1"/>
  <c r="BC388" i="10"/>
  <c r="G44" i="12" s="1"/>
  <c r="BR768" i="10"/>
  <c r="U326" i="13" s="1"/>
  <c r="BQ459" i="10"/>
  <c r="T17" i="13" s="1"/>
  <c r="BS768" i="10"/>
  <c r="V326" i="13" s="1"/>
  <c r="BB459" i="10"/>
  <c r="E17" i="13" s="1"/>
  <c r="BE459" i="10"/>
  <c r="H17" i="13" s="1"/>
  <c r="BQ768" i="10"/>
  <c r="T326" i="13" s="1"/>
  <c r="BA768" i="10"/>
  <c r="D326" i="13" s="1"/>
  <c r="BC768" i="10"/>
  <c r="F326" i="13" s="1"/>
  <c r="BT768" i="10"/>
  <c r="W326" i="13" s="1"/>
  <c r="BU768" i="10"/>
  <c r="X326" i="13" s="1"/>
  <c r="BV768" i="10"/>
  <c r="Y326" i="13" s="1"/>
  <c r="BD768" i="10"/>
  <c r="G326" i="13" s="1"/>
  <c r="BF458" i="10"/>
  <c r="I16" i="13" s="1"/>
  <c r="BS767" i="10"/>
  <c r="V325" i="13" s="1"/>
  <c r="BM388" i="10"/>
  <c r="BQ767" i="10"/>
  <c r="T325" i="13" s="1"/>
  <c r="BA767" i="10"/>
  <c r="D325" i="13" s="1"/>
  <c r="BT767" i="10"/>
  <c r="W325" i="13" s="1"/>
  <c r="BU767" i="10"/>
  <c r="X325" i="13" s="1"/>
  <c r="BR767" i="10"/>
  <c r="U325" i="13" s="1"/>
  <c r="BV767" i="10"/>
  <c r="Y325" i="13" s="1"/>
  <c r="BD767" i="10"/>
  <c r="G325" i="13" s="1"/>
  <c r="BJ458" i="10"/>
  <c r="M16" i="13" s="1"/>
  <c r="BN458" i="10"/>
  <c r="Q16" i="13" s="1"/>
  <c r="BB767" i="10"/>
  <c r="E325" i="13" s="1"/>
  <c r="J458" i="10"/>
  <c r="N458" i="10" s="1"/>
  <c r="CC388" i="10"/>
  <c r="G53" i="12" s="1"/>
  <c r="CE388" i="10"/>
  <c r="G55" i="12" s="1"/>
  <c r="BN388" i="10"/>
  <c r="G12" i="12" s="1"/>
  <c r="BQ457" i="10"/>
  <c r="T15" i="13" s="1"/>
  <c r="BQ766" i="10"/>
  <c r="T324" i="13" s="1"/>
  <c r="BC766" i="10"/>
  <c r="F324" i="13" s="1"/>
  <c r="BM766" i="10"/>
  <c r="P324" i="13" s="1"/>
  <c r="BT766" i="10"/>
  <c r="W324" i="13" s="1"/>
  <c r="BA457" i="10"/>
  <c r="D15" i="13" s="1"/>
  <c r="BB766" i="10"/>
  <c r="E324" i="13" s="1"/>
  <c r="BY388" i="10"/>
  <c r="G51" i="12" s="1"/>
  <c r="BS388" i="10"/>
  <c r="G16" i="12" s="1"/>
  <c r="BF455" i="10"/>
  <c r="I13" i="13" s="1"/>
  <c r="BN455" i="10"/>
  <c r="Q13" i="13" s="1"/>
  <c r="BK761" i="10"/>
  <c r="N319" i="13" s="1"/>
  <c r="BJ452" i="10"/>
  <c r="M10" i="13" s="1"/>
  <c r="BE452" i="10"/>
  <c r="BK452" i="10"/>
  <c r="BF452" i="10"/>
  <c r="I10" i="13" s="1"/>
  <c r="BP761" i="10"/>
  <c r="S319" i="13" s="1"/>
  <c r="BP452" i="10"/>
  <c r="S10" i="13" s="1"/>
  <c r="BL452" i="10"/>
  <c r="O10" i="13" s="1"/>
  <c r="BW761" i="10"/>
  <c r="AG319" i="13" s="1"/>
  <c r="D452" i="10"/>
  <c r="O452" i="10" s="1"/>
  <c r="R9" i="13"/>
  <c r="BL451" i="10"/>
  <c r="O9" i="13" s="1"/>
  <c r="BJ451" i="10"/>
  <c r="M9" i="13" s="1"/>
  <c r="BE451" i="10"/>
  <c r="H9" i="13" s="1"/>
  <c r="BF451" i="10"/>
  <c r="I9" i="13" s="1"/>
  <c r="BN451" i="10"/>
  <c r="Q9" i="13" s="1"/>
  <c r="BQ451" i="10"/>
  <c r="T9" i="13" s="1"/>
  <c r="BQ450" i="10"/>
  <c r="T8" i="13" s="1"/>
  <c r="N451" i="10"/>
  <c r="D451" i="10" s="1"/>
  <c r="O451" i="10" s="1"/>
  <c r="C317" i="13"/>
  <c r="N450" i="10"/>
  <c r="BQ449" i="10"/>
  <c r="T7" i="13" s="1"/>
  <c r="BP449" i="10"/>
  <c r="R7" i="13"/>
  <c r="BE449" i="10"/>
  <c r="BK449" i="10"/>
  <c r="BL449" i="10"/>
  <c r="O7" i="13" s="1"/>
  <c r="P449" i="10"/>
  <c r="BD380" i="10"/>
  <c r="K53" i="10" s="1"/>
  <c r="BJ448" i="10"/>
  <c r="M6" i="13" s="1"/>
  <c r="BB448" i="10"/>
  <c r="E6" i="13" s="1"/>
  <c r="BO448" i="10"/>
  <c r="R6" i="13" s="1"/>
  <c r="BU757" i="10"/>
  <c r="X315" i="13" s="1"/>
  <c r="BD757" i="10"/>
  <c r="G315" i="13" s="1"/>
  <c r="BS757" i="10"/>
  <c r="V315" i="13" s="1"/>
  <c r="BQ757" i="10"/>
  <c r="T315" i="13" s="1"/>
  <c r="BA757" i="10"/>
  <c r="D315" i="13" s="1"/>
  <c r="BV757" i="10"/>
  <c r="Y315" i="13" s="1"/>
  <c r="BT757" i="10"/>
  <c r="W315" i="13" s="1"/>
  <c r="BC757" i="10"/>
  <c r="F315" i="13" s="1"/>
  <c r="BR757" i="10"/>
  <c r="U315" i="13" s="1"/>
  <c r="BN447" i="10"/>
  <c r="Q5" i="13" s="1"/>
  <c r="J447" i="10"/>
  <c r="N447" i="10" s="1"/>
  <c r="BQ446" i="10"/>
  <c r="T4" i="13" s="1"/>
  <c r="BE446" i="10"/>
  <c r="BP755" i="10"/>
  <c r="S313" i="13" s="1"/>
  <c r="BW446" i="10"/>
  <c r="AG4" i="13" s="1"/>
  <c r="BC446" i="10"/>
  <c r="F4" i="13" s="1"/>
  <c r="BL446" i="10"/>
  <c r="O4" i="13" s="1"/>
  <c r="BD446" i="10"/>
  <c r="G4" i="13" s="1"/>
  <c r="BS446" i="10"/>
  <c r="V4" i="13" s="1"/>
  <c r="BB446" i="10"/>
  <c r="E4" i="13" s="1"/>
  <c r="BJ446" i="10"/>
  <c r="BK755" i="10"/>
  <c r="E22" i="12"/>
  <c r="BL380" i="10"/>
  <c r="BX388" i="10"/>
  <c r="G50" i="12" s="1"/>
  <c r="D514" i="10"/>
  <c r="O514" i="10" s="1"/>
  <c r="BA820" i="10"/>
  <c r="D378" i="13" s="1"/>
  <c r="BG514" i="10"/>
  <c r="J72" i="13" s="1"/>
  <c r="BT820" i="10"/>
  <c r="W378" i="13" s="1"/>
  <c r="BR820" i="10"/>
  <c r="U378" i="13" s="1"/>
  <c r="BD820" i="10"/>
  <c r="G378" i="13" s="1"/>
  <c r="BP514" i="10"/>
  <c r="S72" i="13" s="1"/>
  <c r="BV514" i="10"/>
  <c r="Y72" i="13" s="1"/>
  <c r="BQ514" i="10"/>
  <c r="T72" i="13" s="1"/>
  <c r="BK514" i="10"/>
  <c r="N72" i="13" s="1"/>
  <c r="BB820" i="10"/>
  <c r="E378" i="13" s="1"/>
  <c r="BB514" i="10"/>
  <c r="E72" i="13" s="1"/>
  <c r="BW820" i="10"/>
  <c r="AG378" i="13" s="1"/>
  <c r="BC514" i="10"/>
  <c r="F72" i="13" s="1"/>
  <c r="BQ820" i="10"/>
  <c r="T378" i="13" s="1"/>
  <c r="BS820" i="10"/>
  <c r="V378" i="13" s="1"/>
  <c r="BA388" i="10"/>
  <c r="G42" i="12" s="1"/>
  <c r="BE512" i="10"/>
  <c r="BO512" i="10"/>
  <c r="BL512" i="10" s="1"/>
  <c r="O70" i="13" s="1"/>
  <c r="BQ512" i="10"/>
  <c r="T70" i="13" s="1"/>
  <c r="BN512" i="10"/>
  <c r="BP512" i="10" s="1"/>
  <c r="S70" i="13" s="1"/>
  <c r="BF512" i="10"/>
  <c r="I70" i="13" s="1"/>
  <c r="BJ512" i="10"/>
  <c r="M70" i="13" s="1"/>
  <c r="BD500" i="10"/>
  <c r="G58" i="13" s="1"/>
  <c r="BF500" i="10"/>
  <c r="I58" i="13" s="1"/>
  <c r="BQ500" i="10"/>
  <c r="T58" i="13" s="1"/>
  <c r="BC500" i="10"/>
  <c r="F58" i="13" s="1"/>
  <c r="BS500" i="10"/>
  <c r="V58" i="13" s="1"/>
  <c r="BN500" i="10"/>
  <c r="N500" i="10"/>
  <c r="BQ388" i="10"/>
  <c r="G14" i="12" s="1"/>
  <c r="BK445" i="10"/>
  <c r="E54" i="10"/>
  <c r="BQ445" i="10"/>
  <c r="T3" i="13" s="1"/>
  <c r="J446" i="10"/>
  <c r="N446" i="10" s="1"/>
  <c r="Z263" i="10"/>
  <c r="B348" i="10"/>
  <c r="Z348" i="10"/>
  <c r="AX514" i="10"/>
  <c r="A72" i="13" s="1"/>
  <c r="BZ388" i="10"/>
  <c r="G57" i="12" s="1"/>
  <c r="BV512" i="10"/>
  <c r="Y70" i="13" s="1"/>
  <c r="C128" i="13"/>
  <c r="BW570" i="10"/>
  <c r="AG128" i="13" s="1"/>
  <c r="BD570" i="10"/>
  <c r="G128" i="13" s="1"/>
  <c r="BB570" i="10"/>
  <c r="E128" i="13" s="1"/>
  <c r="BA570" i="10"/>
  <c r="D128" i="13" s="1"/>
  <c r="BV570" i="10"/>
  <c r="Y128" i="13" s="1"/>
  <c r="BU570" i="10"/>
  <c r="X128" i="13" s="1"/>
  <c r="BC570" i="10"/>
  <c r="F128" i="13" s="1"/>
  <c r="BC447" i="10"/>
  <c r="F5" i="13" s="1"/>
  <c r="BC464" i="10"/>
  <c r="F22" i="13" s="1"/>
  <c r="BJ472" i="10"/>
  <c r="M30" i="13" s="1"/>
  <c r="BE486" i="10"/>
  <c r="BB533" i="10"/>
  <c r="E91" i="13" s="1"/>
  <c r="BF509" i="10"/>
  <c r="I67" i="13" s="1"/>
  <c r="C196" i="13"/>
  <c r="BW638" i="10"/>
  <c r="AG196" i="13" s="1"/>
  <c r="BC638" i="10"/>
  <c r="F196" i="13" s="1"/>
  <c r="BS638" i="10"/>
  <c r="V196" i="13" s="1"/>
  <c r="BU638" i="10"/>
  <c r="X196" i="13" s="1"/>
  <c r="BB638" i="10"/>
  <c r="E196" i="13" s="1"/>
  <c r="BD638" i="10"/>
  <c r="G196" i="13" s="1"/>
  <c r="BV638" i="10"/>
  <c r="Y196" i="13" s="1"/>
  <c r="BA638" i="10"/>
  <c r="D196" i="13" s="1"/>
  <c r="C226" i="13"/>
  <c r="BA668" i="10"/>
  <c r="D226" i="13" s="1"/>
  <c r="BD668" i="10"/>
  <c r="G226" i="13" s="1"/>
  <c r="BC668" i="10"/>
  <c r="F226" i="13" s="1"/>
  <c r="BV668" i="10"/>
  <c r="Y226" i="13" s="1"/>
  <c r="BB668" i="10"/>
  <c r="E226" i="13" s="1"/>
  <c r="BS668" i="10"/>
  <c r="V226" i="13" s="1"/>
  <c r="BU668" i="10"/>
  <c r="X226" i="13" s="1"/>
  <c r="C233" i="13"/>
  <c r="BB675" i="10"/>
  <c r="E233" i="13" s="1"/>
  <c r="BU675" i="10"/>
  <c r="X233" i="13" s="1"/>
  <c r="BC675" i="10"/>
  <c r="F233" i="13" s="1"/>
  <c r="BS675" i="10"/>
  <c r="V233" i="13" s="1"/>
  <c r="BD675" i="10"/>
  <c r="G233" i="13" s="1"/>
  <c r="BA675" i="10"/>
  <c r="D233" i="13" s="1"/>
  <c r="BV675" i="10"/>
  <c r="Y233" i="13" s="1"/>
  <c r="C262" i="13"/>
  <c r="BW704" i="10"/>
  <c r="AG262" i="13" s="1"/>
  <c r="BU704" i="10"/>
  <c r="X262" i="13" s="1"/>
  <c r="BA704" i="10"/>
  <c r="D262" i="13" s="1"/>
  <c r="BD704" i="10"/>
  <c r="G262" i="13" s="1"/>
  <c r="BB704" i="10"/>
  <c r="E262" i="13" s="1"/>
  <c r="BC704" i="10"/>
  <c r="F262" i="13" s="1"/>
  <c r="BV704" i="10"/>
  <c r="Y262" i="13" s="1"/>
  <c r="BS704" i="10"/>
  <c r="V262" i="13" s="1"/>
  <c r="AC364" i="10"/>
  <c r="Q341" i="10"/>
  <c r="AO341" i="10"/>
  <c r="BC509" i="10"/>
  <c r="F67" i="13" s="1"/>
  <c r="C105" i="13"/>
  <c r="BW547" i="10"/>
  <c r="AG105" i="13" s="1"/>
  <c r="BU547" i="10"/>
  <c r="X105" i="13" s="1"/>
  <c r="BV547" i="10"/>
  <c r="Y105" i="13" s="1"/>
  <c r="BC547" i="10"/>
  <c r="F105" i="13" s="1"/>
  <c r="BB547" i="10"/>
  <c r="E105" i="13" s="1"/>
  <c r="BD547" i="10"/>
  <c r="G105" i="13" s="1"/>
  <c r="BS547" i="10"/>
  <c r="V105" i="13" s="1"/>
  <c r="C113" i="13"/>
  <c r="BW555" i="10"/>
  <c r="AG113" i="13" s="1"/>
  <c r="BB555" i="10"/>
  <c r="E113" i="13" s="1"/>
  <c r="BS555" i="10"/>
  <c r="V113" i="13" s="1"/>
  <c r="BV555" i="10"/>
  <c r="Y113" i="13" s="1"/>
  <c r="BU555" i="10"/>
  <c r="X113" i="13" s="1"/>
  <c r="BA555" i="10"/>
  <c r="D113" i="13" s="1"/>
  <c r="BD555" i="10"/>
  <c r="G113" i="13" s="1"/>
  <c r="BC555" i="10"/>
  <c r="F113" i="13" s="1"/>
  <c r="D484" i="10"/>
  <c r="O484" i="10" s="1"/>
  <c r="P484" i="10"/>
  <c r="Q70" i="13"/>
  <c r="BK512" i="10"/>
  <c r="N70" i="13" s="1"/>
  <c r="C181" i="13"/>
  <c r="BW623" i="10"/>
  <c r="AG181" i="13" s="1"/>
  <c r="BD623" i="10"/>
  <c r="G181" i="13" s="1"/>
  <c r="BC623" i="10"/>
  <c r="F181" i="13" s="1"/>
  <c r="BB623" i="10"/>
  <c r="E181" i="13" s="1"/>
  <c r="BU623" i="10"/>
  <c r="X181" i="13" s="1"/>
  <c r="BV623" i="10"/>
  <c r="Y181" i="13" s="1"/>
  <c r="BA623" i="10"/>
  <c r="D181" i="13" s="1"/>
  <c r="BS623" i="10"/>
  <c r="V181" i="13" s="1"/>
  <c r="C73" i="13"/>
  <c r="BE515" i="10"/>
  <c r="H73" i="13" s="1"/>
  <c r="BA515" i="10"/>
  <c r="D73" i="13" s="1"/>
  <c r="BC515" i="10"/>
  <c r="F73" i="13" s="1"/>
  <c r="BD515" i="10"/>
  <c r="G73" i="13" s="1"/>
  <c r="BW515" i="10"/>
  <c r="AG73" i="13" s="1"/>
  <c r="BQ515" i="10"/>
  <c r="T73" i="13" s="1"/>
  <c r="BK515" i="10"/>
  <c r="N73" i="13" s="1"/>
  <c r="BV515" i="10"/>
  <c r="Y73" i="13" s="1"/>
  <c r="BL515" i="10"/>
  <c r="O73" i="13" s="1"/>
  <c r="BF515" i="10"/>
  <c r="I73" i="13" s="1"/>
  <c r="BJ515" i="10"/>
  <c r="M73" i="13" s="1"/>
  <c r="BO515" i="10"/>
  <c r="R73" i="13" s="1"/>
  <c r="BM515" i="10"/>
  <c r="P73" i="13" s="1"/>
  <c r="BS515" i="10"/>
  <c r="V73" i="13" s="1"/>
  <c r="BU515" i="10"/>
  <c r="X73" i="13" s="1"/>
  <c r="BN515" i="10"/>
  <c r="Q73" i="13" s="1"/>
  <c r="BP515" i="10"/>
  <c r="S73" i="13" s="1"/>
  <c r="BG515" i="10"/>
  <c r="J73" i="13" s="1"/>
  <c r="BB515" i="10"/>
  <c r="E73" i="13" s="1"/>
  <c r="BV388" i="10"/>
  <c r="G49" i="12" s="1"/>
  <c r="AC54" i="10"/>
  <c r="BK458" i="10"/>
  <c r="N16" i="13" s="1"/>
  <c r="BQ458" i="10"/>
  <c r="T16" i="13" s="1"/>
  <c r="BE464" i="10"/>
  <c r="C43" i="13"/>
  <c r="BF485" i="10"/>
  <c r="I43" i="13" s="1"/>
  <c r="BK485" i="10"/>
  <c r="N43" i="13" s="1"/>
  <c r="BS485" i="10"/>
  <c r="V43" i="13" s="1"/>
  <c r="BB485" i="10"/>
  <c r="E43" i="13" s="1"/>
  <c r="BC485" i="10"/>
  <c r="F43" i="13" s="1"/>
  <c r="BJ485" i="10"/>
  <c r="M43" i="13" s="1"/>
  <c r="BP485" i="10"/>
  <c r="S43" i="13" s="1"/>
  <c r="BE485" i="10"/>
  <c r="H43" i="13" s="1"/>
  <c r="BQ485" i="10"/>
  <c r="T43" i="13" s="1"/>
  <c r="BA485" i="10"/>
  <c r="D43" i="13" s="1"/>
  <c r="BS570" i="10"/>
  <c r="V128" i="13" s="1"/>
  <c r="C247" i="13"/>
  <c r="BU689" i="10"/>
  <c r="X247" i="13" s="1"/>
  <c r="BA689" i="10"/>
  <c r="D247" i="13" s="1"/>
  <c r="BS689" i="10"/>
  <c r="V247" i="13" s="1"/>
  <c r="BD689" i="10"/>
  <c r="G247" i="13" s="1"/>
  <c r="BB689" i="10"/>
  <c r="E247" i="13" s="1"/>
  <c r="BC689" i="10"/>
  <c r="F247" i="13" s="1"/>
  <c r="BV689" i="10"/>
  <c r="Y247" i="13" s="1"/>
  <c r="C48" i="13"/>
  <c r="BW490" i="10"/>
  <c r="AG48" i="13" s="1"/>
  <c r="BQ490" i="10"/>
  <c r="T48" i="13" s="1"/>
  <c r="BN490" i="10"/>
  <c r="Q48" i="13" s="1"/>
  <c r="BM490" i="10"/>
  <c r="P48" i="13" s="1"/>
  <c r="BD490" i="10"/>
  <c r="G48" i="13" s="1"/>
  <c r="BO490" i="10"/>
  <c r="R48" i="13" s="1"/>
  <c r="BC490" i="10"/>
  <c r="F48" i="13" s="1"/>
  <c r="BE490" i="10"/>
  <c r="BL490" i="10"/>
  <c r="O48" i="13" s="1"/>
  <c r="BG490" i="10"/>
  <c r="J48" i="13" s="1"/>
  <c r="AX454" i="10"/>
  <c r="A12" i="13" s="1"/>
  <c r="AY434" i="10"/>
  <c r="BF490" i="10"/>
  <c r="I48" i="13" s="1"/>
  <c r="BW447" i="10"/>
  <c r="AG5" i="13" s="1"/>
  <c r="C5" i="13"/>
  <c r="BQ447" i="10"/>
  <c r="T5" i="13" s="1"/>
  <c r="BD447" i="10"/>
  <c r="G5" i="13" s="1"/>
  <c r="BF447" i="10"/>
  <c r="I5" i="13" s="1"/>
  <c r="BS447" i="10"/>
  <c r="V5" i="13" s="1"/>
  <c r="BE447" i="10"/>
  <c r="BB447" i="10"/>
  <c r="E5" i="13" s="1"/>
  <c r="BJ447" i="10"/>
  <c r="M5" i="13" s="1"/>
  <c r="BA447" i="10"/>
  <c r="D5" i="13" s="1"/>
  <c r="C16" i="13"/>
  <c r="BO458" i="10"/>
  <c r="R16" i="13" s="1"/>
  <c r="BE458" i="10"/>
  <c r="BG458" i="10" s="1"/>
  <c r="J16" i="13" s="1"/>
  <c r="BC458" i="10"/>
  <c r="F16" i="13" s="1"/>
  <c r="BB458" i="10"/>
  <c r="E16" i="13" s="1"/>
  <c r="BD458" i="10"/>
  <c r="G16" i="13" s="1"/>
  <c r="BA458" i="10"/>
  <c r="D16" i="13" s="1"/>
  <c r="C22" i="13"/>
  <c r="BW464" i="10"/>
  <c r="AG22" i="13" s="1"/>
  <c r="BJ464" i="10"/>
  <c r="M22" i="13" s="1"/>
  <c r="BS464" i="10"/>
  <c r="V22" i="13" s="1"/>
  <c r="BN464" i="10"/>
  <c r="Q22" i="13" s="1"/>
  <c r="BB464" i="10"/>
  <c r="E22" i="13" s="1"/>
  <c r="BD464" i="10"/>
  <c r="G22" i="13" s="1"/>
  <c r="C44" i="13"/>
  <c r="BJ486" i="10"/>
  <c r="M44" i="13" s="1"/>
  <c r="BN486" i="10"/>
  <c r="Q44" i="13" s="1"/>
  <c r="BS486" i="10"/>
  <c r="V44" i="13" s="1"/>
  <c r="BO486" i="10"/>
  <c r="R44" i="13" s="1"/>
  <c r="BD486" i="10"/>
  <c r="G44" i="13" s="1"/>
  <c r="BQ486" i="10"/>
  <c r="T44" i="13" s="1"/>
  <c r="BA486" i="10"/>
  <c r="D44" i="13" s="1"/>
  <c r="C222" i="13"/>
  <c r="BA664" i="10"/>
  <c r="D222" i="13" s="1"/>
  <c r="BB664" i="10"/>
  <c r="E222" i="13" s="1"/>
  <c r="BC664" i="10"/>
  <c r="F222" i="13" s="1"/>
  <c r="BS664" i="10"/>
  <c r="V222" i="13" s="1"/>
  <c r="BU664" i="10"/>
  <c r="X222" i="13" s="1"/>
  <c r="BD664" i="10"/>
  <c r="G222" i="13" s="1"/>
  <c r="BV664" i="10"/>
  <c r="Y222" i="13" s="1"/>
  <c r="C240" i="13"/>
  <c r="BC682" i="10"/>
  <c r="F240" i="13" s="1"/>
  <c r="BB682" i="10"/>
  <c r="E240" i="13" s="1"/>
  <c r="BD682" i="10"/>
  <c r="G240" i="13" s="1"/>
  <c r="BA682" i="10"/>
  <c r="D240" i="13" s="1"/>
  <c r="BV682" i="10"/>
  <c r="Y240" i="13" s="1"/>
  <c r="BS682" i="10"/>
  <c r="V240" i="13" s="1"/>
  <c r="BS490" i="10"/>
  <c r="V48" i="13" s="1"/>
  <c r="BK490" i="10"/>
  <c r="N48" i="13" s="1"/>
  <c r="C6" i="13"/>
  <c r="BN448" i="10"/>
  <c r="Q6" i="13" s="1"/>
  <c r="BQ448" i="10"/>
  <c r="T6" i="13" s="1"/>
  <c r="BL448" i="10"/>
  <c r="O6" i="13" s="1"/>
  <c r="BA448" i="10"/>
  <c r="D6" i="13" s="1"/>
  <c r="BS448" i="10"/>
  <c r="V6" i="13" s="1"/>
  <c r="BF448" i="10"/>
  <c r="I6" i="13" s="1"/>
  <c r="BE448" i="10"/>
  <c r="BD448" i="10"/>
  <c r="G6" i="13" s="1"/>
  <c r="C17" i="13"/>
  <c r="BF459" i="10"/>
  <c r="I17" i="13" s="1"/>
  <c r="BL459" i="10"/>
  <c r="O17" i="13" s="1"/>
  <c r="BD459" i="10"/>
  <c r="G17" i="13" s="1"/>
  <c r="BC459" i="10"/>
  <c r="F17" i="13" s="1"/>
  <c r="BN459" i="10"/>
  <c r="Q17" i="13" s="1"/>
  <c r="BJ459" i="10"/>
  <c r="C148" i="13"/>
  <c r="BW590" i="10"/>
  <c r="AG148" i="13" s="1"/>
  <c r="BU590" i="10"/>
  <c r="X148" i="13" s="1"/>
  <c r="BS590" i="10"/>
  <c r="V148" i="13" s="1"/>
  <c r="BD590" i="10"/>
  <c r="G148" i="13" s="1"/>
  <c r="BC590" i="10"/>
  <c r="F148" i="13" s="1"/>
  <c r="BA590" i="10"/>
  <c r="D148" i="13" s="1"/>
  <c r="BV590" i="10"/>
  <c r="Y148" i="13" s="1"/>
  <c r="BB590" i="10"/>
  <c r="E148" i="13" s="1"/>
  <c r="C161" i="13"/>
  <c r="BB603" i="10"/>
  <c r="E161" i="13" s="1"/>
  <c r="BS603" i="10"/>
  <c r="V161" i="13" s="1"/>
  <c r="BA603" i="10"/>
  <c r="D161" i="13" s="1"/>
  <c r="BV603" i="10"/>
  <c r="Y161" i="13" s="1"/>
  <c r="BD603" i="10"/>
  <c r="G161" i="13" s="1"/>
  <c r="BC603" i="10"/>
  <c r="F161" i="13" s="1"/>
  <c r="BU603" i="10"/>
  <c r="X161" i="13" s="1"/>
  <c r="C188" i="13"/>
  <c r="BA630" i="10"/>
  <c r="D188" i="13" s="1"/>
  <c r="BB630" i="10"/>
  <c r="E188" i="13" s="1"/>
  <c r="BU630" i="10"/>
  <c r="X188" i="13" s="1"/>
  <c r="BD630" i="10"/>
  <c r="G188" i="13" s="1"/>
  <c r="BS630" i="10"/>
  <c r="V188" i="13" s="1"/>
  <c r="BC630" i="10"/>
  <c r="F188" i="13" s="1"/>
  <c r="BV630" i="10"/>
  <c r="Y188" i="13" s="1"/>
  <c r="C215" i="13"/>
  <c r="BB657" i="10"/>
  <c r="E215" i="13" s="1"/>
  <c r="BA657" i="10"/>
  <c r="D215" i="13" s="1"/>
  <c r="BC657" i="10"/>
  <c r="F215" i="13" s="1"/>
  <c r="BU657" i="10"/>
  <c r="X215" i="13" s="1"/>
  <c r="BW657" i="10"/>
  <c r="AG215" i="13" s="1"/>
  <c r="BD657" i="10"/>
  <c r="G215" i="13" s="1"/>
  <c r="BS657" i="10"/>
  <c r="V215" i="13" s="1"/>
  <c r="BV657" i="10"/>
  <c r="Y215" i="13" s="1"/>
  <c r="C30" i="13"/>
  <c r="BO472" i="10"/>
  <c r="R30" i="13" s="1"/>
  <c r="BQ472" i="10"/>
  <c r="T30" i="13" s="1"/>
  <c r="BB472" i="10"/>
  <c r="E30" i="13" s="1"/>
  <c r="BE472" i="10"/>
  <c r="BS472" i="10"/>
  <c r="V30" i="13" s="1"/>
  <c r="BC472" i="10"/>
  <c r="F30" i="13" s="1"/>
  <c r="BD472" i="10"/>
  <c r="G30" i="13" s="1"/>
  <c r="BN472" i="10"/>
  <c r="Q30" i="13" s="1"/>
  <c r="BF472" i="10"/>
  <c r="I30" i="13" s="1"/>
  <c r="C120" i="13"/>
  <c r="BW562" i="10"/>
  <c r="AG120" i="13" s="1"/>
  <c r="BB562" i="10"/>
  <c r="E120" i="13" s="1"/>
  <c r="BA562" i="10"/>
  <c r="D120" i="13" s="1"/>
  <c r="BD562" i="10"/>
  <c r="G120" i="13" s="1"/>
  <c r="BS562" i="10"/>
  <c r="V120" i="13" s="1"/>
  <c r="BU562" i="10"/>
  <c r="X120" i="13" s="1"/>
  <c r="BC562" i="10"/>
  <c r="F120" i="13" s="1"/>
  <c r="BV562" i="10"/>
  <c r="Y120" i="13" s="1"/>
  <c r="C204" i="13"/>
  <c r="BW646" i="10"/>
  <c r="AG204" i="13" s="1"/>
  <c r="BD646" i="10"/>
  <c r="G204" i="13" s="1"/>
  <c r="BU646" i="10"/>
  <c r="X204" i="13" s="1"/>
  <c r="BC646" i="10"/>
  <c r="F204" i="13" s="1"/>
  <c r="BV646" i="10"/>
  <c r="Y204" i="13" s="1"/>
  <c r="BA646" i="10"/>
  <c r="D204" i="13" s="1"/>
  <c r="BB646" i="10"/>
  <c r="E204" i="13" s="1"/>
  <c r="BS646" i="10"/>
  <c r="V204" i="13" s="1"/>
  <c r="BU490" i="10"/>
  <c r="X48" i="13" s="1"/>
  <c r="BJ490" i="10"/>
  <c r="M48" i="13" s="1"/>
  <c r="C54" i="13"/>
  <c r="BF496" i="10"/>
  <c r="I54" i="13" s="1"/>
  <c r="BJ496" i="10"/>
  <c r="M54" i="13" s="1"/>
  <c r="BQ496" i="10"/>
  <c r="T54" i="13" s="1"/>
  <c r="BA496" i="10"/>
  <c r="D54" i="13" s="1"/>
  <c r="BC496" i="10"/>
  <c r="F54" i="13" s="1"/>
  <c r="BB496" i="10"/>
  <c r="E54" i="13" s="1"/>
  <c r="BD496" i="10"/>
  <c r="G54" i="13" s="1"/>
  <c r="BK496" i="10"/>
  <c r="BO496" i="10"/>
  <c r="R54" i="13" s="1"/>
  <c r="BS496" i="10"/>
  <c r="V54" i="13" s="1"/>
  <c r="C67" i="13"/>
  <c r="BE509" i="10"/>
  <c r="H67" i="13" s="1"/>
  <c r="BJ509" i="10"/>
  <c r="BQ509" i="10"/>
  <c r="T67" i="13" s="1"/>
  <c r="BO509" i="10"/>
  <c r="R67" i="13" s="1"/>
  <c r="BA509" i="10"/>
  <c r="D67" i="13" s="1"/>
  <c r="BD509" i="10"/>
  <c r="G67" i="13" s="1"/>
  <c r="BN509" i="10"/>
  <c r="Q67" i="13" s="1"/>
  <c r="BG509" i="10"/>
  <c r="J67" i="13" s="1"/>
  <c r="C84" i="13"/>
  <c r="BW526" i="10"/>
  <c r="AG84" i="13" s="1"/>
  <c r="BK526" i="10"/>
  <c r="N84" i="13" s="1"/>
  <c r="BQ526" i="10"/>
  <c r="T84" i="13" s="1"/>
  <c r="BS526" i="10"/>
  <c r="V84" i="13" s="1"/>
  <c r="BE526" i="10"/>
  <c r="BB526" i="10"/>
  <c r="E84" i="13" s="1"/>
  <c r="BO526" i="10"/>
  <c r="R84" i="13" s="1"/>
  <c r="BD526" i="10"/>
  <c r="G84" i="13" s="1"/>
  <c r="BL526" i="10"/>
  <c r="O84" i="13" s="1"/>
  <c r="BG526" i="10"/>
  <c r="J84" i="13" s="1"/>
  <c r="BU526" i="10"/>
  <c r="X84" i="13" s="1"/>
  <c r="BJ526" i="10"/>
  <c r="M84" i="13" s="1"/>
  <c r="BP526" i="10"/>
  <c r="S84" i="13" s="1"/>
  <c r="BC526" i="10"/>
  <c r="F84" i="13" s="1"/>
  <c r="BM526" i="10"/>
  <c r="P84" i="13" s="1"/>
  <c r="BA526" i="10"/>
  <c r="D84" i="13" s="1"/>
  <c r="C91" i="13"/>
  <c r="BW533" i="10"/>
  <c r="AG91" i="13" s="1"/>
  <c r="BL533" i="10"/>
  <c r="O91" i="13" s="1"/>
  <c r="BJ533" i="10"/>
  <c r="M91" i="13" s="1"/>
  <c r="BO533" i="10"/>
  <c r="R91" i="13" s="1"/>
  <c r="BN533" i="10"/>
  <c r="Q91" i="13" s="1"/>
  <c r="BP533" i="10"/>
  <c r="S91" i="13" s="1"/>
  <c r="BE533" i="10"/>
  <c r="H91" i="13" s="1"/>
  <c r="BQ533" i="10"/>
  <c r="T91" i="13" s="1"/>
  <c r="BC533" i="10"/>
  <c r="F91" i="13" s="1"/>
  <c r="BV533" i="10"/>
  <c r="Y91" i="13" s="1"/>
  <c r="BK533" i="10"/>
  <c r="N91" i="13" s="1"/>
  <c r="BS533" i="10"/>
  <c r="V91" i="13" s="1"/>
  <c r="BM533" i="10"/>
  <c r="P91" i="13" s="1"/>
  <c r="BU533" i="10"/>
  <c r="X91" i="13" s="1"/>
  <c r="BG472" i="10"/>
  <c r="J30" i="13" s="1"/>
  <c r="BK459" i="10"/>
  <c r="N17" i="13" s="1"/>
  <c r="BA472" i="10"/>
  <c r="D30" i="13" s="1"/>
  <c r="BA490" i="10"/>
  <c r="D48" i="13" s="1"/>
  <c r="BB490" i="10"/>
  <c r="E48" i="13" s="1"/>
  <c r="BS458" i="10"/>
  <c r="V16" i="13" s="1"/>
  <c r="BC486" i="10"/>
  <c r="F44" i="13" s="1"/>
  <c r="BQ464" i="10"/>
  <c r="T22" i="13" s="1"/>
  <c r="BL447" i="10"/>
  <c r="O5" i="13" s="1"/>
  <c r="BF486" i="10"/>
  <c r="I44" i="13" s="1"/>
  <c r="BP490" i="10"/>
  <c r="S48" i="13" s="1"/>
  <c r="BV526" i="10"/>
  <c r="Y84" i="13" s="1"/>
  <c r="C34" i="13"/>
  <c r="BW476" i="10"/>
  <c r="AG34" i="13" s="1"/>
  <c r="BO476" i="10"/>
  <c r="R34" i="13" s="1"/>
  <c r="BQ476" i="10"/>
  <c r="T34" i="13" s="1"/>
  <c r="BD476" i="10"/>
  <c r="G34" i="13" s="1"/>
  <c r="BN476" i="10"/>
  <c r="BS476" i="10"/>
  <c r="V34" i="13" s="1"/>
  <c r="BF476" i="10"/>
  <c r="I34" i="13" s="1"/>
  <c r="BC476" i="10"/>
  <c r="F34" i="13" s="1"/>
  <c r="BJ476" i="10"/>
  <c r="C15" i="13"/>
  <c r="BB457" i="10"/>
  <c r="E15" i="13" s="1"/>
  <c r="BO457" i="10"/>
  <c r="R15" i="13" s="1"/>
  <c r="BF457" i="10"/>
  <c r="I15" i="13" s="1"/>
  <c r="BS457" i="10"/>
  <c r="V15" i="13" s="1"/>
  <c r="BE457" i="10"/>
  <c r="H15" i="13" s="1"/>
  <c r="BJ457" i="10"/>
  <c r="M15" i="13" s="1"/>
  <c r="BN457" i="10"/>
  <c r="BD457" i="10"/>
  <c r="G15" i="13" s="1"/>
  <c r="BK509" i="10"/>
  <c r="N67" i="13" s="1"/>
  <c r="BF533" i="10"/>
  <c r="I91" i="13" s="1"/>
  <c r="BE496" i="10"/>
  <c r="BG496" i="10" s="1"/>
  <c r="R58" i="13"/>
  <c r="BL500" i="10"/>
  <c r="O58" i="13" s="1"/>
  <c r="C280" i="13"/>
  <c r="BW722" i="10"/>
  <c r="AG280" i="13" s="1"/>
  <c r="BD722" i="10"/>
  <c r="G280" i="13" s="1"/>
  <c r="BC722" i="10"/>
  <c r="F280" i="13" s="1"/>
  <c r="C300" i="13"/>
  <c r="BW742" i="10"/>
  <c r="AG300" i="13" s="1"/>
  <c r="C147" i="13"/>
  <c r="BW589" i="10"/>
  <c r="AG147" i="13" s="1"/>
  <c r="BU589" i="10"/>
  <c r="X147" i="13" s="1"/>
  <c r="BB589" i="10"/>
  <c r="E147" i="13" s="1"/>
  <c r="BV589" i="10"/>
  <c r="Y147" i="13" s="1"/>
  <c r="BD589" i="10"/>
  <c r="G147" i="13" s="1"/>
  <c r="BA589" i="10"/>
  <c r="D147" i="13" s="1"/>
  <c r="BS589" i="10"/>
  <c r="V147" i="13" s="1"/>
  <c r="C155" i="13"/>
  <c r="BW597" i="10"/>
  <c r="AG155" i="13" s="1"/>
  <c r="BV597" i="10"/>
  <c r="Y155" i="13" s="1"/>
  <c r="BB597" i="10"/>
  <c r="E155" i="13" s="1"/>
  <c r="C160" i="13"/>
  <c r="BW602" i="10"/>
  <c r="AG160" i="13" s="1"/>
  <c r="BA602" i="10"/>
  <c r="D160" i="13" s="1"/>
  <c r="BD602" i="10"/>
  <c r="G160" i="13" s="1"/>
  <c r="BV602" i="10"/>
  <c r="Y160" i="13" s="1"/>
  <c r="C168" i="13"/>
  <c r="BW610" i="10"/>
  <c r="AG168" i="13" s="1"/>
  <c r="BS610" i="10"/>
  <c r="V168" i="13" s="1"/>
  <c r="BA610" i="10"/>
  <c r="D168" i="13" s="1"/>
  <c r="BC610" i="10"/>
  <c r="F168" i="13" s="1"/>
  <c r="C187" i="13"/>
  <c r="BW629" i="10"/>
  <c r="AG187" i="13" s="1"/>
  <c r="BU629" i="10"/>
  <c r="X187" i="13" s="1"/>
  <c r="BD629" i="10"/>
  <c r="G187" i="13" s="1"/>
  <c r="BB629" i="10"/>
  <c r="E187" i="13" s="1"/>
  <c r="BC629" i="10"/>
  <c r="F187" i="13" s="1"/>
  <c r="BS629" i="10"/>
  <c r="V187" i="13" s="1"/>
  <c r="BV629" i="10"/>
  <c r="Y187" i="13" s="1"/>
  <c r="BA629" i="10"/>
  <c r="D187" i="13" s="1"/>
  <c r="C195" i="13"/>
  <c r="BW637" i="10"/>
  <c r="AG195" i="13" s="1"/>
  <c r="BC637" i="10"/>
  <c r="F195" i="13" s="1"/>
  <c r="BD637" i="10"/>
  <c r="G195" i="13" s="1"/>
  <c r="BV637" i="10"/>
  <c r="Y195" i="13" s="1"/>
  <c r="BB637" i="10"/>
  <c r="E195" i="13" s="1"/>
  <c r="BS637" i="10"/>
  <c r="V195" i="13" s="1"/>
  <c r="C214" i="13"/>
  <c r="BW656" i="10"/>
  <c r="AG214" i="13" s="1"/>
  <c r="BB656" i="10"/>
  <c r="E214" i="13" s="1"/>
  <c r="BC656" i="10"/>
  <c r="F214" i="13" s="1"/>
  <c r="BA656" i="10"/>
  <c r="D214" i="13" s="1"/>
  <c r="BD656" i="10"/>
  <c r="G214" i="13" s="1"/>
  <c r="BV656" i="10"/>
  <c r="Y214" i="13" s="1"/>
  <c r="BU656" i="10"/>
  <c r="X214" i="13" s="1"/>
  <c r="C239" i="13"/>
  <c r="BD681" i="10"/>
  <c r="G239" i="13" s="1"/>
  <c r="BC681" i="10"/>
  <c r="F239" i="13" s="1"/>
  <c r="BS453" i="10"/>
  <c r="V11" i="13" s="1"/>
  <c r="BP453" i="10"/>
  <c r="S11" i="13" s="1"/>
  <c r="BL471" i="10"/>
  <c r="O29" i="13" s="1"/>
  <c r="BK453" i="10"/>
  <c r="N11" i="13" s="1"/>
  <c r="BS471" i="10"/>
  <c r="V29" i="13" s="1"/>
  <c r="BC475" i="10"/>
  <c r="F33" i="13" s="1"/>
  <c r="BB482" i="10"/>
  <c r="E40" i="13" s="1"/>
  <c r="BS479" i="10"/>
  <c r="V37" i="13" s="1"/>
  <c r="BC489" i="10"/>
  <c r="F47" i="13" s="1"/>
  <c r="BJ445" i="10"/>
  <c r="M3" i="13" s="1"/>
  <c r="BQ460" i="10"/>
  <c r="T18" i="13" s="1"/>
  <c r="BE463" i="10"/>
  <c r="BL453" i="10"/>
  <c r="O11" i="13" s="1"/>
  <c r="BP480" i="10"/>
  <c r="S38" i="13" s="1"/>
  <c r="BC480" i="10"/>
  <c r="F38" i="13" s="1"/>
  <c r="BJ475" i="10"/>
  <c r="M33" i="13" s="1"/>
  <c r="BJ471" i="10"/>
  <c r="M29" i="13" s="1"/>
  <c r="BN460" i="10"/>
  <c r="Q18" i="13" s="1"/>
  <c r="BF454" i="10"/>
  <c r="I12" i="13" s="1"/>
  <c r="BN446" i="10"/>
  <c r="Q4" i="13" s="1"/>
  <c r="BN482" i="10"/>
  <c r="Q40" i="13" s="1"/>
  <c r="BQ484" i="10"/>
  <c r="T42" i="13" s="1"/>
  <c r="BJ489" i="10"/>
  <c r="M47" i="13" s="1"/>
  <c r="BO480" i="10"/>
  <c r="R38" i="13" s="1"/>
  <c r="C7" i="13"/>
  <c r="BW465" i="10"/>
  <c r="AG23" i="13" s="1"/>
  <c r="C23" i="13"/>
  <c r="BW473" i="10"/>
  <c r="AG31" i="13" s="1"/>
  <c r="C31" i="13"/>
  <c r="C35" i="13"/>
  <c r="BW477" i="10"/>
  <c r="AG35" i="13" s="1"/>
  <c r="C49" i="13"/>
  <c r="BW491" i="10"/>
  <c r="AG49" i="13" s="1"/>
  <c r="BV498" i="10"/>
  <c r="Y56" i="13" s="1"/>
  <c r="BG498" i="10"/>
  <c r="J56" i="13" s="1"/>
  <c r="BG502" i="10"/>
  <c r="J60" i="13" s="1"/>
  <c r="BD511" i="10"/>
  <c r="G69" i="13" s="1"/>
  <c r="BD538" i="10"/>
  <c r="G96" i="13" s="1"/>
  <c r="BA535" i="10"/>
  <c r="D93" i="13" s="1"/>
  <c r="BB511" i="10"/>
  <c r="E69" i="13" s="1"/>
  <c r="BS514" i="10"/>
  <c r="V72" i="13" s="1"/>
  <c r="BU530" i="10"/>
  <c r="X88" i="13" s="1"/>
  <c r="BS538" i="10"/>
  <c r="V96" i="13" s="1"/>
  <c r="BL487" i="10"/>
  <c r="O45" i="13" s="1"/>
  <c r="BQ523" i="10"/>
  <c r="T81" i="13" s="1"/>
  <c r="BN538" i="10"/>
  <c r="BE514" i="10"/>
  <c r="BN516" i="10"/>
  <c r="Q74" i="13" s="1"/>
  <c r="BJ504" i="10"/>
  <c r="M62" i="13" s="1"/>
  <c r="BV722" i="10"/>
  <c r="Y280" i="13" s="1"/>
  <c r="C107" i="13"/>
  <c r="BW549" i="10"/>
  <c r="AG107" i="13" s="1"/>
  <c r="BD549" i="10"/>
  <c r="G107" i="13" s="1"/>
  <c r="BU549" i="10"/>
  <c r="X107" i="13" s="1"/>
  <c r="BA549" i="10"/>
  <c r="D107" i="13" s="1"/>
  <c r="C115" i="13"/>
  <c r="BW557" i="10"/>
  <c r="AG115" i="13" s="1"/>
  <c r="BV557" i="10"/>
  <c r="Y115" i="13" s="1"/>
  <c r="BD557" i="10"/>
  <c r="G115" i="13" s="1"/>
  <c r="C122" i="13"/>
  <c r="BW564" i="10"/>
  <c r="AG122" i="13" s="1"/>
  <c r="BB564" i="10"/>
  <c r="E122" i="13" s="1"/>
  <c r="BD564" i="10"/>
  <c r="G122" i="13" s="1"/>
  <c r="C288" i="13"/>
  <c r="BW730" i="10"/>
  <c r="AG288" i="13" s="1"/>
  <c r="BD730" i="10"/>
  <c r="G288" i="13" s="1"/>
  <c r="BS730" i="10"/>
  <c r="V288" i="13" s="1"/>
  <c r="BV730" i="10"/>
  <c r="Y288" i="13" s="1"/>
  <c r="BU730" i="10"/>
  <c r="X288" i="13" s="1"/>
  <c r="C276" i="13"/>
  <c r="BU718" i="10"/>
  <c r="X276" i="13" s="1"/>
  <c r="BV718" i="10"/>
  <c r="Y276" i="13" s="1"/>
  <c r="BC718" i="10"/>
  <c r="F276" i="13" s="1"/>
  <c r="BS718" i="10"/>
  <c r="V276" i="13" s="1"/>
  <c r="BA718" i="10"/>
  <c r="D276" i="13" s="1"/>
  <c r="BU610" i="10"/>
  <c r="X168" i="13" s="1"/>
  <c r="BS656" i="10"/>
  <c r="V214" i="13" s="1"/>
  <c r="C175" i="13"/>
  <c r="BU617" i="10"/>
  <c r="X175" i="13" s="1"/>
  <c r="BC617" i="10"/>
  <c r="F175" i="13" s="1"/>
  <c r="BB617" i="10"/>
  <c r="E175" i="13" s="1"/>
  <c r="BS617" i="10"/>
  <c r="V175" i="13" s="1"/>
  <c r="BD617" i="10"/>
  <c r="G175" i="13" s="1"/>
  <c r="BA617" i="10"/>
  <c r="D175" i="13" s="1"/>
  <c r="BV617" i="10"/>
  <c r="Y175" i="13" s="1"/>
  <c r="C182" i="13"/>
  <c r="BW624" i="10"/>
  <c r="AG182" i="13" s="1"/>
  <c r="BB624" i="10"/>
  <c r="E182" i="13" s="1"/>
  <c r="BA624" i="10"/>
  <c r="D182" i="13" s="1"/>
  <c r="BU624" i="10"/>
  <c r="X182" i="13" s="1"/>
  <c r="BD624" i="10"/>
  <c r="G182" i="13" s="1"/>
  <c r="BS624" i="10"/>
  <c r="V182" i="13" s="1"/>
  <c r="BV624" i="10"/>
  <c r="Y182" i="13" s="1"/>
  <c r="BC624" i="10"/>
  <c r="F182" i="13" s="1"/>
  <c r="C197" i="13"/>
  <c r="BB639" i="10"/>
  <c r="E197" i="13" s="1"/>
  <c r="BA639" i="10"/>
  <c r="D197" i="13" s="1"/>
  <c r="BS639" i="10"/>
  <c r="V197" i="13" s="1"/>
  <c r="BC639" i="10"/>
  <c r="F197" i="13" s="1"/>
  <c r="BD639" i="10"/>
  <c r="G197" i="13" s="1"/>
  <c r="BV639" i="10"/>
  <c r="Y197" i="13" s="1"/>
  <c r="C205" i="13"/>
  <c r="BU647" i="10"/>
  <c r="X205" i="13" s="1"/>
  <c r="BB647" i="10"/>
  <c r="E205" i="13" s="1"/>
  <c r="BA647" i="10"/>
  <c r="D205" i="13" s="1"/>
  <c r="BS647" i="10"/>
  <c r="V205" i="13" s="1"/>
  <c r="BC647" i="10"/>
  <c r="F205" i="13" s="1"/>
  <c r="C227" i="13"/>
  <c r="BC669" i="10"/>
  <c r="F227" i="13" s="1"/>
  <c r="BV669" i="10"/>
  <c r="Y227" i="13" s="1"/>
  <c r="BA669" i="10"/>
  <c r="D227" i="13" s="1"/>
  <c r="C234" i="13"/>
  <c r="BV676" i="10"/>
  <c r="Y234" i="13" s="1"/>
  <c r="BB676" i="10"/>
  <c r="E234" i="13" s="1"/>
  <c r="BC676" i="10"/>
  <c r="F234" i="13" s="1"/>
  <c r="BS676" i="10"/>
  <c r="V234" i="13" s="1"/>
  <c r="BU676" i="10"/>
  <c r="X234" i="13" s="1"/>
  <c r="C8" i="13"/>
  <c r="BW460" i="10"/>
  <c r="AG18" i="13" s="1"/>
  <c r="C18" i="13"/>
  <c r="C24" i="13"/>
  <c r="BW466" i="10"/>
  <c r="AG24" i="13" s="1"/>
  <c r="C40" i="13"/>
  <c r="C50" i="13"/>
  <c r="BW492" i="10"/>
  <c r="AG50" i="13" s="1"/>
  <c r="C56" i="13"/>
  <c r="BW498" i="10"/>
  <c r="AG56" i="13" s="1"/>
  <c r="BF498" i="10"/>
  <c r="I56" i="13" s="1"/>
  <c r="BQ498" i="10"/>
  <c r="T56" i="13" s="1"/>
  <c r="BN498" i="10"/>
  <c r="Q56" i="13" s="1"/>
  <c r="BB498" i="10"/>
  <c r="E56" i="13" s="1"/>
  <c r="C69" i="13"/>
  <c r="BW511" i="10"/>
  <c r="AG69" i="13" s="1"/>
  <c r="BN511" i="10"/>
  <c r="Q69" i="13" s="1"/>
  <c r="BL511" i="10"/>
  <c r="O69" i="13" s="1"/>
  <c r="BA511" i="10"/>
  <c r="D69" i="13" s="1"/>
  <c r="C78" i="13"/>
  <c r="BW520" i="10"/>
  <c r="AG78" i="13" s="1"/>
  <c r="BE520" i="10"/>
  <c r="BL520" i="10"/>
  <c r="O78" i="13" s="1"/>
  <c r="BC520" i="10"/>
  <c r="F78" i="13" s="1"/>
  <c r="C88" i="13"/>
  <c r="BW530" i="10"/>
  <c r="AG88" i="13" s="1"/>
  <c r="BF530" i="10"/>
  <c r="I88" i="13" s="1"/>
  <c r="BO530" i="10"/>
  <c r="R88" i="13" s="1"/>
  <c r="BJ530" i="10"/>
  <c r="M88" i="13" s="1"/>
  <c r="C93" i="13"/>
  <c r="BW535" i="10"/>
  <c r="AG93" i="13" s="1"/>
  <c r="BQ535" i="10"/>
  <c r="T93" i="13" s="1"/>
  <c r="BL535" i="10"/>
  <c r="O93" i="13" s="1"/>
  <c r="BU742" i="10"/>
  <c r="X300" i="13" s="1"/>
  <c r="BD742" i="10"/>
  <c r="G300" i="13" s="1"/>
  <c r="C268" i="13"/>
  <c r="BB710" i="10"/>
  <c r="E268" i="13" s="1"/>
  <c r="BU710" i="10"/>
  <c r="X268" i="13" s="1"/>
  <c r="BS710" i="10"/>
  <c r="V268" i="13" s="1"/>
  <c r="BD710" i="10"/>
  <c r="G268" i="13" s="1"/>
  <c r="BA710" i="10"/>
  <c r="D268" i="13" s="1"/>
  <c r="C137" i="13"/>
  <c r="BW579" i="10"/>
  <c r="AG137" i="13" s="1"/>
  <c r="BA579" i="10"/>
  <c r="D137" i="13" s="1"/>
  <c r="BB579" i="10"/>
  <c r="E137" i="13" s="1"/>
  <c r="BS579" i="10"/>
  <c r="V137" i="13" s="1"/>
  <c r="BD579" i="10"/>
  <c r="G137" i="13" s="1"/>
  <c r="BB602" i="10"/>
  <c r="E160" i="13" s="1"/>
  <c r="C169" i="13"/>
  <c r="BW611" i="10"/>
  <c r="AG169" i="13" s="1"/>
  <c r="BB611" i="10"/>
  <c r="E169" i="13" s="1"/>
  <c r="BA611" i="10"/>
  <c r="D169" i="13" s="1"/>
  <c r="BD611" i="10"/>
  <c r="G169" i="13" s="1"/>
  <c r="BV611" i="10"/>
  <c r="Y169" i="13" s="1"/>
  <c r="C176" i="13"/>
  <c r="BW618" i="10"/>
  <c r="AG176" i="13" s="1"/>
  <c r="BS618" i="10"/>
  <c r="V176" i="13" s="1"/>
  <c r="BB618" i="10"/>
  <c r="E176" i="13" s="1"/>
  <c r="BU618" i="10"/>
  <c r="X176" i="13" s="1"/>
  <c r="BD618" i="10"/>
  <c r="G176" i="13" s="1"/>
  <c r="AC399" i="13"/>
  <c r="AC36" i="13"/>
  <c r="AC43" i="13"/>
  <c r="AC55" i="13"/>
  <c r="AC66" i="13"/>
  <c r="AC71" i="13"/>
  <c r="AC78" i="13"/>
  <c r="AC83" i="13"/>
  <c r="AC89" i="13"/>
  <c r="AC96" i="13"/>
  <c r="AC402" i="13"/>
  <c r="AC35" i="13"/>
  <c r="AC48" i="13"/>
  <c r="AC60" i="13"/>
  <c r="AC65" i="13"/>
  <c r="AC76" i="13"/>
  <c r="AC77" i="13"/>
  <c r="AC88" i="13"/>
  <c r="AC95" i="13"/>
  <c r="AC101" i="13"/>
  <c r="AC102" i="13"/>
  <c r="AC103" i="13"/>
  <c r="AC104" i="13"/>
  <c r="AC397" i="13"/>
  <c r="AC42" i="13"/>
  <c r="AC47" i="13"/>
  <c r="AC54" i="13"/>
  <c r="AC59" i="13"/>
  <c r="AC70" i="13"/>
  <c r="AC75" i="13"/>
  <c r="AC82" i="13"/>
  <c r="AC87" i="13"/>
  <c r="AC93" i="13"/>
  <c r="AC100" i="13"/>
  <c r="AC105" i="13"/>
  <c r="AC400" i="13"/>
  <c r="AC34" i="13"/>
  <c r="AC40" i="13"/>
  <c r="AC41" i="13"/>
  <c r="AC53" i="13"/>
  <c r="AC64" i="13"/>
  <c r="AC69" i="13"/>
  <c r="AC81" i="13"/>
  <c r="AC94" i="13"/>
  <c r="AC99" i="13"/>
  <c r="AC106" i="13"/>
  <c r="AC33" i="13"/>
  <c r="AC39" i="13"/>
  <c r="AC46" i="13"/>
  <c r="AC58" i="13"/>
  <c r="AC63" i="13"/>
  <c r="AC74" i="13"/>
  <c r="AC86" i="13"/>
  <c r="AC92" i="13"/>
  <c r="AC398" i="13"/>
  <c r="AC38" i="13"/>
  <c r="AC45" i="13"/>
  <c r="AC51" i="13"/>
  <c r="AC52" i="13"/>
  <c r="AC57" i="13"/>
  <c r="AC68" i="13"/>
  <c r="AC73" i="13"/>
  <c r="AC80" i="13"/>
  <c r="AC85" i="13"/>
  <c r="AC91" i="13"/>
  <c r="AC98" i="13"/>
  <c r="AC31" i="13"/>
  <c r="AC32" i="13"/>
  <c r="AC44" i="13"/>
  <c r="AC84" i="13"/>
  <c r="AC97" i="13"/>
  <c r="AC114" i="13"/>
  <c r="AC123" i="13"/>
  <c r="AC132" i="13"/>
  <c r="AC140" i="13"/>
  <c r="AC79" i="13"/>
  <c r="AC107" i="13"/>
  <c r="AC115" i="13"/>
  <c r="AC124" i="13"/>
  <c r="AC133" i="13"/>
  <c r="AC141" i="13"/>
  <c r="AC401" i="13"/>
  <c r="AC108" i="13"/>
  <c r="AC116" i="13"/>
  <c r="AC117" i="13"/>
  <c r="AC125" i="13"/>
  <c r="AC134" i="13"/>
  <c r="AC142" i="13"/>
  <c r="AC143" i="13"/>
  <c r="AC144" i="13"/>
  <c r="AC145" i="13"/>
  <c r="AC146" i="13"/>
  <c r="AC109" i="13"/>
  <c r="AC118" i="13"/>
  <c r="AC126" i="13"/>
  <c r="AC135" i="13"/>
  <c r="AC61" i="13"/>
  <c r="AC62" i="13"/>
  <c r="AC90" i="13"/>
  <c r="AC110" i="13"/>
  <c r="AC119" i="13"/>
  <c r="AC127" i="13"/>
  <c r="AC136" i="13"/>
  <c r="AC37" i="13"/>
  <c r="AC67" i="13"/>
  <c r="AC113" i="13"/>
  <c r="AC122" i="13"/>
  <c r="AC131" i="13"/>
  <c r="AC121" i="13"/>
  <c r="AC157" i="13"/>
  <c r="AC165" i="13"/>
  <c r="AC173" i="13"/>
  <c r="AC128" i="13"/>
  <c r="AC158" i="13"/>
  <c r="AC166" i="13"/>
  <c r="AC174" i="13"/>
  <c r="AC56" i="13"/>
  <c r="AC120" i="13"/>
  <c r="AC159" i="13"/>
  <c r="AC167" i="13"/>
  <c r="AC175" i="13"/>
  <c r="AC72" i="13"/>
  <c r="AC160" i="13"/>
  <c r="AC168" i="13"/>
  <c r="AC176" i="13"/>
  <c r="AC112" i="13"/>
  <c r="AC161" i="13"/>
  <c r="AC169" i="13"/>
  <c r="AC177" i="13"/>
  <c r="AC111" i="13"/>
  <c r="AC130" i="13"/>
  <c r="AC137" i="13"/>
  <c r="AC138" i="13"/>
  <c r="AC139" i="13"/>
  <c r="AC162" i="13"/>
  <c r="AC170" i="13"/>
  <c r="AC178" i="13"/>
  <c r="AC151" i="13"/>
  <c r="AC156" i="13"/>
  <c r="AC163" i="13"/>
  <c r="AC179" i="13"/>
  <c r="AC188" i="13"/>
  <c r="AC196" i="13"/>
  <c r="AC204" i="13"/>
  <c r="AC213" i="13"/>
  <c r="AC189" i="13"/>
  <c r="AC197" i="13"/>
  <c r="AC205" i="13"/>
  <c r="AC214" i="13"/>
  <c r="AC150" i="13"/>
  <c r="AC155" i="13"/>
  <c r="AC181" i="13"/>
  <c r="AC190" i="13"/>
  <c r="AC198" i="13"/>
  <c r="AC206" i="13"/>
  <c r="AC215" i="13"/>
  <c r="AC149" i="13"/>
  <c r="AC182" i="13"/>
  <c r="AC183" i="13"/>
  <c r="AC191" i="13"/>
  <c r="AC199" i="13"/>
  <c r="AC207" i="13"/>
  <c r="AC185" i="13"/>
  <c r="AC219" i="13"/>
  <c r="AC227" i="13"/>
  <c r="AC235" i="13"/>
  <c r="AC154" i="13"/>
  <c r="AC186" i="13"/>
  <c r="AC192" i="13"/>
  <c r="AC220" i="13"/>
  <c r="AC228" i="13"/>
  <c r="AC236" i="13"/>
  <c r="AC237" i="13"/>
  <c r="AC238" i="13"/>
  <c r="AC239" i="13"/>
  <c r="AC240" i="13"/>
  <c r="AC241" i="13"/>
  <c r="AC242" i="13"/>
  <c r="AC243" i="13"/>
  <c r="AC244" i="13"/>
  <c r="AC245" i="13"/>
  <c r="AC180" i="13"/>
  <c r="AC193" i="13"/>
  <c r="AC221" i="13"/>
  <c r="AC229" i="13"/>
  <c r="AC129" i="13"/>
  <c r="AC148" i="13"/>
  <c r="AC153" i="13"/>
  <c r="AC187" i="13"/>
  <c r="AC194" i="13"/>
  <c r="AC200" i="13"/>
  <c r="AC222" i="13"/>
  <c r="AC230" i="13"/>
  <c r="AC209" i="13"/>
  <c r="AC218" i="13"/>
  <c r="AC225" i="13"/>
  <c r="AC270" i="13"/>
  <c r="AC274" i="13"/>
  <c r="AC276" i="13"/>
  <c r="AC277" i="13"/>
  <c r="AC299" i="13"/>
  <c r="AC303" i="13"/>
  <c r="AC316" i="13"/>
  <c r="AC325" i="13"/>
  <c r="AC333" i="13"/>
  <c r="AC184" i="13"/>
  <c r="AC208" i="13"/>
  <c r="AC232" i="13"/>
  <c r="AC275" i="13"/>
  <c r="AC278" i="13"/>
  <c r="AC281" i="13"/>
  <c r="AC282" i="13"/>
  <c r="AC300" i="13"/>
  <c r="AC304" i="13"/>
  <c r="AC306" i="13"/>
  <c r="AC307" i="13"/>
  <c r="AC308" i="13"/>
  <c r="AC309" i="13"/>
  <c r="AC310" i="13"/>
  <c r="AC311" i="13"/>
  <c r="AC319" i="13"/>
  <c r="AC328" i="13"/>
  <c r="AC337" i="13"/>
  <c r="AC345" i="13"/>
  <c r="AC202" i="13"/>
  <c r="AC203" i="13"/>
  <c r="AC226" i="13"/>
  <c r="AC233" i="13"/>
  <c r="AC279" i="13"/>
  <c r="AC283" i="13"/>
  <c r="AC305" i="13"/>
  <c r="AC314" i="13"/>
  <c r="AC322" i="13"/>
  <c r="AC323" i="13"/>
  <c r="AC331" i="13"/>
  <c r="AC340" i="13"/>
  <c r="AC350" i="13"/>
  <c r="AC195" i="13"/>
  <c r="AC211" i="13"/>
  <c r="AC280" i="13"/>
  <c r="AC284" i="13"/>
  <c r="AC286" i="13"/>
  <c r="AC287" i="13"/>
  <c r="AC317" i="13"/>
  <c r="AC326" i="13"/>
  <c r="AC334" i="13"/>
  <c r="AC335" i="13"/>
  <c r="AC343" i="13"/>
  <c r="AC49" i="13"/>
  <c r="AC152" i="13"/>
  <c r="AC171" i="13"/>
  <c r="AC223" i="13"/>
  <c r="AC246" i="13"/>
  <c r="AC247" i="13"/>
  <c r="AC248" i="13"/>
  <c r="AC249" i="13"/>
  <c r="AC250" i="13"/>
  <c r="AC251" i="13"/>
  <c r="AC252" i="13"/>
  <c r="AC253" i="13"/>
  <c r="AC254" i="13"/>
  <c r="AC255" i="13"/>
  <c r="AC256" i="13"/>
  <c r="AC257" i="13"/>
  <c r="AC258" i="13"/>
  <c r="AC259" i="13"/>
  <c r="AC260" i="13"/>
  <c r="AC261" i="13"/>
  <c r="AC262" i="13"/>
  <c r="AC263" i="13"/>
  <c r="AC264" i="13"/>
  <c r="AC265" i="13"/>
  <c r="AC201" i="13"/>
  <c r="AC298" i="13"/>
  <c r="AC324" i="13"/>
  <c r="AC332" i="13"/>
  <c r="AC346" i="13"/>
  <c r="AC147" i="13"/>
  <c r="AC288" i="13"/>
  <c r="AC295" i="13"/>
  <c r="AC318" i="13"/>
  <c r="AC329" i="13"/>
  <c r="AC330" i="13"/>
  <c r="AC164" i="13"/>
  <c r="AC172" i="13"/>
  <c r="AC289" i="13"/>
  <c r="AC301" i="13"/>
  <c r="AC302" i="13"/>
  <c r="AC315" i="13"/>
  <c r="AC351" i="13"/>
  <c r="AC354" i="13"/>
  <c r="AC216" i="13"/>
  <c r="AC224" i="13"/>
  <c r="AC231" i="13"/>
  <c r="AC266" i="13"/>
  <c r="AC273" i="13"/>
  <c r="AC292" i="13"/>
  <c r="AC341" i="13"/>
  <c r="AC342" i="13"/>
  <c r="AC355" i="13"/>
  <c r="AC364" i="13"/>
  <c r="AC269" i="13"/>
  <c r="AC293" i="13"/>
  <c r="AC297" i="13"/>
  <c r="AC338" i="13"/>
  <c r="AC339" i="13"/>
  <c r="AC344" i="13"/>
  <c r="AC347" i="13"/>
  <c r="AC358" i="13"/>
  <c r="AC359" i="13"/>
  <c r="AC294" i="13"/>
  <c r="AC321" i="13"/>
  <c r="AC362" i="13"/>
  <c r="AC367" i="13"/>
  <c r="AC376" i="13"/>
  <c r="AC379" i="13"/>
  <c r="AC388" i="13"/>
  <c r="AC10" i="13"/>
  <c r="AC17" i="13"/>
  <c r="AC50" i="13"/>
  <c r="AC313" i="13"/>
  <c r="AC327" i="13"/>
  <c r="AC349" i="13"/>
  <c r="AC363" i="13"/>
  <c r="AC371" i="13"/>
  <c r="AC383" i="13"/>
  <c r="AC391" i="13"/>
  <c r="AC392" i="13"/>
  <c r="AC30" i="13"/>
  <c r="AC9" i="13"/>
  <c r="AC22" i="13"/>
  <c r="AC217" i="13"/>
  <c r="AC272" i="13"/>
  <c r="AC285" i="13"/>
  <c r="AC320" i="13"/>
  <c r="AC348" i="13"/>
  <c r="AC374" i="13"/>
  <c r="AC377" i="13"/>
  <c r="AC386" i="13"/>
  <c r="AC395" i="13"/>
  <c r="AC29" i="13"/>
  <c r="AC16" i="13"/>
  <c r="AC21" i="13"/>
  <c r="AC268" i="13"/>
  <c r="AC290" i="13"/>
  <c r="AC296" i="13"/>
  <c r="AC312" i="13"/>
  <c r="AC356" i="13"/>
  <c r="AC357" i="13"/>
  <c r="AC365" i="13"/>
  <c r="AC368" i="13"/>
  <c r="AC380" i="13"/>
  <c r="AC381" i="13"/>
  <c r="AC389" i="13"/>
  <c r="AC8" i="13"/>
  <c r="AC15" i="13"/>
  <c r="AC26" i="13"/>
  <c r="AC234" i="13"/>
  <c r="AC271" i="13"/>
  <c r="AC360" i="13"/>
  <c r="AC372" i="13"/>
  <c r="AC384" i="13"/>
  <c r="AC393" i="13"/>
  <c r="AC28" i="13"/>
  <c r="AC7" i="13"/>
  <c r="AC20" i="13"/>
  <c r="AC25" i="13"/>
  <c r="AC267" i="13"/>
  <c r="AC336" i="13"/>
  <c r="AC366" i="13"/>
  <c r="AC375" i="13"/>
  <c r="AC378" i="13"/>
  <c r="AC387" i="13"/>
  <c r="AC396" i="13"/>
  <c r="AC27" i="13"/>
  <c r="AC12" i="13"/>
  <c r="AC14" i="13"/>
  <c r="AC19" i="13"/>
  <c r="AC353" i="13"/>
  <c r="AC361" i="13"/>
  <c r="AC369" i="13"/>
  <c r="AC370" i="13"/>
  <c r="AC382" i="13"/>
  <c r="AC390" i="13"/>
  <c r="AC6" i="13"/>
  <c r="AC11" i="13"/>
  <c r="AC13" i="13"/>
  <c r="AC24" i="13"/>
  <c r="AC4" i="13"/>
  <c r="AC210" i="13"/>
  <c r="AC212" i="13"/>
  <c r="AC291" i="13"/>
  <c r="AC352" i="13"/>
  <c r="AC373" i="13"/>
  <c r="AC385" i="13"/>
  <c r="AC394" i="13"/>
  <c r="AC5" i="13"/>
  <c r="AC18" i="13"/>
  <c r="AC23" i="13"/>
  <c r="BM466" i="10"/>
  <c r="P24" i="13" s="1"/>
  <c r="BP460" i="10"/>
  <c r="S18" i="13" s="1"/>
  <c r="BA475" i="10"/>
  <c r="D33" i="13" s="1"/>
  <c r="BA482" i="10"/>
  <c r="D40" i="13" s="1"/>
  <c r="BD492" i="10"/>
  <c r="G50" i="13" s="1"/>
  <c r="BS475" i="10"/>
  <c r="V33" i="13" s="1"/>
  <c r="BA479" i="10"/>
  <c r="D37" i="13" s="1"/>
  <c r="BJ453" i="10"/>
  <c r="M11" i="13" s="1"/>
  <c r="BE445" i="10"/>
  <c r="BL466" i="10"/>
  <c r="O24" i="13" s="1"/>
  <c r="BE479" i="10"/>
  <c r="H37" i="13" s="1"/>
  <c r="BQ475" i="10"/>
  <c r="T33" i="13" s="1"/>
  <c r="BJ460" i="10"/>
  <c r="BL454" i="10"/>
  <c r="O12" i="13" s="1"/>
  <c r="BO450" i="10"/>
  <c r="R8" i="13" s="1"/>
  <c r="BJ482" i="10"/>
  <c r="M40" i="13" s="1"/>
  <c r="BF489" i="10"/>
  <c r="I47" i="13" s="1"/>
  <c r="BO492" i="10"/>
  <c r="R50" i="13" s="1"/>
  <c r="BM492" i="10"/>
  <c r="P50" i="13" s="1"/>
  <c r="C9" i="13"/>
  <c r="BW451" i="10"/>
  <c r="AG9" i="13" s="1"/>
  <c r="BW461" i="10"/>
  <c r="AG19" i="13" s="1"/>
  <c r="C19" i="13"/>
  <c r="C25" i="13"/>
  <c r="BW467" i="10"/>
  <c r="AG25" i="13" s="1"/>
  <c r="C32" i="13"/>
  <c r="C36" i="13"/>
  <c r="BW478" i="10"/>
  <c r="AG36" i="13" s="1"/>
  <c r="BQ483" i="10"/>
  <c r="T41" i="13" s="1"/>
  <c r="C46" i="13"/>
  <c r="BW488" i="10"/>
  <c r="AG46" i="13" s="1"/>
  <c r="BU535" i="10"/>
  <c r="X93" i="13" s="1"/>
  <c r="BU514" i="10"/>
  <c r="X72" i="13" s="1"/>
  <c r="BS530" i="10"/>
  <c r="V88" i="13" s="1"/>
  <c r="BB502" i="10"/>
  <c r="E60" i="13" s="1"/>
  <c r="BS501" i="10"/>
  <c r="V59" i="13" s="1"/>
  <c r="BC507" i="10"/>
  <c r="F65" i="13" s="1"/>
  <c r="BC530" i="10"/>
  <c r="F88" i="13" s="1"/>
  <c r="BQ501" i="10"/>
  <c r="T59" i="13" s="1"/>
  <c r="BE523" i="10"/>
  <c r="H81" i="13" s="1"/>
  <c r="BF535" i="10"/>
  <c r="I93" i="13" s="1"/>
  <c r="BF511" i="10"/>
  <c r="I69" i="13" s="1"/>
  <c r="BJ500" i="10"/>
  <c r="M58" i="13" s="1"/>
  <c r="BJ537" i="10"/>
  <c r="M95" i="13" s="1"/>
  <c r="BM502" i="10"/>
  <c r="P60" i="13" s="1"/>
  <c r="BF514" i="10"/>
  <c r="I72" i="13" s="1"/>
  <c r="BP530" i="10"/>
  <c r="S88" i="13" s="1"/>
  <c r="BC549" i="10"/>
  <c r="F107" i="13" s="1"/>
  <c r="BB557" i="10"/>
  <c r="E115" i="13" s="1"/>
  <c r="BA557" i="10"/>
  <c r="D115" i="13" s="1"/>
  <c r="C109" i="13"/>
  <c r="BW551" i="10"/>
  <c r="AG109" i="13" s="1"/>
  <c r="BV551" i="10"/>
  <c r="Y109" i="13" s="1"/>
  <c r="BS551" i="10"/>
  <c r="V109" i="13" s="1"/>
  <c r="BB551" i="10"/>
  <c r="E109" i="13" s="1"/>
  <c r="BC551" i="10"/>
  <c r="F109" i="13" s="1"/>
  <c r="C124" i="13"/>
  <c r="BW566" i="10"/>
  <c r="AG124" i="13" s="1"/>
  <c r="BD566" i="10"/>
  <c r="G124" i="13" s="1"/>
  <c r="BC566" i="10"/>
  <c r="F124" i="13" s="1"/>
  <c r="C303" i="13"/>
  <c r="BW745" i="10"/>
  <c r="AG303" i="13" s="1"/>
  <c r="BC745" i="10"/>
  <c r="F303" i="13" s="1"/>
  <c r="BV745" i="10"/>
  <c r="Y303" i="13" s="1"/>
  <c r="BU745" i="10"/>
  <c r="X303" i="13" s="1"/>
  <c r="BW717" i="10"/>
  <c r="AG275" i="13" s="1"/>
  <c r="C275" i="13"/>
  <c r="BD717" i="10"/>
  <c r="G275" i="13" s="1"/>
  <c r="BV717" i="10"/>
  <c r="Y275" i="13" s="1"/>
  <c r="BS717" i="10"/>
  <c r="V275" i="13" s="1"/>
  <c r="BU717" i="10"/>
  <c r="X275" i="13" s="1"/>
  <c r="C138" i="13"/>
  <c r="BW580" i="10"/>
  <c r="AG138" i="13" s="1"/>
  <c r="BV580" i="10"/>
  <c r="Y138" i="13" s="1"/>
  <c r="BA580" i="10"/>
  <c r="D138" i="13" s="1"/>
  <c r="BU580" i="10"/>
  <c r="X138" i="13" s="1"/>
  <c r="BB580" i="10"/>
  <c r="E138" i="13" s="1"/>
  <c r="BC580" i="10"/>
  <c r="F138" i="13" s="1"/>
  <c r="BU602" i="10"/>
  <c r="X160" i="13" s="1"/>
  <c r="BU597" i="10"/>
  <c r="X155" i="13" s="1"/>
  <c r="C151" i="13"/>
  <c r="BW593" i="10"/>
  <c r="AG151" i="13" s="1"/>
  <c r="BV593" i="10"/>
  <c r="Y151" i="13" s="1"/>
  <c r="BB593" i="10"/>
  <c r="E151" i="13" s="1"/>
  <c r="BU593" i="10"/>
  <c r="X151" i="13" s="1"/>
  <c r="BA593" i="10"/>
  <c r="D151" i="13" s="1"/>
  <c r="BC593" i="10"/>
  <c r="F151" i="13" s="1"/>
  <c r="BS593" i="10"/>
  <c r="V151" i="13" s="1"/>
  <c r="BA676" i="10"/>
  <c r="D234" i="13" s="1"/>
  <c r="C170" i="13"/>
  <c r="BB612" i="10"/>
  <c r="E170" i="13" s="1"/>
  <c r="BD612" i="10"/>
  <c r="G170" i="13" s="1"/>
  <c r="BC612" i="10"/>
  <c r="F170" i="13" s="1"/>
  <c r="BS612" i="10"/>
  <c r="V170" i="13" s="1"/>
  <c r="BA450" i="10"/>
  <c r="D8" i="13" s="1"/>
  <c r="BC450" i="10"/>
  <c r="F8" i="13" s="1"/>
  <c r="BV479" i="10"/>
  <c r="Y37" i="13" s="1"/>
  <c r="BL450" i="10"/>
  <c r="O8" i="13" s="1"/>
  <c r="BG466" i="10"/>
  <c r="J24" i="13" s="1"/>
  <c r="BP471" i="10"/>
  <c r="S29" i="13" s="1"/>
  <c r="BD475" i="10"/>
  <c r="G33" i="13" s="1"/>
  <c r="BB492" i="10"/>
  <c r="E50" i="13" s="1"/>
  <c r="BS492" i="10"/>
  <c r="V50" i="13" s="1"/>
  <c r="BD460" i="10"/>
  <c r="G18" i="13" s="1"/>
  <c r="BS466" i="10"/>
  <c r="V24" i="13" s="1"/>
  <c r="BF445" i="10"/>
  <c r="I3" i="13" s="1"/>
  <c r="BO466" i="10"/>
  <c r="R24" i="13" s="1"/>
  <c r="BQ479" i="10"/>
  <c r="T37" i="13" s="1"/>
  <c r="BN475" i="10"/>
  <c r="BK475" i="10" s="1"/>
  <c r="BL460" i="10"/>
  <c r="O18" i="13" s="1"/>
  <c r="BN450" i="10"/>
  <c r="BF483" i="10"/>
  <c r="I41" i="13" s="1"/>
  <c r="BK489" i="10"/>
  <c r="BE492" i="10"/>
  <c r="BQ492" i="10"/>
  <c r="T50" i="13" s="1"/>
  <c r="BM498" i="10"/>
  <c r="P56" i="13" s="1"/>
  <c r="BW452" i="10"/>
  <c r="AG10" i="13" s="1"/>
  <c r="C10" i="13"/>
  <c r="BW462" i="10"/>
  <c r="AG20" i="13" s="1"/>
  <c r="C20" i="13"/>
  <c r="C41" i="13"/>
  <c r="BV502" i="10"/>
  <c r="Y60" i="13" s="1"/>
  <c r="BD514" i="10"/>
  <c r="G72" i="13" s="1"/>
  <c r="BU523" i="10"/>
  <c r="X81" i="13" s="1"/>
  <c r="BV535" i="10"/>
  <c r="Y93" i="13" s="1"/>
  <c r="BS520" i="10"/>
  <c r="V78" i="13" s="1"/>
  <c r="BC535" i="10"/>
  <c r="F93" i="13" s="1"/>
  <c r="BA514" i="10"/>
  <c r="D72" i="13" s="1"/>
  <c r="BA523" i="10"/>
  <c r="D81" i="13" s="1"/>
  <c r="BC523" i="10"/>
  <c r="F81" i="13" s="1"/>
  <c r="BC498" i="10"/>
  <c r="F56" i="13" s="1"/>
  <c r="BQ502" i="10"/>
  <c r="T60" i="13" s="1"/>
  <c r="BM520" i="10"/>
  <c r="P78" i="13" s="1"/>
  <c r="BJ535" i="10"/>
  <c r="M93" i="13" s="1"/>
  <c r="BJ511" i="10"/>
  <c r="M69" i="13" s="1"/>
  <c r="BK530" i="10"/>
  <c r="N88" i="13" s="1"/>
  <c r="C59" i="13"/>
  <c r="BW501" i="10"/>
  <c r="AG59" i="13" s="1"/>
  <c r="BE501" i="10"/>
  <c r="H59" i="13" s="1"/>
  <c r="BC501" i="10"/>
  <c r="F59" i="13" s="1"/>
  <c r="BL501" i="10"/>
  <c r="O59" i="13" s="1"/>
  <c r="C71" i="13"/>
  <c r="BW513" i="10"/>
  <c r="AG71" i="13" s="1"/>
  <c r="BQ513" i="10"/>
  <c r="T71" i="13" s="1"/>
  <c r="BP513" i="10"/>
  <c r="S71" i="13" s="1"/>
  <c r="BF513" i="10"/>
  <c r="I71" i="13" s="1"/>
  <c r="BC513" i="10"/>
  <c r="F71" i="13" s="1"/>
  <c r="L57" i="13"/>
  <c r="BF499" i="10"/>
  <c r="BG499" i="10" s="1"/>
  <c r="C80" i="13"/>
  <c r="BW522" i="10"/>
  <c r="AG80" i="13" s="1"/>
  <c r="BJ522" i="10"/>
  <c r="M80" i="13" s="1"/>
  <c r="BM522" i="10"/>
  <c r="P80" i="13" s="1"/>
  <c r="BE522" i="10"/>
  <c r="C95" i="13"/>
  <c r="BQ537" i="10"/>
  <c r="T95" i="13" s="1"/>
  <c r="BU557" i="10"/>
  <c r="X115" i="13" s="1"/>
  <c r="BA742" i="10"/>
  <c r="D300" i="13" s="1"/>
  <c r="BS722" i="10"/>
  <c r="V280" i="13" s="1"/>
  <c r="C125" i="13"/>
  <c r="BW567" i="10"/>
  <c r="AG125" i="13" s="1"/>
  <c r="BU567" i="10"/>
  <c r="X125" i="13" s="1"/>
  <c r="BD567" i="10"/>
  <c r="G125" i="13" s="1"/>
  <c r="C284" i="13"/>
  <c r="BW726" i="10"/>
  <c r="AG284" i="13" s="1"/>
  <c r="BB726" i="10"/>
  <c r="E284" i="13" s="1"/>
  <c r="BD726" i="10"/>
  <c r="G284" i="13" s="1"/>
  <c r="BC726" i="10"/>
  <c r="F284" i="13" s="1"/>
  <c r="BV726" i="10"/>
  <c r="Y284" i="13" s="1"/>
  <c r="C304" i="13"/>
  <c r="BW746" i="10"/>
  <c r="AG304" i="13" s="1"/>
  <c r="BS746" i="10"/>
  <c r="V304" i="13" s="1"/>
  <c r="BC746" i="10"/>
  <c r="F304" i="13" s="1"/>
  <c r="BV746" i="10"/>
  <c r="Y304" i="13" s="1"/>
  <c r="BC713" i="10"/>
  <c r="F271" i="13" s="1"/>
  <c r="BV713" i="10"/>
  <c r="Y271" i="13" s="1"/>
  <c r="BS713" i="10"/>
  <c r="V271" i="13" s="1"/>
  <c r="C131" i="13"/>
  <c r="BW573" i="10"/>
  <c r="AG131" i="13" s="1"/>
  <c r="BS573" i="10"/>
  <c r="V131" i="13" s="1"/>
  <c r="BC573" i="10"/>
  <c r="F131" i="13" s="1"/>
  <c r="BU573" i="10"/>
  <c r="X131" i="13" s="1"/>
  <c r="C139" i="13"/>
  <c r="BW581" i="10"/>
  <c r="AG139" i="13" s="1"/>
  <c r="BA581" i="10"/>
  <c r="D139" i="13" s="1"/>
  <c r="BU581" i="10"/>
  <c r="X139" i="13" s="1"/>
  <c r="BV581" i="10"/>
  <c r="Y139" i="13" s="1"/>
  <c r="BB581" i="10"/>
  <c r="E139" i="13" s="1"/>
  <c r="BS581" i="10"/>
  <c r="V139" i="13" s="1"/>
  <c r="BD597" i="10"/>
  <c r="G155" i="13" s="1"/>
  <c r="BS602" i="10"/>
  <c r="V160" i="13" s="1"/>
  <c r="BU639" i="10"/>
  <c r="X197" i="13" s="1"/>
  <c r="BW453" i="10"/>
  <c r="AG11" i="13" s="1"/>
  <c r="C11" i="13"/>
  <c r="C29" i="13"/>
  <c r="C33" i="13"/>
  <c r="C37" i="13"/>
  <c r="BW479" i="10"/>
  <c r="AG37" i="13" s="1"/>
  <c r="C47" i="13"/>
  <c r="BW489" i="10"/>
  <c r="AG47" i="13" s="1"/>
  <c r="BL498" i="10"/>
  <c r="O56" i="13" s="1"/>
  <c r="C60" i="13"/>
  <c r="BW502" i="10"/>
  <c r="AG60" i="13" s="1"/>
  <c r="BO502" i="10"/>
  <c r="R60" i="13" s="1"/>
  <c r="BD502" i="10"/>
  <c r="G60" i="13" s="1"/>
  <c r="BN502" i="10"/>
  <c r="Q60" i="13" s="1"/>
  <c r="BS502" i="10"/>
  <c r="V60" i="13" s="1"/>
  <c r="C72" i="13"/>
  <c r="BW514" i="10"/>
  <c r="AG72" i="13" s="1"/>
  <c r="BO514" i="10"/>
  <c r="R72" i="13" s="1"/>
  <c r="BN514" i="10"/>
  <c r="Q72" i="13" s="1"/>
  <c r="BM514" i="10"/>
  <c r="P72" i="13" s="1"/>
  <c r="C81" i="13"/>
  <c r="BW523" i="10"/>
  <c r="AG81" i="13" s="1"/>
  <c r="BF523" i="10"/>
  <c r="I81" i="13" s="1"/>
  <c r="BO523" i="10"/>
  <c r="R81" i="13" s="1"/>
  <c r="C96" i="13"/>
  <c r="BW538" i="10"/>
  <c r="AG96" i="13" s="1"/>
  <c r="BF538" i="10"/>
  <c r="I96" i="13" s="1"/>
  <c r="BQ538" i="10"/>
  <c r="T96" i="13" s="1"/>
  <c r="BS557" i="10"/>
  <c r="V115" i="13" s="1"/>
  <c r="BS742" i="10"/>
  <c r="V300" i="13" s="1"/>
  <c r="C111" i="13"/>
  <c r="BW553" i="10"/>
  <c r="AG111" i="13" s="1"/>
  <c r="BU553" i="10"/>
  <c r="X111" i="13" s="1"/>
  <c r="BA553" i="10"/>
  <c r="D111" i="13" s="1"/>
  <c r="C118" i="13"/>
  <c r="BW560" i="10"/>
  <c r="AG118" i="13" s="1"/>
  <c r="BU560" i="10"/>
  <c r="X118" i="13" s="1"/>
  <c r="BS560" i="10"/>
  <c r="V118" i="13" s="1"/>
  <c r="BC560" i="10"/>
  <c r="F118" i="13" s="1"/>
  <c r="BD560" i="10"/>
  <c r="G118" i="13" s="1"/>
  <c r="C126" i="13"/>
  <c r="BW568" i="10"/>
  <c r="AG126" i="13" s="1"/>
  <c r="BA568" i="10"/>
  <c r="D126" i="13" s="1"/>
  <c r="BD568" i="10"/>
  <c r="G126" i="13" s="1"/>
  <c r="C278" i="13"/>
  <c r="BW720" i="10"/>
  <c r="AG278" i="13" s="1"/>
  <c r="BC720" i="10"/>
  <c r="F278" i="13" s="1"/>
  <c r="BV720" i="10"/>
  <c r="Y278" i="13" s="1"/>
  <c r="BU720" i="10"/>
  <c r="X278" i="13" s="1"/>
  <c r="BB718" i="10"/>
  <c r="E276" i="13" s="1"/>
  <c r="BC579" i="10"/>
  <c r="F137" i="13" s="1"/>
  <c r="C274" i="13"/>
  <c r="BW716" i="10"/>
  <c r="AG274" i="13" s="1"/>
  <c r="BV716" i="10"/>
  <c r="Y274" i="13" s="1"/>
  <c r="BU716" i="10"/>
  <c r="X274" i="13" s="1"/>
  <c r="BA681" i="10"/>
  <c r="D239" i="13" s="1"/>
  <c r="BS597" i="10"/>
  <c r="V155" i="13" s="1"/>
  <c r="BS611" i="10"/>
  <c r="V169" i="13" s="1"/>
  <c r="AA397" i="13"/>
  <c r="AA42" i="13"/>
  <c r="AA47" i="13"/>
  <c r="AA54" i="13"/>
  <c r="AA59" i="13"/>
  <c r="AA70" i="13"/>
  <c r="AA75" i="13"/>
  <c r="AA82" i="13"/>
  <c r="AA87" i="13"/>
  <c r="AA93" i="13"/>
  <c r="AA100" i="13"/>
  <c r="AA105" i="13"/>
  <c r="AA400" i="13"/>
  <c r="AA34" i="13"/>
  <c r="AA40" i="13"/>
  <c r="AA41" i="13"/>
  <c r="AA53" i="13"/>
  <c r="AA64" i="13"/>
  <c r="AA69" i="13"/>
  <c r="AA81" i="13"/>
  <c r="AA94" i="13"/>
  <c r="AA99" i="13"/>
  <c r="AA106" i="13"/>
  <c r="AA33" i="13"/>
  <c r="AA39" i="13"/>
  <c r="AA46" i="13"/>
  <c r="AA58" i="13"/>
  <c r="AA63" i="13"/>
  <c r="AA74" i="13"/>
  <c r="AA86" i="13"/>
  <c r="AA92" i="13"/>
  <c r="AA398" i="13"/>
  <c r="AA38" i="13"/>
  <c r="AA45" i="13"/>
  <c r="AA51" i="13"/>
  <c r="AA52" i="13"/>
  <c r="AA57" i="13"/>
  <c r="AA68" i="13"/>
  <c r="AA73" i="13"/>
  <c r="AA80" i="13"/>
  <c r="AA85" i="13"/>
  <c r="AA91" i="13"/>
  <c r="AA98" i="13"/>
  <c r="AA401" i="13"/>
  <c r="AA32" i="13"/>
  <c r="AA37" i="13"/>
  <c r="AA50" i="13"/>
  <c r="AA62" i="13"/>
  <c r="AA67" i="13"/>
  <c r="AA79" i="13"/>
  <c r="AA97" i="13"/>
  <c r="AA31" i="13"/>
  <c r="AA44" i="13"/>
  <c r="AA49" i="13"/>
  <c r="AA56" i="13"/>
  <c r="AA61" i="13"/>
  <c r="AA72" i="13"/>
  <c r="AA84" i="13"/>
  <c r="AA90" i="13"/>
  <c r="AA402" i="13"/>
  <c r="AA77" i="13"/>
  <c r="AA78" i="13"/>
  <c r="AA108" i="13"/>
  <c r="AA116" i="13"/>
  <c r="AA117" i="13"/>
  <c r="AA125" i="13"/>
  <c r="AA134" i="13"/>
  <c r="AA142" i="13"/>
  <c r="AA143" i="13"/>
  <c r="AA144" i="13"/>
  <c r="AA145" i="13"/>
  <c r="AA146" i="13"/>
  <c r="AA76" i="13"/>
  <c r="AA109" i="13"/>
  <c r="AA118" i="13"/>
  <c r="AA126" i="13"/>
  <c r="AA135" i="13"/>
  <c r="AA104" i="13"/>
  <c r="AA110" i="13"/>
  <c r="AA119" i="13"/>
  <c r="AA127" i="13"/>
  <c r="AA136" i="13"/>
  <c r="AA399" i="13"/>
  <c r="AA89" i="13"/>
  <c r="AA103" i="13"/>
  <c r="AA111" i="13"/>
  <c r="AA120" i="13"/>
  <c r="AA128" i="13"/>
  <c r="AA137" i="13"/>
  <c r="AA60" i="13"/>
  <c r="AA102" i="13"/>
  <c r="AA112" i="13"/>
  <c r="AA121" i="13"/>
  <c r="AA129" i="13"/>
  <c r="AA130" i="13"/>
  <c r="AA138" i="13"/>
  <c r="AA43" i="13"/>
  <c r="AA83" i="13"/>
  <c r="AA95" i="13"/>
  <c r="AA96" i="13"/>
  <c r="AA107" i="13"/>
  <c r="AA115" i="13"/>
  <c r="AA124" i="13"/>
  <c r="AA133" i="13"/>
  <c r="AA48" i="13"/>
  <c r="AA114" i="13"/>
  <c r="AA159" i="13"/>
  <c r="AA167" i="13"/>
  <c r="AA175" i="13"/>
  <c r="AA66" i="13"/>
  <c r="AA113" i="13"/>
  <c r="AA132" i="13"/>
  <c r="AA160" i="13"/>
  <c r="AA168" i="13"/>
  <c r="AA176" i="13"/>
  <c r="AA55" i="13"/>
  <c r="AA65" i="13"/>
  <c r="AA101" i="13"/>
  <c r="AA131" i="13"/>
  <c r="AA161" i="13"/>
  <c r="AA169" i="13"/>
  <c r="AA177" i="13"/>
  <c r="AA36" i="13"/>
  <c r="AA71" i="13"/>
  <c r="AA139" i="13"/>
  <c r="AA162" i="13"/>
  <c r="AA170" i="13"/>
  <c r="AA178" i="13"/>
  <c r="AA35" i="13"/>
  <c r="AA88" i="13"/>
  <c r="AA123" i="13"/>
  <c r="AA140" i="13"/>
  <c r="AA141" i="13"/>
  <c r="AA163" i="13"/>
  <c r="AA171" i="13"/>
  <c r="AA122" i="13"/>
  <c r="AA147" i="13"/>
  <c r="AA148" i="13"/>
  <c r="AA149" i="13"/>
  <c r="AA150" i="13"/>
  <c r="AA151" i="13"/>
  <c r="AA152" i="13"/>
  <c r="AA153" i="13"/>
  <c r="AA154" i="13"/>
  <c r="AA155" i="13"/>
  <c r="AA156" i="13"/>
  <c r="AA164" i="13"/>
  <c r="AA172" i="13"/>
  <c r="AA180" i="13"/>
  <c r="AA181" i="13"/>
  <c r="AA190" i="13"/>
  <c r="AA198" i="13"/>
  <c r="AA206" i="13"/>
  <c r="AA182" i="13"/>
  <c r="AA183" i="13"/>
  <c r="AA191" i="13"/>
  <c r="AA199" i="13"/>
  <c r="AA207" i="13"/>
  <c r="AA216" i="13"/>
  <c r="AA174" i="13"/>
  <c r="AA184" i="13"/>
  <c r="AA192" i="13"/>
  <c r="AA200" i="13"/>
  <c r="AA208" i="13"/>
  <c r="AA166" i="13"/>
  <c r="AA173" i="13"/>
  <c r="AA185" i="13"/>
  <c r="AA193" i="13"/>
  <c r="AA201" i="13"/>
  <c r="AA209" i="13"/>
  <c r="AA210" i="13"/>
  <c r="AA197" i="13"/>
  <c r="AA221" i="13"/>
  <c r="AA229" i="13"/>
  <c r="AA187" i="13"/>
  <c r="AA194" i="13"/>
  <c r="AA222" i="13"/>
  <c r="AA230" i="13"/>
  <c r="AA179" i="13"/>
  <c r="AA205" i="13"/>
  <c r="AA214" i="13"/>
  <c r="AA223" i="13"/>
  <c r="AA231" i="13"/>
  <c r="AA158" i="13"/>
  <c r="AA188" i="13"/>
  <c r="AA195" i="13"/>
  <c r="AA202" i="13"/>
  <c r="AA211" i="13"/>
  <c r="AA224" i="13"/>
  <c r="AA232" i="13"/>
  <c r="AA203" i="13"/>
  <c r="AA219" i="13"/>
  <c r="AA226" i="13"/>
  <c r="AA233" i="13"/>
  <c r="AA238" i="13"/>
  <c r="AA241" i="13"/>
  <c r="AA279" i="13"/>
  <c r="AA283" i="13"/>
  <c r="AA305" i="13"/>
  <c r="AA314" i="13"/>
  <c r="AA322" i="13"/>
  <c r="AA323" i="13"/>
  <c r="AA331" i="13"/>
  <c r="AA340" i="13"/>
  <c r="AA157" i="13"/>
  <c r="AA196" i="13"/>
  <c r="AA280" i="13"/>
  <c r="AA284" i="13"/>
  <c r="AA286" i="13"/>
  <c r="AA287" i="13"/>
  <c r="AA317" i="13"/>
  <c r="AA326" i="13"/>
  <c r="AA334" i="13"/>
  <c r="AA335" i="13"/>
  <c r="AA343" i="13"/>
  <c r="AA204" i="13"/>
  <c r="AA212" i="13"/>
  <c r="AA227" i="13"/>
  <c r="AA234" i="13"/>
  <c r="AA239" i="13"/>
  <c r="AA243" i="13"/>
  <c r="AA285" i="13"/>
  <c r="AA288" i="13"/>
  <c r="AA291" i="13"/>
  <c r="AA292" i="13"/>
  <c r="AA312" i="13"/>
  <c r="AA320" i="13"/>
  <c r="AA329" i="13"/>
  <c r="AA338" i="13"/>
  <c r="AA346" i="13"/>
  <c r="AA347" i="13"/>
  <c r="AA165" i="13"/>
  <c r="AA220" i="13"/>
  <c r="AA246" i="13"/>
  <c r="AA247" i="13"/>
  <c r="AA248" i="13"/>
  <c r="AA249" i="13"/>
  <c r="AA250" i="13"/>
  <c r="AA251" i="13"/>
  <c r="AA252" i="13"/>
  <c r="AA253" i="13"/>
  <c r="AA254" i="13"/>
  <c r="AA255" i="13"/>
  <c r="AA256" i="13"/>
  <c r="AA257" i="13"/>
  <c r="AA258" i="13"/>
  <c r="AA259" i="13"/>
  <c r="AA260" i="13"/>
  <c r="AA261" i="13"/>
  <c r="AA262" i="13"/>
  <c r="AA263" i="13"/>
  <c r="AA264" i="13"/>
  <c r="AA265" i="13"/>
  <c r="AA266" i="13"/>
  <c r="AA267" i="13"/>
  <c r="AA289" i="13"/>
  <c r="AA293" i="13"/>
  <c r="AA315" i="13"/>
  <c r="AA324" i="13"/>
  <c r="AA332" i="13"/>
  <c r="AA341" i="13"/>
  <c r="AA228" i="13"/>
  <c r="AA240" i="13"/>
  <c r="AA242" i="13"/>
  <c r="AA218" i="13"/>
  <c r="AA275" i="13"/>
  <c r="AA278" i="13"/>
  <c r="AA299" i="13"/>
  <c r="AA301" i="13"/>
  <c r="AA302" i="13"/>
  <c r="AA316" i="13"/>
  <c r="AA351" i="13"/>
  <c r="AA354" i="13"/>
  <c r="AA217" i="13"/>
  <c r="AA236" i="13"/>
  <c r="AA272" i="13"/>
  <c r="AA290" i="13"/>
  <c r="AA311" i="13"/>
  <c r="AA313" i="13"/>
  <c r="AA319" i="13"/>
  <c r="AA321" i="13"/>
  <c r="AA357" i="13"/>
  <c r="AA235" i="13"/>
  <c r="AA268" i="13"/>
  <c r="AA271" i="13"/>
  <c r="AA282" i="13"/>
  <c r="AA303" i="13"/>
  <c r="AA310" i="13"/>
  <c r="AA336" i="13"/>
  <c r="AA352" i="13"/>
  <c r="AA186" i="13"/>
  <c r="AA245" i="13"/>
  <c r="AA274" i="13"/>
  <c r="AA277" i="13"/>
  <c r="AA294" i="13"/>
  <c r="AA296" i="13"/>
  <c r="AA304" i="13"/>
  <c r="AA307" i="13"/>
  <c r="AA327" i="13"/>
  <c r="AA348" i="13"/>
  <c r="AA349" i="13"/>
  <c r="AA353" i="13"/>
  <c r="AA362" i="13"/>
  <c r="AA213" i="13"/>
  <c r="AA215" i="13"/>
  <c r="AA270" i="13"/>
  <c r="AA276" i="13"/>
  <c r="AA298" i="13"/>
  <c r="AA306" i="13"/>
  <c r="AA325" i="13"/>
  <c r="AA333" i="13"/>
  <c r="AA345" i="13"/>
  <c r="AA356" i="13"/>
  <c r="AA365" i="13"/>
  <c r="AA297" i="13"/>
  <c r="AA300" i="13"/>
  <c r="AA328" i="13"/>
  <c r="AA344" i="13"/>
  <c r="AA350" i="13"/>
  <c r="AA374" i="13"/>
  <c r="AA377" i="13"/>
  <c r="AA386" i="13"/>
  <c r="AA395" i="13"/>
  <c r="AA29" i="13"/>
  <c r="AA16" i="13"/>
  <c r="AA21" i="13"/>
  <c r="AA237" i="13"/>
  <c r="AA244" i="13"/>
  <c r="AA269" i="13"/>
  <c r="AA339" i="13"/>
  <c r="AA359" i="13"/>
  <c r="AA364" i="13"/>
  <c r="AA368" i="13"/>
  <c r="AA380" i="13"/>
  <c r="AA381" i="13"/>
  <c r="AA389" i="13"/>
  <c r="AA8" i="13"/>
  <c r="AA15" i="13"/>
  <c r="AA26" i="13"/>
  <c r="AA281" i="13"/>
  <c r="AA309" i="13"/>
  <c r="AA355" i="13"/>
  <c r="AA358" i="13"/>
  <c r="AA360" i="13"/>
  <c r="AA372" i="13"/>
  <c r="AA384" i="13"/>
  <c r="AA393" i="13"/>
  <c r="AA28" i="13"/>
  <c r="AA7" i="13"/>
  <c r="AA20" i="13"/>
  <c r="AA25" i="13"/>
  <c r="AA225" i="13"/>
  <c r="AA337" i="13"/>
  <c r="AA342" i="13"/>
  <c r="AA366" i="13"/>
  <c r="AA375" i="13"/>
  <c r="AA378" i="13"/>
  <c r="AA387" i="13"/>
  <c r="AA396" i="13"/>
  <c r="AA27" i="13"/>
  <c r="AA12" i="13"/>
  <c r="AA14" i="13"/>
  <c r="AA19" i="13"/>
  <c r="AA308" i="13"/>
  <c r="AA330" i="13"/>
  <c r="AA361" i="13"/>
  <c r="AA369" i="13"/>
  <c r="AA370" i="13"/>
  <c r="AA382" i="13"/>
  <c r="AA390" i="13"/>
  <c r="AA6" i="13"/>
  <c r="AA11" i="13"/>
  <c r="AA13" i="13"/>
  <c r="AA24" i="13"/>
  <c r="AA4" i="13"/>
  <c r="AA189" i="13"/>
  <c r="AA295" i="13"/>
  <c r="AA373" i="13"/>
  <c r="AA385" i="13"/>
  <c r="AA394" i="13"/>
  <c r="AA5" i="13"/>
  <c r="AA18" i="13"/>
  <c r="AA23" i="13"/>
  <c r="AA273" i="13"/>
  <c r="AA318" i="13"/>
  <c r="AA367" i="13"/>
  <c r="AA376" i="13"/>
  <c r="AA379" i="13"/>
  <c r="AA388" i="13"/>
  <c r="AA10" i="13"/>
  <c r="AA17" i="13"/>
  <c r="AA363" i="13"/>
  <c r="AA371" i="13"/>
  <c r="AA383" i="13"/>
  <c r="AA391" i="13"/>
  <c r="AA392" i="13"/>
  <c r="AA30" i="13"/>
  <c r="AA9" i="13"/>
  <c r="AA22" i="13"/>
  <c r="Z397" i="13"/>
  <c r="Z400" i="13"/>
  <c r="Z34" i="13"/>
  <c r="Z40" i="13"/>
  <c r="Z41" i="13"/>
  <c r="Z53" i="13"/>
  <c r="Z64" i="13"/>
  <c r="Z69" i="13"/>
  <c r="Z81" i="13"/>
  <c r="Z94" i="13"/>
  <c r="Z99" i="13"/>
  <c r="Z106" i="13"/>
  <c r="Z33" i="13"/>
  <c r="Z39" i="13"/>
  <c r="Z46" i="13"/>
  <c r="Z58" i="13"/>
  <c r="Z63" i="13"/>
  <c r="Z74" i="13"/>
  <c r="Z86" i="13"/>
  <c r="Z92" i="13"/>
  <c r="Z398" i="13"/>
  <c r="Z38" i="13"/>
  <c r="Z45" i="13"/>
  <c r="Z51" i="13"/>
  <c r="Z52" i="13"/>
  <c r="Z57" i="13"/>
  <c r="Z68" i="13"/>
  <c r="Z73" i="13"/>
  <c r="Z80" i="13"/>
  <c r="Z85" i="13"/>
  <c r="Z91" i="13"/>
  <c r="Z98" i="13"/>
  <c r="Z401" i="13"/>
  <c r="Z32" i="13"/>
  <c r="Z37" i="13"/>
  <c r="Z50" i="13"/>
  <c r="Z62" i="13"/>
  <c r="Z67" i="13"/>
  <c r="Z79" i="13"/>
  <c r="Z97" i="13"/>
  <c r="Z31" i="13"/>
  <c r="Z44" i="13"/>
  <c r="Z49" i="13"/>
  <c r="Z56" i="13"/>
  <c r="Z61" i="13"/>
  <c r="Z72" i="13"/>
  <c r="Z84" i="13"/>
  <c r="Z90" i="13"/>
  <c r="Z399" i="13"/>
  <c r="Z36" i="13"/>
  <c r="Z43" i="13"/>
  <c r="Z55" i="13"/>
  <c r="Z66" i="13"/>
  <c r="Z71" i="13"/>
  <c r="Z78" i="13"/>
  <c r="Z83" i="13"/>
  <c r="Z89" i="13"/>
  <c r="Z96" i="13"/>
  <c r="Z42" i="13"/>
  <c r="Z76" i="13"/>
  <c r="Z82" i="13"/>
  <c r="Z105" i="13"/>
  <c r="Z109" i="13"/>
  <c r="Z118" i="13"/>
  <c r="Z126" i="13"/>
  <c r="Z135" i="13"/>
  <c r="Z93" i="13"/>
  <c r="Z104" i="13"/>
  <c r="Z110" i="13"/>
  <c r="Z119" i="13"/>
  <c r="Z127" i="13"/>
  <c r="Z136" i="13"/>
  <c r="Z103" i="13"/>
  <c r="Z111" i="13"/>
  <c r="Z120" i="13"/>
  <c r="Z128" i="13"/>
  <c r="Z137" i="13"/>
  <c r="Z59" i="13"/>
  <c r="Z60" i="13"/>
  <c r="Z75" i="13"/>
  <c r="Z102" i="13"/>
  <c r="Z112" i="13"/>
  <c r="Z121" i="13"/>
  <c r="Z129" i="13"/>
  <c r="Z130" i="13"/>
  <c r="Z138" i="13"/>
  <c r="Z101" i="13"/>
  <c r="Z113" i="13"/>
  <c r="Z122" i="13"/>
  <c r="Z131" i="13"/>
  <c r="Z139" i="13"/>
  <c r="Z402" i="13"/>
  <c r="Z77" i="13"/>
  <c r="Z100" i="13"/>
  <c r="Z108" i="13"/>
  <c r="Z116" i="13"/>
  <c r="Z117" i="13"/>
  <c r="Z125" i="13"/>
  <c r="Z134" i="13"/>
  <c r="Z47" i="13"/>
  <c r="Z132" i="13"/>
  <c r="Z160" i="13"/>
  <c r="Z168" i="13"/>
  <c r="Z176" i="13"/>
  <c r="Z65" i="13"/>
  <c r="Z146" i="13"/>
  <c r="Z161" i="13"/>
  <c r="Z169" i="13"/>
  <c r="Z177" i="13"/>
  <c r="Z95" i="13"/>
  <c r="Z162" i="13"/>
  <c r="Z170" i="13"/>
  <c r="Z178" i="13"/>
  <c r="Z35" i="13"/>
  <c r="Z88" i="13"/>
  <c r="Z123" i="13"/>
  <c r="Z124" i="13"/>
  <c r="Z140" i="13"/>
  <c r="Z141" i="13"/>
  <c r="Z163" i="13"/>
  <c r="Z171" i="13"/>
  <c r="Z179" i="13"/>
  <c r="Z54" i="13"/>
  <c r="Z87" i="13"/>
  <c r="Z143" i="13"/>
  <c r="Z147" i="13"/>
  <c r="Z148" i="13"/>
  <c r="Z149" i="13"/>
  <c r="Z150" i="13"/>
  <c r="Z151" i="13"/>
  <c r="Z152" i="13"/>
  <c r="Z153" i="13"/>
  <c r="Z154" i="13"/>
  <c r="Z155" i="13"/>
  <c r="Z156" i="13"/>
  <c r="Z164" i="13"/>
  <c r="Z172" i="13"/>
  <c r="Z70" i="13"/>
  <c r="Z144" i="13"/>
  <c r="Z157" i="13"/>
  <c r="Z165" i="13"/>
  <c r="Z173" i="13"/>
  <c r="Z181" i="13"/>
  <c r="Z133" i="13"/>
  <c r="Z145" i="13"/>
  <c r="Z175" i="13"/>
  <c r="Z182" i="13"/>
  <c r="Z183" i="13"/>
  <c r="Z191" i="13"/>
  <c r="Z199" i="13"/>
  <c r="Z207" i="13"/>
  <c r="Z107" i="13"/>
  <c r="Z167" i="13"/>
  <c r="Z174" i="13"/>
  <c r="Z184" i="13"/>
  <c r="Z192" i="13"/>
  <c r="Z200" i="13"/>
  <c r="Z208" i="13"/>
  <c r="Z159" i="13"/>
  <c r="Z166" i="13"/>
  <c r="Z180" i="13"/>
  <c r="Z185" i="13"/>
  <c r="Z193" i="13"/>
  <c r="Z201" i="13"/>
  <c r="Z209" i="13"/>
  <c r="Z210" i="13"/>
  <c r="Z115" i="13"/>
  <c r="Z142" i="13"/>
  <c r="Z158" i="13"/>
  <c r="Z186" i="13"/>
  <c r="Z194" i="13"/>
  <c r="Z202" i="13"/>
  <c r="Z211" i="13"/>
  <c r="Z187" i="13"/>
  <c r="Z222" i="13"/>
  <c r="Z230" i="13"/>
  <c r="Z205" i="13"/>
  <c r="Z214" i="13"/>
  <c r="Z223" i="13"/>
  <c r="Z231" i="13"/>
  <c r="Z188" i="13"/>
  <c r="Z190" i="13"/>
  <c r="Z195" i="13"/>
  <c r="Z224" i="13"/>
  <c r="Z232" i="13"/>
  <c r="Z217" i="13"/>
  <c r="Z225" i="13"/>
  <c r="Z233" i="13"/>
  <c r="Z196" i="13"/>
  <c r="Z229" i="13"/>
  <c r="Z280" i="13"/>
  <c r="Z284" i="13"/>
  <c r="Z286" i="13"/>
  <c r="Z287" i="13"/>
  <c r="Z317" i="13"/>
  <c r="Z326" i="13"/>
  <c r="Z334" i="13"/>
  <c r="Z335" i="13"/>
  <c r="Z198" i="13"/>
  <c r="Z204" i="13"/>
  <c r="Z212" i="13"/>
  <c r="Z227" i="13"/>
  <c r="Z234" i="13"/>
  <c r="Z239" i="13"/>
  <c r="Z243" i="13"/>
  <c r="Z285" i="13"/>
  <c r="Z288" i="13"/>
  <c r="Z291" i="13"/>
  <c r="Z292" i="13"/>
  <c r="Z312" i="13"/>
  <c r="Z320" i="13"/>
  <c r="Z329" i="13"/>
  <c r="Z338" i="13"/>
  <c r="Z346" i="13"/>
  <c r="Z347" i="13"/>
  <c r="Z197" i="13"/>
  <c r="Z206" i="13"/>
  <c r="Z220" i="13"/>
  <c r="Z246" i="13"/>
  <c r="Z247" i="13"/>
  <c r="Z248" i="13"/>
  <c r="Z249" i="13"/>
  <c r="Z250" i="13"/>
  <c r="Z251" i="13"/>
  <c r="Z252" i="13"/>
  <c r="Z253" i="13"/>
  <c r="Z254" i="13"/>
  <c r="Z255" i="13"/>
  <c r="Z256" i="13"/>
  <c r="Z257" i="13"/>
  <c r="Z258" i="13"/>
  <c r="Z259" i="13"/>
  <c r="Z260" i="13"/>
  <c r="Z261" i="13"/>
  <c r="Z262" i="13"/>
  <c r="Z263" i="13"/>
  <c r="Z264" i="13"/>
  <c r="Z265" i="13"/>
  <c r="Z266" i="13"/>
  <c r="Z267" i="13"/>
  <c r="Z289" i="13"/>
  <c r="Z293" i="13"/>
  <c r="Z315" i="13"/>
  <c r="Z324" i="13"/>
  <c r="Z332" i="13"/>
  <c r="Z341" i="13"/>
  <c r="Z351" i="13"/>
  <c r="Z213" i="13"/>
  <c r="Z215" i="13"/>
  <c r="Z235" i="13"/>
  <c r="Z245" i="13"/>
  <c r="Z268" i="13"/>
  <c r="Z271" i="13"/>
  <c r="Z272" i="13"/>
  <c r="Z290" i="13"/>
  <c r="Z294" i="13"/>
  <c r="Z296" i="13"/>
  <c r="Z297" i="13"/>
  <c r="Z318" i="13"/>
  <c r="Z327" i="13"/>
  <c r="Z336" i="13"/>
  <c r="Z344" i="13"/>
  <c r="Z218" i="13"/>
  <c r="Z237" i="13"/>
  <c r="Z203" i="13"/>
  <c r="Z236" i="13"/>
  <c r="Z305" i="13"/>
  <c r="Z311" i="13"/>
  <c r="Z313" i="13"/>
  <c r="Z319" i="13"/>
  <c r="Z321" i="13"/>
  <c r="Z323" i="13"/>
  <c r="Z331" i="13"/>
  <c r="Z226" i="13"/>
  <c r="Z241" i="13"/>
  <c r="Z282" i="13"/>
  <c r="Z303" i="13"/>
  <c r="Z310" i="13"/>
  <c r="Z352" i="13"/>
  <c r="Z189" i="13"/>
  <c r="Z221" i="13"/>
  <c r="Z240" i="13"/>
  <c r="Z273" i="13"/>
  <c r="Z281" i="13"/>
  <c r="Z300" i="13"/>
  <c r="Z309" i="13"/>
  <c r="Z314" i="13"/>
  <c r="Z322" i="13"/>
  <c r="Z342" i="13"/>
  <c r="Z355" i="13"/>
  <c r="Z114" i="13"/>
  <c r="Z270" i="13"/>
  <c r="Z276" i="13"/>
  <c r="Z283" i="13"/>
  <c r="Z298" i="13"/>
  <c r="Z306" i="13"/>
  <c r="Z325" i="13"/>
  <c r="Z333" i="13"/>
  <c r="Z340" i="13"/>
  <c r="Z343" i="13"/>
  <c r="Z345" i="13"/>
  <c r="Z356" i="13"/>
  <c r="Z365" i="13"/>
  <c r="Z48" i="13"/>
  <c r="Z244" i="13"/>
  <c r="Z295" i="13"/>
  <c r="Z328" i="13"/>
  <c r="Z330" i="13"/>
  <c r="Z350" i="13"/>
  <c r="Z360" i="13"/>
  <c r="Z228" i="13"/>
  <c r="Z269" i="13"/>
  <c r="Z339" i="13"/>
  <c r="Z348" i="13"/>
  <c r="Z359" i="13"/>
  <c r="Z364" i="13"/>
  <c r="Z368" i="13"/>
  <c r="Z380" i="13"/>
  <c r="Z381" i="13"/>
  <c r="Z389" i="13"/>
  <c r="Z8" i="13"/>
  <c r="Z15" i="13"/>
  <c r="Z26" i="13"/>
  <c r="Z316" i="13"/>
  <c r="Z357" i="13"/>
  <c r="Z358" i="13"/>
  <c r="Z372" i="13"/>
  <c r="Z384" i="13"/>
  <c r="Z393" i="13"/>
  <c r="Z28" i="13"/>
  <c r="Z7" i="13"/>
  <c r="Z20" i="13"/>
  <c r="Z25" i="13"/>
  <c r="Z219" i="13"/>
  <c r="Z275" i="13"/>
  <c r="Z278" i="13"/>
  <c r="Z299" i="13"/>
  <c r="Z302" i="13"/>
  <c r="Z337" i="13"/>
  <c r="Z366" i="13"/>
  <c r="Z375" i="13"/>
  <c r="Z378" i="13"/>
  <c r="Z387" i="13"/>
  <c r="Z396" i="13"/>
  <c r="Z27" i="13"/>
  <c r="Z12" i="13"/>
  <c r="Z14" i="13"/>
  <c r="Z19" i="13"/>
  <c r="Z308" i="13"/>
  <c r="Z361" i="13"/>
  <c r="Z369" i="13"/>
  <c r="Z370" i="13"/>
  <c r="Z382" i="13"/>
  <c r="Z390" i="13"/>
  <c r="Z6" i="13"/>
  <c r="Z11" i="13"/>
  <c r="Z13" i="13"/>
  <c r="Z24" i="13"/>
  <c r="Z4" i="13"/>
  <c r="Z277" i="13"/>
  <c r="Z301" i="13"/>
  <c r="Z353" i="13"/>
  <c r="Z354" i="13"/>
  <c r="Z373" i="13"/>
  <c r="Z385" i="13"/>
  <c r="Z394" i="13"/>
  <c r="Z5" i="13"/>
  <c r="Z18" i="13"/>
  <c r="Z23" i="13"/>
  <c r="Z216" i="13"/>
  <c r="Z274" i="13"/>
  <c r="Z307" i="13"/>
  <c r="Z367" i="13"/>
  <c r="Z376" i="13"/>
  <c r="Z379" i="13"/>
  <c r="Z388" i="13"/>
  <c r="Z10" i="13"/>
  <c r="Z17" i="13"/>
  <c r="Z304" i="13"/>
  <c r="Z362" i="13"/>
  <c r="Z363" i="13"/>
  <c r="Z371" i="13"/>
  <c r="Z383" i="13"/>
  <c r="Z391" i="13"/>
  <c r="Z392" i="13"/>
  <c r="Z30" i="13"/>
  <c r="Z9" i="13"/>
  <c r="Z22" i="13"/>
  <c r="Z238" i="13"/>
  <c r="Z242" i="13"/>
  <c r="Z279" i="13"/>
  <c r="Z349" i="13"/>
  <c r="Z374" i="13"/>
  <c r="Z377" i="13"/>
  <c r="Z386" i="13"/>
  <c r="Z395" i="13"/>
  <c r="Z29" i="13"/>
  <c r="Z16" i="13"/>
  <c r="Z21" i="13"/>
  <c r="BG450" i="10"/>
  <c r="BG479" i="10"/>
  <c r="J37" i="13" s="1"/>
  <c r="BL479" i="10"/>
  <c r="O37" i="13" s="1"/>
  <c r="BK479" i="10"/>
  <c r="N37" i="13" s="1"/>
  <c r="BS483" i="10"/>
  <c r="V41" i="13" s="1"/>
  <c r="BA471" i="10"/>
  <c r="D29" i="13" s="1"/>
  <c r="BD471" i="10"/>
  <c r="G29" i="13" s="1"/>
  <c r="BA466" i="10"/>
  <c r="D24" i="13" s="1"/>
  <c r="BC482" i="10"/>
  <c r="F40" i="13" s="1"/>
  <c r="BE453" i="10"/>
  <c r="H11" i="13" s="1"/>
  <c r="BS467" i="10"/>
  <c r="V25" i="13" s="1"/>
  <c r="BN479" i="10"/>
  <c r="Q37" i="13" s="1"/>
  <c r="BE471" i="10"/>
  <c r="H29" i="13" s="1"/>
  <c r="BF460" i="10"/>
  <c r="I18" i="13" s="1"/>
  <c r="BO482" i="10"/>
  <c r="R40" i="13" s="1"/>
  <c r="BN492" i="10"/>
  <c r="Q50" i="13" s="1"/>
  <c r="BW454" i="10"/>
  <c r="AG12" i="13" s="1"/>
  <c r="C12" i="13"/>
  <c r="C21" i="13"/>
  <c r="BW463" i="10"/>
  <c r="AG21" i="13" s="1"/>
  <c r="C38" i="13"/>
  <c r="BW480" i="10"/>
  <c r="AG38" i="13" s="1"/>
  <c r="C42" i="13"/>
  <c r="BW484" i="10"/>
  <c r="AG42" i="13" s="1"/>
  <c r="BP498" i="10"/>
  <c r="S56" i="13" s="1"/>
  <c r="BU520" i="10"/>
  <c r="X78" i="13" s="1"/>
  <c r="BS498" i="10"/>
  <c r="V56" i="13" s="1"/>
  <c r="BS511" i="10"/>
  <c r="V69" i="13" s="1"/>
  <c r="BA502" i="10"/>
  <c r="D60" i="13" s="1"/>
  <c r="BQ520" i="10"/>
  <c r="T78" i="13" s="1"/>
  <c r="BM523" i="10"/>
  <c r="P81" i="13" s="1"/>
  <c r="BM535" i="10"/>
  <c r="P93" i="13" s="1"/>
  <c r="BO498" i="10"/>
  <c r="R56" i="13" s="1"/>
  <c r="BE500" i="10"/>
  <c r="BE538" i="10"/>
  <c r="BG538" i="10" s="1"/>
  <c r="BL502" i="10"/>
  <c r="O60" i="13" s="1"/>
  <c r="BJ514" i="10"/>
  <c r="M72" i="13" s="1"/>
  <c r="BL530" i="10"/>
  <c r="O88" i="13" s="1"/>
  <c r="C45" i="13"/>
  <c r="BW487" i="10"/>
  <c r="AG45" i="13" s="1"/>
  <c r="BE487" i="10"/>
  <c r="H45" i="13" s="1"/>
  <c r="BC487" i="10"/>
  <c r="F45" i="13" s="1"/>
  <c r="BP487" i="10"/>
  <c r="S45" i="13" s="1"/>
  <c r="C62" i="13"/>
  <c r="BW504" i="10"/>
  <c r="AG62" i="13" s="1"/>
  <c r="BL504" i="10"/>
  <c r="O62" i="13" s="1"/>
  <c r="BC504" i="10"/>
  <c r="F62" i="13" s="1"/>
  <c r="BK504" i="10"/>
  <c r="N62" i="13" s="1"/>
  <c r="BU504" i="10"/>
  <c r="X62" i="13" s="1"/>
  <c r="C65" i="13"/>
  <c r="BW507" i="10"/>
  <c r="AG65" i="13" s="1"/>
  <c r="BQ507" i="10"/>
  <c r="T65" i="13" s="1"/>
  <c r="BN507" i="10"/>
  <c r="C74" i="13"/>
  <c r="BW516" i="10"/>
  <c r="AG74" i="13" s="1"/>
  <c r="BQ516" i="10"/>
  <c r="T74" i="13" s="1"/>
  <c r="BM516" i="10"/>
  <c r="P74" i="13" s="1"/>
  <c r="BB516" i="10"/>
  <c r="E74" i="13" s="1"/>
  <c r="BL516" i="10"/>
  <c r="O74" i="13" s="1"/>
  <c r="C82" i="13"/>
  <c r="BW524" i="10"/>
  <c r="AG82" i="13" s="1"/>
  <c r="BL524" i="10"/>
  <c r="O82" i="13" s="1"/>
  <c r="BA524" i="10"/>
  <c r="D82" i="13" s="1"/>
  <c r="BN524" i="10"/>
  <c r="Q82" i="13" s="1"/>
  <c r="BC524" i="10"/>
  <c r="F82" i="13" s="1"/>
  <c r="C97" i="13"/>
  <c r="BW539" i="10"/>
  <c r="AG97" i="13" s="1"/>
  <c r="BJ539" i="10"/>
  <c r="M97" i="13" s="1"/>
  <c r="BL539" i="10"/>
  <c r="O97" i="13" s="1"/>
  <c r="BV564" i="10"/>
  <c r="Y122" i="13" s="1"/>
  <c r="BS553" i="10"/>
  <c r="V111" i="13" s="1"/>
  <c r="BC564" i="10"/>
  <c r="F122" i="13" s="1"/>
  <c r="BB730" i="10"/>
  <c r="E288" i="13" s="1"/>
  <c r="BC742" i="10"/>
  <c r="F300" i="13" s="1"/>
  <c r="BS720" i="10"/>
  <c r="V278" i="13" s="1"/>
  <c r="BB742" i="10"/>
  <c r="E300" i="13" s="1"/>
  <c r="BW470" i="10"/>
  <c r="AG28" i="13" s="1"/>
  <c r="C28" i="13"/>
  <c r="BN470" i="10"/>
  <c r="BK470" i="10" s="1"/>
  <c r="C112" i="13"/>
  <c r="BW554" i="10"/>
  <c r="AG112" i="13" s="1"/>
  <c r="BD554" i="10"/>
  <c r="G112" i="13" s="1"/>
  <c r="BU554" i="10"/>
  <c r="X112" i="13" s="1"/>
  <c r="C299" i="13"/>
  <c r="BW741" i="10"/>
  <c r="AG299" i="13" s="1"/>
  <c r="BS741" i="10"/>
  <c r="V299" i="13" s="1"/>
  <c r="BD741" i="10"/>
  <c r="G299" i="13" s="1"/>
  <c r="BU741" i="10"/>
  <c r="X299" i="13" s="1"/>
  <c r="BA741" i="10"/>
  <c r="D299" i="13" s="1"/>
  <c r="BU579" i="10"/>
  <c r="X137" i="13" s="1"/>
  <c r="BW712" i="10"/>
  <c r="AG270" i="13" s="1"/>
  <c r="C270" i="13"/>
  <c r="BU712" i="10"/>
  <c r="X270" i="13" s="1"/>
  <c r="BA712" i="10"/>
  <c r="D270" i="13" s="1"/>
  <c r="BS712" i="10"/>
  <c r="V270" i="13" s="1"/>
  <c r="C133" i="13"/>
  <c r="BW575" i="10"/>
  <c r="AG133" i="13" s="1"/>
  <c r="BV575" i="10"/>
  <c r="Y133" i="13" s="1"/>
  <c r="BS575" i="10"/>
  <c r="V133" i="13" s="1"/>
  <c r="BD575" i="10"/>
  <c r="G133" i="13" s="1"/>
  <c r="BC575" i="10"/>
  <c r="F133" i="13" s="1"/>
  <c r="C141" i="13"/>
  <c r="BW583" i="10"/>
  <c r="AG141" i="13" s="1"/>
  <c r="BA583" i="10"/>
  <c r="D141" i="13" s="1"/>
  <c r="BU583" i="10"/>
  <c r="X141" i="13" s="1"/>
  <c r="BV583" i="10"/>
  <c r="Y141" i="13" s="1"/>
  <c r="BB583" i="10"/>
  <c r="E141" i="13" s="1"/>
  <c r="BA637" i="10"/>
  <c r="D195" i="13" s="1"/>
  <c r="BS681" i="10"/>
  <c r="V239" i="13" s="1"/>
  <c r="BV618" i="10"/>
  <c r="Y176" i="13" s="1"/>
  <c r="Q322" i="13"/>
  <c r="BP764" i="10"/>
  <c r="S322" i="13" s="1"/>
  <c r="BK764" i="10"/>
  <c r="N322" i="13" s="1"/>
  <c r="N522" i="10"/>
  <c r="D522" i="10" s="1"/>
  <c r="O522" i="10" s="1"/>
  <c r="C149" i="13"/>
  <c r="BW591" i="10"/>
  <c r="AG149" i="13" s="1"/>
  <c r="C162" i="13"/>
  <c r="BW604" i="10"/>
  <c r="AG162" i="13" s="1"/>
  <c r="C189" i="13"/>
  <c r="BW631" i="10"/>
  <c r="AG189" i="13" s="1"/>
  <c r="C216" i="13"/>
  <c r="BW658" i="10"/>
  <c r="AG216" i="13" s="1"/>
  <c r="C241" i="13"/>
  <c r="C248" i="13"/>
  <c r="BW690" i="10"/>
  <c r="AG248" i="13" s="1"/>
  <c r="BC614" i="10"/>
  <c r="F172" i="13" s="1"/>
  <c r="BC620" i="10"/>
  <c r="F178" i="13" s="1"/>
  <c r="BS665" i="10"/>
  <c r="V223" i="13" s="1"/>
  <c r="C198" i="13"/>
  <c r="BW640" i="10"/>
  <c r="AG198" i="13" s="1"/>
  <c r="C206" i="13"/>
  <c r="C228" i="13"/>
  <c r="C235" i="13"/>
  <c r="BW677" i="10"/>
  <c r="AG235" i="13" s="1"/>
  <c r="C250" i="13"/>
  <c r="C257" i="13"/>
  <c r="BW782" i="10"/>
  <c r="AG340" i="13" s="1"/>
  <c r="C340" i="13"/>
  <c r="BK782" i="10"/>
  <c r="BP782" i="10"/>
  <c r="S340" i="13" s="1"/>
  <c r="Q340" i="13"/>
  <c r="BW792" i="10"/>
  <c r="AG350" i="13" s="1"/>
  <c r="C350" i="13"/>
  <c r="Q402" i="13"/>
  <c r="BK844" i="10"/>
  <c r="Q390" i="13"/>
  <c r="BP832" i="10"/>
  <c r="S390" i="13" s="1"/>
  <c r="Q378" i="13"/>
  <c r="BP820" i="10"/>
  <c r="Q332" i="13"/>
  <c r="BP774" i="10"/>
  <c r="S332" i="13" s="1"/>
  <c r="BK774" i="10"/>
  <c r="D501" i="10"/>
  <c r="O501" i="10" s="1"/>
  <c r="D530" i="10"/>
  <c r="O530" i="10" s="1"/>
  <c r="C53" i="13"/>
  <c r="C63" i="13"/>
  <c r="BW505" i="10"/>
  <c r="AG63" i="13" s="1"/>
  <c r="C66" i="13"/>
  <c r="BW508" i="10"/>
  <c r="AG66" i="13" s="1"/>
  <c r="C75" i="13"/>
  <c r="BW517" i="10"/>
  <c r="AG75" i="13" s="1"/>
  <c r="C83" i="13"/>
  <c r="BW525" i="10"/>
  <c r="AG83" i="13" s="1"/>
  <c r="C90" i="13"/>
  <c r="BW532" i="10"/>
  <c r="AG90" i="13" s="1"/>
  <c r="C99" i="13"/>
  <c r="BW541" i="10"/>
  <c r="AG99" i="13" s="1"/>
  <c r="C106" i="13"/>
  <c r="BW548" i="10"/>
  <c r="AG106" i="13" s="1"/>
  <c r="C114" i="13"/>
  <c r="BW556" i="10"/>
  <c r="AG114" i="13" s="1"/>
  <c r="C119" i="13"/>
  <c r="BW561" i="10"/>
  <c r="AG119" i="13" s="1"/>
  <c r="C127" i="13"/>
  <c r="BW569" i="10"/>
  <c r="AG127" i="13" s="1"/>
  <c r="C279" i="13"/>
  <c r="BW721" i="10"/>
  <c r="AG279" i="13" s="1"/>
  <c r="C283" i="13"/>
  <c r="BW747" i="10"/>
  <c r="AG305" i="13" s="1"/>
  <c r="C305" i="13"/>
  <c r="C132" i="13"/>
  <c r="BW574" i="10"/>
  <c r="AG132" i="13" s="1"/>
  <c r="C140" i="13"/>
  <c r="BW582" i="10"/>
  <c r="AG140" i="13" s="1"/>
  <c r="BD595" i="10"/>
  <c r="G153" i="13" s="1"/>
  <c r="BD608" i="10"/>
  <c r="G166" i="13" s="1"/>
  <c r="BS606" i="10"/>
  <c r="V164" i="13" s="1"/>
  <c r="BC600" i="10"/>
  <c r="F158" i="13" s="1"/>
  <c r="BU595" i="10"/>
  <c r="X153" i="13" s="1"/>
  <c r="BV631" i="10"/>
  <c r="Y189" i="13" s="1"/>
  <c r="BD662" i="10"/>
  <c r="G220" i="13" s="1"/>
  <c r="BA660" i="10"/>
  <c r="D218" i="13" s="1"/>
  <c r="BU660" i="10"/>
  <c r="X218" i="13" s="1"/>
  <c r="BD687" i="10"/>
  <c r="G245" i="13" s="1"/>
  <c r="BC631" i="10"/>
  <c r="F189" i="13" s="1"/>
  <c r="BS658" i="10"/>
  <c r="V216" i="13" s="1"/>
  <c r="BB683" i="10"/>
  <c r="E241" i="13" s="1"/>
  <c r="BU635" i="10"/>
  <c r="X193" i="13" s="1"/>
  <c r="BA635" i="10"/>
  <c r="D193" i="13" s="1"/>
  <c r="BB595" i="10"/>
  <c r="E153" i="13" s="1"/>
  <c r="C150" i="13"/>
  <c r="BW592" i="10"/>
  <c r="AG150" i="13" s="1"/>
  <c r="C163" i="13"/>
  <c r="BW605" i="10"/>
  <c r="AG163" i="13" s="1"/>
  <c r="C190" i="13"/>
  <c r="BW632" i="10"/>
  <c r="AG190" i="13" s="1"/>
  <c r="C217" i="13"/>
  <c r="BW659" i="10"/>
  <c r="AG217" i="13" s="1"/>
  <c r="BW684" i="10"/>
  <c r="AG242" i="13" s="1"/>
  <c r="C242" i="13"/>
  <c r="C249" i="13"/>
  <c r="BW691" i="10"/>
  <c r="AG249" i="13" s="1"/>
  <c r="BD616" i="10"/>
  <c r="G174" i="13" s="1"/>
  <c r="BV665" i="10"/>
  <c r="Y223" i="13" s="1"/>
  <c r="BU665" i="10"/>
  <c r="X223" i="13" s="1"/>
  <c r="BS644" i="10"/>
  <c r="V202" i="13" s="1"/>
  <c r="BV644" i="10"/>
  <c r="Y202" i="13" s="1"/>
  <c r="BU696" i="10"/>
  <c r="X254" i="13" s="1"/>
  <c r="BA620" i="10"/>
  <c r="D178" i="13" s="1"/>
  <c r="BA692" i="10"/>
  <c r="D250" i="13" s="1"/>
  <c r="BC648" i="10"/>
  <c r="F206" i="13" s="1"/>
  <c r="C171" i="13"/>
  <c r="BW613" i="10"/>
  <c r="AG171" i="13" s="1"/>
  <c r="C177" i="13"/>
  <c r="BW619" i="10"/>
  <c r="AG177" i="13" s="1"/>
  <c r="C199" i="13"/>
  <c r="BW641" i="10"/>
  <c r="AG199" i="13" s="1"/>
  <c r="C229" i="13"/>
  <c r="BW671" i="10"/>
  <c r="AG229" i="13" s="1"/>
  <c r="C236" i="13"/>
  <c r="BW678" i="10"/>
  <c r="AG236" i="13" s="1"/>
  <c r="C251" i="13"/>
  <c r="BW693" i="10"/>
  <c r="AG251" i="13" s="1"/>
  <c r="C312" i="13"/>
  <c r="BW754" i="10"/>
  <c r="AG312" i="13" s="1"/>
  <c r="C329" i="13"/>
  <c r="BW771" i="10"/>
  <c r="AG329" i="13" s="1"/>
  <c r="Q330" i="13"/>
  <c r="BK772" i="10"/>
  <c r="BP772" i="10"/>
  <c r="S330" i="13" s="1"/>
  <c r="Q349" i="13"/>
  <c r="BP791" i="10"/>
  <c r="S349" i="13" s="1"/>
  <c r="BW826" i="10"/>
  <c r="AG384" i="13" s="1"/>
  <c r="C384" i="13"/>
  <c r="BK824" i="10"/>
  <c r="N382" i="13" s="1"/>
  <c r="Q382" i="13"/>
  <c r="BP824" i="10"/>
  <c r="S382" i="13" s="1"/>
  <c r="BK832" i="10"/>
  <c r="N390" i="13" s="1"/>
  <c r="C98" i="13"/>
  <c r="BQ540" i="10"/>
  <c r="T98" i="13" s="1"/>
  <c r="BF540" i="10"/>
  <c r="I98" i="13" s="1"/>
  <c r="BD540" i="10"/>
  <c r="G98" i="13" s="1"/>
  <c r="BN540" i="10"/>
  <c r="Q98" i="13" s="1"/>
  <c r="BK540" i="10"/>
  <c r="N98" i="13" s="1"/>
  <c r="BV540" i="10"/>
  <c r="Y98" i="13" s="1"/>
  <c r="BW540" i="10"/>
  <c r="AG98" i="13" s="1"/>
  <c r="BB540" i="10"/>
  <c r="E98" i="13" s="1"/>
  <c r="BJ540" i="10"/>
  <c r="M98" i="13" s="1"/>
  <c r="BS540" i="10"/>
  <c r="V98" i="13" s="1"/>
  <c r="BO540" i="10"/>
  <c r="R98" i="13" s="1"/>
  <c r="BG540" i="10"/>
  <c r="J98" i="13" s="1"/>
  <c r="BL540" i="10"/>
  <c r="O98" i="13" s="1"/>
  <c r="BM540" i="10"/>
  <c r="P98" i="13" s="1"/>
  <c r="J483" i="10"/>
  <c r="N483" i="10" s="1"/>
  <c r="N480" i="10"/>
  <c r="D535" i="10"/>
  <c r="O535" i="10" s="1"/>
  <c r="BW665" i="10"/>
  <c r="AG223" i="13" s="1"/>
  <c r="C164" i="13"/>
  <c r="C191" i="13"/>
  <c r="BW633" i="10"/>
  <c r="AG191" i="13" s="1"/>
  <c r="C218" i="13"/>
  <c r="C243" i="13"/>
  <c r="C172" i="13"/>
  <c r="BW614" i="10"/>
  <c r="AG172" i="13" s="1"/>
  <c r="C178" i="13"/>
  <c r="C200" i="13"/>
  <c r="C208" i="13"/>
  <c r="BW650" i="10"/>
  <c r="AG208" i="13" s="1"/>
  <c r="C230" i="13"/>
  <c r="C259" i="13"/>
  <c r="BV701" i="10"/>
  <c r="Y259" i="13" s="1"/>
  <c r="BW701" i="10"/>
  <c r="AG259" i="13" s="1"/>
  <c r="BU701" i="10"/>
  <c r="X259" i="13" s="1"/>
  <c r="N349" i="13"/>
  <c r="BM791" i="10"/>
  <c r="P349" i="13" s="1"/>
  <c r="Q351" i="13"/>
  <c r="BP793" i="10"/>
  <c r="S351" i="13" s="1"/>
  <c r="BK793" i="10"/>
  <c r="C363" i="13"/>
  <c r="BW805" i="10"/>
  <c r="AG363" i="13" s="1"/>
  <c r="BK818" i="10"/>
  <c r="BM818" i="10" s="1"/>
  <c r="P376" i="13" s="1"/>
  <c r="Q376" i="13"/>
  <c r="Q398" i="13"/>
  <c r="BP840" i="10"/>
  <c r="BS505" i="10"/>
  <c r="V63" i="13" s="1"/>
  <c r="BQ495" i="10"/>
  <c r="T53" i="13" s="1"/>
  <c r="BF508" i="10"/>
  <c r="I66" i="13" s="1"/>
  <c r="BG505" i="10"/>
  <c r="J63" i="13" s="1"/>
  <c r="BO517" i="10"/>
  <c r="R75" i="13" s="1"/>
  <c r="BF517" i="10"/>
  <c r="I75" i="13" s="1"/>
  <c r="C55" i="13"/>
  <c r="BW497" i="10"/>
  <c r="AG55" i="13" s="1"/>
  <c r="C68" i="13"/>
  <c r="BW510" i="10"/>
  <c r="AG68" i="13" s="1"/>
  <c r="C85" i="13"/>
  <c r="BW527" i="10"/>
  <c r="AG85" i="13" s="1"/>
  <c r="C92" i="13"/>
  <c r="BW534" i="10"/>
  <c r="AG92" i="13" s="1"/>
  <c r="C108" i="13"/>
  <c r="BW550" i="10"/>
  <c r="AG108" i="13" s="1"/>
  <c r="C116" i="13"/>
  <c r="BW558" i="10"/>
  <c r="AG116" i="13" s="1"/>
  <c r="C121" i="13"/>
  <c r="BW563" i="10"/>
  <c r="AG121" i="13" s="1"/>
  <c r="C129" i="13"/>
  <c r="BW571" i="10"/>
  <c r="AG129" i="13" s="1"/>
  <c r="C285" i="13"/>
  <c r="BW727" i="10"/>
  <c r="AG285" i="13" s="1"/>
  <c r="C289" i="13"/>
  <c r="BW731" i="10"/>
  <c r="AG289" i="13" s="1"/>
  <c r="C293" i="13"/>
  <c r="BW735" i="10"/>
  <c r="AG293" i="13" s="1"/>
  <c r="BU711" i="10"/>
  <c r="X269" i="13" s="1"/>
  <c r="C134" i="13"/>
  <c r="BW576" i="10"/>
  <c r="AG134" i="13" s="1"/>
  <c r="C142" i="13"/>
  <c r="BW584" i="10"/>
  <c r="AG142" i="13" s="1"/>
  <c r="BD591" i="10"/>
  <c r="G149" i="13" s="1"/>
  <c r="BD604" i="10"/>
  <c r="G162" i="13" s="1"/>
  <c r="BV606" i="10"/>
  <c r="Y164" i="13" s="1"/>
  <c r="BA606" i="10"/>
  <c r="D164" i="13" s="1"/>
  <c r="BU633" i="10"/>
  <c r="X191" i="13" s="1"/>
  <c r="BD658" i="10"/>
  <c r="G216" i="13" s="1"/>
  <c r="BU662" i="10"/>
  <c r="X220" i="13" s="1"/>
  <c r="BA658" i="10"/>
  <c r="D216" i="13" s="1"/>
  <c r="BD683" i="10"/>
  <c r="G241" i="13" s="1"/>
  <c r="BU690" i="10"/>
  <c r="X248" i="13" s="1"/>
  <c r="BV690" i="10"/>
  <c r="Y248" i="13" s="1"/>
  <c r="BS683" i="10"/>
  <c r="V241" i="13" s="1"/>
  <c r="BC690" i="10"/>
  <c r="F248" i="13" s="1"/>
  <c r="C144" i="13"/>
  <c r="BW586" i="10"/>
  <c r="AG144" i="13" s="1"/>
  <c r="C152" i="13"/>
  <c r="BW594" i="10"/>
  <c r="AG152" i="13" s="1"/>
  <c r="C157" i="13"/>
  <c r="BW599" i="10"/>
  <c r="AG157" i="13" s="1"/>
  <c r="C165" i="13"/>
  <c r="BW607" i="10"/>
  <c r="AG165" i="13" s="1"/>
  <c r="C184" i="13"/>
  <c r="BW626" i="10"/>
  <c r="AG184" i="13" s="1"/>
  <c r="C192" i="13"/>
  <c r="BW634" i="10"/>
  <c r="AG192" i="13" s="1"/>
  <c r="C211" i="13"/>
  <c r="BW653" i="10"/>
  <c r="AG211" i="13" s="1"/>
  <c r="C219" i="13"/>
  <c r="C244" i="13"/>
  <c r="BW686" i="10"/>
  <c r="AG244" i="13" s="1"/>
  <c r="BD650" i="10"/>
  <c r="G208" i="13" s="1"/>
  <c r="BS614" i="10"/>
  <c r="V172" i="13" s="1"/>
  <c r="BS621" i="10"/>
  <c r="V179" i="13" s="1"/>
  <c r="BU677" i="10"/>
  <c r="X235" i="13" s="1"/>
  <c r="BC650" i="10"/>
  <c r="F208" i="13" s="1"/>
  <c r="BU650" i="10"/>
  <c r="X208" i="13" s="1"/>
  <c r="BD699" i="10"/>
  <c r="G257" i="13" s="1"/>
  <c r="BV692" i="10"/>
  <c r="Y250" i="13" s="1"/>
  <c r="BU692" i="10"/>
  <c r="X250" i="13" s="1"/>
  <c r="BV670" i="10"/>
  <c r="Y228" i="13" s="1"/>
  <c r="BC677" i="10"/>
  <c r="F235" i="13" s="1"/>
  <c r="BV642" i="10"/>
  <c r="Y200" i="13" s="1"/>
  <c r="BA642" i="10"/>
  <c r="D200" i="13" s="1"/>
  <c r="BB701" i="10"/>
  <c r="E259" i="13" s="1"/>
  <c r="BC672" i="10"/>
  <c r="F230" i="13" s="1"/>
  <c r="BB677" i="10"/>
  <c r="E235" i="13" s="1"/>
  <c r="BB621" i="10"/>
  <c r="E179" i="13" s="1"/>
  <c r="BA621" i="10"/>
  <c r="D179" i="13" s="1"/>
  <c r="C173" i="13"/>
  <c r="BW615" i="10"/>
  <c r="AG173" i="13" s="1"/>
  <c r="C201" i="13"/>
  <c r="BW643" i="10"/>
  <c r="AG201" i="13" s="1"/>
  <c r="C209" i="13"/>
  <c r="BW651" i="10"/>
  <c r="AG209" i="13" s="1"/>
  <c r="C253" i="13"/>
  <c r="BV695" i="10"/>
  <c r="Y253" i="13" s="1"/>
  <c r="BW695" i="10"/>
  <c r="AG253" i="13" s="1"/>
  <c r="C260" i="13"/>
  <c r="BW702" i="10"/>
  <c r="AG260" i="13" s="1"/>
  <c r="N343" i="13"/>
  <c r="BM785" i="10"/>
  <c r="P343" i="13" s="1"/>
  <c r="C353" i="13"/>
  <c r="BW795" i="10"/>
  <c r="AG353" i="13" s="1"/>
  <c r="Q346" i="13"/>
  <c r="BP788" i="10"/>
  <c r="S346" i="13" s="1"/>
  <c r="J455" i="10"/>
  <c r="N455" i="10" s="1"/>
  <c r="P460" i="10"/>
  <c r="N539" i="10"/>
  <c r="BW836" i="10"/>
  <c r="AG394" i="13" s="1"/>
  <c r="C290" i="13"/>
  <c r="BW732" i="10"/>
  <c r="AG290" i="13" s="1"/>
  <c r="C294" i="13"/>
  <c r="BW736" i="10"/>
  <c r="AG294" i="13" s="1"/>
  <c r="C273" i="13"/>
  <c r="BW715" i="10"/>
  <c r="AG273" i="13" s="1"/>
  <c r="C269" i="13"/>
  <c r="BW711" i="10"/>
  <c r="AG269" i="13" s="1"/>
  <c r="C135" i="13"/>
  <c r="BW577" i="10"/>
  <c r="AG135" i="13" s="1"/>
  <c r="BC591" i="10"/>
  <c r="F149" i="13" s="1"/>
  <c r="BV660" i="10"/>
  <c r="Y218" i="13" s="1"/>
  <c r="BB685" i="10"/>
  <c r="E243" i="13" s="1"/>
  <c r="BC660" i="10"/>
  <c r="F218" i="13" s="1"/>
  <c r="BC658" i="10"/>
  <c r="F216" i="13" s="1"/>
  <c r="BB660" i="10"/>
  <c r="E218" i="13" s="1"/>
  <c r="C145" i="13"/>
  <c r="BW587" i="10"/>
  <c r="AG145" i="13" s="1"/>
  <c r="C153" i="13"/>
  <c r="BW595" i="10"/>
  <c r="AG153" i="13" s="1"/>
  <c r="C158" i="13"/>
  <c r="C166" i="13"/>
  <c r="BW608" i="10"/>
  <c r="AG166" i="13" s="1"/>
  <c r="C185" i="13"/>
  <c r="BW627" i="10"/>
  <c r="AG185" i="13" s="1"/>
  <c r="C193" i="13"/>
  <c r="BW635" i="10"/>
  <c r="AG193" i="13" s="1"/>
  <c r="C212" i="13"/>
  <c r="BW654" i="10"/>
  <c r="AG212" i="13" s="1"/>
  <c r="C220" i="13"/>
  <c r="BW662" i="10"/>
  <c r="AG220" i="13" s="1"/>
  <c r="C245" i="13"/>
  <c r="BW687" i="10"/>
  <c r="AG245" i="13" s="1"/>
  <c r="BD648" i="10"/>
  <c r="G206" i="13" s="1"/>
  <c r="BV614" i="10"/>
  <c r="Y172" i="13" s="1"/>
  <c r="BA648" i="10"/>
  <c r="D206" i="13" s="1"/>
  <c r="BU648" i="10"/>
  <c r="X206" i="13" s="1"/>
  <c r="BV620" i="10"/>
  <c r="Y178" i="13" s="1"/>
  <c r="BV672" i="10"/>
  <c r="Y230" i="13" s="1"/>
  <c r="BU642" i="10"/>
  <c r="X200" i="13" s="1"/>
  <c r="BS670" i="10"/>
  <c r="V228" i="13" s="1"/>
  <c r="BB699" i="10"/>
  <c r="E257" i="13" s="1"/>
  <c r="BC692" i="10"/>
  <c r="F250" i="13" s="1"/>
  <c r="BA699" i="10"/>
  <c r="D257" i="13" s="1"/>
  <c r="BA670" i="10"/>
  <c r="D228" i="13" s="1"/>
  <c r="BB665" i="10"/>
  <c r="E223" i="13" s="1"/>
  <c r="C174" i="13"/>
  <c r="BW616" i="10"/>
  <c r="AG174" i="13" s="1"/>
  <c r="C179" i="13"/>
  <c r="BW621" i="10"/>
  <c r="AG179" i="13" s="1"/>
  <c r="C202" i="13"/>
  <c r="C254" i="13"/>
  <c r="BW696" i="10"/>
  <c r="AG254" i="13" s="1"/>
  <c r="C315" i="13"/>
  <c r="BW757" i="10"/>
  <c r="AG315" i="13" s="1"/>
  <c r="Q315" i="13"/>
  <c r="BP757" i="10"/>
  <c r="S315" i="13" s="1"/>
  <c r="BK757" i="10"/>
  <c r="C324" i="13"/>
  <c r="BW766" i="10"/>
  <c r="AG324" i="13" s="1"/>
  <c r="Q325" i="13"/>
  <c r="BP767" i="10"/>
  <c r="S325" i="13" s="1"/>
  <c r="BK767" i="10"/>
  <c r="BK820" i="10"/>
  <c r="N378" i="13" s="1"/>
  <c r="C387" i="13"/>
  <c r="BW829" i="10"/>
  <c r="AG387" i="13" s="1"/>
  <c r="BP827" i="10"/>
  <c r="S385" i="13" s="1"/>
  <c r="Q385" i="13"/>
  <c r="BK827" i="10"/>
  <c r="N385" i="13" s="1"/>
  <c r="BP540" i="10"/>
  <c r="S98" i="13" s="1"/>
  <c r="N486" i="10"/>
  <c r="J491" i="10"/>
  <c r="N491" i="10" s="1"/>
  <c r="N512" i="10"/>
  <c r="P518" i="10"/>
  <c r="BW697" i="10"/>
  <c r="AG255" i="13" s="1"/>
  <c r="BW649" i="10"/>
  <c r="AG207" i="13" s="1"/>
  <c r="BA495" i="10"/>
  <c r="D53" i="13" s="1"/>
  <c r="BB505" i="10"/>
  <c r="E63" i="13" s="1"/>
  <c r="BJ495" i="10"/>
  <c r="M53" i="13" s="1"/>
  <c r="BQ508" i="10"/>
  <c r="T66" i="13" s="1"/>
  <c r="BN505" i="10"/>
  <c r="Q63" i="13" s="1"/>
  <c r="BJ517" i="10"/>
  <c r="M75" i="13" s="1"/>
  <c r="BQ517" i="10"/>
  <c r="T75" i="13" s="1"/>
  <c r="C79" i="13"/>
  <c r="BW521" i="10"/>
  <c r="AG79" i="13" s="1"/>
  <c r="BV736" i="10"/>
  <c r="Y294" i="13" s="1"/>
  <c r="C110" i="13"/>
  <c r="BW552" i="10"/>
  <c r="AG110" i="13" s="1"/>
  <c r="BU569" i="10"/>
  <c r="X127" i="13" s="1"/>
  <c r="C123" i="13"/>
  <c r="BW565" i="10"/>
  <c r="AG123" i="13" s="1"/>
  <c r="BW737" i="10"/>
  <c r="AG295" i="13" s="1"/>
  <c r="C295" i="13"/>
  <c r="BW740" i="10"/>
  <c r="AG298" i="13" s="1"/>
  <c r="C298" i="13"/>
  <c r="BB711" i="10"/>
  <c r="E269" i="13" s="1"/>
  <c r="BU715" i="10"/>
  <c r="X273" i="13" s="1"/>
  <c r="C136" i="13"/>
  <c r="BW578" i="10"/>
  <c r="AG136" i="13" s="1"/>
  <c r="BD587" i="10"/>
  <c r="G145" i="13" s="1"/>
  <c r="BD600" i="10"/>
  <c r="G158" i="13" s="1"/>
  <c r="BC606" i="10"/>
  <c r="F164" i="13" s="1"/>
  <c r="BU591" i="10"/>
  <c r="X149" i="13" s="1"/>
  <c r="BS608" i="10"/>
  <c r="V166" i="13" s="1"/>
  <c r="BV635" i="10"/>
  <c r="Y193" i="13" s="1"/>
  <c r="BV627" i="10"/>
  <c r="Y185" i="13" s="1"/>
  <c r="BD654" i="10"/>
  <c r="G212" i="13" s="1"/>
  <c r="BV662" i="10"/>
  <c r="Y220" i="13" s="1"/>
  <c r="BD690" i="10"/>
  <c r="G248" i="13" s="1"/>
  <c r="BA683" i="10"/>
  <c r="D241" i="13" s="1"/>
  <c r="BS635" i="10"/>
  <c r="V193" i="13" s="1"/>
  <c r="BS685" i="10"/>
  <c r="V243" i="13" s="1"/>
  <c r="BC654" i="10"/>
  <c r="F212" i="13" s="1"/>
  <c r="BA685" i="10"/>
  <c r="D243" i="13" s="1"/>
  <c r="BB627" i="10"/>
  <c r="E185" i="13" s="1"/>
  <c r="BB631" i="10"/>
  <c r="E189" i="13" s="1"/>
  <c r="BU631" i="10"/>
  <c r="X189" i="13" s="1"/>
  <c r="BB658" i="10"/>
  <c r="E216" i="13" s="1"/>
  <c r="BS586" i="10"/>
  <c r="V144" i="13" s="1"/>
  <c r="BU606" i="10"/>
  <c r="X164" i="13" s="1"/>
  <c r="C146" i="13"/>
  <c r="BW588" i="10"/>
  <c r="AG146" i="13" s="1"/>
  <c r="C154" i="13"/>
  <c r="BW596" i="10"/>
  <c r="AG154" i="13" s="1"/>
  <c r="C159" i="13"/>
  <c r="BW601" i="10"/>
  <c r="AG159" i="13" s="1"/>
  <c r="C167" i="13"/>
  <c r="BW609" i="10"/>
  <c r="AG167" i="13" s="1"/>
  <c r="C186" i="13"/>
  <c r="BW628" i="10"/>
  <c r="AG186" i="13" s="1"/>
  <c r="C194" i="13"/>
  <c r="BW636" i="10"/>
  <c r="AG194" i="13" s="1"/>
  <c r="C213" i="13"/>
  <c r="BW655" i="10"/>
  <c r="AG213" i="13" s="1"/>
  <c r="C221" i="13"/>
  <c r="BW663" i="10"/>
  <c r="AG221" i="13" s="1"/>
  <c r="C238" i="13"/>
  <c r="BW680" i="10"/>
  <c r="AG238" i="13" s="1"/>
  <c r="C246" i="13"/>
  <c r="BW688" i="10"/>
  <c r="AG246" i="13" s="1"/>
  <c r="BV621" i="10"/>
  <c r="Y179" i="13" s="1"/>
  <c r="BV677" i="10"/>
  <c r="Y235" i="13" s="1"/>
  <c r="BA644" i="10"/>
  <c r="D202" i="13" s="1"/>
  <c r="BU644" i="10"/>
  <c r="X202" i="13" s="1"/>
  <c r="BC616" i="10"/>
  <c r="F174" i="13" s="1"/>
  <c r="BB616" i="10"/>
  <c r="E174" i="13" s="1"/>
  <c r="BS650" i="10"/>
  <c r="V208" i="13" s="1"/>
  <c r="BS672" i="10"/>
  <c r="V230" i="13" s="1"/>
  <c r="BU616" i="10"/>
  <c r="X174" i="13" s="1"/>
  <c r="BC640" i="10"/>
  <c r="F198" i="13" s="1"/>
  <c r="BS677" i="10"/>
  <c r="V235" i="13" s="1"/>
  <c r="BC701" i="10"/>
  <c r="F259" i="13" s="1"/>
  <c r="BA650" i="10"/>
  <c r="D208" i="13" s="1"/>
  <c r="BA672" i="10"/>
  <c r="D230" i="13" s="1"/>
  <c r="BC613" i="10"/>
  <c r="F171" i="13" s="1"/>
  <c r="BA701" i="10"/>
  <c r="D259" i="13" s="1"/>
  <c r="C180" i="13"/>
  <c r="BW622" i="10"/>
  <c r="AG180" i="13" s="1"/>
  <c r="C203" i="13"/>
  <c r="BW645" i="10"/>
  <c r="AG203" i="13" s="1"/>
  <c r="C225" i="13"/>
  <c r="BW667" i="10"/>
  <c r="AG225" i="13" s="1"/>
  <c r="C232" i="13"/>
  <c r="BW674" i="10"/>
  <c r="AG232" i="13" s="1"/>
  <c r="BP798" i="10"/>
  <c r="S356" i="13" s="1"/>
  <c r="Q354" i="13"/>
  <c r="BP796" i="10"/>
  <c r="S354" i="13" s="1"/>
  <c r="BK796" i="10"/>
  <c r="N354" i="13" s="1"/>
  <c r="C366" i="13"/>
  <c r="BW808" i="10"/>
  <c r="AG366" i="13" s="1"/>
  <c r="BP806" i="10"/>
  <c r="S364" i="13" s="1"/>
  <c r="BK806" i="10"/>
  <c r="Q364" i="13"/>
  <c r="C373" i="13"/>
  <c r="BW815" i="10"/>
  <c r="AG373" i="13" s="1"/>
  <c r="BP813" i="10"/>
  <c r="S371" i="13" s="1"/>
  <c r="BK813" i="10"/>
  <c r="BM813" i="10" s="1"/>
  <c r="P371" i="13" s="1"/>
  <c r="Q371" i="13"/>
  <c r="BP835" i="10"/>
  <c r="S393" i="13" s="1"/>
  <c r="BK835" i="10"/>
  <c r="N393" i="13" s="1"/>
  <c r="Q393" i="13"/>
  <c r="BP844" i="10"/>
  <c r="S402" i="13" s="1"/>
  <c r="N462" i="10"/>
  <c r="P468" i="10"/>
  <c r="BW785" i="10"/>
  <c r="AG343" i="13" s="1"/>
  <c r="Q372" i="13"/>
  <c r="BK776" i="10"/>
  <c r="BW827" i="10"/>
  <c r="AG385" i="13" s="1"/>
  <c r="BW817" i="10"/>
  <c r="AG375" i="13" s="1"/>
  <c r="BW809" i="10"/>
  <c r="AG367" i="13" s="1"/>
  <c r="BW793" i="10"/>
  <c r="AG351" i="13" s="1"/>
  <c r="BW784" i="10"/>
  <c r="AG342" i="13" s="1"/>
  <c r="BW776" i="10"/>
  <c r="AG334" i="13" s="1"/>
  <c r="BW768" i="10"/>
  <c r="AG326" i="13" s="1"/>
  <c r="BW760" i="10"/>
  <c r="AG318" i="13" s="1"/>
  <c r="C389" i="13"/>
  <c r="C380" i="13"/>
  <c r="C364" i="13"/>
  <c r="C345" i="13"/>
  <c r="C328" i="13"/>
  <c r="BP825" i="10"/>
  <c r="S383" i="13" s="1"/>
  <c r="BK803" i="10"/>
  <c r="BP828" i="10"/>
  <c r="S386" i="13" s="1"/>
  <c r="BP819" i="10"/>
  <c r="S377" i="13" s="1"/>
  <c r="BK836" i="10"/>
  <c r="BA455" i="10"/>
  <c r="D13" i="13" s="1"/>
  <c r="BP455" i="10"/>
  <c r="S13" i="13" s="1"/>
  <c r="BD455" i="10"/>
  <c r="G13" i="13" s="1"/>
  <c r="BP776" i="10"/>
  <c r="S334" i="13" s="1"/>
  <c r="BK800" i="10"/>
  <c r="N358" i="13" s="1"/>
  <c r="BW844" i="10"/>
  <c r="AG402" i="13" s="1"/>
  <c r="BW816" i="10"/>
  <c r="AG374" i="13" s="1"/>
  <c r="BW800" i="10"/>
  <c r="AG358" i="13" s="1"/>
  <c r="BW783" i="10"/>
  <c r="AG341" i="13" s="1"/>
  <c r="BW775" i="10"/>
  <c r="AG333" i="13" s="1"/>
  <c r="BW767" i="10"/>
  <c r="AG325" i="13" s="1"/>
  <c r="BW703" i="10"/>
  <c r="AG261" i="13" s="1"/>
  <c r="C395" i="13"/>
  <c r="Q374" i="13"/>
  <c r="BK758" i="10"/>
  <c r="BK768" i="10"/>
  <c r="N326" i="13" s="1"/>
  <c r="BR388" i="10"/>
  <c r="AO105" i="10" s="1"/>
  <c r="BK807" i="10"/>
  <c r="BP836" i="10"/>
  <c r="S394" i="13" s="1"/>
  <c r="BW843" i="10"/>
  <c r="AG401" i="13" s="1"/>
  <c r="BW833" i="10"/>
  <c r="AG391" i="13" s="1"/>
  <c r="BW825" i="10"/>
  <c r="AG383" i="13" s="1"/>
  <c r="BW807" i="10"/>
  <c r="AG365" i="13" s="1"/>
  <c r="BW799" i="10"/>
  <c r="AG357" i="13" s="1"/>
  <c r="BW790" i="10"/>
  <c r="AG348" i="13" s="1"/>
  <c r="BW774" i="10"/>
  <c r="AG332" i="13" s="1"/>
  <c r="BW758" i="10"/>
  <c r="AG316" i="13" s="1"/>
  <c r="BW694" i="10"/>
  <c r="AG252" i="13" s="1"/>
  <c r="BW542" i="10"/>
  <c r="AG100" i="13" s="1"/>
  <c r="C371" i="13"/>
  <c r="C362" i="13"/>
  <c r="BK838" i="10"/>
  <c r="N396" i="13" s="1"/>
  <c r="BB455" i="10"/>
  <c r="E13" i="13" s="1"/>
  <c r="BQ455" i="10"/>
  <c r="T13" i="13" s="1"/>
  <c r="BB529" i="10"/>
  <c r="E87" i="13" s="1"/>
  <c r="BM529" i="10"/>
  <c r="P87" i="13" s="1"/>
  <c r="BK529" i="10"/>
  <c r="N87" i="13" s="1"/>
  <c r="BJ529" i="10"/>
  <c r="M87" i="13" s="1"/>
  <c r="BJ542" i="10"/>
  <c r="M100" i="13" s="1"/>
  <c r="BP542" i="10"/>
  <c r="S100" i="13" s="1"/>
  <c r="N448" i="10"/>
  <c r="N456" i="10"/>
  <c r="N465" i="10"/>
  <c r="N475" i="10"/>
  <c r="N498" i="10"/>
  <c r="N506" i="10"/>
  <c r="N515" i="10"/>
  <c r="N525" i="10"/>
  <c r="N534" i="10"/>
  <c r="BW842" i="10"/>
  <c r="AG400" i="13" s="1"/>
  <c r="BW832" i="10"/>
  <c r="AG390" i="13" s="1"/>
  <c r="BW824" i="10"/>
  <c r="AG382" i="13" s="1"/>
  <c r="BW798" i="10"/>
  <c r="AG356" i="13" s="1"/>
  <c r="BW781" i="10"/>
  <c r="AG339" i="13" s="1"/>
  <c r="BW773" i="10"/>
  <c r="AG331" i="13" s="1"/>
  <c r="BW455" i="10"/>
  <c r="AG13" i="13" s="1"/>
  <c r="C13" i="13"/>
  <c r="Q388" i="13"/>
  <c r="C388" i="13"/>
  <c r="C379" i="13"/>
  <c r="B325" i="10"/>
  <c r="BW840" i="10"/>
  <c r="AG398" i="13" s="1"/>
  <c r="BW797" i="10"/>
  <c r="AG355" i="13" s="1"/>
  <c r="BW788" i="10"/>
  <c r="AG346" i="13" s="1"/>
  <c r="BW780" i="10"/>
  <c r="AG338" i="13" s="1"/>
  <c r="BW772" i="10"/>
  <c r="AG330" i="13" s="1"/>
  <c r="BW764" i="10"/>
  <c r="AG322" i="13" s="1"/>
  <c r="BW756" i="10"/>
  <c r="AG314" i="13" s="1"/>
  <c r="BW700" i="10"/>
  <c r="AG258" i="13" s="1"/>
  <c r="BP758" i="10"/>
  <c r="S316" i="13" s="1"/>
  <c r="BK797" i="10"/>
  <c r="BP797" i="10"/>
  <c r="S355" i="13" s="1"/>
  <c r="BP803" i="10"/>
  <c r="S361" i="13" s="1"/>
  <c r="BP807" i="10"/>
  <c r="S365" i="13" s="1"/>
  <c r="BS455" i="10"/>
  <c r="V13" i="13" s="1"/>
  <c r="BO455" i="10"/>
  <c r="R13" i="13" s="1"/>
  <c r="BD529" i="10"/>
  <c r="G87" i="13" s="1"/>
  <c r="BN529" i="10"/>
  <c r="Q87" i="13" s="1"/>
  <c r="BP800" i="10"/>
  <c r="S358" i="13" s="1"/>
  <c r="BP388" i="10"/>
  <c r="G13" i="12" s="1"/>
  <c r="BW838" i="10"/>
  <c r="AG396" i="13" s="1"/>
  <c r="BW796" i="10"/>
  <c r="AG354" i="13" s="1"/>
  <c r="BW779" i="10"/>
  <c r="AG337" i="13" s="1"/>
  <c r="BW763" i="10"/>
  <c r="AG321" i="13" s="1"/>
  <c r="BW755" i="10"/>
  <c r="AG313" i="13" s="1"/>
  <c r="BW529" i="10"/>
  <c r="AG87" i="13" s="1"/>
  <c r="C369" i="13"/>
  <c r="C361" i="13"/>
  <c r="BP768" i="10"/>
  <c r="S326" i="13" s="1"/>
  <c r="BL455" i="10"/>
  <c r="O13" i="13" s="1"/>
  <c r="BW786" i="10"/>
  <c r="AG344" i="13" s="1"/>
  <c r="BW778" i="10"/>
  <c r="AG336" i="13" s="1"/>
  <c r="BW762" i="10"/>
  <c r="AG320" i="13" s="1"/>
  <c r="BW698" i="10"/>
  <c r="AG256" i="13" s="1"/>
  <c r="BW666" i="10"/>
  <c r="AG224" i="13" s="1"/>
  <c r="BW528" i="10"/>
  <c r="AG86" i="13" s="1"/>
  <c r="BW503" i="10"/>
  <c r="AG61" i="13" s="1"/>
  <c r="D505" i="10"/>
  <c r="O505" i="10" s="1"/>
  <c r="P497" i="10"/>
  <c r="D468" i="10"/>
  <c r="O468" i="10" s="1"/>
  <c r="D460" i="10"/>
  <c r="O460" i="10" s="1"/>
  <c r="P451" i="10"/>
  <c r="D3" i="13"/>
  <c r="D510" i="10"/>
  <c r="O510" i="10" s="1"/>
  <c r="BM824" i="10"/>
  <c r="P382" i="13" s="1"/>
  <c r="P540" i="10"/>
  <c r="D474" i="10"/>
  <c r="O474" i="10" s="1"/>
  <c r="P524" i="10"/>
  <c r="BV819" i="10"/>
  <c r="Y377" i="13" s="1"/>
  <c r="R3" i="13"/>
  <c r="BM773" i="10"/>
  <c r="P331" i="13" s="1"/>
  <c r="BN428" i="10"/>
  <c r="P480" i="10"/>
  <c r="D480" i="10"/>
  <c r="O480" i="10" s="1"/>
  <c r="BM811" i="10"/>
  <c r="P369" i="13" s="1"/>
  <c r="Q57" i="13"/>
  <c r="BK499" i="10"/>
  <c r="N57" i="13" s="1"/>
  <c r="N345" i="13"/>
  <c r="BM787" i="10"/>
  <c r="P345" i="13" s="1"/>
  <c r="V32" i="13"/>
  <c r="BW500" i="10"/>
  <c r="AG58" i="13" s="1"/>
  <c r="D58" i="13"/>
  <c r="N314" i="13"/>
  <c r="BM756" i="10"/>
  <c r="P314" i="13" s="1"/>
  <c r="BM808" i="10"/>
  <c r="P366" i="13" s="1"/>
  <c r="N366" i="13"/>
  <c r="BM783" i="10"/>
  <c r="P341" i="13" s="1"/>
  <c r="BM786" i="10"/>
  <c r="P344" i="13" s="1"/>
  <c r="BM798" i="10"/>
  <c r="P356" i="13" s="1"/>
  <c r="BM840" i="10"/>
  <c r="BM832" i="10"/>
  <c r="P390" i="13" s="1"/>
  <c r="BG512" i="10"/>
  <c r="J70" i="13" s="1"/>
  <c r="Q58" i="13"/>
  <c r="BP500" i="10"/>
  <c r="S58" i="13" s="1"/>
  <c r="N362" i="13"/>
  <c r="BM804" i="10"/>
  <c r="P362" i="13" s="1"/>
  <c r="N374" i="13"/>
  <c r="BM816" i="10"/>
  <c r="P374" i="13" s="1"/>
  <c r="N399" i="13"/>
  <c r="BM841" i="10"/>
  <c r="P399" i="13" s="1"/>
  <c r="BM819" i="10"/>
  <c r="P377" i="13" s="1"/>
  <c r="BG500" i="10"/>
  <c r="J58" i="13" s="1"/>
  <c r="R70" i="13"/>
  <c r="N342" i="13"/>
  <c r="BM784" i="10"/>
  <c r="P342" i="13" s="1"/>
  <c r="D533" i="10"/>
  <c r="O533" i="10" s="1"/>
  <c r="P533" i="10"/>
  <c r="BK500" i="10"/>
  <c r="BV499" i="10"/>
  <c r="Y57" i="13" s="1"/>
  <c r="BG537" i="10"/>
  <c r="J95" i="13" s="1"/>
  <c r="BV841" i="10"/>
  <c r="Y399" i="13" s="1"/>
  <c r="BM445" i="10"/>
  <c r="P3" i="13" s="1"/>
  <c r="BP537" i="10"/>
  <c r="BV537" i="10" s="1"/>
  <c r="Y95" i="13" s="1"/>
  <c r="N312" i="13"/>
  <c r="BM754" i="10"/>
  <c r="P312" i="13" s="1"/>
  <c r="N328" i="13"/>
  <c r="BM770" i="10"/>
  <c r="P328" i="13" s="1"/>
  <c r="BM780" i="10"/>
  <c r="P338" i="13" s="1"/>
  <c r="N338" i="13"/>
  <c r="BM825" i="10"/>
  <c r="P383" i="13" s="1"/>
  <c r="O453" i="10"/>
  <c r="BM512" i="10"/>
  <c r="P70" i="13" s="1"/>
  <c r="S57" i="13"/>
  <c r="BL415" i="10"/>
  <c r="BP445" i="10"/>
  <c r="T399" i="13"/>
  <c r="BM796" i="10"/>
  <c r="P354" i="13" s="1"/>
  <c r="N400" i="13"/>
  <c r="BM842" i="10"/>
  <c r="P400" i="13" s="1"/>
  <c r="P493" i="10"/>
  <c r="D493" i="10"/>
  <c r="O493" i="10" s="1"/>
  <c r="D491" i="10"/>
  <c r="O491" i="10" s="1"/>
  <c r="P491" i="10"/>
  <c r="BM763" i="10"/>
  <c r="P321" i="13" s="1"/>
  <c r="N321" i="13"/>
  <c r="N333" i="13"/>
  <c r="BM775" i="10"/>
  <c r="P333" i="13" s="1"/>
  <c r="BM779" i="10"/>
  <c r="P337" i="13" s="1"/>
  <c r="BM759" i="10"/>
  <c r="P317" i="13" s="1"/>
  <c r="D537" i="10"/>
  <c r="O537" i="10" s="1"/>
  <c r="BP839" i="10"/>
  <c r="S397" i="13" s="1"/>
  <c r="BW839" i="10"/>
  <c r="AG397" i="13" s="1"/>
  <c r="BW536" i="10"/>
  <c r="AG94" i="13" s="1"/>
  <c r="BO428" i="10"/>
  <c r="BK839" i="10"/>
  <c r="N397" i="13" s="1"/>
  <c r="C94" i="13"/>
  <c r="BP536" i="10"/>
  <c r="S94" i="13" s="1"/>
  <c r="BS536" i="10"/>
  <c r="V94" i="13" s="1"/>
  <c r="BM428" i="10"/>
  <c r="BM415" i="10"/>
  <c r="BN415" i="10"/>
  <c r="BO415" i="10"/>
  <c r="BL428" i="10"/>
  <c r="BL537" i="10"/>
  <c r="BW499" i="10"/>
  <c r="AG57" i="13" s="1"/>
  <c r="BU819" i="10"/>
  <c r="X377" i="13" s="1"/>
  <c r="N3" i="13"/>
  <c r="BM499" i="10"/>
  <c r="P57" i="13" s="1"/>
  <c r="R95" i="13"/>
  <c r="N353" i="13"/>
  <c r="BM795" i="10"/>
  <c r="P353" i="13" s="1"/>
  <c r="N363" i="13"/>
  <c r="BM805" i="10"/>
  <c r="P363" i="13" s="1"/>
  <c r="N357" i="13"/>
  <c r="BM799" i="10"/>
  <c r="P357" i="13" s="1"/>
  <c r="N368" i="13"/>
  <c r="BM810" i="10"/>
  <c r="P368" i="13" s="1"/>
  <c r="N401" i="13"/>
  <c r="BM843" i="10"/>
  <c r="P401" i="13" s="1"/>
  <c r="N367" i="13"/>
  <c r="BM809" i="10"/>
  <c r="P367" i="13" s="1"/>
  <c r="N372" i="13"/>
  <c r="BM814" i="10"/>
  <c r="P372" i="13" s="1"/>
  <c r="N386" i="13"/>
  <c r="BM828" i="10"/>
  <c r="P386" i="13" s="1"/>
  <c r="N360" i="13"/>
  <c r="BM802" i="10"/>
  <c r="P360" i="13" s="1"/>
  <c r="D485" i="10"/>
  <c r="P485" i="10"/>
  <c r="BM760" i="10"/>
  <c r="P318" i="13" s="1"/>
  <c r="BM829" i="10"/>
  <c r="P387" i="13" s="1"/>
  <c r="BM822" i="10"/>
  <c r="P380" i="13" s="1"/>
  <c r="P487" i="10"/>
  <c r="BW675" i="10" l="1"/>
  <c r="AG233" i="13" s="1"/>
  <c r="BK474" i="10"/>
  <c r="BW474" i="10"/>
  <c r="AG32" i="13" s="1"/>
  <c r="Q19" i="13"/>
  <c r="BK461" i="10"/>
  <c r="N19" i="13" s="1"/>
  <c r="BV485" i="10"/>
  <c r="Y43" i="13" s="1"/>
  <c r="BW496" i="10"/>
  <c r="AG54" i="13" s="1"/>
  <c r="BM778" i="10"/>
  <c r="P336" i="13" s="1"/>
  <c r="BG486" i="10"/>
  <c r="BW689" i="10"/>
  <c r="AG247" i="13" s="1"/>
  <c r="BP448" i="10"/>
  <c r="S6" i="13" s="1"/>
  <c r="BW448" i="10"/>
  <c r="AG6" i="13" s="1"/>
  <c r="BM487" i="10"/>
  <c r="P45" i="13" s="1"/>
  <c r="BL484" i="10"/>
  <c r="O42" i="13" s="1"/>
  <c r="BK484" i="10"/>
  <c r="N42" i="13" s="1"/>
  <c r="BP484" i="10"/>
  <c r="S42" i="13" s="1"/>
  <c r="BW661" i="10"/>
  <c r="AG219" i="13" s="1"/>
  <c r="BK462" i="10"/>
  <c r="N20" i="13" s="1"/>
  <c r="BP451" i="10"/>
  <c r="S9" i="13" s="1"/>
  <c r="BK451" i="10"/>
  <c r="BW449" i="10"/>
  <c r="AG7" i="13" s="1"/>
  <c r="BS456" i="10"/>
  <c r="V14" i="13" s="1"/>
  <c r="BG446" i="10"/>
  <c r="J4" i="13" s="1"/>
  <c r="BW459" i="10"/>
  <c r="AG17" i="13" s="1"/>
  <c r="N327" i="13"/>
  <c r="BM769" i="10"/>
  <c r="P327" i="13" s="1"/>
  <c r="BW710" i="10"/>
  <c r="AG268" i="13" s="1"/>
  <c r="BW725" i="10"/>
  <c r="AG283" i="13" s="1"/>
  <c r="BW676" i="10"/>
  <c r="AG234" i="13" s="1"/>
  <c r="BW699" i="10"/>
  <c r="AG257" i="13" s="1"/>
  <c r="BW672" i="10"/>
  <c r="AG230" i="13" s="1"/>
  <c r="BW670" i="10"/>
  <c r="AG228" i="13" s="1"/>
  <c r="BW669" i="10"/>
  <c r="AG227" i="13" s="1"/>
  <c r="BW668" i="10"/>
  <c r="AG226" i="13" s="1"/>
  <c r="BW692" i="10"/>
  <c r="AG250" i="13" s="1"/>
  <c r="BW664" i="10"/>
  <c r="AG222" i="13" s="1"/>
  <c r="BW660" i="10"/>
  <c r="AG218" i="13" s="1"/>
  <c r="BW606" i="10"/>
  <c r="AG164" i="13" s="1"/>
  <c r="BW685" i="10"/>
  <c r="AG243" i="13" s="1"/>
  <c r="BW630" i="10"/>
  <c r="AG188" i="13" s="1"/>
  <c r="BW603" i="10"/>
  <c r="AG161" i="13" s="1"/>
  <c r="BW683" i="10"/>
  <c r="AG241" i="13" s="1"/>
  <c r="BW682" i="10"/>
  <c r="AG240" i="13" s="1"/>
  <c r="BW600" i="10"/>
  <c r="AG158" i="13" s="1"/>
  <c r="BW681" i="10"/>
  <c r="AG239" i="13" s="1"/>
  <c r="BW648" i="10"/>
  <c r="AG206" i="13" s="1"/>
  <c r="BW647" i="10"/>
  <c r="AG205" i="13" s="1"/>
  <c r="BW644" i="10"/>
  <c r="AG202" i="13" s="1"/>
  <c r="BW642" i="10"/>
  <c r="AG200" i="13" s="1"/>
  <c r="BW639" i="10"/>
  <c r="AG197" i="13" s="1"/>
  <c r="BW620" i="10"/>
  <c r="AG178" i="13" s="1"/>
  <c r="BW617" i="10"/>
  <c r="AG175" i="13" s="1"/>
  <c r="BW612" i="10"/>
  <c r="AG170" i="13" s="1"/>
  <c r="Q96" i="13"/>
  <c r="BP538" i="10"/>
  <c r="S96" i="13" s="1"/>
  <c r="J96" i="13"/>
  <c r="BK538" i="10"/>
  <c r="M96" i="13"/>
  <c r="S398" i="13"/>
  <c r="BV840" i="10"/>
  <c r="Y398" i="13" s="1"/>
  <c r="P398" i="13"/>
  <c r="BU840" i="10"/>
  <c r="X398" i="13" s="1"/>
  <c r="D536" i="10"/>
  <c r="O536" i="10" s="1"/>
  <c r="P536" i="10"/>
  <c r="BM837" i="10"/>
  <c r="P395" i="13" s="1"/>
  <c r="BM835" i="10"/>
  <c r="P393" i="13" s="1"/>
  <c r="M90" i="13"/>
  <c r="R90" i="13"/>
  <c r="BL532" i="10"/>
  <c r="BP532" i="10"/>
  <c r="S90" i="13" s="1"/>
  <c r="BG532" i="10"/>
  <c r="D527" i="10"/>
  <c r="O527" i="10" s="1"/>
  <c r="N388" i="13"/>
  <c r="BM830" i="10"/>
  <c r="P388" i="13" s="1"/>
  <c r="P522" i="10"/>
  <c r="P516" i="10"/>
  <c r="D516" i="10"/>
  <c r="O516" i="10" s="1"/>
  <c r="N379" i="13"/>
  <c r="BM821" i="10"/>
  <c r="P379" i="13" s="1"/>
  <c r="T379" i="13"/>
  <c r="BU821" i="10"/>
  <c r="X379" i="13" s="1"/>
  <c r="BW821" i="10"/>
  <c r="AG379" i="13" s="1"/>
  <c r="BS518" i="10"/>
  <c r="V76" i="13" s="1"/>
  <c r="N376" i="13"/>
  <c r="N375" i="13"/>
  <c r="BM817" i="10"/>
  <c r="P375" i="13" s="1"/>
  <c r="BP509" i="10"/>
  <c r="S67" i="13" s="1"/>
  <c r="M67" i="13"/>
  <c r="BL509" i="10"/>
  <c r="O67" i="13" s="1"/>
  <c r="BW509" i="10"/>
  <c r="AG67" i="13" s="1"/>
  <c r="BM509" i="10"/>
  <c r="P67" i="13" s="1"/>
  <c r="N373" i="13"/>
  <c r="BM815" i="10"/>
  <c r="P373" i="13" s="1"/>
  <c r="P509" i="10"/>
  <c r="D509" i="10"/>
  <c r="O509" i="10" s="1"/>
  <c r="Q66" i="13"/>
  <c r="BK508" i="10"/>
  <c r="BP508" i="10"/>
  <c r="BG508" i="10"/>
  <c r="BG507" i="10"/>
  <c r="J65" i="13" s="1"/>
  <c r="N371" i="13"/>
  <c r="Q65" i="13"/>
  <c r="BP507" i="10"/>
  <c r="BK507" i="10"/>
  <c r="Q59" i="13"/>
  <c r="BP501" i="10"/>
  <c r="S59" i="13" s="1"/>
  <c r="BK501" i="10"/>
  <c r="M59" i="13"/>
  <c r="BG501" i="10"/>
  <c r="BK497" i="10"/>
  <c r="N55" i="13" s="1"/>
  <c r="H55" i="13"/>
  <c r="BG497" i="10"/>
  <c r="BP497" i="10"/>
  <c r="BL496" i="10"/>
  <c r="O54" i="13" s="1"/>
  <c r="J54" i="13"/>
  <c r="N54" i="13"/>
  <c r="BP496" i="10"/>
  <c r="S54" i="13" s="1"/>
  <c r="BL495" i="10"/>
  <c r="O53" i="13" s="1"/>
  <c r="BG495" i="10"/>
  <c r="J53" i="13" s="1"/>
  <c r="BP495" i="10"/>
  <c r="S53" i="13" s="1"/>
  <c r="BM495" i="10"/>
  <c r="P53" i="13" s="1"/>
  <c r="BW495" i="10"/>
  <c r="AG53" i="13" s="1"/>
  <c r="BM800" i="10"/>
  <c r="P358" i="13" s="1"/>
  <c r="N47" i="13"/>
  <c r="BM489" i="10"/>
  <c r="P47" i="13" s="1"/>
  <c r="BV489" i="10"/>
  <c r="Y47" i="13" s="1"/>
  <c r="H47" i="13"/>
  <c r="BG489" i="10"/>
  <c r="BG488" i="10"/>
  <c r="J46" i="13" s="1"/>
  <c r="BV488" i="10"/>
  <c r="Y46" i="13" s="1"/>
  <c r="O46" i="13"/>
  <c r="BM488" i="10"/>
  <c r="P46" i="13" s="1"/>
  <c r="D488" i="10"/>
  <c r="O488" i="10" s="1"/>
  <c r="P488" i="10"/>
  <c r="BG487" i="10"/>
  <c r="M45" i="13"/>
  <c r="BV487" i="10"/>
  <c r="Y45" i="13" s="1"/>
  <c r="BK486" i="10"/>
  <c r="N44" i="13" s="1"/>
  <c r="J44" i="13"/>
  <c r="BP486" i="10"/>
  <c r="S44" i="13" s="1"/>
  <c r="BL486" i="10"/>
  <c r="O44" i="13" s="1"/>
  <c r="BW486" i="10"/>
  <c r="AG44" i="13" s="1"/>
  <c r="BM485" i="10"/>
  <c r="P43" i="13" s="1"/>
  <c r="BW485" i="10"/>
  <c r="AG43" i="13" s="1"/>
  <c r="BL388" i="10"/>
  <c r="G11" i="12" s="1"/>
  <c r="BG485" i="10"/>
  <c r="N350" i="13"/>
  <c r="BP483" i="10"/>
  <c r="D41" i="13"/>
  <c r="BW483" i="10"/>
  <c r="AG41" i="13" s="1"/>
  <c r="N41" i="13"/>
  <c r="BM483" i="10"/>
  <c r="P41" i="13" s="1"/>
  <c r="BS493" i="10"/>
  <c r="V51" i="13" s="1"/>
  <c r="BG483" i="10"/>
  <c r="BG482" i="10"/>
  <c r="J40" i="13" s="1"/>
  <c r="N348" i="13"/>
  <c r="BM790" i="10"/>
  <c r="P348" i="13" s="1"/>
  <c r="BL482" i="10"/>
  <c r="O40" i="13" s="1"/>
  <c r="BW482" i="10"/>
  <c r="AG40" i="13" s="1"/>
  <c r="BP482" i="10"/>
  <c r="BK482" i="10"/>
  <c r="P478" i="10"/>
  <c r="D478" i="10"/>
  <c r="O478" i="10" s="1"/>
  <c r="BG477" i="10"/>
  <c r="J35" i="13" s="1"/>
  <c r="BP477" i="10"/>
  <c r="Q35" i="13"/>
  <c r="BK477" i="10"/>
  <c r="BL477" i="10"/>
  <c r="O35" i="13" s="1"/>
  <c r="BL476" i="10"/>
  <c r="O34" i="13" s="1"/>
  <c r="BP476" i="10"/>
  <c r="S34" i="13" s="1"/>
  <c r="BG476" i="10"/>
  <c r="M34" i="13"/>
  <c r="BV476" i="10"/>
  <c r="Y34" i="13" s="1"/>
  <c r="Q34" i="13"/>
  <c r="BK476" i="10"/>
  <c r="D476" i="10"/>
  <c r="O476" i="10" s="1"/>
  <c r="N33" i="13"/>
  <c r="BM475" i="10"/>
  <c r="P33" i="13" s="1"/>
  <c r="BW475" i="10"/>
  <c r="AG33" i="13" s="1"/>
  <c r="Q33" i="13"/>
  <c r="BP475" i="10"/>
  <c r="S33" i="13" s="1"/>
  <c r="BV475" i="10"/>
  <c r="Y33" i="13" s="1"/>
  <c r="I33" i="13"/>
  <c r="BG475" i="10"/>
  <c r="BG474" i="10"/>
  <c r="J32" i="13" s="1"/>
  <c r="N32" i="13"/>
  <c r="BM474" i="10"/>
  <c r="P32" i="13" s="1"/>
  <c r="BP474" i="10"/>
  <c r="BG473" i="10"/>
  <c r="BM781" i="10"/>
  <c r="P339" i="13" s="1"/>
  <c r="J31" i="13"/>
  <c r="M31" i="13"/>
  <c r="BV473" i="10"/>
  <c r="Y31" i="13" s="1"/>
  <c r="O31" i="13"/>
  <c r="BM473" i="10"/>
  <c r="P31" i="13" s="1"/>
  <c r="BS481" i="10"/>
  <c r="V39" i="13" s="1"/>
  <c r="BP472" i="10"/>
  <c r="S30" i="13" s="1"/>
  <c r="BL472" i="10"/>
  <c r="O30" i="13" s="1"/>
  <c r="BW472" i="10"/>
  <c r="AG30" i="13" s="1"/>
  <c r="BK472" i="10"/>
  <c r="I54" i="12"/>
  <c r="D472" i="10"/>
  <c r="O472" i="10" s="1"/>
  <c r="P472" i="10"/>
  <c r="BG471" i="10"/>
  <c r="BM471" i="10"/>
  <c r="P29" i="13" s="1"/>
  <c r="BW471" i="10"/>
  <c r="AG29" i="13" s="1"/>
  <c r="BV471" i="10"/>
  <c r="Y29" i="13" s="1"/>
  <c r="I50" i="12"/>
  <c r="I28" i="13"/>
  <c r="BG470" i="10"/>
  <c r="M28" i="13"/>
  <c r="N28" i="13"/>
  <c r="BM470" i="10"/>
  <c r="P28" i="13" s="1"/>
  <c r="Q28" i="13"/>
  <c r="BP470" i="10"/>
  <c r="S28" i="13" s="1"/>
  <c r="BL464" i="10"/>
  <c r="O22" i="13" s="1"/>
  <c r="BK464" i="10"/>
  <c r="N22" i="13" s="1"/>
  <c r="BV464" i="10"/>
  <c r="Y22" i="13" s="1"/>
  <c r="BG464" i="10"/>
  <c r="BP464" i="10"/>
  <c r="S22" i="13" s="1"/>
  <c r="BM464" i="10"/>
  <c r="P22" i="13" s="1"/>
  <c r="M21" i="13"/>
  <c r="BV463" i="10"/>
  <c r="Y21" i="13" s="1"/>
  <c r="N21" i="13"/>
  <c r="BM463" i="10"/>
  <c r="P21" i="13" s="1"/>
  <c r="H21" i="13"/>
  <c r="BG463" i="10"/>
  <c r="BP462" i="10"/>
  <c r="S20" i="13" s="1"/>
  <c r="BG462" i="10"/>
  <c r="J20" i="13" s="1"/>
  <c r="D463" i="10"/>
  <c r="O463" i="10" s="1"/>
  <c r="P463" i="10"/>
  <c r="BL462" i="10"/>
  <c r="O20" i="13" s="1"/>
  <c r="N329" i="13"/>
  <c r="BM771" i="10"/>
  <c r="P329" i="13" s="1"/>
  <c r="BG461" i="10"/>
  <c r="J19" i="13" s="1"/>
  <c r="M19" i="13"/>
  <c r="BV461" i="10"/>
  <c r="Y19" i="13" s="1"/>
  <c r="R19" i="13"/>
  <c r="BL461" i="10"/>
  <c r="BG460" i="10"/>
  <c r="J18" i="13" s="1"/>
  <c r="M18" i="13"/>
  <c r="BV460" i="10"/>
  <c r="Y18" i="13" s="1"/>
  <c r="BK460" i="10"/>
  <c r="M17" i="13"/>
  <c r="BG459" i="10"/>
  <c r="BP459" i="10"/>
  <c r="S17" i="13" s="1"/>
  <c r="BM459" i="10"/>
  <c r="P17" i="13" s="1"/>
  <c r="BW458" i="10"/>
  <c r="AG16" i="13" s="1"/>
  <c r="BP458" i="10"/>
  <c r="BL458" i="10"/>
  <c r="O16" i="13" s="1"/>
  <c r="D458" i="10"/>
  <c r="O458" i="10" s="1"/>
  <c r="P458" i="10"/>
  <c r="BG457" i="10"/>
  <c r="BL457" i="10"/>
  <c r="O15" i="13" s="1"/>
  <c r="Q15" i="13"/>
  <c r="BK457" i="10"/>
  <c r="BP457" i="10"/>
  <c r="BW457" i="10"/>
  <c r="AG15" i="13" s="1"/>
  <c r="BM761" i="10"/>
  <c r="P319" i="13" s="1"/>
  <c r="BV452" i="10"/>
  <c r="Y10" i="13" s="1"/>
  <c r="N10" i="13"/>
  <c r="BM452" i="10"/>
  <c r="P10" i="13" s="1"/>
  <c r="BG452" i="10"/>
  <c r="BG451" i="10"/>
  <c r="N9" i="13"/>
  <c r="BM451" i="10"/>
  <c r="P9" i="13" s="1"/>
  <c r="BW450" i="10"/>
  <c r="AG8" i="13" s="1"/>
  <c r="Q8" i="13"/>
  <c r="BP450" i="10"/>
  <c r="BK450" i="10"/>
  <c r="J8" i="13"/>
  <c r="G41" i="12"/>
  <c r="H44" i="12" s="1"/>
  <c r="D450" i="10"/>
  <c r="O450" i="10" s="1"/>
  <c r="P450" i="10"/>
  <c r="N7" i="13"/>
  <c r="BM449" i="10"/>
  <c r="P7" i="13" s="1"/>
  <c r="H7" i="13"/>
  <c r="BG449" i="10"/>
  <c r="S7" i="13"/>
  <c r="BV449" i="10"/>
  <c r="Y7" i="13" s="1"/>
  <c r="BG448" i="10"/>
  <c r="J6" i="13" s="1"/>
  <c r="BK448" i="10"/>
  <c r="N6" i="13" s="1"/>
  <c r="BV448" i="10"/>
  <c r="Y6" i="13" s="1"/>
  <c r="BM448" i="10"/>
  <c r="P6" i="13" s="1"/>
  <c r="BP447" i="10"/>
  <c r="BK447" i="10"/>
  <c r="N5" i="13" s="1"/>
  <c r="H5" i="13"/>
  <c r="BG447" i="10"/>
  <c r="I53" i="12"/>
  <c r="I52" i="12"/>
  <c r="I55" i="12"/>
  <c r="I57" i="12"/>
  <c r="I51" i="12"/>
  <c r="P447" i="10"/>
  <c r="D447" i="10"/>
  <c r="O447" i="10" s="1"/>
  <c r="N313" i="13"/>
  <c r="BM755" i="10"/>
  <c r="P313" i="13" s="1"/>
  <c r="M4" i="13"/>
  <c r="BP446" i="10"/>
  <c r="S4" i="13" s="1"/>
  <c r="BK446" i="10"/>
  <c r="BM820" i="10"/>
  <c r="P378" i="13" s="1"/>
  <c r="P500" i="10"/>
  <c r="D500" i="10"/>
  <c r="O500" i="10" s="1"/>
  <c r="G15" i="12"/>
  <c r="D25" i="12" s="1"/>
  <c r="E25" i="12" s="1"/>
  <c r="G10" i="12" s="1"/>
  <c r="BG445" i="10"/>
  <c r="P446" i="10"/>
  <c r="D446" i="10"/>
  <c r="O446" i="10" s="1"/>
  <c r="H3" i="13"/>
  <c r="BS468" i="10"/>
  <c r="V26" i="13" s="1"/>
  <c r="BM827" i="10"/>
  <c r="P385" i="13" s="1"/>
  <c r="N365" i="13"/>
  <c r="BM807" i="10"/>
  <c r="P365" i="13" s="1"/>
  <c r="P462" i="10"/>
  <c r="D462" i="10"/>
  <c r="BV500" i="10"/>
  <c r="Y58" i="13" s="1"/>
  <c r="BM768" i="10"/>
  <c r="P326" i="13" s="1"/>
  <c r="D534" i="10"/>
  <c r="P534" i="10"/>
  <c r="D448" i="10"/>
  <c r="P448" i="10"/>
  <c r="S378" i="13"/>
  <c r="BV820" i="10"/>
  <c r="Y378" i="13" s="1"/>
  <c r="N394" i="13"/>
  <c r="BM836" i="10"/>
  <c r="P394" i="13" s="1"/>
  <c r="BS531" i="10"/>
  <c r="V89" i="13" s="1"/>
  <c r="BM764" i="10"/>
  <c r="P322" i="13" s="1"/>
  <c r="BM838" i="10"/>
  <c r="P396" i="13" s="1"/>
  <c r="N355" i="13"/>
  <c r="BM797" i="10"/>
  <c r="P355" i="13" s="1"/>
  <c r="P515" i="10"/>
  <c r="D515" i="10"/>
  <c r="O515" i="10" s="1"/>
  <c r="N316" i="13"/>
  <c r="BM758" i="10"/>
  <c r="P316" i="13" s="1"/>
  <c r="N364" i="13"/>
  <c r="BM806" i="10"/>
  <c r="P364" i="13" s="1"/>
  <c r="N340" i="13"/>
  <c r="BM782" i="10"/>
  <c r="P340" i="13" s="1"/>
  <c r="P525" i="10"/>
  <c r="D525" i="10"/>
  <c r="O525" i="10" s="1"/>
  <c r="O532" i="10" s="1"/>
  <c r="I25" i="12" s="1"/>
  <c r="D539" i="10"/>
  <c r="O539" i="10" s="1"/>
  <c r="P539" i="10"/>
  <c r="P506" i="10"/>
  <c r="D506" i="10"/>
  <c r="O506" i="10" s="1"/>
  <c r="N334" i="13"/>
  <c r="BM776" i="10"/>
  <c r="P334" i="13" s="1"/>
  <c r="P455" i="10"/>
  <c r="D455" i="10"/>
  <c r="O455" i="10" s="1"/>
  <c r="D483" i="10"/>
  <c r="O483" i="10" s="1"/>
  <c r="P483" i="10"/>
  <c r="P498" i="10"/>
  <c r="D498" i="10"/>
  <c r="N361" i="13"/>
  <c r="BM803" i="10"/>
  <c r="P361" i="13" s="1"/>
  <c r="N315" i="13"/>
  <c r="BM757" i="10"/>
  <c r="P315" i="13" s="1"/>
  <c r="N330" i="13"/>
  <c r="BM772" i="10"/>
  <c r="P330" i="13" s="1"/>
  <c r="N402" i="13"/>
  <c r="BM844" i="10"/>
  <c r="P402" i="13" s="1"/>
  <c r="I57" i="13"/>
  <c r="D475" i="10"/>
  <c r="P475" i="10"/>
  <c r="P512" i="10"/>
  <c r="D512" i="10"/>
  <c r="O512" i="10" s="1"/>
  <c r="N351" i="13"/>
  <c r="BM793" i="10"/>
  <c r="P351" i="13" s="1"/>
  <c r="N332" i="13"/>
  <c r="BM774" i="10"/>
  <c r="P332" i="13" s="1"/>
  <c r="BS506" i="10"/>
  <c r="V64" i="13" s="1"/>
  <c r="BU841" i="10"/>
  <c r="X399" i="13" s="1"/>
  <c r="P465" i="10"/>
  <c r="D465" i="10"/>
  <c r="O465" i="10" s="1"/>
  <c r="D456" i="10"/>
  <c r="O456" i="10" s="1"/>
  <c r="P456" i="10"/>
  <c r="D486" i="10"/>
  <c r="O486" i="10" s="1"/>
  <c r="P486" i="10"/>
  <c r="N325" i="13"/>
  <c r="BM767" i="10"/>
  <c r="P325" i="13" s="1"/>
  <c r="N58" i="13"/>
  <c r="BM500" i="10"/>
  <c r="P58" i="13" s="1"/>
  <c r="S95" i="13"/>
  <c r="G71" i="12"/>
  <c r="G59" i="12" s="1"/>
  <c r="BU512" i="10"/>
  <c r="X70" i="13" s="1"/>
  <c r="BV445" i="10"/>
  <c r="Y3" i="13" s="1"/>
  <c r="S3" i="13"/>
  <c r="BM839" i="10"/>
  <c r="P397" i="13" s="1"/>
  <c r="BS543" i="10"/>
  <c r="V101" i="13" s="1"/>
  <c r="O485" i="10"/>
  <c r="BU445" i="10"/>
  <c r="X3" i="13" s="1"/>
  <c r="J3" i="13"/>
  <c r="J57" i="13"/>
  <c r="BU499" i="10"/>
  <c r="X57" i="13" s="1"/>
  <c r="O95" i="13"/>
  <c r="BM537" i="10"/>
  <c r="BV484" i="10" l="1"/>
  <c r="Y42" i="13" s="1"/>
  <c r="BV496" i="10"/>
  <c r="Y54" i="13" s="1"/>
  <c r="BM484" i="10"/>
  <c r="P42" i="13" s="1"/>
  <c r="BV451" i="10"/>
  <c r="Y9" i="13" s="1"/>
  <c r="BV459" i="10"/>
  <c r="Y17" i="13" s="1"/>
  <c r="BV538" i="10"/>
  <c r="Y96" i="13" s="1"/>
  <c r="N96" i="13"/>
  <c r="BM538" i="10"/>
  <c r="BV532" i="10"/>
  <c r="Y90" i="13" s="1"/>
  <c r="J90" i="13"/>
  <c r="O90" i="13"/>
  <c r="BM532" i="10"/>
  <c r="P90" i="13" s="1"/>
  <c r="F532" i="10"/>
  <c r="N532" i="10"/>
  <c r="BU820" i="10"/>
  <c r="X378" i="13" s="1"/>
  <c r="N519" i="10"/>
  <c r="BU509" i="10"/>
  <c r="X67" i="13" s="1"/>
  <c r="BV509" i="10"/>
  <c r="Y67" i="13" s="1"/>
  <c r="O519" i="10"/>
  <c r="J24" i="12" s="1"/>
  <c r="J66" i="13"/>
  <c r="S66" i="13"/>
  <c r="BV508" i="10"/>
  <c r="Y66" i="13" s="1"/>
  <c r="N66" i="13"/>
  <c r="BM508" i="10"/>
  <c r="P66" i="13" s="1"/>
  <c r="N65" i="13"/>
  <c r="BM507" i="10"/>
  <c r="S65" i="13"/>
  <c r="BV507" i="10"/>
  <c r="Y65" i="13" s="1"/>
  <c r="N59" i="13"/>
  <c r="BM501" i="10"/>
  <c r="P59" i="13" s="1"/>
  <c r="J59" i="13"/>
  <c r="BV501" i="10"/>
  <c r="Y59" i="13" s="1"/>
  <c r="BM497" i="10"/>
  <c r="P55" i="13" s="1"/>
  <c r="J55" i="13"/>
  <c r="S55" i="13"/>
  <c r="BV497" i="10"/>
  <c r="Y55" i="13" s="1"/>
  <c r="BM496" i="10"/>
  <c r="P54" i="13" s="1"/>
  <c r="BU495" i="10"/>
  <c r="X53" i="13" s="1"/>
  <c r="BV495" i="10"/>
  <c r="Y53" i="13" s="1"/>
  <c r="J47" i="13"/>
  <c r="BU489" i="10"/>
  <c r="X47" i="13" s="1"/>
  <c r="BU488" i="10"/>
  <c r="X46" i="13" s="1"/>
  <c r="J45" i="13"/>
  <c r="BU487" i="10"/>
  <c r="X45" i="13" s="1"/>
  <c r="BV486" i="10"/>
  <c r="Y44" i="13" s="1"/>
  <c r="BM486" i="10"/>
  <c r="J43" i="13"/>
  <c r="BU485" i="10"/>
  <c r="X43" i="13" s="1"/>
  <c r="J41" i="13"/>
  <c r="BU483" i="10"/>
  <c r="X41" i="13" s="1"/>
  <c r="S41" i="13"/>
  <c r="BV483" i="10"/>
  <c r="Y41" i="13" s="1"/>
  <c r="N40" i="13"/>
  <c r="BM482" i="10"/>
  <c r="S40" i="13"/>
  <c r="BV482" i="10"/>
  <c r="Y40" i="13" s="1"/>
  <c r="N35" i="13"/>
  <c r="BM477" i="10"/>
  <c r="S35" i="13"/>
  <c r="BV477" i="10"/>
  <c r="Y35" i="13" s="1"/>
  <c r="N34" i="13"/>
  <c r="BM476" i="10"/>
  <c r="P34" i="13" s="1"/>
  <c r="J34" i="13"/>
  <c r="BU476" i="10"/>
  <c r="X34" i="13" s="1"/>
  <c r="J33" i="13"/>
  <c r="BU475" i="10"/>
  <c r="X33" i="13" s="1"/>
  <c r="BU474" i="10"/>
  <c r="X32" i="13" s="1"/>
  <c r="S32" i="13"/>
  <c r="BV474" i="10"/>
  <c r="Y32" i="13" s="1"/>
  <c r="BU473" i="10"/>
  <c r="X31" i="13" s="1"/>
  <c r="N30" i="13"/>
  <c r="BM472" i="10"/>
  <c r="BV472" i="10"/>
  <c r="Y30" i="13" s="1"/>
  <c r="J29" i="13"/>
  <c r="BU471" i="10"/>
  <c r="X29" i="13" s="1"/>
  <c r="BV470" i="10"/>
  <c r="Y28" i="13" s="1"/>
  <c r="J28" i="13"/>
  <c r="BU470" i="10"/>
  <c r="X28" i="13" s="1"/>
  <c r="J22" i="13"/>
  <c r="BU464" i="10"/>
  <c r="X22" i="13" s="1"/>
  <c r="J21" i="13"/>
  <c r="BU463" i="10"/>
  <c r="X21" i="13" s="1"/>
  <c r="BV462" i="10"/>
  <c r="Y20" i="13" s="1"/>
  <c r="BM462" i="10"/>
  <c r="O19" i="13"/>
  <c r="BM461" i="10"/>
  <c r="N18" i="13"/>
  <c r="BM460" i="10"/>
  <c r="J17" i="13"/>
  <c r="BU459" i="10"/>
  <c r="X17" i="13" s="1"/>
  <c r="S16" i="13"/>
  <c r="BV458" i="10"/>
  <c r="Y16" i="13" s="1"/>
  <c r="BM458" i="10"/>
  <c r="H42" i="12"/>
  <c r="S15" i="13"/>
  <c r="BV457" i="10"/>
  <c r="Y15" i="13" s="1"/>
  <c r="N15" i="13"/>
  <c r="BM457" i="10"/>
  <c r="P15" i="13" s="1"/>
  <c r="J15" i="13"/>
  <c r="J10" i="13"/>
  <c r="BU452" i="10"/>
  <c r="X10" i="13" s="1"/>
  <c r="J9" i="13"/>
  <c r="BU451" i="10"/>
  <c r="X9" i="13" s="1"/>
  <c r="N8" i="13"/>
  <c r="BM450" i="10"/>
  <c r="S8" i="13"/>
  <c r="BV450" i="10"/>
  <c r="Y8" i="13" s="1"/>
  <c r="H43" i="12"/>
  <c r="J7" i="13"/>
  <c r="BU449" i="10"/>
  <c r="X7" i="13" s="1"/>
  <c r="BU448" i="10"/>
  <c r="X6" i="13" s="1"/>
  <c r="BM447" i="10"/>
  <c r="P5" i="13" s="1"/>
  <c r="S5" i="13"/>
  <c r="BV447" i="10"/>
  <c r="Y5" i="13" s="1"/>
  <c r="J5" i="13"/>
  <c r="N4" i="13"/>
  <c r="BM446" i="10"/>
  <c r="BV446" i="10"/>
  <c r="Y4" i="13" s="1"/>
  <c r="F494" i="10"/>
  <c r="O462" i="10"/>
  <c r="O469" i="10" s="1"/>
  <c r="J22" i="12" s="1"/>
  <c r="F469" i="10"/>
  <c r="N469" i="10"/>
  <c r="O498" i="10"/>
  <c r="O507" i="10" s="1"/>
  <c r="I24" i="12" s="1"/>
  <c r="N507" i="10"/>
  <c r="F507" i="10"/>
  <c r="N494" i="10"/>
  <c r="O494" i="10"/>
  <c r="J23" i="12" s="1"/>
  <c r="F519" i="10"/>
  <c r="O448" i="10"/>
  <c r="O457" i="10" s="1"/>
  <c r="I22" i="12" s="1"/>
  <c r="F457" i="10"/>
  <c r="N457" i="10"/>
  <c r="O534" i="10"/>
  <c r="O544" i="10" s="1"/>
  <c r="J25" i="12" s="1"/>
  <c r="F544" i="10"/>
  <c r="N544" i="10"/>
  <c r="O475" i="10"/>
  <c r="O482" i="10" s="1"/>
  <c r="I23" i="12" s="1"/>
  <c r="F482" i="10"/>
  <c r="N482" i="10"/>
  <c r="BU500" i="10"/>
  <c r="X58" i="13" s="1"/>
  <c r="P95" i="13"/>
  <c r="BU537" i="10"/>
  <c r="X95" i="13" s="1"/>
  <c r="BU484" i="10" l="1"/>
  <c r="X42" i="13" s="1"/>
  <c r="P544" i="10"/>
  <c r="O25" i="12" s="1"/>
  <c r="P96" i="13"/>
  <c r="BU538" i="10"/>
  <c r="X96" i="13" s="1"/>
  <c r="BU532" i="10"/>
  <c r="X90" i="13" s="1"/>
  <c r="P532" i="10"/>
  <c r="N25" i="12" s="1"/>
  <c r="P519" i="10"/>
  <c r="O24" i="12" s="1"/>
  <c r="BU508" i="10"/>
  <c r="X66" i="13" s="1"/>
  <c r="P65" i="13"/>
  <c r="BU507" i="10"/>
  <c r="X65" i="13" s="1"/>
  <c r="BU501" i="10"/>
  <c r="X59" i="13" s="1"/>
  <c r="BU497" i="10"/>
  <c r="X55" i="13" s="1"/>
  <c r="BU496" i="10"/>
  <c r="X54" i="13" s="1"/>
  <c r="P44" i="13"/>
  <c r="BU486" i="10"/>
  <c r="X44" i="13" s="1"/>
  <c r="P40" i="13"/>
  <c r="BU482" i="10"/>
  <c r="X40" i="13" s="1"/>
  <c r="P35" i="13"/>
  <c r="BU477" i="10"/>
  <c r="X35" i="13" s="1"/>
  <c r="P482" i="10"/>
  <c r="N23" i="12" s="1"/>
  <c r="P30" i="13"/>
  <c r="BU472" i="10"/>
  <c r="X30" i="13" s="1"/>
  <c r="P20" i="13"/>
  <c r="BU462" i="10"/>
  <c r="X20" i="13" s="1"/>
  <c r="P19" i="13"/>
  <c r="BU461" i="10"/>
  <c r="X19" i="13" s="1"/>
  <c r="P18" i="13"/>
  <c r="BU460" i="10"/>
  <c r="X18" i="13" s="1"/>
  <c r="P16" i="13"/>
  <c r="BU458" i="10"/>
  <c r="X16" i="13" s="1"/>
  <c r="BU457" i="10"/>
  <c r="X15" i="13" s="1"/>
  <c r="P8" i="13"/>
  <c r="BU450" i="10"/>
  <c r="X8" i="13" s="1"/>
  <c r="BU447" i="10"/>
  <c r="X5" i="13" s="1"/>
  <c r="P4" i="13"/>
  <c r="BU446" i="10"/>
  <c r="X4" i="13" s="1"/>
  <c r="P507" i="10"/>
  <c r="N24" i="12" s="1"/>
  <c r="P494" i="10"/>
  <c r="O23" i="12" s="1"/>
  <c r="P457" i="10"/>
  <c r="N22" i="12" s="1"/>
  <c r="P469" i="10"/>
  <c r="O22" i="12" s="1"/>
</calcChain>
</file>

<file path=xl/sharedStrings.xml><?xml version="1.0" encoding="utf-8"?>
<sst xmlns="http://schemas.openxmlformats.org/spreadsheetml/2006/main" count="1237" uniqueCount="463">
  <si>
    <t>DISCIPLINE FACULTATIVE</t>
  </si>
  <si>
    <t>SEMESTRUL 1</t>
  </si>
  <si>
    <t>SEMESTRUL 2</t>
  </si>
  <si>
    <t>SEMESTRUL 3</t>
  </si>
  <si>
    <t>SEMESTRUL 4</t>
  </si>
  <si>
    <t>E</t>
  </si>
  <si>
    <t>C</t>
  </si>
  <si>
    <t>DC</t>
  </si>
  <si>
    <t>total/ sem.</t>
  </si>
  <si>
    <t xml:space="preserve">ore: </t>
  </si>
  <si>
    <t>VPI:</t>
  </si>
  <si>
    <t xml:space="preserve">credite: </t>
  </si>
  <si>
    <t xml:space="preserve">evaluări: </t>
  </si>
  <si>
    <t>total/ săpt.</t>
  </si>
  <si>
    <t>din care:</t>
  </si>
  <si>
    <t>(c, s, l, p)</t>
  </si>
  <si>
    <t>Legenda</t>
  </si>
  <si>
    <t>s=nr.ore seminar</t>
  </si>
  <si>
    <t>Nume disciplina</t>
  </si>
  <si>
    <t>l=nr.ore laborator</t>
  </si>
  <si>
    <t>p=nr.ore proiect</t>
  </si>
  <si>
    <t>Cod</t>
  </si>
  <si>
    <t>nc</t>
  </si>
  <si>
    <t>FE</t>
  </si>
  <si>
    <t>c</t>
  </si>
  <si>
    <t>s</t>
  </si>
  <si>
    <t>l</t>
  </si>
  <si>
    <t>p</t>
  </si>
  <si>
    <t>CF</t>
  </si>
  <si>
    <t>VPI</t>
  </si>
  <si>
    <t>CF=categorie formativa careia ii apartine disciplina</t>
  </si>
  <si>
    <t xml:space="preserve"> </t>
  </si>
  <si>
    <t>Cod = cod disciplina</t>
  </si>
  <si>
    <t>nc = nr.credite transferabile</t>
  </si>
  <si>
    <t>DC - disciplina complementara</t>
  </si>
  <si>
    <t>FE = forma de evaluare {E, D, C, P-E, P-D}</t>
  </si>
  <si>
    <t>DD - disciplina in domeniu</t>
  </si>
  <si>
    <t>E=examen, D-evaluare distribuită, C-colocviu</t>
  </si>
  <si>
    <t>DF - disciplina fundamentala</t>
  </si>
  <si>
    <t>RECTOR,</t>
  </si>
  <si>
    <t>P - E - proiect autonom cu examinare ca si in cazul disciplinelor cu examen</t>
  </si>
  <si>
    <t>DS - disciplina de specialitate</t>
  </si>
  <si>
    <t>DECAN,</t>
  </si>
  <si>
    <t>VPI = volum de ore necesar pregatirii individuale</t>
  </si>
  <si>
    <t>Exemplu</t>
  </si>
  <si>
    <t>DF</t>
  </si>
  <si>
    <t>Universitatea Politehnica Timişoara</t>
  </si>
  <si>
    <t>CodDL</t>
  </si>
  <si>
    <t>ciclul</t>
  </si>
  <si>
    <t>c1c2c3</t>
  </si>
  <si>
    <t>a1a2</t>
  </si>
  <si>
    <t>L</t>
  </si>
  <si>
    <t>1</t>
  </si>
  <si>
    <t>DD</t>
  </si>
  <si>
    <t>2</t>
  </si>
  <si>
    <t>3</t>
  </si>
  <si>
    <t>4</t>
  </si>
  <si>
    <t>5</t>
  </si>
  <si>
    <t>DS</t>
  </si>
  <si>
    <t>6</t>
  </si>
  <si>
    <t>7</t>
  </si>
  <si>
    <t>8</t>
  </si>
  <si>
    <t>9</t>
  </si>
  <si>
    <t>10</t>
  </si>
  <si>
    <t>11</t>
  </si>
  <si>
    <t>01</t>
  </si>
  <si>
    <t>02</t>
  </si>
  <si>
    <t>03</t>
  </si>
  <si>
    <t>04</t>
  </si>
  <si>
    <t xml:space="preserve">P - D - proiect autonom cu examinare </t>
  </si>
  <si>
    <t xml:space="preserve">PLAN DE ÎNVĂŢĂMÂNT </t>
  </si>
  <si>
    <r>
      <t xml:space="preserve">Ramura de stiinta </t>
    </r>
    <r>
      <rPr>
        <b/>
        <sz val="11"/>
        <color indexed="18"/>
        <rFont val="Arial"/>
        <family val="2"/>
        <charset val="238"/>
      </rPr>
      <t>(RSI):</t>
    </r>
    <r>
      <rPr>
        <sz val="11"/>
        <color indexed="18"/>
        <rFont val="Arial"/>
        <family val="2"/>
        <charset val="238"/>
      </rPr>
      <t xml:space="preserve"> </t>
    </r>
  </si>
  <si>
    <r>
      <t xml:space="preserve">Domeniul de licenta </t>
    </r>
    <r>
      <rPr>
        <b/>
        <sz val="11"/>
        <color indexed="18"/>
        <rFont val="Arial"/>
        <family val="2"/>
        <charset val="238"/>
      </rPr>
      <t>(DL):</t>
    </r>
    <r>
      <rPr>
        <sz val="11"/>
        <color indexed="18"/>
        <rFont val="Arial"/>
        <family val="2"/>
        <charset val="238"/>
      </rPr>
      <t xml:space="preserve"> </t>
    </r>
  </si>
  <si>
    <r>
      <t xml:space="preserve">Domeniul fundamental </t>
    </r>
    <r>
      <rPr>
        <b/>
        <sz val="11"/>
        <color indexed="18"/>
        <rFont val="Arial"/>
        <family val="2"/>
        <charset val="238"/>
      </rPr>
      <t>(DFI):</t>
    </r>
    <r>
      <rPr>
        <sz val="11"/>
        <color indexed="18"/>
        <rFont val="Arial"/>
        <family val="2"/>
        <charset val="238"/>
      </rPr>
      <t xml:space="preserve"> </t>
    </r>
  </si>
  <si>
    <t>PLAN DE ÎNVĂŢĂMÂNT</t>
  </si>
  <si>
    <t>SEMESTRUL 5</t>
  </si>
  <si>
    <t>SEMESTRUL 6</t>
  </si>
  <si>
    <t>SEMESTRUL 7</t>
  </si>
  <si>
    <t>SEMESTRUL 8</t>
  </si>
  <si>
    <t>Competenţe profesionale:</t>
  </si>
  <si>
    <t>Competenţe transversale:</t>
  </si>
  <si>
    <t>DISCIPLINE OPTIONALE</t>
  </si>
  <si>
    <t>05</t>
  </si>
  <si>
    <t>06</t>
  </si>
  <si>
    <t>07</t>
  </si>
  <si>
    <t>08</t>
  </si>
  <si>
    <t>09</t>
  </si>
  <si>
    <t>12</t>
  </si>
  <si>
    <r>
      <t>Nota</t>
    </r>
    <r>
      <rPr>
        <sz val="11"/>
        <color indexed="18"/>
        <rFont val="Arial"/>
        <family val="2"/>
        <charset val="238"/>
      </rPr>
      <t xml:space="preserve">: Din fiecare dintre grupurile de </t>
    </r>
    <r>
      <rPr>
        <b/>
        <sz val="11"/>
        <color indexed="18"/>
        <rFont val="Arial"/>
        <family val="2"/>
        <charset val="238"/>
      </rPr>
      <t xml:space="preserve">Discipline opţionale </t>
    </r>
    <r>
      <rPr>
        <sz val="11"/>
        <color indexed="18"/>
        <rFont val="Arial"/>
        <family val="2"/>
        <charset val="238"/>
      </rPr>
      <t>se activează un număr de discipline  în funcţie de opţiunile studenţilor, de numărul studenţilor şi de acoperirea financiară.</t>
    </r>
  </si>
  <si>
    <t>PLAN DE ÎNVĂȚĂMÂNT</t>
  </si>
  <si>
    <t>Programul de studii - Licență:</t>
  </si>
  <si>
    <t>4 ani / 240 credite</t>
  </si>
  <si>
    <t>Forma de învățământ:</t>
  </si>
  <si>
    <t>Durata studiilor / Numărul de credite:</t>
  </si>
  <si>
    <t>Finalități:</t>
  </si>
  <si>
    <t xml:space="preserve">Domeniul fundamental (DFI): </t>
  </si>
  <si>
    <t xml:space="preserve">Ramura de stiinta (RSI): </t>
  </si>
  <si>
    <t xml:space="preserve">Domeniul de licenta (DL): </t>
  </si>
  <si>
    <t>Absolvenții programului de studii universitare de licență vor accesa următoarele ocupații posibile conform Clasificării Ocupațiilor din România ISCO-08:</t>
  </si>
  <si>
    <t>I. Credite</t>
  </si>
  <si>
    <t>Credite pentru disciplinele obligatorii:</t>
  </si>
  <si>
    <t>Credite pentru disciplinele opționale:</t>
  </si>
  <si>
    <t>Credite pentru disciplinele de Educație Fizică:</t>
  </si>
  <si>
    <t>Credite pentru elaborarea proiectului de diplomă:</t>
  </si>
  <si>
    <t>Anul</t>
  </si>
  <si>
    <t>Anul I</t>
  </si>
  <si>
    <t>Anul II</t>
  </si>
  <si>
    <t>Anul III</t>
  </si>
  <si>
    <t>Anul IV</t>
  </si>
  <si>
    <t>Activități didactice</t>
  </si>
  <si>
    <t>sem. I</t>
  </si>
  <si>
    <t>sem. II</t>
  </si>
  <si>
    <t>II. Structura Anului Universitar (în nr. săptămâni)</t>
  </si>
  <si>
    <t>Iarnă</t>
  </si>
  <si>
    <t>Vară</t>
  </si>
  <si>
    <t>Restanță vară</t>
  </si>
  <si>
    <t>Restanță Toamnă</t>
  </si>
  <si>
    <t>Restanțe iarnă</t>
  </si>
  <si>
    <t>Sesiuni</t>
  </si>
  <si>
    <t>Practică*</t>
  </si>
  <si>
    <t>ore</t>
  </si>
  <si>
    <t>Discipline opționale:</t>
  </si>
  <si>
    <t>Discipline facultative:</t>
  </si>
  <si>
    <t>Număr total de ore obligatorii (impuse+opționale):</t>
  </si>
  <si>
    <t>Discipline impuse:</t>
  </si>
  <si>
    <t>min 17%</t>
  </si>
  <si>
    <t>min 38%</t>
  </si>
  <si>
    <t>min 25%</t>
  </si>
  <si>
    <t>max 8%</t>
  </si>
  <si>
    <t>Discipline fundamentale (DF):</t>
  </si>
  <si>
    <t>Discipline în domeniu (DD):</t>
  </si>
  <si>
    <t>Discipline de specialitate (DS):</t>
  </si>
  <si>
    <t>Discipline complementare (DC):</t>
  </si>
  <si>
    <t>max 90%</t>
  </si>
  <si>
    <t>min 10%</t>
  </si>
  <si>
    <t>Raport ore curs / ore aplicații</t>
  </si>
  <si>
    <t>0.8  -  1.2</t>
  </si>
  <si>
    <t>ore / săptămână</t>
  </si>
  <si>
    <t>Distribuția numărului de credite pe semestre:</t>
  </si>
  <si>
    <t>Total</t>
  </si>
  <si>
    <t>1. Comunicarea temei proiectului de diplomă - semestrul VII</t>
  </si>
  <si>
    <t>2. Elaborarea proiectului de diplomă - semestrul VIII</t>
  </si>
  <si>
    <t>Numărul de credite alocate conform legislației</t>
  </si>
  <si>
    <t>IV. Ponderile disciplinelor</t>
  </si>
  <si>
    <t>III. Examinare</t>
  </si>
  <si>
    <t>V. Distribuția orelor la disciplinele obligatorii pe săptămână</t>
  </si>
  <si>
    <t>VI. Examenul de finalizare a studiilor</t>
  </si>
  <si>
    <t>Nr. total discipline obligatorii:</t>
  </si>
  <si>
    <t>min 50%</t>
  </si>
  <si>
    <t>Număr total ore practică</t>
  </si>
  <si>
    <t>min 240 ore</t>
  </si>
  <si>
    <t>min 3152 max 3376</t>
  </si>
  <si>
    <t>min 4 credite</t>
  </si>
  <si>
    <t>10 credite</t>
  </si>
  <si>
    <t>26-28 ore/săptămână</t>
  </si>
  <si>
    <t>Zona de date</t>
  </si>
  <si>
    <t>total</t>
  </si>
  <si>
    <t>Ex</t>
  </si>
  <si>
    <t>ED</t>
  </si>
  <si>
    <t>Explicatii</t>
  </si>
  <si>
    <t>An /semestru</t>
  </si>
  <si>
    <t>opt</t>
  </si>
  <si>
    <t>tot</t>
  </si>
  <si>
    <t>impus</t>
  </si>
  <si>
    <t>nr.discipline</t>
  </si>
  <si>
    <t>credite.discipline</t>
  </si>
  <si>
    <t>ore.discipline</t>
  </si>
  <si>
    <t>fac</t>
  </si>
  <si>
    <t>Invatamant la distanta</t>
  </si>
  <si>
    <t>prac</t>
  </si>
  <si>
    <t>elab</t>
  </si>
  <si>
    <t>sus</t>
  </si>
  <si>
    <t>edfiz</t>
  </si>
  <si>
    <t>ore curs</t>
  </si>
  <si>
    <t>IF - Invatamant cu frecventa</t>
  </si>
  <si>
    <t>IFR - Invatamant cu frecventa redusa</t>
  </si>
  <si>
    <t>practica</t>
  </si>
  <si>
    <t>sem</t>
  </si>
  <si>
    <t>3. Susținerea proiectului de diplomă: sesiuni iunie, septembrie, februarie</t>
  </si>
  <si>
    <t>Programul de studii-Licență:</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</si>
  <si>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</si>
  <si>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</si>
  <si>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</si>
  <si>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procent:</t>
  </si>
  <si>
    <t>facultative</t>
  </si>
  <si>
    <t>ID</t>
  </si>
  <si>
    <t>Disciplina</t>
  </si>
  <si>
    <t>Universitatea</t>
  </si>
  <si>
    <t>Facultatea</t>
  </si>
  <si>
    <t>Ciclu</t>
  </si>
  <si>
    <t>Program Studii</t>
  </si>
  <si>
    <t>An</t>
  </si>
  <si>
    <t>Tip Ev</t>
  </si>
  <si>
    <t>Regim Disc</t>
  </si>
  <si>
    <t>Sem</t>
  </si>
  <si>
    <t>Nr credite</t>
  </si>
  <si>
    <t>Total ore integral /sem</t>
  </si>
  <si>
    <t>VPI/sapt</t>
  </si>
  <si>
    <t>VPI/sem</t>
  </si>
  <si>
    <t>Total ore partial /sapt</t>
  </si>
  <si>
    <t>Total ore partial /sem</t>
  </si>
  <si>
    <t>Practica/sapt</t>
  </si>
  <si>
    <t>C/sapt</t>
  </si>
  <si>
    <t>S/L/P/sapt</t>
  </si>
  <si>
    <t>C/sem</t>
  </si>
  <si>
    <t>S/L/P/sem</t>
  </si>
  <si>
    <t>Elab proiect/sapt</t>
  </si>
  <si>
    <t>Total ore integral/sapt</t>
  </si>
  <si>
    <t>Practica/sem</t>
  </si>
  <si>
    <t>Elab proiect/sem</t>
  </si>
  <si>
    <t>Total ore/sapt</t>
  </si>
  <si>
    <t>Total ore/sem</t>
  </si>
  <si>
    <t>Cod DFI</t>
  </si>
  <si>
    <t>CodRSI</t>
  </si>
  <si>
    <t>Cod S</t>
  </si>
  <si>
    <t>codDisciplina</t>
  </si>
  <si>
    <t>Semestrul 1</t>
  </si>
  <si>
    <t>Semestrul 2</t>
  </si>
  <si>
    <t>Semestrul 3</t>
  </si>
  <si>
    <t>Semestrul 4</t>
  </si>
  <si>
    <t>Semestrul 5</t>
  </si>
  <si>
    <t>Semestrul 6</t>
  </si>
  <si>
    <t>Semestrul 7</t>
  </si>
  <si>
    <t>Semestrul 8</t>
  </si>
  <si>
    <t>Practica</t>
  </si>
  <si>
    <t>Categorie formativa</t>
  </si>
  <si>
    <t>Optionale</t>
  </si>
  <si>
    <t>Facultative</t>
  </si>
  <si>
    <t>Facultate</t>
  </si>
  <si>
    <t>Domeniu</t>
  </si>
  <si>
    <t>Cod_DL</t>
  </si>
  <si>
    <t>Program</t>
  </si>
  <si>
    <t>DFI</t>
  </si>
  <si>
    <t>RSI</t>
  </si>
  <si>
    <t>Cod_S</t>
  </si>
  <si>
    <t>13</t>
  </si>
  <si>
    <t>14</t>
  </si>
  <si>
    <t>15</t>
  </si>
  <si>
    <t>16</t>
  </si>
  <si>
    <t>17</t>
  </si>
  <si>
    <t>18</t>
  </si>
  <si>
    <t>19</t>
  </si>
  <si>
    <t>20</t>
  </si>
  <si>
    <t>21</t>
  </si>
  <si>
    <t>22</t>
  </si>
  <si>
    <t>23</t>
  </si>
  <si>
    <t>24</t>
  </si>
  <si>
    <t>V4</t>
  </si>
  <si>
    <t>2019_01_01_1230</t>
  </si>
  <si>
    <t>24 optionale</t>
  </si>
  <si>
    <t>25</t>
  </si>
  <si>
    <t>26</t>
  </si>
  <si>
    <t>corectat  P-e si P-d</t>
  </si>
  <si>
    <t>preluare decan in planuri</t>
  </si>
  <si>
    <t>VPI actualizat la anii 3 si 4</t>
  </si>
  <si>
    <t>Corectat practica la 3 cifre</t>
  </si>
  <si>
    <t>Misiunea programului de studii:</t>
  </si>
  <si>
    <t>Obiectivele programului de studii:</t>
  </si>
  <si>
    <t>CF      {DC, DD, DF, DS}</t>
  </si>
  <si>
    <t>S-a corectat calculul formelor de evaluare la sem 4</t>
  </si>
  <si>
    <t>12.06.2019</t>
  </si>
  <si>
    <r>
      <t xml:space="preserve">* Practica se elaborează pe baza unor programe elaborate în departamente și aprobate de Consiliul Facultății. Practica se desfășoară în cadrul facultății sau în unități economice de profil, pe baza unor convenții de practică. În semestrul VIII cele </t>
    </r>
    <r>
      <rPr>
        <sz val="18"/>
        <color indexed="10"/>
        <rFont val="Arial"/>
        <family val="2"/>
      </rPr>
      <t>două</t>
    </r>
    <r>
      <rPr>
        <sz val="18"/>
        <rFont val="Arial"/>
        <family val="2"/>
      </rPr>
      <t xml:space="preserve"> săptămâni de practică sunt distribuite în timpul întregului semestru.</t>
    </r>
  </si>
  <si>
    <t>Credite la practică (în cadrul disciplinelor obligatorii):</t>
  </si>
  <si>
    <t>03.09.2019</t>
  </si>
  <si>
    <t>S-a introdus un rand suplimentar la anii 3 si 4 (randul 10)</t>
  </si>
  <si>
    <t>Nr. discipline finalizate cu Examen:</t>
  </si>
  <si>
    <t>Nr. discipline finalizate cu Evaluare Distribuită:</t>
  </si>
  <si>
    <t>Nr. discipline finalizate cu Colocviu:</t>
  </si>
  <si>
    <t>Observatii:</t>
  </si>
  <si>
    <t>03.06.2020</t>
  </si>
  <si>
    <t>s-a introdus celula pt Vap /practica</t>
  </si>
  <si>
    <t>denumire</t>
  </si>
  <si>
    <t>nr.ore</t>
  </si>
  <si>
    <t>Au toate disciplinele 25 ore/credit?</t>
  </si>
  <si>
    <t>Crt 25ore/credit</t>
  </si>
  <si>
    <t>PracticaVap/sapt</t>
  </si>
  <si>
    <t>VAPPractica/sem</t>
  </si>
  <si>
    <t>SUM CA+VPI</t>
  </si>
  <si>
    <t>Pr</t>
  </si>
  <si>
    <t>Pr - volum de ore necesar activitatilor partial asistate / practica</t>
  </si>
  <si>
    <t>c=nr.ore curs</t>
  </si>
  <si>
    <t xml:space="preserve">ore didactice: </t>
  </si>
  <si>
    <t>Numar ore/credit</t>
  </si>
  <si>
    <t>Conf.univ.dr.ing. Florin DRĂGAN</t>
  </si>
  <si>
    <t>S/L/P</t>
  </si>
  <si>
    <t>VAI</t>
  </si>
  <si>
    <t>compl</t>
  </si>
  <si>
    <t>Credite pentru promovarea examenului de diplomă:</t>
  </si>
  <si>
    <t>Competențele programului de studii:</t>
  </si>
  <si>
    <t>pr</t>
  </si>
  <si>
    <t>D</t>
  </si>
  <si>
    <t>Elaborare proiect de diplomă</t>
  </si>
  <si>
    <t>Examen de diplomă*</t>
  </si>
  <si>
    <r>
      <t>Observatii:</t>
    </r>
    <r>
      <rPr>
        <b/>
        <i/>
        <sz val="11"/>
        <color indexed="18"/>
        <rFont val="Arial"/>
        <family val="2"/>
      </rPr>
      <t xml:space="preserve"> </t>
    </r>
  </si>
  <si>
    <t>04.07.2021</t>
  </si>
  <si>
    <t>Randuri pentru observatii</t>
  </si>
  <si>
    <t>Calcul ore/credit cu practica</t>
  </si>
  <si>
    <t>06.09.2021</t>
  </si>
  <si>
    <t>Formatare pe serii de studenti in loc de an calendaristic</t>
  </si>
  <si>
    <t>An_cal</t>
  </si>
  <si>
    <t>versiune</t>
  </si>
  <si>
    <t>stiinte ingineresti</t>
  </si>
  <si>
    <t xml:space="preserve"> (exclusiv creditele pentru promovarea examenului de diplomă) </t>
  </si>
  <si>
    <t>06.10.2021</t>
  </si>
  <si>
    <t>defalcare credite ultimul an</t>
  </si>
  <si>
    <t>20.06.2022</t>
  </si>
  <si>
    <t>introducere observatie referitoare la elaborare lucrare de diploma</t>
  </si>
  <si>
    <t>* constă din: a. verificarea cunoştinţelor fundamentale şi de specialitate; b. susţinerea lucrării de licenţă/diplomă.
** Credite suplimentare alocate Examenului de diplomă</t>
  </si>
  <si>
    <t>se calculeaza raportul ore curs/activitati  cu tot cu practica</t>
  </si>
  <si>
    <t>Facultatea AUTOMATICĂ ȘI CALCULATOARE</t>
  </si>
  <si>
    <t>AUTOMATICĂ ȘI INFORMATICĂ APLICATĂ</t>
  </si>
  <si>
    <t>ŞTIINŢE INGINEREŞTI</t>
  </si>
  <si>
    <t>INGINERIA SISTEMELOR, CALCULATOARE ŞI TEHNOLOGIA INFORMAŢIEI</t>
  </si>
  <si>
    <t>INGINERIA SISTEMELOR</t>
  </si>
  <si>
    <t>Prof.univ.dr.ing. Marius-George MARCU</t>
  </si>
  <si>
    <t>Formarea de specialiști pentru domeniile tehnic, ştiinţific şi administrativ, conform cerinţelor pieţei muncii din regiunea de Vest, din ţară, din Uniunea Europeană şi din întreaga lume, capabili să participe și la activităţi de cercetare în domeniul automaticii și informaticii aplicate, prin antrenarea lor la realizarea unor teme şi proiecte coordonate de departamentele implicate în desfăşurarea programului de studii.</t>
  </si>
  <si>
    <t>1. Utilizarea de cunoştinţe de matematică, fizică, tehnica măsurării, grafică tehnică, inginerie mecanică, chimică, electrică şi electronică în ingineria sistemelor.
2. Operarea cu concepte fundamentale din ştiinţa calculatoarelor, tehnologia informaţiei și comunicațiilor.
3. Utilizarea fundamentelor automaticii, a metodelor de modelare, simulare, identificare şi analiză a proceselor, a tehnicilor de proiectare asistată de calculator.
4. Proiectarea, implementarea, testarea, utilizarea şi mentenanţa sistemelor cu echipamente de uz general şi dedicat, inclusiv reţele de calculatoare, pentru aplicaţii de automatică şi informatică aplicată.
5. Dezvoltarea de aplicaţii şi implementarea algoritmilor şi structurilor de conducere automata, utilizând principii de management de proiect, medii de programare şi tehnologii bazate pe microcontrolere, procesoare de semnal, automate programabile, sisteme încorporate.
6. Aplicarea de cunoştinţe de legislaţie, economie, marketing, afaceri și asigurare a calității, în contexte economice şi manageriale.</t>
  </si>
  <si>
    <t>CT1. Aplicarea, în contextul respectării legislaţiei, a drepturilor de proprietate intelectuala (inclusiv transfer tehnologic), a metodologiei de certificare a produselor, a principiilor, normelor şi valorilor codului de etică profesională în cadrul propriei strategii de muncă riguroasă, eficientă şi responsabilă.
CT2. Identificarea rolurilor şi responsabilităţilor într-o echipă plurispecializată luarea deciziilor și atribuirea de sarcini, cu aplicarea de tehnici de relaţionare şi muncă eficientă în cadrul echipei.
CT3. Identificarea oportunităţilor de formare continuă şi valorificarea eficientă a resurselor şi tehnicilor de învăţare pentru propria dezvoltare.</t>
  </si>
  <si>
    <t>- inginer automatist (215202)
- inginer producție (215205)
- inginer sisteme de securitate (215222)</t>
  </si>
  <si>
    <t>021</t>
  </si>
  <si>
    <t>Analiză matematică</t>
  </si>
  <si>
    <t>Fizică</t>
  </si>
  <si>
    <t>Educație fizică și sport 1</t>
  </si>
  <si>
    <t>Disciplină facultativă</t>
  </si>
  <si>
    <t>f</t>
  </si>
  <si>
    <t>Matematici speciale
(Probabilități și statistică)</t>
  </si>
  <si>
    <t>Tehnici de programare</t>
  </si>
  <si>
    <t>Educație fizică și sport 2</t>
  </si>
  <si>
    <t>Teoria sistemelor 1</t>
  </si>
  <si>
    <t>Programare orientată pe obiecte</t>
  </si>
  <si>
    <t>Arhitectura calculatoarelor</t>
  </si>
  <si>
    <t>Comunicare</t>
  </si>
  <si>
    <t>Educație fizică și sport 3</t>
  </si>
  <si>
    <t>Baze de date</t>
  </si>
  <si>
    <t>Microeconomie</t>
  </si>
  <si>
    <t>Educație fizică și sport 4</t>
  </si>
  <si>
    <t>Sisteme încorporate</t>
  </si>
  <si>
    <t>Programare Java</t>
  </si>
  <si>
    <t>Disciplină opțională 1 (Set AIA.3.1)</t>
  </si>
  <si>
    <t>Disciplină opțională 2 (Set AIA.3.1)</t>
  </si>
  <si>
    <t xml:space="preserve">Proiect sincretic opțional 1 </t>
  </si>
  <si>
    <t>Management și Marketing</t>
  </si>
  <si>
    <t>Ingineria reglării automate</t>
  </si>
  <si>
    <t>Sisteme de operare</t>
  </si>
  <si>
    <t>Rețele de calculatoare</t>
  </si>
  <si>
    <t>Disciplină opțională 3 A sau IA (Set A.3.2 sau IA.3.2)</t>
  </si>
  <si>
    <t>Disciplină opțională 4 A sau IA  (Set A.3.2 sau IA.3.2)</t>
  </si>
  <si>
    <t>Proiect sincretic opțional 2</t>
  </si>
  <si>
    <t>Disciplină opțională complementară (Set AIA.3.2C)</t>
  </si>
  <si>
    <t>Practică de domeniu</t>
  </si>
  <si>
    <t>Practică de specialitate</t>
  </si>
  <si>
    <t>Disciplină opțională 5 A sau IA (Set A.4.1 sau IA.4.1)</t>
  </si>
  <si>
    <t>Disciplină opțională 6 A sau IA (Set A.4.1 sau IA.4.1)</t>
  </si>
  <si>
    <t>Disciplină opțională 7 (Set AIA.4.1)</t>
  </si>
  <si>
    <t>Disciplină opțională 8 (Set AIA.4.1)</t>
  </si>
  <si>
    <t>Disciplină opțională 9 (Set AIA.4.1)</t>
  </si>
  <si>
    <t>Disciplină opțională 10 (Set AIA.4.1)</t>
  </si>
  <si>
    <t>Disciplină opțională 11 (Set AIA.4.1)</t>
  </si>
  <si>
    <t>Abordări psihologice în informatică</t>
  </si>
  <si>
    <t>Disciplină opțională 12 A sau IA
(Set A.4.2.1 sau IA.4.2.1)</t>
  </si>
  <si>
    <t>Disciplină opțională 13 A sau IA
(Set A.4.2.1 sau IA.4.2.1)</t>
  </si>
  <si>
    <t>Disciplină opțională 14 A sau IA
(Set A.4.2.1 sau IA.4.2.1)</t>
  </si>
  <si>
    <t>Disciplină opțională 15 IA sau A
(Set IA.4.2.2 sau A.4.2.2)</t>
  </si>
  <si>
    <t>Practică pentru elaborara proiectului de diplomă</t>
  </si>
  <si>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t>
    </r>
  </si>
  <si>
    <r>
      <t xml:space="preserve">Observatii: (*) - </t>
    </r>
    <r>
      <rPr>
        <i/>
        <sz val="11"/>
        <color indexed="18"/>
        <rFont val="Arial"/>
        <family val="2"/>
      </rPr>
      <t>discipline opționale activate</t>
    </r>
  </si>
  <si>
    <t>Disciplină opțională 1 sau 2
Aplicații cu automate programabile (Set AIA.3.1)</t>
  </si>
  <si>
    <t>Disciplină opțională 1 sau 2
Programarea aplicațiilor internet (Set AIA.3.1)</t>
  </si>
  <si>
    <t>Disciplină opțională 1 sau 2
Identificarea sistemelor (Set AIA.3.1)</t>
  </si>
  <si>
    <t>Disciplină opțională 1 sau 2  
Programare vizuală (Set AIA.3.1)</t>
  </si>
  <si>
    <t>Proiect sincretic opțional 1
Conducerea la distanta a unui proces (P.S.1)</t>
  </si>
  <si>
    <t>Proiect sincretic opțional 1
Monitorizarea parametrilor energiei electrice pentru un proces industrial (P.S.1)</t>
  </si>
  <si>
    <t>Proiect sincretic opțional 1
Utilizarea microcontrolerelor pentru conducerea unor tipuri de micromotoare electrice (P.S.1)</t>
  </si>
  <si>
    <t>Disciplină opțională 3 A sau IA
Teoria sistemelor 2 (Set A.3.2)</t>
  </si>
  <si>
    <t>Proiect sincretic opțional 2
Sisteme de poziţionare și conducere cu microcontrolere (P.S.2)</t>
  </si>
  <si>
    <t>Proiect sincretic opțional 2
Conducerea unei aplic.de tip elevator si interconect. acesteia cu alte dispozitive/medii (P.S.2)</t>
  </si>
  <si>
    <t>Proiect sincretic opțional 2
Proiectarea unui sistem de conducere a unei acţionări automate (P.S.2)</t>
  </si>
  <si>
    <t>Proiect sincretic opțional 2
Proiect mecatronic (P.S.2)</t>
  </si>
  <si>
    <t>Disciplină opțională complementară
Cultură și civilizație (Set AIA.3.2C)</t>
  </si>
  <si>
    <t>Disciplină opțională complementară
Etică și integritate academică (Set AIA.3.2C)</t>
  </si>
  <si>
    <r>
      <t>Observatii: (*) -</t>
    </r>
    <r>
      <rPr>
        <i/>
        <sz val="11"/>
        <color indexed="18"/>
        <rFont val="Arial"/>
        <family val="2"/>
      </rPr>
      <t xml:space="preserve"> discipline opționale activate</t>
    </r>
  </si>
  <si>
    <t>Disciplină opțională 5 A sau IA 
Instrumentație virtuală (Set A.4.1)</t>
  </si>
  <si>
    <t>Disciplină opțională 12-15
Conducerea sistemelor cu evenimente discrete
(Set A.4.2.1, Set IA.4.2.2)</t>
  </si>
  <si>
    <t>Disciplină opțională 6 A sau IA 
Comunicații de date (Set A.4.1)</t>
  </si>
  <si>
    <t>Disciplină opțională 12-15
Conducerea structurilor flexibile de fabricație
(Set A.4.2.1, Set IA.4.2.2)</t>
  </si>
  <si>
    <t>Disciplină opțională 5 A sau IA 
Proiectarea sistemelor software complexe (Set IA.4.1)</t>
  </si>
  <si>
    <t>Disciplină opțională 12-15
Sisteme de conducere fuzzy (Set A.4.2.1, Set IA.4.2.2)</t>
  </si>
  <si>
    <t>Disciplină opțională 6 A sau IA 
Testarea aplicațiilor software (Set IA.4.1)</t>
  </si>
  <si>
    <t>Disciplină opțională 12-15
Dispozitive digitale utilizate în medicină (Set A.4.2.1)</t>
  </si>
  <si>
    <t>Disciplină opțională 12-15
Creativitate și managementul inovației (Set A.4.2.1, Set IA.4.2.2)</t>
  </si>
  <si>
    <t>Disciplină opțională 7-10
Dezvoltarea aplicațiilor de tip Cloud (Set AIA.4.1)</t>
  </si>
  <si>
    <t>Disciplină opțională 12-15
Sisteme de conducere a proceselor continue
(Set A.4.2.1, Set IA.4.2.2)</t>
  </si>
  <si>
    <t>Disciplină opțională 12-15
Internetul industrial al lucrurilor (Set A.4.2.1, Set IA.4.2.2)</t>
  </si>
  <si>
    <t>Disciplină opțională 7-10
Conducerea acționărilor electrice, hidraulice și pneumatice
(Set AIA.4.1)</t>
  </si>
  <si>
    <t>Disciplină opțională 12-15
Circuite periferice și interfețe de proces
(Set A.4.2.1, Set IA.4.2.2)</t>
  </si>
  <si>
    <t>Disciplină opțională 12-15
Fiabilitatea și testarea echipamentelor digitale
(Set A.4.2.1, Set IA.4.2.2)</t>
  </si>
  <si>
    <t>Disciplină opțională 7-10  
Sisteme multiprocesor (Set AIA.4.1)</t>
  </si>
  <si>
    <t>Disciplină opțională 7-10  
Elemente de execuție electrice (Set AIA.4.1)</t>
  </si>
  <si>
    <t>Disciplină opțională 12-15
Tehnici de programare cu baze de date (Set IA.4.2.1)</t>
  </si>
  <si>
    <t>Disciplină opțională 7-10  
Aplicații cu automate programabile (Set AIA.4.1)</t>
  </si>
  <si>
    <t>Disciplină opțională 12-15
Tehnologii multimedia (Set IA.4.2.1, Set A.4.2.2)</t>
  </si>
  <si>
    <t>Disciplină opțională 7-10
Conducerea asistată de calculator a proceselor de fabricație (Set AIA.4.1)</t>
  </si>
  <si>
    <t>Disciplină opțională 12-15
Sisteme de conducere a roboților industriali și a mașinilor unele (Set A.4.2.1, Set IA.4.2.2)</t>
  </si>
  <si>
    <t>Disciplină opțională 7-10
Implementarea sistemelor de conducere automată (Set AIA.4.1)</t>
  </si>
  <si>
    <t>Disciplină opțională 12-15
Informatică aplicată în servicii de sănătate (Set IA.4.2.1, Set A.4.2.2)</t>
  </si>
  <si>
    <t>Disciplină opțională 7-10  
Sisteme de achiziții de date (Set AIA.4.1)</t>
  </si>
  <si>
    <t>Disciplină opțională 12-15
Modelare software. UML și XML (Set IA.4.2.1, Set A.4.2.2)</t>
  </si>
  <si>
    <t>Disciplină opțională 7-10  
Limbaje de asamblare (Set AIA.4.1)</t>
  </si>
  <si>
    <t>Disciplină opțională 12-15
Designul sistemelor Embedded (Set A.4.2.1, Set IA.4.2.2)</t>
  </si>
  <si>
    <t>Disciplină opțională 7-10  
Programarea aplicațiilor internet (Set AIA.4.1)</t>
  </si>
  <si>
    <t>Disciplină opțională 12-15
Vedere artificială (Set IA.4.2.1)</t>
  </si>
  <si>
    <t>Disciplină opțională 7-10  
Proiectarea interfețelor utilizator și grafică (Set AIA.4.1)</t>
  </si>
  <si>
    <t>Disciplină opțională 12-15
Sisteme și componente automotive (Set IA.4.2.1, Set A.4.2.2)</t>
  </si>
  <si>
    <t>Disciplină opțională 7-10  
Programare vizuală (Set AIA.4.1)</t>
  </si>
  <si>
    <t>Disciplină opțională 7-10  
Programarea roboților software (Set AIA.4.1)</t>
  </si>
  <si>
    <t>Disciplină opțională 11
Tehnici de antreprenoriat în automatică și informatică aplicată (Set AIA.4.1)</t>
  </si>
  <si>
    <t>Disciplină opțională 11
Standardizare, grafică tehnică și creație intelectuală (Set AIA.4.1)</t>
  </si>
  <si>
    <t>Psihologia educației</t>
  </si>
  <si>
    <t>Pedagogie I: Fundamentele pedagogiei;Teoria și metodologia curriculumului</t>
  </si>
  <si>
    <t>Pedagogie II: Teoria și metodologia instruirii; Teoria și metodologia evaluării</t>
  </si>
  <si>
    <t>Didactica specializării</t>
  </si>
  <si>
    <t>Programare pas cu pas</t>
  </si>
  <si>
    <t>Voluntariat</t>
  </si>
  <si>
    <t>Limbi străine 3</t>
  </si>
  <si>
    <t>Responsabilitate socială şi activism civic</t>
  </si>
  <si>
    <t>Limbi străine 4</t>
  </si>
  <si>
    <t>Instruire asistată de calculator</t>
  </si>
  <si>
    <t>Managementul clasei de elevi</t>
  </si>
  <si>
    <t>Misiunea programului este de a realiza calificarea Automatică și Informatică Aplicată, caracterizată de competenţele enumerate mai jos, misiune care are o componentă didactică și o componentă de cercetare:
• Misiunea în plan didactic: Pregătirea de ingineri cu cunoștințe de specialitate de automatică și informatică aplicată și cunoștințe generale de ingineria sistemelor, apți de a activa pe piața muncii în organizații de diverse dimensiuni și capabili de a-și perfecționa pregătirea profesională prin aprofundare și extensie.
• Misiunea în planul cercetării: Pregătirea de specialiști în domeniul ingineriei sistemelor capabili a se integra în colective de cercetare-proiectare orientate în special pe aplicații de automatică și informatică aplicată și asigurarea unui nivel de pregătire profesională care să permită accesarea studiilor masterale și doctorale.</t>
  </si>
  <si>
    <t>Electrotehnică</t>
  </si>
  <si>
    <t>Algebră liniară, geometrie analitică și diferențială</t>
  </si>
  <si>
    <t>Mecanică</t>
  </si>
  <si>
    <t>Disciplină opțională 7-10  
Robotică (Set AIA.4.1)</t>
  </si>
  <si>
    <t>Limbi moderne 1</t>
  </si>
  <si>
    <t>Limbi moderne 2</t>
  </si>
  <si>
    <t>Disciplină opțională 1 sau 2 
Tehnici de învățare automată (Set AIA.3.1)</t>
  </si>
  <si>
    <t>Disciplină opțională 7-10  
Tehnici de învățare automată (Set AIA.4.1)</t>
  </si>
  <si>
    <t>Logică computațională</t>
  </si>
  <si>
    <t>Proiectarea algoritmilor</t>
  </si>
  <si>
    <t>Securitatea sistemelor de calcul</t>
  </si>
  <si>
    <t>Sisteme cu microprocesoare</t>
  </si>
  <si>
    <t>Disciplină opțională 4 A sau IA
Structuri de măsurare și interfațare în sisteme automate
(Set A.3.2)</t>
  </si>
  <si>
    <t>Măsurări și traductoare</t>
  </si>
  <si>
    <t>Programarea calculatoarelor și limbaje de programare 1</t>
  </si>
  <si>
    <t>Programarea calculatoarelor și limbaje de programare 2</t>
  </si>
  <si>
    <t>Disciplină opțională 7-10
SCADA - Sisteme de supervizare, conducere și achiziție distribuită (Set AIA.4.1)</t>
  </si>
  <si>
    <t>Metode numerice</t>
  </si>
  <si>
    <t>Optimizări</t>
  </si>
  <si>
    <t>Disciplină opțională 1 sau 2
Sisteme dinamice cu evenimente discrete (Set AIA.3.1)</t>
  </si>
  <si>
    <t>Disciplină opțională 7-10
Sisteme autonome (Set AIA.4.1)</t>
  </si>
  <si>
    <t>Disciplină opțională 12-15
Automatizarea proceselor complexe (Set A.4.2.1, Set IA.4.2.2)</t>
  </si>
  <si>
    <t>Sisteme automate</t>
  </si>
  <si>
    <t>Disciplină opțională 7-10  
Sisteme de operare și limbaje în timp real (Set AIA.4.1)</t>
  </si>
  <si>
    <t>Modelare și simulare</t>
  </si>
  <si>
    <t>Disciplină opțională 3 A sau IA
Inginerie software (Set IA.3.2)</t>
  </si>
  <si>
    <t>Disciplină opțională 4 A sau IA
Programare în timp real (Set IA.3.2)</t>
  </si>
  <si>
    <t>Disciplină opțională 12-15
Algoritmica grafurilor (Set IA.4.2.1)</t>
  </si>
  <si>
    <t>Analiza și sinteza dispozitivelor numerice</t>
  </si>
  <si>
    <t>Medii software orientate pe aplicații</t>
  </si>
  <si>
    <t>Practica pedagogică de specialitate în învățământul preuniversitar (1)</t>
  </si>
  <si>
    <t>Practica pedagogică de specialitate în învățământul preuniversitar (2)</t>
  </si>
  <si>
    <t>Circuite electronice liniare</t>
  </si>
  <si>
    <t>Disciplină opțională 7-10
Mașini electrice și acționări (Set AIA.4.1)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</si>
</sst>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0" x14ac:knownFonts="1">
    <font>
      <sz val="10"/>
      <name val="Arial"/>
      <charset val="238"/>
    </font>
    <font>
      <sz val="8"/>
      <name val="Arial"/>
      <family val="2"/>
    </font>
    <font>
      <b/>
      <sz val="14"/>
      <color indexed="18"/>
      <name val="Arial"/>
      <family val="2"/>
      <charset val="238"/>
    </font>
    <font>
      <b/>
      <sz val="11"/>
      <color indexed="18"/>
      <name val="Arial"/>
      <family val="2"/>
      <charset val="238"/>
    </font>
    <font>
      <b/>
      <sz val="10"/>
      <color indexed="18"/>
      <name val="Arial"/>
      <family val="2"/>
      <charset val="238"/>
    </font>
    <font>
      <sz val="11"/>
      <color indexed="18"/>
      <name val="Arial"/>
      <family val="2"/>
      <charset val="238"/>
    </font>
    <font>
      <sz val="10"/>
      <color indexed="18"/>
      <name val="Arial"/>
      <family val="2"/>
      <charset val="238"/>
    </font>
    <font>
      <b/>
      <sz val="10"/>
      <color indexed="18"/>
      <name val="Arial"/>
      <family val="2"/>
    </font>
    <font>
      <b/>
      <sz val="12"/>
      <color indexed="18"/>
      <name val="Arial"/>
      <family val="2"/>
      <charset val="238"/>
    </font>
    <font>
      <sz val="14"/>
      <color indexed="18"/>
      <name val="Arial"/>
      <family val="2"/>
      <charset val="238"/>
    </font>
    <font>
      <sz val="12"/>
      <color indexed="18"/>
      <name val="Arial"/>
      <family val="2"/>
      <charset val="238"/>
    </font>
    <font>
      <b/>
      <sz val="14"/>
      <name val="Arial"/>
      <family val="2"/>
      <charset val="238"/>
    </font>
    <font>
      <sz val="11"/>
      <name val="Arial"/>
      <family val="2"/>
      <charset val="238"/>
    </font>
    <font>
      <sz val="14"/>
      <name val="Arial"/>
      <family val="2"/>
      <charset val="238"/>
    </font>
    <font>
      <sz val="10"/>
      <name val="Arial"/>
      <family val="2"/>
      <charset val="238"/>
    </font>
    <font>
      <b/>
      <sz val="11"/>
      <color indexed="62"/>
      <name val="Arial"/>
      <family val="2"/>
      <charset val="238"/>
    </font>
    <font>
      <sz val="11"/>
      <color indexed="8"/>
      <name val="Arial"/>
      <family val="2"/>
      <charset val="238"/>
    </font>
    <font>
      <sz val="14"/>
      <color indexed="8"/>
      <name val="Arial"/>
      <family val="2"/>
      <charset val="238"/>
    </font>
    <font>
      <sz val="12"/>
      <name val="Arial"/>
      <family val="2"/>
      <charset val="238"/>
    </font>
    <font>
      <sz val="11"/>
      <color indexed="62"/>
      <name val="Arial"/>
      <family val="2"/>
      <charset val="238"/>
    </font>
    <font>
      <sz val="20"/>
      <color indexed="18"/>
      <name val="Arial"/>
      <family val="2"/>
      <charset val="238"/>
    </font>
    <font>
      <sz val="16"/>
      <name val="Arial"/>
      <family val="2"/>
      <charset val="238"/>
    </font>
    <font>
      <b/>
      <sz val="18"/>
      <color indexed="8"/>
      <name val="Arial"/>
      <family val="2"/>
      <charset val="238"/>
    </font>
    <font>
      <sz val="18"/>
      <name val="Arial"/>
      <family val="2"/>
      <charset val="238"/>
    </font>
    <font>
      <sz val="18"/>
      <name val="Arial"/>
      <family val="2"/>
    </font>
    <font>
      <b/>
      <sz val="18"/>
      <name val="Arial"/>
      <family val="2"/>
    </font>
    <font>
      <sz val="18"/>
      <color indexed="10"/>
      <name val="Arial"/>
      <family val="2"/>
    </font>
    <font>
      <i/>
      <sz val="18"/>
      <name val="Arial"/>
      <family val="2"/>
    </font>
    <font>
      <sz val="18"/>
      <color indexed="18"/>
      <name val="Arial"/>
      <family val="2"/>
      <charset val="238"/>
    </font>
    <font>
      <b/>
      <sz val="12"/>
      <color indexed="8"/>
      <name val="Arial"/>
      <family val="2"/>
      <charset val="238"/>
    </font>
    <font>
      <sz val="12"/>
      <color indexed="8"/>
      <name val="Arial"/>
      <family val="2"/>
      <charset val="238"/>
    </font>
    <font>
      <b/>
      <sz val="24"/>
      <color indexed="18"/>
      <name val="Arial"/>
      <family val="2"/>
    </font>
    <font>
      <sz val="9"/>
      <color indexed="18"/>
      <name val="Arial"/>
      <family val="2"/>
      <charset val="238"/>
    </font>
    <font>
      <b/>
      <sz val="12"/>
      <color indexed="62"/>
      <name val="Arial"/>
      <family val="2"/>
      <charset val="238"/>
    </font>
    <font>
      <sz val="12"/>
      <color indexed="62"/>
      <name val="Arial"/>
      <family val="2"/>
      <charset val="238"/>
    </font>
    <font>
      <sz val="16"/>
      <name val="Arial"/>
      <family val="2"/>
    </font>
    <font>
      <sz val="11"/>
      <color rgb="FF006100"/>
      <name val="Calibri"/>
      <family val="2"/>
      <charset val="238"/>
      <scheme val="minor"/>
    </font>
    <font>
      <sz val="16"/>
      <color rgb="FF006100"/>
      <name val="Calibri"/>
      <family val="2"/>
      <charset val="238"/>
      <scheme val="minor"/>
    </font>
    <font>
      <b/>
      <sz val="18"/>
      <color rgb="FFFF0000"/>
      <name val="Arial"/>
      <family val="2"/>
    </font>
    <font>
      <sz val="18"/>
      <color theme="9" tint="-0.249977111117893"/>
      <name val="Arial"/>
      <family val="2"/>
    </font>
    <font>
      <i/>
      <sz val="18"/>
      <color theme="9" tint="-0.249977111117893"/>
      <name val="Arial"/>
      <family val="2"/>
    </font>
    <font>
      <sz val="12"/>
      <color rgb="FF000000"/>
      <name val="Calibri"/>
      <family val="2"/>
    </font>
    <font>
      <b/>
      <sz val="18"/>
      <color theme="3" tint="-0.249977111117893"/>
      <name val="Arial"/>
      <family val="2"/>
    </font>
    <font>
      <b/>
      <sz val="12"/>
      <color theme="3" tint="-0.249977111117893"/>
      <name val="Arial"/>
      <family val="2"/>
      <charset val="238"/>
    </font>
    <font>
      <sz val="12"/>
      <color theme="3" tint="-0.249977111117893"/>
      <name val="Arial"/>
      <family val="2"/>
      <charset val="238"/>
    </font>
    <font>
      <sz val="18"/>
      <color theme="3" tint="-0.249977111117893"/>
      <name val="Arial"/>
      <family val="2"/>
    </font>
    <font>
      <sz val="14"/>
      <color rgb="FF002060"/>
      <name val="Arial"/>
      <family val="2"/>
      <charset val="238"/>
    </font>
    <font>
      <sz val="12"/>
      <color rgb="FF002060"/>
      <name val="Arial"/>
      <family val="2"/>
      <charset val="238"/>
    </font>
    <font>
      <b/>
      <sz val="18"/>
      <color rgb="FF002060"/>
      <name val="Arial"/>
      <family val="2"/>
    </font>
    <font>
      <sz val="18"/>
      <color rgb="FF002060"/>
      <name val="Arial"/>
      <family val="2"/>
    </font>
    <font>
      <i/>
      <sz val="18"/>
      <color rgb="FF002060"/>
      <name val="Arial"/>
      <family val="2"/>
    </font>
    <font>
      <sz val="13"/>
      <color rgb="FF002060"/>
      <name val="Arial"/>
      <family val="2"/>
      <charset val="238"/>
    </font>
    <font>
      <sz val="9"/>
      <color indexed="18"/>
      <name val="Verdana"/>
      <family val="2"/>
    </font>
    <font>
      <b/>
      <sz val="11"/>
      <color indexed="18"/>
      <name val="Arial"/>
      <family val="2"/>
    </font>
    <font>
      <sz val="10"/>
      <name val="Arial"/>
      <family val="2"/>
    </font>
    <font>
      <sz val="10"/>
      <color indexed="8"/>
      <name val="Arial"/>
      <family val="2"/>
    </font>
    <font>
      <sz val="14"/>
      <color rgb="FF00007A"/>
      <name val="Arial"/>
      <family val="2"/>
    </font>
    <font>
      <b/>
      <sz val="12"/>
      <color rgb="FF00007A"/>
      <name val="Arial"/>
      <family val="2"/>
    </font>
    <font>
      <b/>
      <sz val="12"/>
      <color rgb="FFFF0000"/>
      <name val="Arial"/>
      <family val="2"/>
      <charset val="238"/>
    </font>
    <font>
      <sz val="10"/>
      <color indexed="8"/>
      <name val="Arial"/>
      <family val="2"/>
      <charset val="238"/>
    </font>
    <font>
      <b/>
      <sz val="9"/>
      <color indexed="18"/>
      <name val="Arial"/>
      <family val="2"/>
      <charset val="238"/>
    </font>
    <font>
      <sz val="9"/>
      <name val="Arial"/>
      <family val="2"/>
      <charset val="238"/>
    </font>
    <font>
      <sz val="11"/>
      <color indexed="18"/>
      <name val="Arial"/>
      <family val="2"/>
    </font>
    <font>
      <b/>
      <i/>
      <sz val="11"/>
      <color indexed="18"/>
      <name val="Arial"/>
      <family val="2"/>
    </font>
    <font>
      <i/>
      <sz val="11"/>
      <color indexed="18"/>
      <name val="Arial"/>
      <family val="2"/>
    </font>
    <font>
      <sz val="10"/>
      <color indexed="18"/>
      <name val="Arial"/>
      <family val="2"/>
    </font>
    <font>
      <sz val="12"/>
      <name val="Calibri"/>
      <family val="2"/>
    </font>
    <font>
      <sz val="8"/>
      <color indexed="18"/>
      <name val="Arial"/>
      <family val="2"/>
      <charset val="238"/>
    </font>
    <font>
      <sz val="14"/>
      <color rgb="FF00007A"/>
      <name val="Arial"/>
      <family val="2"/>
      <charset val="238"/>
    </font>
    <font>
      <sz val="14"/>
      <color rgb="FF002060"/>
      <name val="Arial"/>
      <family val="2"/>
    </font>
  </fonts>
  <fills count="13">
    <fill>
      <patternFill patternType="none"/>
    </fill>
    <fill>
      <patternFill patternType="gray125"/>
    </fill>
    <fill>
      <patternFill patternType="solid">
        <fgColor indexed="42"/>
        <bgColor indexed="64"/>
      </patternFill>
    </fill>
    <fill>
      <patternFill patternType="solid">
        <fgColor rgb="FFC6EFCE"/>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6"/>
        <bgColor indexed="64"/>
      </patternFill>
    </fill>
  </fills>
  <borders count="75">
    <border>
      <left/>
      <right/>
      <top/>
      <bottom/>
      <diagonal/>
    </border>
    <border>
      <left/>
      <right style="double">
        <color indexed="64"/>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top style="double">
        <color indexed="64"/>
      </top>
      <bottom style="double">
        <color indexed="64"/>
      </bottom>
      <diagonal/>
    </border>
    <border>
      <left/>
      <right style="double">
        <color indexed="64"/>
      </right>
      <top/>
      <bottom style="double">
        <color indexed="64"/>
      </bottom>
      <diagonal/>
    </border>
    <border>
      <left style="medium">
        <color indexed="62"/>
      </left>
      <right/>
      <top style="medium">
        <color indexed="62"/>
      </top>
      <bottom/>
      <diagonal/>
    </border>
    <border>
      <left/>
      <right/>
      <top style="medium">
        <color indexed="62"/>
      </top>
      <bottom/>
      <diagonal/>
    </border>
    <border>
      <left/>
      <right/>
      <top style="medium">
        <color indexed="62"/>
      </top>
      <bottom style="double">
        <color indexed="64"/>
      </bottom>
      <diagonal/>
    </border>
    <border>
      <left/>
      <right style="medium">
        <color indexed="62"/>
      </right>
      <top style="medium">
        <color indexed="62"/>
      </top>
      <bottom/>
      <diagonal/>
    </border>
    <border>
      <left style="medium">
        <color indexed="62"/>
      </left>
      <right/>
      <top/>
      <bottom/>
      <diagonal/>
    </border>
    <border>
      <left/>
      <right style="medium">
        <color indexed="62"/>
      </right>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2"/>
      </left>
      <right/>
      <top/>
      <bottom style="medium">
        <color indexed="62"/>
      </bottom>
      <diagonal/>
    </border>
    <border>
      <left/>
      <right/>
      <top/>
      <bottom style="medium">
        <color indexed="62"/>
      </bottom>
      <diagonal/>
    </border>
    <border>
      <left style="double">
        <color indexed="64"/>
      </left>
      <right style="double">
        <color indexed="64"/>
      </right>
      <top style="double">
        <color indexed="64"/>
      </top>
      <bottom style="medium">
        <color indexed="62"/>
      </bottom>
      <diagonal/>
    </border>
    <border>
      <left style="double">
        <color indexed="64"/>
      </left>
      <right/>
      <top style="double">
        <color indexed="64"/>
      </top>
      <bottom style="medium">
        <color indexed="62"/>
      </bottom>
      <diagonal/>
    </border>
    <border>
      <left style="double">
        <color indexed="64"/>
      </left>
      <right style="medium">
        <color indexed="62"/>
      </right>
      <top style="double">
        <color indexed="64"/>
      </top>
      <bottom style="medium">
        <color indexed="62"/>
      </bottom>
      <diagonal/>
    </border>
    <border>
      <left style="double">
        <color indexed="64"/>
      </left>
      <right style="double">
        <color indexed="64"/>
      </right>
      <top style="double">
        <color indexed="64"/>
      </top>
      <bottom/>
      <diagonal/>
    </border>
    <border>
      <left/>
      <right/>
      <top style="double">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top style="double">
        <color indexed="64"/>
      </top>
      <bottom style="thin">
        <color indexed="64"/>
      </bottom>
      <diagonal/>
    </border>
    <border>
      <left/>
      <right/>
      <top style="double">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medium">
        <color indexed="62"/>
      </bottom>
      <diagonal/>
    </border>
    <border>
      <left/>
      <right style="double">
        <color indexed="64"/>
      </right>
      <top style="double">
        <color indexed="64"/>
      </top>
      <bottom style="medium">
        <color indexed="62"/>
      </bottom>
      <diagonal/>
    </border>
    <border>
      <left/>
      <right style="medium">
        <color indexed="62"/>
      </right>
      <top style="double">
        <color indexed="64"/>
      </top>
      <bottom style="double">
        <color indexed="64"/>
      </bottom>
      <diagonal/>
    </border>
    <border>
      <left/>
      <right/>
      <top/>
      <bottom style="double">
        <color indexed="64"/>
      </bottom>
      <diagonal/>
    </border>
    <border>
      <left/>
      <right style="medium">
        <color indexed="62"/>
      </right>
      <top/>
      <bottom style="double">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6" fillId="3" borderId="0" applyNumberFormat="0" applyBorder="0" applyAlignment="0" applyProtection="0"/>
  </cellStyleXfs>
  <cellXfs count="495">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5" fillId="0" borderId="0" xfId="0" applyFont="1" applyAlignment="1">
      <alignment vertical="center"/>
    </xf>
    <xf numFmtId="0" fontId="9" fillId="0" borderId="0" xfId="0" applyFont="1"/>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10"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9" fillId="0" borderId="5" xfId="0" applyFont="1" applyBorder="1"/>
    <xf numFmtId="0" fontId="2"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6" xfId="0" applyFont="1" applyBorder="1" applyAlignment="1">
      <alignment vertical="center"/>
    </xf>
    <xf numFmtId="0" fontId="5" fillId="0" borderId="7" xfId="0" applyFont="1" applyBorder="1"/>
    <xf numFmtId="0" fontId="5" fillId="0" borderId="8" xfId="0" applyFont="1" applyBorder="1"/>
    <xf numFmtId="0" fontId="3" fillId="0" borderId="7" xfId="0" applyFont="1" applyBorder="1" applyAlignment="1">
      <alignment vertical="center"/>
    </xf>
    <xf numFmtId="0" fontId="6" fillId="0" borderId="7" xfId="0" applyFont="1" applyBorder="1"/>
    <xf numFmtId="0" fontId="6" fillId="0" borderId="9" xfId="0" applyFont="1" applyBorder="1"/>
    <xf numFmtId="0" fontId="4" fillId="0" borderId="10" xfId="0" applyFont="1" applyBorder="1"/>
    <xf numFmtId="0" fontId="6" fillId="0" borderId="11" xfId="0" applyFont="1" applyBorder="1"/>
    <xf numFmtId="0" fontId="4" fillId="0" borderId="0" xfId="0" applyFont="1"/>
    <xf numFmtId="0" fontId="6" fillId="0" borderId="10" xfId="0" applyFont="1" applyBorder="1" applyAlignment="1">
      <alignment vertical="center" wrapText="1"/>
    </xf>
    <xf numFmtId="0" fontId="6" fillId="0" borderId="0" xfId="0" applyFont="1" applyAlignment="1">
      <alignment vertical="center" wrapText="1"/>
    </xf>
    <xf numFmtId="0" fontId="5" fillId="0" borderId="12"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xf>
    <xf numFmtId="0" fontId="5" fillId="0" borderId="0" xfId="0" quotePrefix="1" applyFont="1" applyAlignment="1">
      <alignment vertical="center" wrapText="1"/>
    </xf>
    <xf numFmtId="0" fontId="6" fillId="0" borderId="10" xfId="0" applyFont="1" applyBorder="1" applyAlignment="1">
      <alignment vertical="center"/>
    </xf>
    <xf numFmtId="0" fontId="6" fillId="0" borderId="11" xfId="0" applyFont="1" applyBorder="1" applyAlignment="1">
      <alignment vertical="center"/>
    </xf>
    <xf numFmtId="0" fontId="6" fillId="0" borderId="11" xfId="0" quotePrefix="1" applyFont="1" applyBorder="1" applyAlignment="1">
      <alignment vertical="center" wrapText="1"/>
    </xf>
    <xf numFmtId="0" fontId="6" fillId="0" borderId="11" xfId="0" applyFont="1" applyBorder="1" applyAlignment="1">
      <alignment vertical="center" wrapText="1"/>
    </xf>
    <xf numFmtId="0" fontId="6" fillId="0" borderId="10" xfId="0" quotePrefix="1" applyFont="1" applyBorder="1" applyAlignment="1">
      <alignment vertical="center" wrapText="1"/>
    </xf>
    <xf numFmtId="0" fontId="6" fillId="0" borderId="15" xfId="0" applyFont="1" applyBorder="1"/>
    <xf numFmtId="0" fontId="6" fillId="0" borderId="0" xfId="0" applyFont="1" applyAlignment="1">
      <alignment horizontal="center" vertical="center"/>
    </xf>
    <xf numFmtId="0" fontId="5" fillId="0" borderId="16" xfId="0" applyFont="1" applyBorder="1"/>
    <xf numFmtId="0" fontId="5" fillId="0" borderId="16" xfId="0" applyFont="1" applyBorder="1" applyAlignment="1">
      <alignment vertical="center"/>
    </xf>
    <xf numFmtId="0" fontId="6" fillId="0" borderId="16" xfId="0" applyFont="1" applyBorder="1" applyAlignment="1">
      <alignment vertical="center"/>
    </xf>
    <xf numFmtId="0" fontId="5"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11" fillId="0" borderId="0" xfId="0" applyFont="1" applyAlignment="1">
      <alignment horizontal="center"/>
    </xf>
    <xf numFmtId="0" fontId="12" fillId="0" borderId="0" xfId="0" applyFont="1"/>
    <xf numFmtId="0" fontId="5" fillId="0" borderId="5" xfId="0" applyFont="1" applyBorder="1"/>
    <xf numFmtId="0" fontId="13" fillId="0" borderId="0" xfId="0" applyFont="1"/>
    <xf numFmtId="0" fontId="13" fillId="0" borderId="0" xfId="0" applyFont="1" applyAlignment="1">
      <alignment horizontal="center"/>
    </xf>
    <xf numFmtId="0" fontId="5" fillId="0" borderId="21" xfId="0" applyFont="1" applyBorder="1" applyAlignment="1">
      <alignment horizontal="center" vertical="center"/>
    </xf>
    <xf numFmtId="0" fontId="3" fillId="0" borderId="21" xfId="0" applyFont="1" applyBorder="1" applyAlignment="1">
      <alignment horizontal="center" vertical="center"/>
    </xf>
    <xf numFmtId="0" fontId="5" fillId="0" borderId="22" xfId="0" applyFont="1" applyBorder="1" applyAlignment="1">
      <alignment horizontal="center" vertical="center"/>
    </xf>
    <xf numFmtId="0" fontId="12" fillId="0" borderId="22" xfId="0" applyFont="1" applyBorder="1" applyAlignment="1">
      <alignment horizontal="center" vertical="center"/>
    </xf>
    <xf numFmtId="0" fontId="5" fillId="0" borderId="23" xfId="0" applyFont="1" applyBorder="1" applyAlignment="1">
      <alignment horizontal="center" vertical="center"/>
    </xf>
    <xf numFmtId="0" fontId="3" fillId="0" borderId="24" xfId="0" applyFont="1" applyBorder="1" applyAlignment="1">
      <alignment horizontal="center" vertical="center"/>
    </xf>
    <xf numFmtId="0" fontId="12" fillId="0" borderId="1" xfId="0" applyFont="1" applyBorder="1" applyAlignment="1">
      <alignment horizontal="center" vertical="center"/>
    </xf>
    <xf numFmtId="164" fontId="5" fillId="0" borderId="13" xfId="0" applyNumberFormat="1" applyFont="1" applyBorder="1" applyAlignment="1">
      <alignment horizontal="center" vertical="center"/>
    </xf>
    <xf numFmtId="0" fontId="12" fillId="0" borderId="0" xfId="0" applyFont="1" applyAlignment="1">
      <alignment horizontal="center"/>
    </xf>
    <xf numFmtId="0" fontId="14" fillId="0" borderId="0" xfId="0" applyFont="1" applyAlignment="1">
      <alignment horizontal="center"/>
    </xf>
    <xf numFmtId="0" fontId="3" fillId="0" borderId="3" xfId="0" applyFont="1" applyBorder="1" applyAlignment="1">
      <alignment horizontal="center" vertical="center"/>
    </xf>
    <xf numFmtId="0" fontId="13" fillId="0" borderId="0" xfId="0" applyFont="1" applyAlignment="1">
      <alignment horizontal="left" vertical="center"/>
    </xf>
    <xf numFmtId="0" fontId="17" fillId="0" borderId="0" xfId="0" applyFont="1"/>
    <xf numFmtId="0" fontId="18" fillId="0" borderId="0" xfId="0" applyFont="1"/>
    <xf numFmtId="0" fontId="12" fillId="0" borderId="25" xfId="0" applyFont="1" applyBorder="1"/>
    <xf numFmtId="49" fontId="5" fillId="0" borderId="0" xfId="0" applyNumberFormat="1" applyFont="1" applyAlignment="1">
      <alignment horizontal="center" vertical="center" wrapText="1"/>
    </xf>
    <xf numFmtId="0" fontId="3" fillId="0" borderId="0" xfId="0" quotePrefix="1" applyFont="1" applyAlignment="1">
      <alignment horizontal="center" vertical="center" wrapText="1" shrinkToFit="1"/>
    </xf>
    <xf numFmtId="0" fontId="19" fillId="0" borderId="0" xfId="0" applyFont="1" applyAlignment="1">
      <alignment horizontal="center"/>
    </xf>
    <xf numFmtId="0" fontId="19" fillId="0" borderId="0" xfId="0" applyFont="1"/>
    <xf numFmtId="49" fontId="5" fillId="0" borderId="0" xfId="0" applyNumberFormat="1" applyFont="1" applyAlignment="1">
      <alignment horizontal="center" vertical="top" wrapText="1"/>
    </xf>
    <xf numFmtId="0" fontId="5" fillId="0" borderId="0" xfId="0" applyFont="1" applyAlignment="1">
      <alignment horizontal="center" vertical="center"/>
    </xf>
    <xf numFmtId="0" fontId="12" fillId="0" borderId="0" xfId="0" applyFont="1" applyAlignment="1">
      <alignment horizontal="center" vertical="center"/>
    </xf>
    <xf numFmtId="164" fontId="5" fillId="0" borderId="0" xfId="0" applyNumberFormat="1" applyFont="1" applyAlignment="1">
      <alignment horizontal="center" vertical="center"/>
    </xf>
    <xf numFmtId="0" fontId="20" fillId="0" borderId="0" xfId="0" applyFont="1"/>
    <xf numFmtId="0" fontId="21" fillId="0" borderId="0" xfId="0" applyFont="1"/>
    <xf numFmtId="0" fontId="37" fillId="3" borderId="0" xfId="1" applyFont="1"/>
    <xf numFmtId="0" fontId="7" fillId="0" borderId="0" xfId="0" applyFont="1" applyAlignment="1">
      <alignment horizontal="center" vertical="center"/>
    </xf>
    <xf numFmtId="49" fontId="7" fillId="0" borderId="0" xfId="0" applyNumberFormat="1" applyFont="1" applyAlignment="1">
      <alignment horizontal="center" vertical="center"/>
    </xf>
    <xf numFmtId="0" fontId="24" fillId="0" borderId="0" xfId="0" applyFont="1"/>
    <xf numFmtId="0" fontId="25" fillId="0" borderId="0" xfId="0" applyFont="1"/>
    <xf numFmtId="0" fontId="38" fillId="0" borderId="0" xfId="0" applyFont="1"/>
    <xf numFmtId="0" fontId="24" fillId="0" borderId="0" xfId="0" applyFont="1" applyAlignment="1">
      <alignment wrapText="1"/>
    </xf>
    <xf numFmtId="0" fontId="24" fillId="0" borderId="26" xfId="0" applyFont="1" applyBorder="1"/>
    <xf numFmtId="0" fontId="24" fillId="0" borderId="27" xfId="0" applyFont="1" applyBorder="1"/>
    <xf numFmtId="0" fontId="24" fillId="0" borderId="28" xfId="0" applyFont="1" applyBorder="1"/>
    <xf numFmtId="0" fontId="24" fillId="0" borderId="31" xfId="0" applyFont="1" applyBorder="1" applyAlignment="1">
      <alignment vertical="top"/>
    </xf>
    <xf numFmtId="0" fontId="24" fillId="0" borderId="29" xfId="0" applyFont="1" applyBorder="1" applyAlignment="1">
      <alignment vertical="top"/>
    </xf>
    <xf numFmtId="0" fontId="0" fillId="0" borderId="0" xfId="0" applyAlignment="1">
      <alignment wrapText="1"/>
    </xf>
    <xf numFmtId="9" fontId="24" fillId="0" borderId="0" xfId="0" applyNumberFormat="1" applyFont="1"/>
    <xf numFmtId="0" fontId="27" fillId="0" borderId="0" xfId="0" applyFont="1"/>
    <xf numFmtId="0" fontId="24" fillId="0" borderId="33" xfId="0" applyFont="1" applyBorder="1"/>
    <xf numFmtId="0" fontId="24" fillId="0" borderId="34" xfId="0" applyFont="1" applyBorder="1"/>
    <xf numFmtId="0" fontId="24" fillId="0" borderId="35" xfId="0" applyFont="1" applyBorder="1"/>
    <xf numFmtId="0" fontId="24" fillId="0" borderId="0" xfId="0" applyFont="1" applyAlignment="1">
      <alignment horizontal="center"/>
    </xf>
    <xf numFmtId="9" fontId="39" fillId="0" borderId="0" xfId="0" applyNumberFormat="1" applyFont="1"/>
    <xf numFmtId="0" fontId="40" fillId="0" borderId="0" xfId="0" applyFont="1"/>
    <xf numFmtId="0" fontId="5" fillId="0" borderId="36" xfId="0" applyFont="1" applyBorder="1" applyAlignment="1">
      <alignment horizontal="center"/>
    </xf>
    <xf numFmtId="0" fontId="5" fillId="0" borderId="36" xfId="0" applyFont="1" applyBorder="1"/>
    <xf numFmtId="10" fontId="39" fillId="4" borderId="0" xfId="0" applyNumberFormat="1" applyFont="1" applyFill="1"/>
    <xf numFmtId="0" fontId="6" fillId="0" borderId="37" xfId="0" applyFont="1" applyBorder="1" applyAlignment="1">
      <alignment horizontal="center"/>
    </xf>
    <xf numFmtId="0" fontId="5" fillId="0" borderId="37" xfId="0" applyFont="1" applyBorder="1" applyAlignment="1">
      <alignment horizontal="center"/>
    </xf>
    <xf numFmtId="0" fontId="6" fillId="5" borderId="36" xfId="0" applyFont="1" applyFill="1" applyBorder="1" applyAlignment="1">
      <alignment horizontal="center"/>
    </xf>
    <xf numFmtId="0" fontId="5" fillId="5" borderId="36" xfId="0" applyFont="1" applyFill="1" applyBorder="1" applyAlignment="1">
      <alignment horizontal="center"/>
    </xf>
    <xf numFmtId="0" fontId="12" fillId="0" borderId="36" xfId="0" applyFont="1" applyBorder="1" applyAlignment="1">
      <alignment horizontal="center"/>
    </xf>
    <xf numFmtId="0" fontId="5" fillId="4" borderId="37" xfId="0" applyFont="1" applyFill="1" applyBorder="1" applyAlignment="1">
      <alignment horizontal="center"/>
    </xf>
    <xf numFmtId="0" fontId="28" fillId="0" borderId="0" xfId="0" applyFont="1"/>
    <xf numFmtId="0" fontId="28" fillId="0" borderId="0" xfId="0" applyFont="1" applyAlignment="1">
      <alignment horizontal="center"/>
    </xf>
    <xf numFmtId="0" fontId="10" fillId="0" borderId="0" xfId="0" applyFont="1" applyAlignment="1">
      <alignment horizontal="center"/>
    </xf>
    <xf numFmtId="0" fontId="8" fillId="0" borderId="0" xfId="0" applyFont="1"/>
    <xf numFmtId="0" fontId="8" fillId="0" borderId="0" xfId="0" applyFont="1" applyAlignment="1">
      <alignment horizontal="center"/>
    </xf>
    <xf numFmtId="0" fontId="18" fillId="0" borderId="0" xfId="0" applyFont="1" applyAlignment="1">
      <alignment horizontal="center"/>
    </xf>
    <xf numFmtId="0" fontId="2" fillId="0" borderId="0" xfId="0" applyFont="1"/>
    <xf numFmtId="0" fontId="2" fillId="0" borderId="0" xfId="0" applyFont="1" applyAlignment="1">
      <alignment horizontal="center"/>
    </xf>
    <xf numFmtId="0" fontId="18" fillId="6" borderId="0" xfId="0" applyFont="1" applyFill="1" applyAlignment="1">
      <alignment horizontal="center"/>
    </xf>
    <xf numFmtId="0" fontId="31" fillId="0" borderId="0" xfId="0" applyFont="1"/>
    <xf numFmtId="0" fontId="16" fillId="0" borderId="0" xfId="0" applyFont="1" applyAlignment="1">
      <alignment wrapText="1"/>
    </xf>
    <xf numFmtId="0" fontId="18" fillId="6" borderId="0" xfId="0" applyFont="1" applyFill="1"/>
    <xf numFmtId="0" fontId="18" fillId="2" borderId="0" xfId="0" applyFont="1" applyFill="1"/>
    <xf numFmtId="0" fontId="41" fillId="0" borderId="36" xfId="0" applyFont="1" applyBorder="1" applyAlignment="1">
      <alignment vertical="center"/>
    </xf>
    <xf numFmtId="0" fontId="30" fillId="0" borderId="38" xfId="0" applyFont="1" applyBorder="1" applyAlignment="1">
      <alignment wrapText="1"/>
    </xf>
    <xf numFmtId="0" fontId="5" fillId="0" borderId="1" xfId="0" applyFont="1" applyBorder="1" applyAlignment="1">
      <alignment horizontal="center" vertical="center"/>
    </xf>
    <xf numFmtId="0" fontId="5" fillId="4" borderId="0" xfId="0" applyFont="1" applyFill="1"/>
    <xf numFmtId="0" fontId="5" fillId="4" borderId="0" xfId="0" applyFont="1" applyFill="1" applyAlignment="1">
      <alignment horizontal="center"/>
    </xf>
    <xf numFmtId="0" fontId="6" fillId="4" borderId="0" xfId="0" applyFont="1" applyFill="1"/>
    <xf numFmtId="0" fontId="7" fillId="4" borderId="36" xfId="0" applyFont="1" applyFill="1" applyBorder="1" applyAlignment="1">
      <alignment horizontal="center" vertical="center"/>
    </xf>
    <xf numFmtId="0" fontId="5"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12" fillId="4" borderId="0" xfId="0" applyFont="1" applyFill="1"/>
    <xf numFmtId="0" fontId="12"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5" fillId="4" borderId="22" xfId="0" applyFont="1" applyFill="1" applyBorder="1" applyAlignment="1">
      <alignment horizontal="center" vertical="center"/>
    </xf>
    <xf numFmtId="0" fontId="12" fillId="4" borderId="1" xfId="0" applyFont="1" applyFill="1" applyBorder="1" applyAlignment="1">
      <alignment horizontal="center" vertical="center"/>
    </xf>
    <xf numFmtId="164" fontId="5" fillId="4" borderId="13" xfId="0" applyNumberFormat="1" applyFont="1" applyFill="1" applyBorder="1" applyAlignment="1">
      <alignment horizontal="center" vertical="center"/>
    </xf>
    <xf numFmtId="0" fontId="6" fillId="0" borderId="36" xfId="0" applyFont="1" applyBorder="1" applyAlignment="1">
      <alignment horizontal="center"/>
    </xf>
    <xf numFmtId="0" fontId="5" fillId="7" borderId="36" xfId="0" applyFont="1" applyFill="1" applyBorder="1" applyAlignment="1">
      <alignment horizontal="center"/>
    </xf>
    <xf numFmtId="49" fontId="7" fillId="7" borderId="36" xfId="0" applyNumberFormat="1" applyFont="1" applyFill="1" applyBorder="1" applyAlignment="1" applyProtection="1">
      <alignment horizontal="center" vertical="center"/>
      <protection locked="0"/>
    </xf>
    <xf numFmtId="0" fontId="7" fillId="7" borderId="36" xfId="0" applyFont="1" applyFill="1" applyBorder="1" applyAlignment="1" applyProtection="1">
      <alignment horizontal="center" vertical="center"/>
      <protection locked="0"/>
    </xf>
    <xf numFmtId="0" fontId="42" fillId="4" borderId="0" xfId="0" applyFont="1" applyFill="1"/>
    <xf numFmtId="0" fontId="43" fillId="0" borderId="0" xfId="0" applyFont="1"/>
    <xf numFmtId="0" fontId="43" fillId="0" borderId="0" xfId="0" applyFont="1" applyAlignment="1">
      <alignment horizontal="center"/>
    </xf>
    <xf numFmtId="0" fontId="44" fillId="4" borderId="0" xfId="0" applyFont="1" applyFill="1"/>
    <xf numFmtId="0" fontId="44" fillId="4" borderId="0" xfId="0" applyFont="1" applyFill="1" applyAlignment="1">
      <alignment horizontal="center"/>
    </xf>
    <xf numFmtId="0" fontId="44" fillId="0" borderId="0" xfId="0" applyFont="1" applyAlignment="1">
      <alignment horizontal="center"/>
    </xf>
    <xf numFmtId="0" fontId="44" fillId="0" borderId="0" xfId="0" applyFont="1"/>
    <xf numFmtId="0" fontId="45" fillId="4" borderId="30" xfId="0" applyFont="1" applyFill="1" applyBorder="1" applyAlignment="1">
      <alignment horizontal="center"/>
    </xf>
    <xf numFmtId="0" fontId="45" fillId="4" borderId="26" xfId="0" applyFont="1" applyFill="1" applyBorder="1" applyAlignment="1">
      <alignment horizontal="center"/>
    </xf>
    <xf numFmtId="0" fontId="45" fillId="4" borderId="27" xfId="0" applyFont="1" applyFill="1" applyBorder="1" applyAlignment="1">
      <alignment horizontal="center"/>
    </xf>
    <xf numFmtId="9" fontId="45" fillId="4" borderId="0" xfId="0" applyNumberFormat="1" applyFont="1" applyFill="1"/>
    <xf numFmtId="10" fontId="45" fillId="4" borderId="0" xfId="0" applyNumberFormat="1" applyFont="1" applyFill="1"/>
    <xf numFmtId="0" fontId="35" fillId="0" borderId="0" xfId="0" applyFont="1" applyAlignment="1">
      <alignment horizontal="right"/>
    </xf>
    <xf numFmtId="0" fontId="13" fillId="7" borderId="1" xfId="0" applyFont="1" applyFill="1" applyBorder="1" applyAlignment="1" applyProtection="1">
      <alignment horizontal="center" vertical="center" wrapText="1"/>
      <protection locked="0"/>
    </xf>
    <xf numFmtId="0" fontId="13" fillId="7" borderId="2" xfId="0" applyFont="1" applyFill="1" applyBorder="1" applyAlignment="1" applyProtection="1">
      <alignment horizontal="center" vertical="center" wrapText="1"/>
      <protection locked="0"/>
    </xf>
    <xf numFmtId="0" fontId="13" fillId="7" borderId="12" xfId="0" applyFont="1" applyFill="1" applyBorder="1" applyAlignment="1" applyProtection="1">
      <alignment horizontal="center" vertical="center" wrapText="1"/>
      <protection locked="0"/>
    </xf>
    <xf numFmtId="0" fontId="13" fillId="7" borderId="48" xfId="0" applyFont="1" applyFill="1" applyBorder="1" applyAlignment="1" applyProtection="1">
      <alignment horizontal="center" vertical="center" wrapText="1"/>
      <protection locked="0"/>
    </xf>
    <xf numFmtId="0" fontId="13" fillId="7" borderId="14" xfId="0" applyFont="1" applyFill="1" applyBorder="1" applyAlignment="1" applyProtection="1">
      <alignment horizontal="center" vertical="center" wrapText="1"/>
      <protection locked="0"/>
    </xf>
    <xf numFmtId="0" fontId="13" fillId="7" borderId="47" xfId="0" applyFont="1" applyFill="1" applyBorder="1" applyAlignment="1" applyProtection="1">
      <alignment horizontal="center" vertical="center" wrapText="1"/>
      <protection locked="0"/>
    </xf>
    <xf numFmtId="0" fontId="46" fillId="7" borderId="12" xfId="0" applyFont="1" applyFill="1" applyBorder="1" applyAlignment="1" applyProtection="1">
      <alignment horizontal="center" vertical="center" wrapText="1"/>
      <protection locked="0"/>
    </xf>
    <xf numFmtId="0" fontId="46" fillId="7" borderId="2" xfId="0" applyFont="1" applyFill="1" applyBorder="1" applyAlignment="1" applyProtection="1">
      <alignment horizontal="center" vertical="center" wrapText="1"/>
      <protection locked="0"/>
    </xf>
    <xf numFmtId="0" fontId="46" fillId="7" borderId="48" xfId="0" applyFont="1" applyFill="1" applyBorder="1" applyAlignment="1" applyProtection="1">
      <alignment horizontal="center" vertical="center" wrapText="1"/>
      <protection locked="0"/>
    </xf>
    <xf numFmtId="0" fontId="46" fillId="7" borderId="14" xfId="0" applyFont="1" applyFill="1" applyBorder="1" applyAlignment="1" applyProtection="1">
      <alignment horizontal="center" vertical="center" wrapText="1"/>
      <protection locked="0"/>
    </xf>
    <xf numFmtId="0" fontId="46" fillId="7" borderId="47" xfId="0" applyFont="1" applyFill="1" applyBorder="1" applyAlignment="1" applyProtection="1">
      <alignment horizontal="center" vertical="center" wrapText="1"/>
      <protection locked="0"/>
    </xf>
    <xf numFmtId="0" fontId="46" fillId="7" borderId="1" xfId="0" applyFont="1" applyFill="1" applyBorder="1" applyAlignment="1" applyProtection="1">
      <alignment horizontal="center" vertical="center" wrapText="1"/>
      <protection locked="0"/>
    </xf>
    <xf numFmtId="0" fontId="46" fillId="7" borderId="13" xfId="0" applyFont="1" applyFill="1" applyBorder="1" applyAlignment="1" applyProtection="1">
      <alignment horizontal="center" vertical="center"/>
      <protection locked="0"/>
    </xf>
    <xf numFmtId="0" fontId="46" fillId="7" borderId="47" xfId="0" applyFont="1" applyFill="1" applyBorder="1" applyAlignment="1" applyProtection="1">
      <alignment horizontal="center" vertical="center"/>
      <protection locked="0"/>
    </xf>
    <xf numFmtId="0" fontId="46" fillId="7" borderId="14" xfId="0" applyFont="1" applyFill="1" applyBorder="1" applyAlignment="1" applyProtection="1">
      <alignment horizontal="center" vertical="center"/>
      <protection locked="0"/>
    </xf>
    <xf numFmtId="0" fontId="46" fillId="7" borderId="1" xfId="0" applyFont="1" applyFill="1" applyBorder="1" applyAlignment="1" applyProtection="1">
      <alignment horizontal="center" vertical="center"/>
      <protection locked="0"/>
    </xf>
    <xf numFmtId="0" fontId="46" fillId="7" borderId="2" xfId="0" applyFont="1" applyFill="1" applyBorder="1" applyAlignment="1" applyProtection="1">
      <alignment horizontal="center" vertical="center"/>
      <protection locked="0"/>
    </xf>
    <xf numFmtId="1" fontId="46" fillId="7" borderId="13" xfId="0" applyNumberFormat="1" applyFont="1" applyFill="1" applyBorder="1" applyAlignment="1" applyProtection="1">
      <alignment horizontal="center" vertical="center"/>
      <protection locked="0"/>
    </xf>
    <xf numFmtId="0" fontId="13" fillId="7" borderId="13" xfId="0" applyFont="1" applyFill="1" applyBorder="1" applyAlignment="1" applyProtection="1">
      <alignment horizontal="center" vertical="center"/>
      <protection locked="0"/>
    </xf>
    <xf numFmtId="0" fontId="13" fillId="7" borderId="47" xfId="0" applyFont="1" applyFill="1" applyBorder="1" applyAlignment="1" applyProtection="1">
      <alignment horizontal="center" vertical="center"/>
      <protection locked="0"/>
    </xf>
    <xf numFmtId="0" fontId="13" fillId="7" borderId="14" xfId="0" applyFont="1" applyFill="1" applyBorder="1" applyAlignment="1" applyProtection="1">
      <alignment horizontal="center" vertical="center"/>
      <protection locked="0"/>
    </xf>
    <xf numFmtId="0" fontId="13" fillId="7" borderId="36" xfId="0" applyFont="1" applyFill="1" applyBorder="1" applyAlignment="1" applyProtection="1">
      <alignment horizontal="center" vertical="center"/>
      <protection locked="0"/>
    </xf>
    <xf numFmtId="0" fontId="13" fillId="7" borderId="1" xfId="0" applyFont="1" applyFill="1" applyBorder="1" applyAlignment="1" applyProtection="1">
      <alignment horizontal="center" vertical="center"/>
      <protection locked="0"/>
    </xf>
    <xf numFmtId="0" fontId="13" fillId="7" borderId="2" xfId="0" applyFont="1" applyFill="1" applyBorder="1" applyAlignment="1" applyProtection="1">
      <alignment horizontal="center" vertical="center"/>
      <protection locked="0"/>
    </xf>
    <xf numFmtId="165" fontId="5" fillId="0" borderId="13" xfId="0" applyNumberFormat="1" applyFont="1" applyBorder="1" applyAlignment="1">
      <alignment horizontal="center" vertical="center"/>
    </xf>
    <xf numFmtId="0" fontId="46" fillId="7" borderId="39" xfId="0" applyFont="1" applyFill="1" applyBorder="1" applyAlignment="1" applyProtection="1">
      <alignment horizontal="center" vertical="center" shrinkToFit="1"/>
      <protection locked="0"/>
    </xf>
    <xf numFmtId="0" fontId="46" fillId="7" borderId="2" xfId="0" applyFont="1" applyFill="1" applyBorder="1" applyAlignment="1" applyProtection="1">
      <alignment horizontal="center" vertical="center" shrinkToFit="1"/>
      <protection locked="0"/>
    </xf>
    <xf numFmtId="0" fontId="8" fillId="0" borderId="0" xfId="0" applyFont="1" applyAlignment="1">
      <alignment horizontal="left" shrinkToFit="1"/>
    </xf>
    <xf numFmtId="0" fontId="10" fillId="0" borderId="0" xfId="0" applyFont="1" applyAlignment="1">
      <alignment horizontal="left" shrinkToFit="1"/>
    </xf>
    <xf numFmtId="0" fontId="24" fillId="7" borderId="40" xfId="0" applyFont="1" applyFill="1" applyBorder="1" applyAlignment="1" applyProtection="1">
      <alignment horizontal="center"/>
      <protection locked="0"/>
    </xf>
    <xf numFmtId="0" fontId="24" fillId="7" borderId="44" xfId="0" applyFont="1" applyFill="1" applyBorder="1" applyAlignment="1" applyProtection="1">
      <alignment horizontal="center"/>
      <protection locked="0"/>
    </xf>
    <xf numFmtId="0" fontId="24" fillId="7" borderId="37" xfId="0" applyFont="1" applyFill="1" applyBorder="1" applyAlignment="1" applyProtection="1">
      <alignment horizontal="center"/>
      <protection locked="0"/>
    </xf>
    <xf numFmtId="0" fontId="24" fillId="7" borderId="28" xfId="0" applyFont="1" applyFill="1" applyBorder="1" applyAlignment="1" applyProtection="1">
      <alignment horizontal="center"/>
      <protection locked="0"/>
    </xf>
    <xf numFmtId="0" fontId="24" fillId="7" borderId="45" xfId="0" applyFont="1" applyFill="1" applyBorder="1" applyAlignment="1" applyProtection="1">
      <alignment horizontal="center"/>
      <protection locked="0"/>
    </xf>
    <xf numFmtId="0" fontId="24" fillId="7" borderId="46" xfId="0" applyFont="1" applyFill="1" applyBorder="1" applyAlignment="1" applyProtection="1">
      <alignment horizontal="center"/>
      <protection locked="0"/>
    </xf>
    <xf numFmtId="0" fontId="24" fillId="7" borderId="36" xfId="0" applyFont="1" applyFill="1" applyBorder="1" applyAlignment="1" applyProtection="1">
      <alignment horizontal="center"/>
      <protection locked="0"/>
    </xf>
    <xf numFmtId="0" fontId="24" fillId="7" borderId="26" xfId="0" applyFont="1" applyFill="1" applyBorder="1" applyAlignment="1" applyProtection="1">
      <alignment horizontal="center"/>
      <protection locked="0"/>
    </xf>
    <xf numFmtId="0" fontId="24" fillId="7" borderId="31" xfId="0" applyFont="1" applyFill="1" applyBorder="1" applyAlignment="1" applyProtection="1">
      <alignment horizontal="center"/>
      <protection locked="0"/>
    </xf>
    <xf numFmtId="0" fontId="24" fillId="7" borderId="29" xfId="0" applyFont="1" applyFill="1" applyBorder="1" applyAlignment="1" applyProtection="1">
      <alignment horizontal="center"/>
      <protection locked="0"/>
    </xf>
    <xf numFmtId="0" fontId="24" fillId="7" borderId="32" xfId="0" applyFont="1" applyFill="1" applyBorder="1" applyAlignment="1" applyProtection="1">
      <alignment horizontal="center"/>
      <protection locked="0"/>
    </xf>
    <xf numFmtId="0" fontId="24" fillId="7" borderId="27" xfId="0" applyFont="1" applyFill="1" applyBorder="1" applyAlignment="1" applyProtection="1">
      <alignment horizontal="center"/>
      <protection locked="0"/>
    </xf>
    <xf numFmtId="0" fontId="48" fillId="4" borderId="0" xfId="0" applyFont="1" applyFill="1"/>
    <xf numFmtId="166" fontId="48" fillId="4" borderId="0" xfId="0" applyNumberFormat="1" applyFont="1" applyFill="1"/>
    <xf numFmtId="10" fontId="49" fillId="0" borderId="0" xfId="0" applyNumberFormat="1" applyFont="1"/>
    <xf numFmtId="10" fontId="50" fillId="0" borderId="0" xfId="0" applyNumberFormat="1" applyFont="1"/>
    <xf numFmtId="0" fontId="50" fillId="0" borderId="0" xfId="0" applyFont="1"/>
    <xf numFmtId="0" fontId="49" fillId="0" borderId="0" xfId="0" applyFont="1"/>
    <xf numFmtId="0" fontId="49" fillId="4" borderId="41" xfId="0" applyFont="1" applyFill="1" applyBorder="1" applyAlignment="1">
      <alignment horizontal="center"/>
    </xf>
    <xf numFmtId="0" fontId="49" fillId="4" borderId="30" xfId="0" applyFont="1" applyFill="1" applyBorder="1" applyAlignment="1">
      <alignment horizontal="center"/>
    </xf>
    <xf numFmtId="0" fontId="49" fillId="4" borderId="40" xfId="0" applyFont="1" applyFill="1" applyBorder="1" applyAlignment="1">
      <alignment horizontal="center"/>
    </xf>
    <xf numFmtId="0" fontId="49" fillId="4" borderId="28" xfId="0" applyFont="1" applyFill="1" applyBorder="1" applyAlignment="1">
      <alignment horizontal="center"/>
    </xf>
    <xf numFmtId="0" fontId="49" fillId="4" borderId="42" xfId="0" applyFont="1" applyFill="1" applyBorder="1" applyAlignment="1">
      <alignment horizontal="center"/>
    </xf>
    <xf numFmtId="0" fontId="49" fillId="4" borderId="43" xfId="0" applyFont="1" applyFill="1" applyBorder="1" applyAlignment="1">
      <alignment horizontal="center"/>
    </xf>
    <xf numFmtId="0" fontId="48" fillId="0" borderId="0" xfId="0" applyFont="1"/>
    <xf numFmtId="0" fontId="5" fillId="6" borderId="36" xfId="0" applyFont="1" applyFill="1" applyBorder="1"/>
    <xf numFmtId="0" fontId="5" fillId="6" borderId="36" xfId="0" applyFont="1" applyFill="1" applyBorder="1" applyAlignment="1">
      <alignment horizontal="center"/>
    </xf>
    <xf numFmtId="0" fontId="8" fillId="0" borderId="36" xfId="0" applyFont="1" applyBorder="1" applyAlignment="1">
      <alignment horizontal="center"/>
    </xf>
    <xf numFmtId="0" fontId="52" fillId="0" borderId="36" xfId="0" applyFont="1" applyBorder="1" applyAlignment="1">
      <alignment horizontal="center" vertical="center" shrinkToFit="1"/>
    </xf>
    <xf numFmtId="0" fontId="32" fillId="0" borderId="36" xfId="0" applyFont="1" applyBorder="1" applyAlignment="1">
      <alignment horizontal="center" vertical="center" shrinkToFit="1"/>
    </xf>
    <xf numFmtId="0" fontId="53" fillId="7" borderId="36" xfId="0" applyFont="1" applyFill="1" applyBorder="1" applyAlignment="1" applyProtection="1">
      <alignment horizontal="center" vertical="center"/>
      <protection locked="0"/>
    </xf>
    <xf numFmtId="0" fontId="8" fillId="0" borderId="36" xfId="0" applyFont="1" applyBorder="1"/>
    <xf numFmtId="0" fontId="5" fillId="0" borderId="37" xfId="0" applyFont="1" applyBorder="1"/>
    <xf numFmtId="0" fontId="54" fillId="0" borderId="0" xfId="0" applyFont="1" applyAlignment="1">
      <alignment wrapText="1"/>
    </xf>
    <xf numFmtId="0" fontId="5" fillId="8" borderId="0" xfId="0" applyFont="1" applyFill="1"/>
    <xf numFmtId="0" fontId="5" fillId="8" borderId="0" xfId="0" applyFont="1" applyFill="1" applyAlignment="1">
      <alignment horizontal="center"/>
    </xf>
    <xf numFmtId="0" fontId="6" fillId="8" borderId="0" xfId="0" applyFont="1" applyFill="1" applyAlignment="1">
      <alignment horizontal="center"/>
    </xf>
    <xf numFmtId="0" fontId="16" fillId="0" borderId="38" xfId="0" applyFont="1" applyBorder="1" applyAlignment="1">
      <alignment horizontal="left" wrapText="1"/>
    </xf>
    <xf numFmtId="0" fontId="16" fillId="0" borderId="0" xfId="0" applyFont="1" applyAlignment="1">
      <alignment horizontal="left" wrapText="1"/>
    </xf>
    <xf numFmtId="0" fontId="18" fillId="9" borderId="13" xfId="0" applyFont="1" applyFill="1" applyBorder="1" applyAlignment="1" applyProtection="1">
      <alignment horizontal="center"/>
      <protection locked="0"/>
    </xf>
    <xf numFmtId="0" fontId="18" fillId="9" borderId="47" xfId="0" applyFont="1" applyFill="1" applyBorder="1" applyAlignment="1" applyProtection="1">
      <alignment horizontal="center"/>
      <protection locked="0"/>
    </xf>
    <xf numFmtId="0" fontId="18" fillId="9" borderId="14" xfId="0" applyFont="1" applyFill="1" applyBorder="1" applyAlignment="1" applyProtection="1">
      <alignment horizontal="center"/>
      <protection locked="0"/>
    </xf>
    <xf numFmtId="0" fontId="18" fillId="9" borderId="2" xfId="0" applyFont="1" applyFill="1" applyBorder="1" applyAlignment="1" applyProtection="1">
      <alignment horizontal="center" vertical="center" wrapText="1"/>
      <protection locked="0"/>
    </xf>
    <xf numFmtId="0" fontId="18" fillId="9" borderId="1" xfId="0" applyFont="1" applyFill="1" applyBorder="1" applyAlignment="1" applyProtection="1">
      <alignment horizontal="center" vertical="center" wrapText="1"/>
      <protection locked="0"/>
    </xf>
    <xf numFmtId="0" fontId="18" fillId="9" borderId="12" xfId="0" applyFont="1" applyFill="1" applyBorder="1" applyAlignment="1" applyProtection="1">
      <alignment horizontal="center" vertical="center" wrapText="1"/>
      <protection locked="0"/>
    </xf>
    <xf numFmtId="0" fontId="18" fillId="9" borderId="48" xfId="0" applyFont="1" applyFill="1" applyBorder="1" applyAlignment="1" applyProtection="1">
      <alignment horizontal="center" vertical="center" wrapText="1"/>
      <protection locked="0"/>
    </xf>
    <xf numFmtId="0" fontId="18" fillId="9" borderId="14" xfId="0" applyFont="1" applyFill="1" applyBorder="1" applyAlignment="1" applyProtection="1">
      <alignment horizontal="center" vertical="center" wrapText="1"/>
      <protection locked="0"/>
    </xf>
    <xf numFmtId="0" fontId="18" fillId="9" borderId="47" xfId="0" applyFont="1" applyFill="1" applyBorder="1" applyAlignment="1" applyProtection="1">
      <alignment horizontal="center" vertical="center" wrapText="1"/>
      <protection locked="0"/>
    </xf>
    <xf numFmtId="0" fontId="13" fillId="7" borderId="22" xfId="0" applyFont="1" applyFill="1" applyBorder="1" applyAlignment="1" applyProtection="1">
      <alignment horizontal="center" vertical="center"/>
      <protection locked="0"/>
    </xf>
    <xf numFmtId="0" fontId="13" fillId="7" borderId="39" xfId="0" applyFont="1" applyFill="1" applyBorder="1" applyAlignment="1" applyProtection="1">
      <alignment horizontal="center" vertical="center"/>
      <protection locked="0"/>
    </xf>
    <xf numFmtId="0" fontId="18" fillId="9" borderId="22" xfId="0" applyFont="1" applyFill="1" applyBorder="1" applyAlignment="1" applyProtection="1">
      <alignment horizontal="center"/>
      <protection locked="0"/>
    </xf>
    <xf numFmtId="0" fontId="18" fillId="9" borderId="2" xfId="0" applyFont="1" applyFill="1" applyBorder="1" applyAlignment="1" applyProtection="1">
      <alignment horizontal="center"/>
      <protection locked="0"/>
    </xf>
    <xf numFmtId="0" fontId="46" fillId="7" borderId="22" xfId="0" applyFont="1" applyFill="1" applyBorder="1" applyAlignment="1" applyProtection="1">
      <alignment horizontal="center" vertical="center"/>
      <protection locked="0"/>
    </xf>
    <xf numFmtId="0" fontId="5" fillId="0" borderId="18" xfId="0" applyFont="1" applyBorder="1" applyAlignment="1">
      <alignment horizontal="center" vertical="center"/>
    </xf>
    <xf numFmtId="0" fontId="3" fillId="0" borderId="0" xfId="0" quotePrefix="1" applyFont="1" applyAlignment="1">
      <alignment vertical="center" wrapText="1" shrinkToFit="1"/>
    </xf>
    <xf numFmtId="0" fontId="18" fillId="9" borderId="1" xfId="0" applyFont="1" applyFill="1" applyBorder="1" applyAlignment="1" applyProtection="1">
      <alignment horizontal="center"/>
      <protection locked="0"/>
    </xf>
    <xf numFmtId="0" fontId="5" fillId="0" borderId="0" xfId="0" quotePrefix="1" applyFont="1"/>
    <xf numFmtId="0" fontId="5" fillId="10" borderId="36" xfId="0" applyFont="1" applyFill="1" applyBorder="1"/>
    <xf numFmtId="0" fontId="5" fillId="11" borderId="0" xfId="0" applyFont="1" applyFill="1"/>
    <xf numFmtId="0" fontId="5" fillId="11" borderId="36" xfId="0" applyFont="1" applyFill="1" applyBorder="1"/>
    <xf numFmtId="0" fontId="5" fillId="11" borderId="37" xfId="0" applyFont="1" applyFill="1" applyBorder="1" applyAlignment="1">
      <alignment horizontal="center"/>
    </xf>
    <xf numFmtId="0" fontId="5" fillId="11" borderId="0" xfId="0" applyFont="1" applyFill="1" applyAlignment="1">
      <alignment horizontal="center"/>
    </xf>
    <xf numFmtId="0" fontId="5" fillId="11" borderId="36" xfId="0" applyFont="1" applyFill="1" applyBorder="1" applyAlignment="1">
      <alignment horizontal="center"/>
    </xf>
    <xf numFmtId="0" fontId="12" fillId="4" borderId="36" xfId="0" applyFont="1" applyFill="1" applyBorder="1" applyAlignment="1">
      <alignment horizontal="center"/>
    </xf>
    <xf numFmtId="0" fontId="5" fillId="4" borderId="36" xfId="0" applyFont="1" applyFill="1" applyBorder="1" applyAlignment="1">
      <alignment horizontal="center"/>
    </xf>
    <xf numFmtId="0" fontId="45" fillId="4" borderId="64" xfId="0" applyFont="1" applyFill="1" applyBorder="1" applyAlignment="1">
      <alignment horizontal="center"/>
    </xf>
    <xf numFmtId="0" fontId="45" fillId="4" borderId="33" xfId="0" applyFont="1" applyFill="1" applyBorder="1" applyAlignment="1">
      <alignment horizontal="center"/>
    </xf>
    <xf numFmtId="0" fontId="45" fillId="4" borderId="34" xfId="0" applyFont="1" applyFill="1" applyBorder="1" applyAlignment="1">
      <alignment horizontal="center"/>
    </xf>
    <xf numFmtId="0" fontId="45" fillId="4" borderId="0" xfId="0" applyFont="1" applyFill="1"/>
    <xf numFmtId="0" fontId="8" fillId="12" borderId="36" xfId="0" applyFont="1" applyFill="1" applyBorder="1"/>
    <xf numFmtId="0" fontId="58" fillId="0" borderId="36" xfId="0" applyFont="1" applyBorder="1"/>
    <xf numFmtId="0" fontId="53" fillId="0" borderId="36" xfId="0" applyFont="1" applyBorder="1"/>
    <xf numFmtId="0" fontId="24" fillId="0" borderId="73" xfId="0" applyFont="1" applyBorder="1" applyAlignment="1">
      <alignment vertical="top"/>
    </xf>
    <xf numFmtId="0" fontId="24" fillId="0" borderId="74" xfId="0" applyFont="1" applyBorder="1" applyAlignment="1">
      <alignment vertical="top"/>
    </xf>
    <xf numFmtId="0" fontId="0" fillId="6" borderId="0" xfId="0" applyFill="1"/>
    <xf numFmtId="0" fontId="0" fillId="6" borderId="0" xfId="0" applyFill="1" applyAlignment="1">
      <alignment wrapText="1"/>
    </xf>
    <xf numFmtId="2" fontId="5" fillId="0" borderId="0" xfId="0" applyNumberFormat="1" applyFont="1" applyAlignment="1">
      <alignment horizontal="center"/>
    </xf>
    <xf numFmtId="0" fontId="3" fillId="6" borderId="39" xfId="0" applyFont="1" applyFill="1" applyBorder="1"/>
    <xf numFmtId="0" fontId="3" fillId="6" borderId="69" xfId="0" applyFont="1" applyFill="1" applyBorder="1"/>
    <xf numFmtId="0" fontId="3" fillId="6" borderId="68" xfId="0" applyFont="1" applyFill="1" applyBorder="1"/>
    <xf numFmtId="0" fontId="53" fillId="6" borderId="69" xfId="0" applyFont="1" applyFill="1" applyBorder="1"/>
    <xf numFmtId="0" fontId="7" fillId="0" borderId="37" xfId="0" applyFont="1" applyBorder="1" applyAlignment="1">
      <alignment horizontal="center"/>
    </xf>
    <xf numFmtId="0" fontId="53" fillId="6" borderId="68" xfId="0" applyFont="1" applyFill="1" applyBorder="1"/>
    <xf numFmtId="2" fontId="53" fillId="0" borderId="0" xfId="0" applyNumberFormat="1" applyFont="1" applyAlignment="1">
      <alignment horizontal="center"/>
    </xf>
    <xf numFmtId="0" fontId="7" fillId="0" borderId="0" xfId="0" applyFont="1" applyAlignment="1">
      <alignment horizontal="center"/>
    </xf>
    <xf numFmtId="0" fontId="24" fillId="0" borderId="30" xfId="0" applyFont="1" applyBorder="1" applyAlignment="1">
      <alignment horizontal="center"/>
    </xf>
    <xf numFmtId="0" fontId="24" fillId="0" borderId="31" xfId="0" applyFont="1" applyBorder="1" applyAlignment="1">
      <alignment horizontal="center" vertical="top"/>
    </xf>
    <xf numFmtId="0" fontId="24" fillId="0" borderId="29" xfId="0" applyFont="1" applyBorder="1" applyAlignment="1">
      <alignment horizontal="center" vertical="top"/>
    </xf>
    <xf numFmtId="0" fontId="24" fillId="0" borderId="32" xfId="0" applyFont="1" applyBorder="1" applyAlignment="1">
      <alignment horizontal="center" vertical="top" wrapText="1"/>
    </xf>
    <xf numFmtId="0" fontId="24" fillId="0" borderId="29" xfId="0" applyFont="1" applyBorder="1" applyAlignment="1">
      <alignment horizontal="center" vertical="top" wrapText="1"/>
    </xf>
    <xf numFmtId="0" fontId="24" fillId="0" borderId="27" xfId="0" applyFont="1" applyBorder="1" applyAlignment="1">
      <alignment horizontal="center" vertical="top" wrapText="1"/>
    </xf>
    <xf numFmtId="0" fontId="24" fillId="0" borderId="32" xfId="0" applyFont="1" applyBorder="1" applyAlignment="1">
      <alignment horizontal="center" vertical="top"/>
    </xf>
    <xf numFmtId="0" fontId="24" fillId="0" borderId="29" xfId="0" applyFont="1" applyBorder="1" applyAlignment="1">
      <alignment horizontal="center"/>
    </xf>
    <xf numFmtId="0" fontId="5" fillId="0" borderId="49" xfId="0" applyFont="1" applyBorder="1" applyAlignment="1">
      <alignment horizontal="center" vertical="center" wrapText="1"/>
    </xf>
    <xf numFmtId="0" fontId="5" fillId="6" borderId="0" xfId="0" applyFont="1" applyFill="1" applyAlignment="1">
      <alignment horizontal="center"/>
    </xf>
    <xf numFmtId="0" fontId="53" fillId="6" borderId="36" xfId="0" applyFont="1" applyFill="1" applyBorder="1"/>
    <xf numFmtId="0" fontId="6" fillId="6" borderId="0" xfId="0" applyFont="1" applyFill="1" applyAlignment="1">
      <alignment horizontal="center"/>
    </xf>
    <xf numFmtId="0" fontId="7" fillId="6" borderId="37" xfId="0" applyFont="1" applyFill="1" applyBorder="1" applyAlignment="1">
      <alignment horizontal="center"/>
    </xf>
    <xf numFmtId="2" fontId="53" fillId="6" borderId="0" xfId="0" applyNumberFormat="1" applyFont="1" applyFill="1" applyAlignment="1">
      <alignment horizontal="center"/>
    </xf>
    <xf numFmtId="0" fontId="5" fillId="6" borderId="0" xfId="0" applyFont="1" applyFill="1"/>
    <xf numFmtId="0" fontId="32" fillId="0" borderId="0" xfId="0" applyFont="1" applyAlignment="1">
      <alignment horizontal="center"/>
    </xf>
    <xf numFmtId="0" fontId="60" fillId="0" borderId="0" xfId="0" applyFont="1" applyAlignment="1">
      <alignment horizontal="center"/>
    </xf>
    <xf numFmtId="0" fontId="32" fillId="4" borderId="0" xfId="0" applyFont="1" applyFill="1" applyAlignment="1">
      <alignment horizontal="center"/>
    </xf>
    <xf numFmtId="0" fontId="32" fillId="0" borderId="0" xfId="0" applyFont="1" applyAlignment="1">
      <alignment horizontal="center" vertical="center"/>
    </xf>
    <xf numFmtId="0" fontId="61" fillId="0" borderId="0" xfId="0" applyFont="1" applyAlignment="1">
      <alignment horizontal="center"/>
    </xf>
    <xf numFmtId="0" fontId="32" fillId="0" borderId="8" xfId="0" applyFont="1" applyBorder="1"/>
    <xf numFmtId="0" fontId="32" fillId="0" borderId="0" xfId="0" applyFont="1" applyAlignment="1">
      <alignment vertical="center"/>
    </xf>
    <xf numFmtId="0" fontId="32" fillId="0" borderId="0" xfId="0" applyFont="1"/>
    <xf numFmtId="0" fontId="32" fillId="0" borderId="16" xfId="0" applyFont="1" applyBorder="1" applyAlignment="1">
      <alignment vertical="center"/>
    </xf>
    <xf numFmtId="0" fontId="32" fillId="0" borderId="0" xfId="0" applyFont="1" applyAlignment="1">
      <alignment horizontal="center" vertical="center" wrapText="1"/>
    </xf>
    <xf numFmtId="0" fontId="60" fillId="0" borderId="0" xfId="0" quotePrefix="1" applyFont="1" applyAlignment="1">
      <alignment vertical="center" wrapText="1" shrinkToFit="1"/>
    </xf>
    <xf numFmtId="0" fontId="61" fillId="0" borderId="0" xfId="0" applyFont="1"/>
    <xf numFmtId="0" fontId="60" fillId="0" borderId="0" xfId="0" applyFont="1" applyAlignment="1">
      <alignment horizontal="center" vertical="center"/>
    </xf>
    <xf numFmtId="0" fontId="60" fillId="0" borderId="36" xfId="0" applyFont="1" applyBorder="1" applyAlignment="1">
      <alignment horizontal="center"/>
    </xf>
    <xf numFmtId="0" fontId="32" fillId="0" borderId="36" xfId="0" applyFont="1" applyBorder="1"/>
    <xf numFmtId="0" fontId="60" fillId="6" borderId="36" xfId="0" applyFont="1" applyFill="1" applyBorder="1"/>
    <xf numFmtId="0" fontId="60" fillId="0" borderId="36" xfId="0" applyFont="1" applyBorder="1"/>
    <xf numFmtId="0" fontId="60" fillId="0" borderId="0" xfId="0" applyFont="1"/>
    <xf numFmtId="0" fontId="32" fillId="8" borderId="0" xfId="0" applyFont="1" applyFill="1" applyAlignment="1">
      <alignment horizontal="center"/>
    </xf>
    <xf numFmtId="0" fontId="3" fillId="0" borderId="36" xfId="0" applyFont="1" applyBorder="1" applyAlignment="1">
      <alignment horizontal="center"/>
    </xf>
    <xf numFmtId="2" fontId="62" fillId="6" borderId="0" xfId="0" applyNumberFormat="1" applyFont="1" applyFill="1" applyAlignment="1">
      <alignment horizontal="center"/>
    </xf>
    <xf numFmtId="2" fontId="45" fillId="4" borderId="64" xfId="0" applyNumberFormat="1" applyFont="1" applyFill="1" applyBorder="1" applyAlignment="1">
      <alignment horizontal="center" shrinkToFit="1"/>
    </xf>
    <xf numFmtId="2" fontId="45" fillId="4" borderId="30" xfId="0" applyNumberFormat="1" applyFont="1" applyFill="1" applyBorder="1" applyAlignment="1">
      <alignment horizontal="center" shrinkToFit="1"/>
    </xf>
    <xf numFmtId="2" fontId="45" fillId="4" borderId="33" xfId="0" applyNumberFormat="1" applyFont="1" applyFill="1" applyBorder="1" applyAlignment="1">
      <alignment horizontal="center" shrinkToFit="1"/>
    </xf>
    <xf numFmtId="2" fontId="45" fillId="4" borderId="26" xfId="0" applyNumberFormat="1" applyFont="1" applyFill="1" applyBorder="1" applyAlignment="1">
      <alignment horizontal="center" shrinkToFit="1"/>
    </xf>
    <xf numFmtId="2" fontId="45" fillId="4" borderId="34" xfId="0" applyNumberFormat="1" applyFont="1" applyFill="1" applyBorder="1" applyAlignment="1">
      <alignment horizontal="center" shrinkToFit="1"/>
    </xf>
    <xf numFmtId="2" fontId="45" fillId="4" borderId="27" xfId="0" applyNumberFormat="1" applyFont="1" applyFill="1" applyBorder="1" applyAlignment="1">
      <alignment horizontal="center" shrinkToFit="1"/>
    </xf>
    <xf numFmtId="2" fontId="7" fillId="6" borderId="0" xfId="0" applyNumberFormat="1" applyFont="1" applyFill="1" applyAlignment="1">
      <alignment horizontal="center"/>
    </xf>
    <xf numFmtId="2" fontId="65" fillId="6" borderId="0" xfId="0" applyNumberFormat="1" applyFont="1" applyFill="1" applyAlignment="1">
      <alignment horizontal="center"/>
    </xf>
    <xf numFmtId="2" fontId="7" fillId="0" borderId="0" xfId="0" applyNumberFormat="1" applyFont="1" applyAlignment="1">
      <alignment horizontal="center"/>
    </xf>
    <xf numFmtId="0" fontId="8" fillId="10" borderId="36" xfId="0" applyFont="1" applyFill="1" applyBorder="1" applyAlignment="1">
      <alignment horizontal="center"/>
    </xf>
    <xf numFmtId="0" fontId="54" fillId="0" borderId="0" xfId="0" applyFont="1"/>
    <xf numFmtId="0" fontId="67" fillId="0" borderId="36" xfId="0" applyFont="1" applyBorder="1"/>
    <xf numFmtId="0" fontId="68" fillId="7" borderId="22" xfId="0" applyFont="1" applyFill="1" applyBorder="1" applyAlignment="1" applyProtection="1">
      <alignment horizontal="center" vertical="center"/>
      <protection locked="0"/>
    </xf>
    <xf numFmtId="0" fontId="68" fillId="7" borderId="2" xfId="0" applyFont="1" applyFill="1" applyBorder="1" applyAlignment="1" applyProtection="1">
      <alignment horizontal="center" vertical="center"/>
      <protection locked="0"/>
    </xf>
    <xf numFmtId="0" fontId="68" fillId="7" borderId="13" xfId="0" applyFont="1" applyFill="1" applyBorder="1" applyAlignment="1" applyProtection="1">
      <alignment horizontal="center" vertical="center"/>
      <protection locked="0"/>
    </xf>
    <xf numFmtId="0" fontId="68" fillId="7" borderId="14" xfId="0" applyFont="1" applyFill="1" applyBorder="1" applyAlignment="1" applyProtection="1">
      <alignment horizontal="center" vertical="center"/>
      <protection locked="0"/>
    </xf>
    <xf numFmtId="0" fontId="68" fillId="7" borderId="47" xfId="0" applyFont="1" applyFill="1" applyBorder="1" applyAlignment="1" applyProtection="1">
      <alignment horizontal="center" vertical="center"/>
      <protection locked="0"/>
    </xf>
    <xf numFmtId="0" fontId="68" fillId="7" borderId="1" xfId="0" applyFont="1" applyFill="1" applyBorder="1" applyAlignment="1" applyProtection="1">
      <alignment horizontal="center" vertical="center"/>
      <protection locked="0"/>
    </xf>
    <xf numFmtId="0" fontId="47" fillId="9" borderId="12" xfId="0" applyFont="1" applyFill="1" applyBorder="1" applyAlignment="1" applyProtection="1">
      <alignment horizontal="center" vertical="center" wrapText="1"/>
      <protection locked="0"/>
    </xf>
    <xf numFmtId="0" fontId="47" fillId="9" borderId="2" xfId="0" applyFont="1" applyFill="1" applyBorder="1" applyAlignment="1" applyProtection="1">
      <alignment horizontal="center" vertical="center" wrapText="1"/>
      <protection locked="0"/>
    </xf>
    <xf numFmtId="0" fontId="47" fillId="9" borderId="48" xfId="0" applyFont="1" applyFill="1" applyBorder="1" applyAlignment="1" applyProtection="1">
      <alignment horizontal="center" vertical="center" wrapText="1"/>
      <protection locked="0"/>
    </xf>
    <xf numFmtId="0" fontId="47" fillId="9" borderId="14" xfId="0" applyFont="1" applyFill="1" applyBorder="1" applyAlignment="1" applyProtection="1">
      <alignment horizontal="center" vertical="center" wrapText="1"/>
      <protection locked="0"/>
    </xf>
    <xf numFmtId="0" fontId="47" fillId="9" borderId="47" xfId="0" applyFont="1" applyFill="1" applyBorder="1" applyAlignment="1" applyProtection="1">
      <alignment horizontal="center" vertical="center" wrapText="1"/>
      <protection locked="0"/>
    </xf>
    <xf numFmtId="0" fontId="47" fillId="9" borderId="1" xfId="0" applyFont="1" applyFill="1" applyBorder="1" applyAlignment="1" applyProtection="1">
      <alignment horizontal="center" vertical="center" wrapText="1"/>
      <protection locked="0"/>
    </xf>
    <xf numFmtId="0" fontId="30" fillId="7" borderId="38" xfId="0" applyFont="1" applyFill="1" applyBorder="1" applyAlignment="1" applyProtection="1">
      <alignment horizontal="left" vertical="center" wrapText="1"/>
      <protection locked="0"/>
    </xf>
    <xf numFmtId="0" fontId="30" fillId="7" borderId="0" xfId="0" applyFont="1" applyFill="1" applyAlignment="1" applyProtection="1">
      <alignment horizontal="left" vertical="center" wrapText="1"/>
      <protection locked="0"/>
    </xf>
    <xf numFmtId="0" fontId="30" fillId="7" borderId="38" xfId="0" applyFont="1" applyFill="1" applyBorder="1" applyAlignment="1" applyProtection="1">
      <alignment vertical="center" wrapText="1"/>
      <protection locked="0"/>
    </xf>
    <xf numFmtId="0" fontId="30" fillId="7" borderId="0" xfId="0" applyFont="1" applyFill="1" applyAlignment="1" applyProtection="1">
      <alignment vertical="center" wrapText="1"/>
      <protection locked="0"/>
    </xf>
    <xf numFmtId="0" fontId="57" fillId="7" borderId="0" xfId="0" applyFont="1" applyFill="1" applyAlignment="1" applyProtection="1">
      <alignment horizontal="center"/>
      <protection locked="0"/>
    </xf>
    <xf numFmtId="0" fontId="8" fillId="7" borderId="0" xfId="0" applyFont="1" applyFill="1" applyAlignment="1" applyProtection="1">
      <alignment horizontal="left" shrinkToFit="1"/>
      <protection locked="0"/>
    </xf>
    <xf numFmtId="0" fontId="8" fillId="0" borderId="0" xfId="0" applyFont="1" applyAlignment="1">
      <alignment horizontal="center"/>
    </xf>
    <xf numFmtId="0" fontId="56" fillId="7" borderId="0" xfId="0" applyFont="1" applyFill="1" applyAlignment="1" applyProtection="1">
      <alignment horizontal="left"/>
      <protection locked="0"/>
    </xf>
    <xf numFmtId="0" fontId="30" fillId="0" borderId="38" xfId="0" applyFont="1" applyBorder="1" applyAlignment="1">
      <alignment horizontal="left" wrapText="1"/>
    </xf>
    <xf numFmtId="0" fontId="30" fillId="0" borderId="0" xfId="0" applyFont="1" applyAlignment="1">
      <alignment horizontal="left" wrapText="1"/>
    </xf>
    <xf numFmtId="0" fontId="30" fillId="7" borderId="38" xfId="0" quotePrefix="1" applyFont="1" applyFill="1" applyBorder="1" applyAlignment="1" applyProtection="1">
      <alignment horizontal="left" vertical="center" wrapText="1"/>
      <protection locked="0"/>
    </xf>
    <xf numFmtId="0" fontId="29" fillId="2" borderId="38" xfId="0" applyFont="1" applyFill="1" applyBorder="1" applyAlignment="1">
      <alignment horizontal="left" wrapText="1"/>
    </xf>
    <xf numFmtId="0" fontId="29" fillId="2" borderId="0" xfId="0" applyFont="1" applyFill="1" applyAlignment="1">
      <alignment horizontal="left" wrapText="1"/>
    </xf>
    <xf numFmtId="0" fontId="59" fillId="7" borderId="38" xfId="0" applyFont="1" applyFill="1" applyBorder="1" applyAlignment="1" applyProtection="1">
      <alignment horizontal="left" vertical="center" wrapText="1" shrinkToFit="1"/>
      <protection locked="0"/>
    </xf>
    <xf numFmtId="0" fontId="59" fillId="7" borderId="0" xfId="0" applyFont="1" applyFill="1" applyAlignment="1" applyProtection="1">
      <alignment horizontal="left" vertical="center" shrinkToFit="1"/>
      <protection locked="0"/>
    </xf>
    <xf numFmtId="0" fontId="59" fillId="7" borderId="38" xfId="0" applyFont="1" applyFill="1" applyBorder="1" applyAlignment="1" applyProtection="1">
      <alignment horizontal="left" vertical="center" shrinkToFit="1"/>
      <protection locked="0"/>
    </xf>
    <xf numFmtId="0" fontId="30" fillId="0" borderId="38" xfId="0" applyFont="1" applyBorder="1" applyAlignment="1">
      <alignment wrapText="1"/>
    </xf>
    <xf numFmtId="0" fontId="18" fillId="0" borderId="0" xfId="0" applyFont="1"/>
    <xf numFmtId="0" fontId="8" fillId="4" borderId="0" xfId="0" applyFont="1" applyFill="1" applyAlignment="1">
      <alignment horizontal="left" shrinkToFit="1"/>
    </xf>
    <xf numFmtId="0" fontId="55" fillId="7" borderId="38" xfId="0" applyFont="1" applyFill="1" applyBorder="1" applyAlignment="1" applyProtection="1">
      <alignment horizontal="left" vertical="center" wrapText="1"/>
      <protection locked="0"/>
    </xf>
    <xf numFmtId="0" fontId="5" fillId="4" borderId="49"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2"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1" xfId="0" applyFont="1" applyFill="1" applyBorder="1" applyAlignment="1">
      <alignment horizontal="center" vertical="center"/>
    </xf>
    <xf numFmtId="0" fontId="2" fillId="0" borderId="56" xfId="0" applyFont="1" applyBorder="1" applyAlignment="1">
      <alignment horizontal="center" vertical="center"/>
    </xf>
    <xf numFmtId="0" fontId="2" fillId="0" borderId="4" xfId="0" applyFont="1" applyBorder="1" applyAlignment="1">
      <alignment horizontal="center" vertical="center"/>
    </xf>
    <xf numFmtId="0" fontId="3" fillId="7" borderId="0" xfId="0" applyFont="1" applyFill="1" applyAlignment="1" applyProtection="1">
      <alignment horizontal="left" wrapText="1"/>
      <protection locked="0"/>
    </xf>
    <xf numFmtId="0" fontId="3" fillId="7" borderId="0" xfId="0" applyFont="1" applyFill="1" applyAlignment="1" applyProtection="1">
      <alignment horizontal="left"/>
      <protection locked="0"/>
    </xf>
    <xf numFmtId="0" fontId="5" fillId="0" borderId="49" xfId="0" applyFont="1" applyBorder="1" applyAlignment="1">
      <alignment horizontal="center" vertical="center"/>
    </xf>
    <xf numFmtId="0" fontId="5" fillId="0" borderId="22" xfId="0" applyFont="1" applyBorder="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xf>
    <xf numFmtId="0" fontId="3" fillId="0" borderId="0" xfId="0" applyFont="1" applyAlignment="1">
      <alignment horizontal="center" vertical="center"/>
    </xf>
    <xf numFmtId="0" fontId="3" fillId="0" borderId="24" xfId="0" applyFont="1" applyBorder="1" applyAlignment="1">
      <alignment horizontal="center" vertical="center"/>
    </xf>
    <xf numFmtId="0" fontId="3" fillId="0" borderId="21" xfId="0" applyFont="1" applyBorder="1" applyAlignment="1">
      <alignment horizontal="center" vertical="center"/>
    </xf>
    <xf numFmtId="0" fontId="3" fillId="0" borderId="3" xfId="0" applyFont="1" applyBorder="1" applyAlignment="1">
      <alignment horizontal="center" vertical="center"/>
    </xf>
    <xf numFmtId="0" fontId="5" fillId="0" borderId="12" xfId="0" applyFont="1" applyBorder="1" applyAlignment="1">
      <alignment horizontal="center" vertical="center"/>
    </xf>
    <xf numFmtId="0" fontId="47" fillId="0" borderId="12" xfId="0" applyFont="1" applyBorder="1" applyAlignment="1">
      <alignment horizontal="center" vertical="center" wrapText="1"/>
    </xf>
    <xf numFmtId="0" fontId="47" fillId="0" borderId="22" xfId="0" applyFont="1" applyBorder="1" applyAlignment="1">
      <alignment horizontal="center" vertical="center" wrapText="1"/>
    </xf>
    <xf numFmtId="0" fontId="47" fillId="0" borderId="1" xfId="0" applyFont="1" applyBorder="1" applyAlignment="1">
      <alignment horizontal="center" vertical="center" wrapText="1"/>
    </xf>
    <xf numFmtId="0" fontId="5" fillId="0" borderId="24" xfId="0" applyFont="1" applyBorder="1" applyAlignment="1">
      <alignment horizontal="center" vertical="center"/>
    </xf>
    <xf numFmtId="0" fontId="5" fillId="0" borderId="21" xfId="0" applyFont="1" applyBorder="1" applyAlignment="1">
      <alignment horizontal="center" vertical="center"/>
    </xf>
    <xf numFmtId="3" fontId="3" fillId="0" borderId="21" xfId="0" applyNumberFormat="1" applyFont="1" applyBorder="1" applyAlignment="1">
      <alignment horizontal="center" vertical="center"/>
    </xf>
    <xf numFmtId="3" fontId="3" fillId="0" borderId="3" xfId="0" applyNumberFormat="1" applyFont="1" applyBorder="1" applyAlignment="1">
      <alignment horizontal="center" vertical="center"/>
    </xf>
    <xf numFmtId="0" fontId="3" fillId="0" borderId="60" xfId="0" applyFont="1" applyBorder="1" applyAlignment="1">
      <alignment horizontal="center" vertical="center"/>
    </xf>
    <xf numFmtId="0" fontId="3" fillId="0" borderId="5" xfId="0" applyFont="1" applyBorder="1" applyAlignment="1">
      <alignment horizontal="center" vertical="center"/>
    </xf>
    <xf numFmtId="0" fontId="15" fillId="0" borderId="24" xfId="0" applyFont="1" applyBorder="1" applyAlignment="1">
      <alignment horizontal="center" vertical="center"/>
    </xf>
    <xf numFmtId="0" fontId="15" fillId="0" borderId="21" xfId="0" applyFont="1" applyBorder="1" applyAlignment="1">
      <alignment horizontal="center" vertical="center"/>
    </xf>
    <xf numFmtId="0" fontId="15" fillId="0" borderId="3" xfId="0" applyFont="1" applyBorder="1" applyAlignment="1">
      <alignment horizontal="center" vertical="center"/>
    </xf>
    <xf numFmtId="0" fontId="3" fillId="0" borderId="22" xfId="0" applyFont="1" applyBorder="1" applyAlignment="1">
      <alignment horizontal="center" vertical="center"/>
    </xf>
    <xf numFmtId="0" fontId="3" fillId="0" borderId="1" xfId="0" applyFont="1" applyBorder="1" applyAlignment="1">
      <alignment horizontal="center" vertical="center"/>
    </xf>
    <xf numFmtId="1" fontId="3" fillId="0" borderId="21" xfId="0" applyNumberFormat="1" applyFont="1" applyBorder="1" applyAlignment="1">
      <alignment horizontal="center" vertical="center"/>
    </xf>
    <xf numFmtId="0" fontId="3" fillId="0" borderId="56" xfId="0" applyFont="1" applyBorder="1" applyAlignment="1">
      <alignment horizontal="center" vertical="center"/>
    </xf>
    <xf numFmtId="0" fontId="3" fillId="0" borderId="4" xfId="0" applyFont="1" applyBorder="1" applyAlignment="1">
      <alignment horizontal="center" vertical="center"/>
    </xf>
    <xf numFmtId="0" fontId="5" fillId="11" borderId="36" xfId="0" applyFont="1" applyFill="1" applyBorder="1" applyAlignment="1">
      <alignment horizontal="center"/>
    </xf>
    <xf numFmtId="0" fontId="47" fillId="9" borderId="51" xfId="0" applyFont="1" applyFill="1" applyBorder="1" applyAlignment="1" applyProtection="1">
      <alignment horizontal="center" vertical="center" wrapText="1"/>
      <protection locked="0"/>
    </xf>
    <xf numFmtId="0" fontId="47" fillId="9" borderId="25" xfId="0" applyFont="1" applyFill="1" applyBorder="1" applyAlignment="1" applyProtection="1">
      <alignment horizontal="center" vertical="center" wrapText="1"/>
      <protection locked="0"/>
    </xf>
    <xf numFmtId="0" fontId="47" fillId="9" borderId="52" xfId="0" applyFont="1" applyFill="1" applyBorder="1" applyAlignment="1" applyProtection="1">
      <alignment horizontal="center" vertical="center" wrapText="1"/>
      <protection locked="0"/>
    </xf>
    <xf numFmtId="0" fontId="47" fillId="9" borderId="53" xfId="0" applyFont="1" applyFill="1" applyBorder="1" applyAlignment="1" applyProtection="1">
      <alignment horizontal="center" vertical="center" wrapText="1"/>
      <protection locked="0"/>
    </xf>
    <xf numFmtId="0" fontId="47" fillId="9" borderId="23" xfId="0" applyFont="1" applyFill="1" applyBorder="1" applyAlignment="1" applyProtection="1">
      <alignment horizontal="center" vertical="center" wrapText="1"/>
      <protection locked="0"/>
    </xf>
    <xf numFmtId="0" fontId="47" fillId="9" borderId="54" xfId="0" applyFont="1" applyFill="1" applyBorder="1" applyAlignment="1" applyProtection="1">
      <alignment horizontal="center" vertical="center" wrapText="1"/>
      <protection locked="0"/>
    </xf>
    <xf numFmtId="0" fontId="5" fillId="0" borderId="36" xfId="0" applyFont="1" applyBorder="1" applyAlignment="1">
      <alignment horizontal="center"/>
    </xf>
    <xf numFmtId="0" fontId="46" fillId="7" borderId="51" xfId="0" applyFont="1" applyFill="1" applyBorder="1" applyAlignment="1" applyProtection="1">
      <alignment horizontal="center" vertical="center" wrapText="1"/>
      <protection locked="0"/>
    </xf>
    <xf numFmtId="0" fontId="46" fillId="7" borderId="25" xfId="0" applyFont="1" applyFill="1" applyBorder="1" applyAlignment="1" applyProtection="1">
      <alignment horizontal="center" vertical="center" wrapText="1"/>
      <protection locked="0"/>
    </xf>
    <xf numFmtId="0" fontId="46" fillId="7" borderId="52" xfId="0" applyFont="1" applyFill="1" applyBorder="1" applyAlignment="1" applyProtection="1">
      <alignment horizontal="center" vertical="center" wrapText="1"/>
      <protection locked="0"/>
    </xf>
    <xf numFmtId="0" fontId="46" fillId="7" borderId="53" xfId="0" applyFont="1" applyFill="1" applyBorder="1" applyAlignment="1" applyProtection="1">
      <alignment horizontal="center" vertical="center" wrapText="1"/>
      <protection locked="0"/>
    </xf>
    <xf numFmtId="0" fontId="46" fillId="7" borderId="23" xfId="0" applyFont="1" applyFill="1" applyBorder="1" applyAlignment="1" applyProtection="1">
      <alignment horizontal="center" vertical="center" wrapText="1"/>
      <protection locked="0"/>
    </xf>
    <xf numFmtId="0" fontId="46" fillId="7" borderId="54" xfId="0" applyFont="1" applyFill="1" applyBorder="1" applyAlignment="1" applyProtection="1">
      <alignment horizontal="center" vertical="center" wrapText="1"/>
      <protection locked="0"/>
    </xf>
    <xf numFmtId="0" fontId="47" fillId="0" borderId="12" xfId="0" applyFont="1" applyBorder="1" applyAlignment="1">
      <alignment horizontal="center" vertical="center" shrinkToFit="1"/>
    </xf>
    <xf numFmtId="0" fontId="47" fillId="0" borderId="22" xfId="0" applyFont="1" applyBorder="1" applyAlignment="1">
      <alignment horizontal="center" vertical="center" shrinkToFit="1"/>
    </xf>
    <xf numFmtId="0" fontId="47" fillId="0" borderId="1" xfId="0" applyFont="1" applyBorder="1" applyAlignment="1">
      <alignment horizontal="center" vertical="center" shrinkToFit="1"/>
    </xf>
    <xf numFmtId="0" fontId="2" fillId="0" borderId="0" xfId="0" applyFont="1" applyAlignment="1">
      <alignment horizontal="center" vertical="center"/>
    </xf>
    <xf numFmtId="49" fontId="9" fillId="0" borderId="20" xfId="0" applyNumberFormat="1" applyFont="1" applyBorder="1" applyAlignment="1">
      <alignment horizontal="center" vertical="center" wrapText="1"/>
    </xf>
    <xf numFmtId="49" fontId="9" fillId="0" borderId="55" xfId="0" applyNumberFormat="1" applyFont="1" applyBorder="1" applyAlignment="1">
      <alignment horizontal="center" vertical="center" wrapText="1"/>
    </xf>
    <xf numFmtId="49" fontId="9" fillId="0" borderId="50" xfId="0" applyNumberFormat="1" applyFont="1" applyBorder="1" applyAlignment="1">
      <alignment horizontal="center" vertical="center" wrapText="1"/>
    </xf>
    <xf numFmtId="0" fontId="51" fillId="0" borderId="12" xfId="0" applyFont="1" applyBorder="1" applyAlignment="1">
      <alignment horizontal="center" vertical="center" wrapText="1"/>
    </xf>
    <xf numFmtId="0" fontId="51" fillId="0" borderId="22" xfId="0" applyFont="1" applyBorder="1" applyAlignment="1">
      <alignment horizontal="center" vertical="center" wrapText="1"/>
    </xf>
    <xf numFmtId="0" fontId="51" fillId="0" borderId="1" xfId="0" applyFont="1" applyBorder="1" applyAlignment="1">
      <alignment horizontal="center" vertical="center" wrapText="1"/>
    </xf>
    <xf numFmtId="0" fontId="3" fillId="6" borderId="39" xfId="0" applyFont="1" applyFill="1" applyBorder="1" applyAlignment="1">
      <alignment horizontal="left"/>
    </xf>
    <xf numFmtId="0" fontId="5" fillId="6" borderId="69" xfId="0" applyFont="1" applyFill="1" applyBorder="1" applyAlignment="1">
      <alignment horizontal="left"/>
    </xf>
    <xf numFmtId="0" fontId="5" fillId="6" borderId="68" xfId="0" applyFont="1" applyFill="1" applyBorder="1" applyAlignment="1">
      <alignment horizontal="left"/>
    </xf>
    <xf numFmtId="0" fontId="3" fillId="6" borderId="69" xfId="0" applyFont="1" applyFill="1" applyBorder="1" applyAlignment="1">
      <alignment horizontal="left"/>
    </xf>
    <xf numFmtId="0" fontId="3" fillId="6" borderId="68" xfId="0" applyFont="1" applyFill="1" applyBorder="1" applyAlignment="1">
      <alignment horizontal="left"/>
    </xf>
    <xf numFmtId="49" fontId="5" fillId="0" borderId="20" xfId="0" applyNumberFormat="1" applyFont="1" applyBorder="1" applyAlignment="1">
      <alignment horizontal="center" vertical="top" wrapText="1"/>
    </xf>
    <xf numFmtId="49" fontId="5" fillId="0" borderId="50" xfId="0" applyNumberFormat="1" applyFont="1" applyBorder="1" applyAlignment="1">
      <alignment horizontal="center" vertical="top" wrapText="1"/>
    </xf>
    <xf numFmtId="0" fontId="68" fillId="7" borderId="51" xfId="0" applyFont="1" applyFill="1" applyBorder="1" applyAlignment="1" applyProtection="1">
      <alignment horizontal="center" vertical="center" wrapText="1"/>
      <protection locked="0"/>
    </xf>
    <xf numFmtId="0" fontId="68" fillId="7" borderId="25" xfId="0" applyFont="1" applyFill="1" applyBorder="1" applyAlignment="1" applyProtection="1">
      <alignment horizontal="center" vertical="center" wrapText="1"/>
      <protection locked="0"/>
    </xf>
    <xf numFmtId="0" fontId="68" fillId="7" borderId="52" xfId="0" applyFont="1" applyFill="1" applyBorder="1" applyAlignment="1" applyProtection="1">
      <alignment horizontal="center" vertical="center" wrapText="1"/>
      <protection locked="0"/>
    </xf>
    <xf numFmtId="0" fontId="68" fillId="7" borderId="53" xfId="0" applyFont="1" applyFill="1" applyBorder="1" applyAlignment="1" applyProtection="1">
      <alignment horizontal="center" vertical="center" wrapText="1"/>
      <protection locked="0"/>
    </xf>
    <xf numFmtId="0" fontId="68" fillId="7" borderId="23" xfId="0" applyFont="1" applyFill="1" applyBorder="1" applyAlignment="1" applyProtection="1">
      <alignment horizontal="center" vertical="center" wrapText="1"/>
      <protection locked="0"/>
    </xf>
    <xf numFmtId="0" fontId="68" fillId="7" borderId="54" xfId="0" applyFont="1" applyFill="1" applyBorder="1" applyAlignment="1" applyProtection="1">
      <alignment horizontal="center" vertical="center" wrapText="1"/>
      <protection locked="0"/>
    </xf>
    <xf numFmtId="164" fontId="3" fillId="4" borderId="21" xfId="0" applyNumberFormat="1" applyFont="1" applyFill="1" applyBorder="1" applyAlignment="1">
      <alignment horizontal="center" vertical="center"/>
    </xf>
    <xf numFmtId="0" fontId="3" fillId="4" borderId="22" xfId="0" applyFont="1" applyFill="1" applyBorder="1" applyAlignment="1">
      <alignment horizontal="center" vertical="center"/>
    </xf>
    <xf numFmtId="0" fontId="3" fillId="4" borderId="1" xfId="0" applyFont="1" applyFill="1" applyBorder="1" applyAlignment="1">
      <alignment horizontal="center" vertical="center"/>
    </xf>
    <xf numFmtId="49" fontId="5" fillId="4" borderId="20" xfId="0" applyNumberFormat="1" applyFont="1" applyFill="1" applyBorder="1" applyAlignment="1">
      <alignment horizontal="center" vertical="top" wrapText="1"/>
    </xf>
    <xf numFmtId="49" fontId="5" fillId="4" borderId="50" xfId="0" applyNumberFormat="1" applyFont="1" applyFill="1" applyBorder="1" applyAlignment="1">
      <alignment horizontal="center" vertical="top" wrapText="1"/>
    </xf>
    <xf numFmtId="0" fontId="15" fillId="4" borderId="24" xfId="0" applyFont="1" applyFill="1" applyBorder="1" applyAlignment="1">
      <alignment horizontal="center" vertical="center"/>
    </xf>
    <xf numFmtId="0" fontId="15" fillId="4" borderId="21" xfId="0" applyFont="1" applyFill="1" applyBorder="1" applyAlignment="1">
      <alignment horizontal="center" vertical="center"/>
    </xf>
    <xf numFmtId="0" fontId="15" fillId="4" borderId="3" xfId="0" applyFont="1" applyFill="1" applyBorder="1" applyAlignment="1">
      <alignment horizontal="center" vertical="center"/>
    </xf>
    <xf numFmtId="0" fontId="10" fillId="0" borderId="12" xfId="0" applyFont="1" applyBorder="1" applyAlignment="1">
      <alignment horizontal="center" vertical="center" shrinkToFit="1"/>
    </xf>
    <xf numFmtId="0" fontId="10" fillId="0" borderId="22" xfId="0" applyFont="1" applyBorder="1" applyAlignment="1">
      <alignment horizontal="center" vertical="center" shrinkToFit="1"/>
    </xf>
    <xf numFmtId="0" fontId="10" fillId="0" borderId="1" xfId="0" applyFont="1" applyBorder="1" applyAlignment="1">
      <alignment horizontal="center" vertical="center" shrinkToFit="1"/>
    </xf>
    <xf numFmtId="0" fontId="10" fillId="9" borderId="51" xfId="0" applyFont="1" applyFill="1" applyBorder="1" applyAlignment="1" applyProtection="1">
      <alignment horizontal="center" vertical="center" wrapText="1"/>
      <protection locked="0"/>
    </xf>
    <xf numFmtId="0" fontId="10" fillId="9" borderId="25" xfId="0" applyFont="1" applyFill="1" applyBorder="1" applyAlignment="1" applyProtection="1">
      <alignment horizontal="center" vertical="center" wrapText="1"/>
      <protection locked="0"/>
    </xf>
    <xf numFmtId="0" fontId="10" fillId="9" borderId="52" xfId="0" applyFont="1" applyFill="1" applyBorder="1" applyAlignment="1" applyProtection="1">
      <alignment horizontal="center" vertical="center" wrapText="1"/>
      <protection locked="0"/>
    </xf>
    <xf numFmtId="0" fontId="10" fillId="9" borderId="53" xfId="0" applyFont="1" applyFill="1" applyBorder="1" applyAlignment="1" applyProtection="1">
      <alignment horizontal="center" vertical="center" wrapText="1"/>
      <protection locked="0"/>
    </xf>
    <xf numFmtId="0" fontId="10" fillId="9" borderId="23" xfId="0" applyFont="1" applyFill="1" applyBorder="1" applyAlignment="1" applyProtection="1">
      <alignment horizontal="center" vertical="center" wrapText="1"/>
      <protection locked="0"/>
    </xf>
    <xf numFmtId="0" fontId="10" fillId="9" borderId="54" xfId="0" applyFont="1" applyFill="1" applyBorder="1" applyAlignment="1" applyProtection="1">
      <alignment horizontal="center" vertical="center" wrapText="1"/>
      <protection locked="0"/>
    </xf>
    <xf numFmtId="0" fontId="9" fillId="7" borderId="51" xfId="0" applyFont="1" applyFill="1" applyBorder="1" applyAlignment="1" applyProtection="1">
      <alignment horizontal="center" vertical="center" wrapText="1"/>
      <protection locked="0"/>
    </xf>
    <xf numFmtId="0" fontId="9" fillId="7" borderId="25" xfId="0" applyFont="1" applyFill="1" applyBorder="1" applyAlignment="1" applyProtection="1">
      <alignment horizontal="center" vertical="center" wrapText="1"/>
      <protection locked="0"/>
    </xf>
    <xf numFmtId="0" fontId="9" fillId="7" borderId="52" xfId="0" applyFont="1" applyFill="1" applyBorder="1" applyAlignment="1" applyProtection="1">
      <alignment horizontal="center" vertical="center" wrapText="1"/>
      <protection locked="0"/>
    </xf>
    <xf numFmtId="0" fontId="9" fillId="7" borderId="53" xfId="0" applyFont="1" applyFill="1" applyBorder="1" applyAlignment="1" applyProtection="1">
      <alignment horizontal="center" vertical="center" wrapText="1"/>
      <protection locked="0"/>
    </xf>
    <xf numFmtId="0" fontId="9" fillId="7" borderId="23" xfId="0" applyFont="1" applyFill="1" applyBorder="1" applyAlignment="1" applyProtection="1">
      <alignment horizontal="center" vertical="center" wrapText="1"/>
      <protection locked="0"/>
    </xf>
    <xf numFmtId="0" fontId="9" fillId="7" borderId="54" xfId="0" applyFont="1" applyFill="1" applyBorder="1" applyAlignment="1" applyProtection="1">
      <alignment horizontal="center" vertical="center" wrapText="1"/>
      <protection locked="0"/>
    </xf>
    <xf numFmtId="0" fontId="2" fillId="0" borderId="60" xfId="0" applyFont="1" applyBorder="1" applyAlignment="1">
      <alignment horizontal="center" vertical="center"/>
    </xf>
    <xf numFmtId="1" fontId="3" fillId="0" borderId="3" xfId="0" applyNumberFormat="1" applyFont="1" applyBorder="1" applyAlignment="1">
      <alignment horizontal="center" vertical="center"/>
    </xf>
    <xf numFmtId="0" fontId="5" fillId="0" borderId="18" xfId="0" applyFont="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vertical="center"/>
    </xf>
    <xf numFmtId="0" fontId="3" fillId="0" borderId="59" xfId="0" applyFont="1" applyBorder="1" applyAlignment="1">
      <alignment horizontal="center" vertical="center"/>
    </xf>
    <xf numFmtId="0" fontId="5" fillId="0" borderId="0" xfId="0" applyFont="1" applyAlignment="1">
      <alignment vertical="center" wrapText="1"/>
    </xf>
    <xf numFmtId="0" fontId="5" fillId="0" borderId="1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quotePrefix="1" applyFont="1" applyAlignment="1">
      <alignment vertical="center" wrapText="1"/>
    </xf>
    <xf numFmtId="0" fontId="5" fillId="0" borderId="11" xfId="0" applyFont="1" applyBorder="1" applyAlignment="1">
      <alignment vertical="center" wrapText="1"/>
    </xf>
    <xf numFmtId="0" fontId="12" fillId="0" borderId="25" xfId="0" applyFont="1" applyBorder="1" applyAlignment="1">
      <alignment horizontal="left" vertical="center" wrapText="1"/>
    </xf>
    <xf numFmtId="0" fontId="28" fillId="8" borderId="0" xfId="0" applyFont="1" applyFill="1" applyAlignment="1">
      <alignment horizontal="center"/>
    </xf>
    <xf numFmtId="0" fontId="5" fillId="0" borderId="0" xfId="0" applyFont="1" applyAlignment="1">
      <alignment horizontal="center"/>
    </xf>
    <xf numFmtId="0" fontId="3" fillId="0" borderId="60" xfId="0" applyFont="1" applyBorder="1" applyAlignment="1">
      <alignment vertical="center"/>
    </xf>
    <xf numFmtId="0" fontId="3" fillId="0" borderId="61" xfId="0" applyFont="1" applyBorder="1" applyAlignment="1">
      <alignment vertical="center"/>
    </xf>
    <xf numFmtId="0" fontId="5" fillId="0" borderId="24"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3" xfId="0" applyFont="1" applyBorder="1" applyAlignment="1">
      <alignment horizontal="center" vertical="center" wrapText="1"/>
    </xf>
    <xf numFmtId="0" fontId="69" fillId="7" borderId="51" xfId="0" applyFont="1" applyFill="1" applyBorder="1" applyAlignment="1" applyProtection="1">
      <alignment horizontal="center" vertical="center" wrapText="1"/>
      <protection locked="0"/>
    </xf>
    <xf numFmtId="0" fontId="3" fillId="0" borderId="70" xfId="0" quotePrefix="1" applyFont="1" applyBorder="1" applyAlignment="1">
      <alignment horizontal="center" vertical="center" wrapText="1" shrinkToFit="1"/>
    </xf>
    <xf numFmtId="0" fontId="3" fillId="0" borderId="71" xfId="0" quotePrefix="1" applyFont="1" applyBorder="1" applyAlignment="1">
      <alignment horizontal="center" vertical="center" wrapText="1" shrinkToFit="1"/>
    </xf>
    <xf numFmtId="0" fontId="3" fillId="0" borderId="72" xfId="0" quotePrefix="1" applyFont="1" applyBorder="1" applyAlignment="1">
      <alignment horizontal="center" vertical="center" wrapText="1" shrinkToFit="1"/>
    </xf>
    <xf numFmtId="0" fontId="24" fillId="0" borderId="0" xfId="0" applyFont="1" applyAlignment="1">
      <alignment wrapText="1"/>
    </xf>
    <xf numFmtId="0" fontId="0" fillId="0" borderId="0" xfId="0" applyAlignment="1">
      <alignment wrapText="1"/>
    </xf>
    <xf numFmtId="0" fontId="24" fillId="0" borderId="64" xfId="0" applyFont="1" applyBorder="1" applyAlignment="1">
      <alignment horizontal="center" vertical="center"/>
    </xf>
    <xf numFmtId="0" fontId="0" fillId="0" borderId="34" xfId="0" applyBorder="1" applyAlignment="1">
      <alignment horizontal="center" vertical="center"/>
    </xf>
    <xf numFmtId="0" fontId="24" fillId="0" borderId="64" xfId="0" applyFont="1" applyBorder="1"/>
    <xf numFmtId="0" fontId="0" fillId="0" borderId="65" xfId="0" applyBorder="1"/>
    <xf numFmtId="0" fontId="0" fillId="0" borderId="66" xfId="0" applyBorder="1"/>
    <xf numFmtId="0" fontId="22" fillId="2" borderId="38" xfId="0" applyFont="1" applyFill="1" applyBorder="1" applyAlignment="1">
      <alignment wrapText="1"/>
    </xf>
    <xf numFmtId="0" fontId="23" fillId="2" borderId="0" xfId="0" applyFont="1" applyFill="1"/>
    <xf numFmtId="0" fontId="24" fillId="0" borderId="41" xfId="0" applyFont="1" applyBorder="1" applyAlignment="1">
      <alignment horizontal="center"/>
    </xf>
    <xf numFmtId="0" fontId="0" fillId="0" borderId="63" xfId="0" applyBorder="1" applyAlignment="1">
      <alignment horizontal="center"/>
    </xf>
    <xf numFmtId="0" fontId="0" fillId="0" borderId="67" xfId="0" applyBorder="1" applyAlignment="1">
      <alignment horizontal="center"/>
    </xf>
    <xf numFmtId="0" fontId="24" fillId="0" borderId="62" xfId="0" applyFont="1" applyBorder="1" applyAlignment="1">
      <alignment horizontal="center" vertical="center"/>
    </xf>
    <xf numFmtId="0" fontId="0" fillId="0" borderId="43" xfId="0" applyBorder="1" applyAlignment="1">
      <alignment horizontal="center" vertical="center"/>
    </xf>
    <xf numFmtId="0" fontId="24" fillId="0" borderId="64" xfId="0" applyFont="1" applyBorder="1" applyAlignment="1">
      <alignment horizontal="center"/>
    </xf>
    <xf numFmtId="0" fontId="24" fillId="0" borderId="66" xfId="0" applyFont="1" applyBorder="1" applyAlignment="1">
      <alignment horizontal="center"/>
    </xf>
    <xf numFmtId="0" fontId="66" fillId="0" borderId="0" xfId="0" applyFont="1" applyAlignment="1">
      <alignment horizontal="left" vertical="center" shrinkToFit="1"/>
    </xf>
    <xf numFmtId="0" fontId="24" fillId="7" borderId="0" xfId="0" applyFont="1" applyFill="1" applyAlignment="1" applyProtection="1">
      <alignment horizontal="left"/>
      <protection locked="0"/>
    </xf>
    <xf numFmtId="0" fontId="22" fillId="2" borderId="0" xfId="0" applyFont="1" applyFill="1" applyAlignment="1">
      <alignment wrapText="1"/>
    </xf>
    <xf numFmtId="0" fontId="24" fillId="0" borderId="41" xfId="0" applyFont="1" applyBorder="1"/>
    <xf numFmtId="0" fontId="0" fillId="0" borderId="63" xfId="0" applyBorder="1"/>
  </cellXfs>
  <cellStyles count="2">
    <cellStyle name="Good" xfId="1" builtinId="26"/>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19050</xdr:colOff>
      <xdr:row>2</xdr:row>
      <xdr:rowOff>28575</xdr:rowOff>
    </xdr:from>
    <xdr:to>
      <xdr:col>23</xdr:col>
      <xdr:colOff>0</xdr:colOff>
      <xdr:row>7</xdr:row>
      <xdr:rowOff>38100</xdr:rowOff>
    </xdr:to>
    <xdr:pic>
      <xdr:nvPicPr>
        <xdr:cNvPr id="2610" name="Picture 1">
          <a:extLst>
            <a:ext uri="{FF2B5EF4-FFF2-40B4-BE49-F238E27FC236}">
              <a16:creationId xmlns:a16="http://schemas.microsoft.com/office/drawing/2014/main" id="{00000000-0008-0000-0000-000032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4075" y="3905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276225</xdr:colOff>
      <xdr:row>52</xdr:row>
      <xdr:rowOff>104775</xdr:rowOff>
    </xdr:from>
    <xdr:to>
      <xdr:col>23</xdr:col>
      <xdr:colOff>0</xdr:colOff>
      <xdr:row>55</xdr:row>
      <xdr:rowOff>142875</xdr:rowOff>
    </xdr:to>
    <xdr:pic>
      <xdr:nvPicPr>
        <xdr:cNvPr id="2611" name="Picture 2">
          <a:extLst>
            <a:ext uri="{FF2B5EF4-FFF2-40B4-BE49-F238E27FC236}">
              <a16:creationId xmlns:a16="http://schemas.microsoft.com/office/drawing/2014/main" id="{00000000-0008-0000-0000-0000330A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5500" y="10382250"/>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39</xdr:col>
      <xdr:colOff>104775</xdr:colOff>
      <xdr:row>2</xdr:row>
      <xdr:rowOff>0</xdr:rowOff>
    </xdr:from>
    <xdr:to>
      <xdr:col>45</xdr:col>
      <xdr:colOff>357187</xdr:colOff>
      <xdr:row>7</xdr:row>
      <xdr:rowOff>85876</xdr:rowOff>
    </xdr:to>
    <xdr:pic>
      <xdr:nvPicPr>
        <xdr:cNvPr id="4150" name="Picture 1">
          <a:extLst>
            <a:ext uri="{FF2B5EF4-FFF2-40B4-BE49-F238E27FC236}">
              <a16:creationId xmlns:a16="http://schemas.microsoft.com/office/drawing/2014/main" id="{00000000-0008-0000-0100-000036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180975"/>
          <a:ext cx="28670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188</xdr:row>
      <xdr:rowOff>0</xdr:rowOff>
    </xdr:from>
    <xdr:to>
      <xdr:col>45</xdr:col>
      <xdr:colOff>376237</xdr:colOff>
      <xdr:row>193</xdr:row>
      <xdr:rowOff>85876</xdr:rowOff>
    </xdr:to>
    <xdr:pic>
      <xdr:nvPicPr>
        <xdr:cNvPr id="4151" name="Picture 1">
          <a:extLst>
            <a:ext uri="{FF2B5EF4-FFF2-40B4-BE49-F238E27FC236}">
              <a16:creationId xmlns:a16="http://schemas.microsoft.com/office/drawing/2014/main" id="{00000000-0008-0000-0100-000037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430244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314</xdr:row>
      <xdr:rowOff>0</xdr:rowOff>
    </xdr:from>
    <xdr:to>
      <xdr:col>45</xdr:col>
      <xdr:colOff>376237</xdr:colOff>
      <xdr:row>319</xdr:row>
      <xdr:rowOff>83606</xdr:rowOff>
    </xdr:to>
    <xdr:pic>
      <xdr:nvPicPr>
        <xdr:cNvPr id="4152" name="Picture 1">
          <a:extLst>
            <a:ext uri="{FF2B5EF4-FFF2-40B4-BE49-F238E27FC236}">
              <a16:creationId xmlns:a16="http://schemas.microsoft.com/office/drawing/2014/main" id="{00000000-0008-0000-0100-000038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57740550"/>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39</xdr:col>
      <xdr:colOff>104775</xdr:colOff>
      <xdr:row>128</xdr:row>
      <xdr:rowOff>0</xdr:rowOff>
    </xdr:from>
    <xdr:to>
      <xdr:col>45</xdr:col>
      <xdr:colOff>376237</xdr:colOff>
      <xdr:row>133</xdr:row>
      <xdr:rowOff>85874</xdr:rowOff>
    </xdr:to>
    <xdr:pic>
      <xdr:nvPicPr>
        <xdr:cNvPr id="4153" name="Picture 1">
          <a:extLst>
            <a:ext uri="{FF2B5EF4-FFF2-40B4-BE49-F238E27FC236}">
              <a16:creationId xmlns:a16="http://schemas.microsoft.com/office/drawing/2014/main" id="{00000000-0008-0000-0100-000039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0450" y="28660725"/>
          <a:ext cx="28860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39</xdr:col>
      <xdr:colOff>104775</xdr:colOff>
      <xdr:row>251</xdr:row>
      <xdr:rowOff>0</xdr:rowOff>
    </xdr:from>
    <xdr:ext cx="2867025" cy="1017209"/>
    <xdr:pic>
      <xdr:nvPicPr>
        <xdr:cNvPr id="6" name="Picture 1">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70275" y="45212000"/>
          <a:ext cx="2867025" cy="1017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27</xdr:col>
      <xdr:colOff>245270</xdr:colOff>
      <xdr:row>113</xdr:row>
      <xdr:rowOff>25003</xdr:rowOff>
    </xdr:from>
    <xdr:ext cx="118942" cy="1653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14:m>
                <m:oMathPara xmlns:m="http://schemas.openxmlformats.org/officeDocument/2006/math">
                  <m:oMathParaPr>
                    <m:jc m:val="centerGroup"/>
                  </m:oMathParaPr>
                  <m:oMath xmlns:m="http://schemas.openxmlformats.org/officeDocument/2006/math">
                    <m:r>
                      <a:rPr lang="en-US" sz="1100" b="1" i="1">
                        <a:solidFill>
                          <a:schemeClr val="accent1">
                            <a:lumMod val="75000"/>
                          </a:schemeClr>
                        </a:solidFill>
                        <a:latin typeface="Cambria Math" panose="02040503050406030204" pitchFamily="18" charset="0"/>
                        <a:ea typeface="Cambria Math" panose="02040503050406030204" pitchFamily="18" charset="0"/>
                        <a:cs typeface="+mn-cs"/>
                      </a:rPr>
                      <m:t>∈</m:t>
                    </m:r>
                  </m:oMath>
                </m:oMathPara>
              </a14:m>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2" name="TextBox 1"/>
            <xdr:cNvSpPr txBox="1"/>
          </xdr:nvSpPr>
          <xdr:spPr>
            <a:xfrm>
              <a:off x="11603833" y="27123628"/>
              <a:ext cx="118942"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r>
                <a:rPr lang="en-US" sz="1100" b="1" i="0">
                  <a:solidFill>
                    <a:schemeClr val="accent1">
                      <a:lumMod val="75000"/>
                    </a:schemeClr>
                  </a:solidFill>
                  <a:latin typeface="Cambria Math" panose="02040503050406030204" pitchFamily="18" charset="0"/>
                  <a:ea typeface="Cambria Math" panose="02040503050406030204" pitchFamily="18" charset="0"/>
                  <a:cs typeface="+mn-cs"/>
                </a:rPr>
                <a:t>∈</a:t>
              </a:r>
              <a:endParaRPr lang="en-US" sz="1100" b="1" i="1">
                <a:solidFill>
                  <a:schemeClr val="accent1">
                    <a:lumMod val="75000"/>
                  </a:schemeClr>
                </a:solidFill>
                <a:latin typeface="Cambria Math" panose="02040503050406030204" pitchFamily="18" charset="0"/>
                <a:ea typeface="Cambria Math" panose="02040503050406030204" pitchFamily="18" charset="0"/>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15</xdr:col>
      <xdr:colOff>336176</xdr:colOff>
      <xdr:row>0</xdr:row>
      <xdr:rowOff>0</xdr:rowOff>
    </xdr:from>
    <xdr:to>
      <xdr:col>19</xdr:col>
      <xdr:colOff>516591</xdr:colOff>
      <xdr:row>5</xdr:row>
      <xdr:rowOff>152400</xdr:rowOff>
    </xdr:to>
    <xdr:pic>
      <xdr:nvPicPr>
        <xdr:cNvPr id="3342" name="Picture 1">
          <a:extLst>
            <a:ext uri="{FF2B5EF4-FFF2-40B4-BE49-F238E27FC236}">
              <a16:creationId xmlns:a16="http://schemas.microsoft.com/office/drawing/2014/main" id="{00000000-0008-0000-0200-00000E0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51323" y="0"/>
          <a:ext cx="2858621" cy="1138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AM112"/>
  <sheetViews>
    <sheetView tabSelected="1" zoomScale="90" zoomScaleNormal="90" zoomScaleSheetLayoutView="100" zoomScalePageLayoutView="70" workbookViewId="0">
      <selection activeCell="A4" sqref="A4:M4"/>
    </sheetView>
  </sheetViews>
  <sheetFormatPr defaultColWidth="9.109375" defaultRowHeight="13.8" x14ac:dyDescent="0.25"/>
  <cols>
    <col min="1" max="1" width="6.33203125" style="6" customWidth="1"/>
    <col min="2" max="2" width="7.109375" style="4" customWidth="1"/>
    <col min="3" max="3" width="6.6640625" style="4" customWidth="1"/>
    <col min="4" max="4" width="6.88671875" style="4" customWidth="1"/>
    <col min="5" max="5" width="7.44140625" style="4" customWidth="1"/>
    <col min="6" max="6" width="8.109375" style="4" customWidth="1"/>
    <col min="7" max="8" width="6.5546875" style="4" customWidth="1"/>
    <col min="9" max="9" width="13.5546875" style="4" customWidth="1"/>
    <col min="10" max="10" width="5.109375" style="4" customWidth="1"/>
    <col min="11" max="11" width="6.109375" style="5" customWidth="1"/>
    <col min="12" max="12" width="16.88671875" style="5" customWidth="1"/>
    <col min="13" max="13" width="33.33203125" style="5" customWidth="1"/>
    <col min="14" max="15" width="5.44140625" style="4" customWidth="1"/>
    <col min="16" max="16" width="4.33203125" style="4" customWidth="1"/>
    <col min="17" max="17" width="5" style="5" customWidth="1"/>
    <col min="18" max="18" width="6.88671875" style="5" customWidth="1"/>
    <col min="19" max="19" width="7.6640625" style="5" hidden="1" customWidth="1"/>
    <col min="20" max="20" width="6.88671875" style="4" customWidth="1"/>
    <col min="21" max="21" width="13.6640625" style="4" customWidth="1"/>
    <col min="22" max="22" width="6.109375" style="5" customWidth="1"/>
    <col min="23" max="23" width="4.5546875" style="5" customWidth="1"/>
    <col min="24" max="24" width="7.6640625" style="5" hidden="1" customWidth="1"/>
    <col min="25" max="25" width="7" style="4" customWidth="1"/>
    <col min="26" max="26" width="5.88671875" style="4" customWidth="1"/>
    <col min="27" max="27" width="6.88671875" style="4" customWidth="1"/>
    <col min="28" max="28" width="5.109375" style="4" customWidth="1"/>
    <col min="29" max="29" width="5.5546875" style="4" customWidth="1"/>
    <col min="30" max="30" width="6.44140625" style="4" customWidth="1"/>
    <col min="31" max="31" width="4.33203125" style="4" customWidth="1"/>
    <col min="32" max="32" width="6.44140625" style="4" customWidth="1"/>
    <col min="33" max="33" width="6.88671875" style="4" customWidth="1"/>
    <col min="34" max="35" width="5" style="5" customWidth="1"/>
    <col min="36" max="36" width="0" style="6" hidden="1" customWidth="1"/>
    <col min="37" max="16384" width="9.109375" style="6"/>
  </cols>
  <sheetData>
    <row r="3" spans="1:19" ht="17.399999999999999" x14ac:dyDescent="0.3">
      <c r="A3" s="116" t="s">
        <v>46</v>
      </c>
      <c r="B3" s="117"/>
      <c r="C3" s="117"/>
      <c r="D3" s="117"/>
      <c r="E3" s="117"/>
      <c r="F3" s="117"/>
      <c r="G3" s="117"/>
      <c r="H3" s="117"/>
      <c r="I3" s="117"/>
      <c r="J3" s="117"/>
      <c r="K3" s="117"/>
      <c r="L3" s="117"/>
      <c r="M3" s="117"/>
      <c r="N3" s="2"/>
      <c r="O3" s="2"/>
      <c r="P3" s="2"/>
      <c r="Q3" s="3"/>
      <c r="R3" s="3"/>
      <c r="S3" s="3"/>
    </row>
    <row r="4" spans="1:19" ht="17.399999999999999" x14ac:dyDescent="0.3">
      <c r="A4" s="338" t="s">
        <v>309</v>
      </c>
      <c r="B4" s="338"/>
      <c r="C4" s="338"/>
      <c r="D4" s="338"/>
      <c r="E4" s="338"/>
      <c r="F4" s="338"/>
      <c r="G4" s="338"/>
      <c r="H4" s="338"/>
      <c r="I4" s="338"/>
      <c r="J4" s="338"/>
      <c r="K4" s="338"/>
      <c r="L4" s="338"/>
      <c r="M4" s="338"/>
    </row>
    <row r="5" spans="1:19" x14ac:dyDescent="0.25">
      <c r="C5" s="6"/>
      <c r="D5" s="6"/>
      <c r="E5" s="6"/>
      <c r="F5" s="6"/>
      <c r="G5" s="6"/>
      <c r="H5" s="6"/>
      <c r="I5" s="6"/>
      <c r="J5" s="6"/>
      <c r="K5" s="7"/>
      <c r="L5" s="7"/>
      <c r="M5" s="7"/>
    </row>
    <row r="6" spans="1:19" x14ac:dyDescent="0.25">
      <c r="B6" s="6"/>
      <c r="C6" s="6"/>
      <c r="D6" s="6"/>
      <c r="E6" s="6"/>
      <c r="F6" s="6"/>
      <c r="G6" s="6"/>
      <c r="H6" s="6"/>
      <c r="I6" s="6"/>
      <c r="J6" s="6"/>
      <c r="K6" s="7"/>
      <c r="L6" s="7"/>
      <c r="M6" s="7"/>
    </row>
    <row r="7" spans="1:19" x14ac:dyDescent="0.25">
      <c r="B7" s="6"/>
      <c r="C7" s="6"/>
      <c r="D7" s="6"/>
      <c r="E7" s="6"/>
      <c r="F7" s="6"/>
      <c r="G7" s="6"/>
      <c r="H7" s="6"/>
      <c r="I7" s="6"/>
      <c r="J7" s="6"/>
      <c r="K7" s="7"/>
      <c r="L7" s="7"/>
      <c r="M7" s="7"/>
    </row>
    <row r="8" spans="1:19" x14ac:dyDescent="0.25">
      <c r="B8" s="6"/>
      <c r="C8" s="6"/>
      <c r="D8" s="6"/>
      <c r="E8" s="6"/>
      <c r="F8" s="6"/>
      <c r="G8" s="6"/>
      <c r="H8" s="6"/>
      <c r="I8" s="6"/>
      <c r="J8" s="6"/>
      <c r="K8" s="7"/>
      <c r="L8" s="7"/>
      <c r="M8" s="7"/>
    </row>
    <row r="9" spans="1:19" x14ac:dyDescent="0.25">
      <c r="B9" s="6"/>
      <c r="C9" s="6"/>
      <c r="D9" s="6"/>
      <c r="E9" s="6"/>
      <c r="F9" s="6"/>
      <c r="G9" s="6"/>
      <c r="H9" s="6"/>
      <c r="I9" s="6"/>
      <c r="J9" s="6"/>
      <c r="K9" s="7"/>
      <c r="L9" s="7"/>
      <c r="M9" s="7"/>
    </row>
    <row r="10" spans="1:19" x14ac:dyDescent="0.25">
      <c r="B10" s="6"/>
      <c r="C10" s="6"/>
      <c r="D10" s="6"/>
      <c r="E10" s="6"/>
      <c r="F10" s="6"/>
      <c r="G10" s="6"/>
      <c r="H10" s="6"/>
      <c r="I10" s="6"/>
      <c r="J10" s="6"/>
      <c r="K10" s="7"/>
      <c r="L10" s="7"/>
      <c r="M10" s="7"/>
    </row>
    <row r="11" spans="1:19" x14ac:dyDescent="0.25">
      <c r="B11" s="6"/>
      <c r="C11" s="6"/>
      <c r="D11" s="6"/>
      <c r="E11" s="6"/>
      <c r="F11" s="6"/>
      <c r="G11" s="6"/>
      <c r="H11" s="6"/>
      <c r="I11" s="6"/>
      <c r="J11" s="6"/>
      <c r="K11" s="7"/>
      <c r="L11" s="7"/>
      <c r="M11" s="7"/>
    </row>
    <row r="12" spans="1:19" x14ac:dyDescent="0.25">
      <c r="B12" s="6"/>
      <c r="C12" s="6"/>
      <c r="D12" s="6"/>
      <c r="E12" s="6"/>
      <c r="F12" s="6"/>
      <c r="G12" s="6"/>
      <c r="H12" s="6"/>
      <c r="I12" s="6"/>
      <c r="J12" s="6"/>
      <c r="K12" s="7"/>
      <c r="L12" s="7"/>
      <c r="M12" s="7"/>
    </row>
    <row r="13" spans="1:19" x14ac:dyDescent="0.25">
      <c r="C13" s="6"/>
      <c r="D13" s="6"/>
      <c r="E13" s="6"/>
      <c r="F13" s="6"/>
      <c r="G13" s="6"/>
      <c r="H13" s="6"/>
      <c r="I13" s="6"/>
      <c r="J13" s="6"/>
      <c r="K13" s="7"/>
      <c r="L13" s="7"/>
      <c r="M13" s="7"/>
    </row>
    <row r="14" spans="1:19" x14ac:dyDescent="0.25">
      <c r="C14" s="6"/>
      <c r="D14" s="6"/>
      <c r="E14" s="6"/>
      <c r="F14" s="6"/>
      <c r="G14" s="6"/>
      <c r="H14" s="6"/>
      <c r="I14" s="6"/>
      <c r="J14" s="6"/>
      <c r="K14" s="7"/>
      <c r="L14" s="7"/>
      <c r="M14" s="7"/>
    </row>
    <row r="15" spans="1:19" x14ac:dyDescent="0.25">
      <c r="C15" s="6"/>
      <c r="D15" s="6"/>
      <c r="E15" s="6"/>
      <c r="F15" s="6"/>
      <c r="G15" s="6"/>
      <c r="H15" s="6"/>
      <c r="I15" s="6"/>
      <c r="J15" s="6"/>
      <c r="K15" s="7"/>
      <c r="L15" s="7"/>
      <c r="M15" s="7"/>
    </row>
    <row r="16" spans="1:19" x14ac:dyDescent="0.25">
      <c r="C16" s="6"/>
      <c r="D16" s="6"/>
      <c r="E16" s="6"/>
      <c r="F16" s="6"/>
      <c r="G16" s="6"/>
      <c r="H16" s="6"/>
      <c r="I16" s="6"/>
      <c r="J16" s="6"/>
      <c r="K16" s="7"/>
      <c r="L16" s="7"/>
      <c r="M16" s="7"/>
    </row>
    <row r="17" spans="2:38" x14ac:dyDescent="0.25">
      <c r="C17" s="6"/>
      <c r="D17" s="6"/>
      <c r="E17" s="6"/>
      <c r="F17" s="6"/>
      <c r="G17" s="6"/>
      <c r="H17" s="6"/>
      <c r="I17" s="6"/>
      <c r="J17" s="6"/>
      <c r="K17" s="7"/>
      <c r="L17" s="7"/>
      <c r="M17" s="7"/>
    </row>
    <row r="18" spans="2:38" x14ac:dyDescent="0.25">
      <c r="C18" s="6"/>
      <c r="D18" s="6"/>
      <c r="E18" s="6"/>
      <c r="F18" s="6"/>
      <c r="G18" s="6"/>
      <c r="H18" s="6"/>
      <c r="I18" s="6"/>
      <c r="J18" s="6"/>
      <c r="K18" s="7"/>
      <c r="L18" s="7"/>
      <c r="M18" s="7"/>
    </row>
    <row r="19" spans="2:38" x14ac:dyDescent="0.25">
      <c r="C19" s="6"/>
      <c r="D19" s="6"/>
      <c r="E19" s="6"/>
      <c r="F19" s="6"/>
      <c r="G19" s="6"/>
      <c r="H19" s="6"/>
      <c r="I19" s="6"/>
      <c r="J19" s="6"/>
      <c r="K19" s="7"/>
      <c r="L19" s="7"/>
      <c r="M19" s="7"/>
    </row>
    <row r="20" spans="2:38" ht="30" x14ac:dyDescent="0.5">
      <c r="B20" s="6"/>
      <c r="C20" s="6"/>
      <c r="D20" s="6"/>
      <c r="E20" s="6"/>
      <c r="F20" s="6"/>
      <c r="G20" s="6"/>
      <c r="H20" s="6"/>
      <c r="I20" s="6"/>
      <c r="J20" s="119" t="s">
        <v>89</v>
      </c>
      <c r="K20" s="7"/>
      <c r="L20" s="6"/>
      <c r="M20" s="7"/>
      <c r="S20" s="4"/>
      <c r="U20" s="6"/>
      <c r="V20" s="6"/>
      <c r="W20" s="6"/>
      <c r="X20" s="4"/>
      <c r="Y20" s="5"/>
      <c r="Z20" s="5"/>
      <c r="AA20" s="5"/>
      <c r="AH20" s="4"/>
      <c r="AI20" s="4"/>
      <c r="AJ20" s="4"/>
      <c r="AK20" s="5"/>
      <c r="AL20" s="5"/>
    </row>
    <row r="21" spans="2:38" x14ac:dyDescent="0.25">
      <c r="B21" s="6"/>
      <c r="C21" s="6"/>
      <c r="D21" s="6"/>
      <c r="E21" s="6"/>
      <c r="F21" s="6"/>
      <c r="G21" s="6"/>
      <c r="H21" s="6"/>
      <c r="I21" s="6"/>
      <c r="J21" s="6"/>
      <c r="K21" s="7"/>
      <c r="L21" s="7"/>
      <c r="M21" s="7"/>
      <c r="S21" s="4"/>
      <c r="U21" s="6"/>
      <c r="V21" s="6"/>
      <c r="W21" s="6"/>
      <c r="X21" s="4"/>
      <c r="Y21" s="5"/>
      <c r="Z21" s="5"/>
      <c r="AA21" s="5"/>
      <c r="AH21" s="4"/>
      <c r="AI21" s="4"/>
      <c r="AJ21" s="4"/>
      <c r="AK21" s="5"/>
      <c r="AL21" s="5"/>
    </row>
    <row r="22" spans="2:38" x14ac:dyDescent="0.25">
      <c r="B22" s="6"/>
      <c r="C22" s="6"/>
      <c r="D22" s="6"/>
      <c r="E22" s="6"/>
      <c r="F22" s="6"/>
      <c r="G22" s="6"/>
      <c r="H22" s="6"/>
      <c r="I22" s="6"/>
      <c r="J22" s="6"/>
      <c r="K22" s="7"/>
      <c r="L22" s="7"/>
      <c r="M22" s="7"/>
      <c r="S22" s="4"/>
      <c r="U22" s="6"/>
      <c r="V22" s="6"/>
      <c r="W22" s="6"/>
      <c r="X22" s="4"/>
      <c r="Y22" s="5"/>
      <c r="Z22" s="5"/>
      <c r="AA22" s="5"/>
      <c r="AH22" s="4"/>
      <c r="AI22" s="4"/>
      <c r="AJ22" s="4"/>
      <c r="AK22" s="5"/>
      <c r="AL22" s="5"/>
    </row>
    <row r="23" spans="2:38" x14ac:dyDescent="0.25">
      <c r="B23" s="6"/>
      <c r="C23" s="6"/>
      <c r="D23" s="6"/>
      <c r="E23" s="6"/>
      <c r="F23" s="6"/>
      <c r="G23" s="6"/>
      <c r="H23" s="6"/>
      <c r="I23" s="6"/>
      <c r="J23" s="6"/>
      <c r="K23" s="7"/>
      <c r="L23" s="7"/>
      <c r="M23" s="7"/>
      <c r="S23" s="4"/>
      <c r="U23" s="6"/>
      <c r="V23" s="6"/>
      <c r="W23" s="6"/>
      <c r="X23" s="4"/>
      <c r="Y23" s="5"/>
      <c r="Z23" s="5"/>
      <c r="AA23" s="5"/>
      <c r="AH23" s="4"/>
      <c r="AI23" s="4"/>
      <c r="AJ23" s="4"/>
      <c r="AK23" s="5"/>
      <c r="AL23" s="5"/>
    </row>
    <row r="24" spans="2:38" x14ac:dyDescent="0.25">
      <c r="B24" s="6"/>
      <c r="C24" s="6"/>
      <c r="D24" s="6"/>
      <c r="E24" s="6"/>
      <c r="F24" s="6"/>
      <c r="G24" s="6"/>
      <c r="H24" s="6"/>
      <c r="I24" s="6"/>
      <c r="J24" s="6"/>
      <c r="K24" s="7"/>
      <c r="L24" s="7"/>
      <c r="M24" s="7"/>
      <c r="S24" s="4"/>
      <c r="U24" s="6"/>
      <c r="V24" s="6"/>
      <c r="W24" s="6"/>
      <c r="X24" s="4"/>
      <c r="Y24" s="5"/>
      <c r="Z24" s="5"/>
      <c r="AA24" s="5"/>
      <c r="AH24" s="4"/>
      <c r="AI24" s="4"/>
      <c r="AJ24" s="4"/>
      <c r="AK24" s="5"/>
      <c r="AL24" s="5"/>
    </row>
    <row r="25" spans="2:38" ht="15.6" x14ac:dyDescent="0.3">
      <c r="B25" s="12"/>
      <c r="C25" s="113" t="s">
        <v>90</v>
      </c>
      <c r="D25" s="113"/>
      <c r="E25" s="113"/>
      <c r="F25" s="113"/>
      <c r="G25" s="113"/>
      <c r="H25" s="113"/>
      <c r="I25" s="113"/>
      <c r="J25" s="336" t="s">
        <v>310</v>
      </c>
      <c r="K25" s="336"/>
      <c r="L25" s="336"/>
      <c r="M25" s="336"/>
      <c r="N25" s="336"/>
      <c r="O25" s="336"/>
      <c r="P25" s="336"/>
      <c r="Q25" s="336"/>
      <c r="R25" s="336"/>
      <c r="S25" s="336"/>
      <c r="T25" s="336"/>
      <c r="U25" s="336"/>
      <c r="V25" s="6"/>
      <c r="W25" s="6"/>
      <c r="X25" s="112"/>
      <c r="Y25" s="112"/>
      <c r="Z25" s="112"/>
      <c r="AA25" s="112"/>
      <c r="AB25" s="112"/>
      <c r="AC25" s="112"/>
      <c r="AD25" s="112"/>
      <c r="AE25" s="112"/>
      <c r="AF25" s="112"/>
      <c r="AG25" s="112"/>
      <c r="AH25" s="112"/>
      <c r="AI25" s="112"/>
      <c r="AJ25" s="112"/>
      <c r="AK25" s="112"/>
      <c r="AL25" s="5"/>
    </row>
    <row r="26" spans="2:38" ht="8.25" customHeight="1" x14ac:dyDescent="0.3">
      <c r="B26" s="12"/>
      <c r="C26" s="113"/>
      <c r="D26" s="113"/>
      <c r="E26" s="113"/>
      <c r="F26" s="113"/>
      <c r="G26" s="113"/>
      <c r="H26" s="113"/>
      <c r="I26" s="113"/>
      <c r="J26" s="184"/>
      <c r="K26" s="185"/>
      <c r="L26" s="185"/>
      <c r="M26" s="185"/>
      <c r="N26" s="112"/>
      <c r="O26" s="112"/>
      <c r="P26" s="112"/>
      <c r="Q26" s="112"/>
      <c r="R26" s="112"/>
      <c r="S26" s="112"/>
      <c r="T26" s="112"/>
      <c r="U26" s="6"/>
      <c r="V26" s="6"/>
      <c r="W26" s="6"/>
      <c r="X26" s="112"/>
      <c r="Y26" s="112"/>
      <c r="Z26" s="112"/>
      <c r="AA26" s="112"/>
      <c r="AB26" s="112"/>
      <c r="AC26" s="112"/>
      <c r="AD26" s="112"/>
      <c r="AE26" s="112"/>
      <c r="AF26" s="112"/>
      <c r="AG26" s="112"/>
      <c r="AH26" s="112"/>
      <c r="AI26" s="112"/>
      <c r="AJ26" s="112"/>
      <c r="AK26" s="112"/>
      <c r="AL26" s="5"/>
    </row>
    <row r="27" spans="2:38" ht="15.6" x14ac:dyDescent="0.3">
      <c r="B27" s="12"/>
      <c r="C27" s="113" t="s">
        <v>95</v>
      </c>
      <c r="D27" s="114"/>
      <c r="E27" s="113"/>
      <c r="F27" s="113"/>
      <c r="G27" s="113"/>
      <c r="H27" s="113"/>
      <c r="I27" s="113"/>
      <c r="J27" s="336" t="s">
        <v>311</v>
      </c>
      <c r="K27" s="336"/>
      <c r="L27" s="336"/>
      <c r="M27" s="336"/>
      <c r="N27" s="336"/>
      <c r="O27" s="336"/>
      <c r="P27" s="336"/>
      <c r="Q27" s="336"/>
      <c r="R27" s="336"/>
      <c r="S27" s="336"/>
      <c r="T27" s="336"/>
      <c r="U27" s="336"/>
      <c r="V27" s="6"/>
      <c r="W27" s="6"/>
      <c r="X27" s="112"/>
      <c r="Y27" s="112"/>
      <c r="Z27" s="112"/>
      <c r="AA27" s="112"/>
      <c r="AB27" s="112"/>
      <c r="AC27" s="112"/>
      <c r="AD27" s="112"/>
      <c r="AE27" s="112"/>
      <c r="AF27" s="112"/>
      <c r="AG27" s="112"/>
      <c r="AH27" s="112"/>
      <c r="AI27" s="112"/>
      <c r="AJ27" s="112"/>
      <c r="AK27" s="112"/>
      <c r="AL27" s="5"/>
    </row>
    <row r="28" spans="2:38" ht="8.25" customHeight="1" x14ac:dyDescent="0.3">
      <c r="B28" s="12"/>
      <c r="C28" s="113"/>
      <c r="D28" s="113"/>
      <c r="E28" s="113"/>
      <c r="F28" s="113"/>
      <c r="G28" s="113"/>
      <c r="H28" s="113"/>
      <c r="I28" s="113"/>
      <c r="J28" s="184"/>
      <c r="K28" s="185"/>
      <c r="L28" s="185"/>
      <c r="M28" s="185"/>
      <c r="N28" s="112"/>
      <c r="O28" s="112"/>
      <c r="P28" s="112"/>
      <c r="Q28" s="112"/>
      <c r="R28" s="112"/>
      <c r="S28" s="112"/>
      <c r="T28" s="112"/>
      <c r="U28" s="6"/>
      <c r="V28" s="6"/>
      <c r="W28" s="6"/>
      <c r="X28" s="112"/>
      <c r="Y28" s="112"/>
      <c r="Z28" s="112"/>
      <c r="AA28" s="112"/>
      <c r="AB28" s="112"/>
      <c r="AC28" s="112"/>
      <c r="AD28" s="112"/>
      <c r="AE28" s="112"/>
      <c r="AF28" s="112"/>
      <c r="AG28" s="112"/>
      <c r="AH28" s="112"/>
      <c r="AI28" s="112"/>
      <c r="AJ28" s="112"/>
      <c r="AK28" s="112"/>
      <c r="AL28" s="5"/>
    </row>
    <row r="29" spans="2:38" ht="15.6" x14ac:dyDescent="0.3">
      <c r="B29" s="12"/>
      <c r="C29" s="113" t="s">
        <v>96</v>
      </c>
      <c r="D29" s="114"/>
      <c r="E29" s="113"/>
      <c r="F29" s="113"/>
      <c r="G29" s="113"/>
      <c r="H29" s="113"/>
      <c r="I29" s="113"/>
      <c r="J29" s="336" t="s">
        <v>312</v>
      </c>
      <c r="K29" s="336"/>
      <c r="L29" s="336"/>
      <c r="M29" s="336"/>
      <c r="N29" s="336"/>
      <c r="O29" s="336"/>
      <c r="P29" s="336"/>
      <c r="Q29" s="336"/>
      <c r="R29" s="336"/>
      <c r="S29" s="336"/>
      <c r="T29" s="336"/>
      <c r="U29" s="336"/>
      <c r="V29" s="6"/>
      <c r="W29" s="6"/>
      <c r="X29" s="112"/>
      <c r="Y29" s="112"/>
      <c r="Z29" s="112"/>
      <c r="AA29" s="112"/>
      <c r="AB29" s="112"/>
      <c r="AC29" s="112"/>
      <c r="AD29" s="112"/>
      <c r="AE29" s="112"/>
      <c r="AF29" s="112"/>
      <c r="AG29" s="112"/>
      <c r="AH29" s="112"/>
      <c r="AI29" s="112"/>
      <c r="AJ29" s="112"/>
      <c r="AK29" s="112"/>
      <c r="AL29" s="5"/>
    </row>
    <row r="30" spans="2:38" ht="8.25" customHeight="1" x14ac:dyDescent="0.3">
      <c r="B30" s="12"/>
      <c r="C30" s="113"/>
      <c r="D30" s="113"/>
      <c r="E30" s="113"/>
      <c r="F30" s="113"/>
      <c r="G30" s="113"/>
      <c r="H30" s="113"/>
      <c r="I30" s="113"/>
      <c r="J30" s="184"/>
      <c r="K30" s="185"/>
      <c r="L30" s="185"/>
      <c r="M30" s="185"/>
      <c r="N30" s="112"/>
      <c r="O30" s="112"/>
      <c r="P30" s="112"/>
      <c r="Q30" s="112"/>
      <c r="R30" s="112"/>
      <c r="S30" s="112"/>
      <c r="T30" s="112"/>
      <c r="U30" s="6"/>
      <c r="V30" s="6"/>
      <c r="W30" s="6"/>
      <c r="X30" s="112"/>
      <c r="Y30" s="112"/>
      <c r="Z30" s="112"/>
      <c r="AA30" s="112"/>
      <c r="AB30" s="112"/>
      <c r="AC30" s="112"/>
      <c r="AD30" s="112"/>
      <c r="AE30" s="112"/>
      <c r="AF30" s="112"/>
      <c r="AG30" s="112"/>
      <c r="AH30" s="112"/>
      <c r="AI30" s="112"/>
      <c r="AJ30" s="112"/>
      <c r="AK30" s="112"/>
      <c r="AL30" s="5"/>
    </row>
    <row r="31" spans="2:38" ht="15.6" x14ac:dyDescent="0.3">
      <c r="B31" s="12"/>
      <c r="C31" s="113" t="s">
        <v>97</v>
      </c>
      <c r="D31" s="114"/>
      <c r="E31" s="113"/>
      <c r="F31" s="113"/>
      <c r="G31" s="113"/>
      <c r="H31" s="113"/>
      <c r="I31" s="113"/>
      <c r="J31" s="336" t="s">
        <v>313</v>
      </c>
      <c r="K31" s="336"/>
      <c r="L31" s="336"/>
      <c r="M31" s="336"/>
      <c r="N31" s="336"/>
      <c r="O31" s="336"/>
      <c r="P31" s="336"/>
      <c r="Q31" s="336"/>
      <c r="R31" s="336"/>
      <c r="S31" s="336"/>
      <c r="T31" s="336"/>
      <c r="U31" s="336"/>
      <c r="V31" s="6"/>
      <c r="W31" s="6"/>
      <c r="X31" s="112"/>
      <c r="Y31" s="112"/>
      <c r="Z31" s="112"/>
      <c r="AA31" s="112"/>
      <c r="AB31" s="112"/>
      <c r="AC31" s="112"/>
      <c r="AD31" s="112"/>
      <c r="AE31" s="112"/>
      <c r="AF31" s="112"/>
      <c r="AG31" s="112"/>
      <c r="AH31" s="112"/>
      <c r="AI31" s="112"/>
      <c r="AJ31" s="112"/>
      <c r="AK31" s="112"/>
      <c r="AL31" s="5"/>
    </row>
    <row r="32" spans="2:38" ht="8.25" customHeight="1" x14ac:dyDescent="0.3">
      <c r="B32" s="12"/>
      <c r="C32" s="113"/>
      <c r="D32" s="113"/>
      <c r="E32" s="113"/>
      <c r="F32" s="113"/>
      <c r="G32" s="113"/>
      <c r="H32" s="113"/>
      <c r="I32" s="113"/>
      <c r="J32" s="184"/>
      <c r="K32" s="185"/>
      <c r="L32" s="185"/>
      <c r="M32" s="185"/>
      <c r="N32" s="112"/>
      <c r="O32" s="112"/>
      <c r="P32" s="112"/>
      <c r="Q32" s="112"/>
      <c r="R32" s="112"/>
      <c r="S32" s="112"/>
      <c r="T32" s="112"/>
      <c r="U32" s="6"/>
      <c r="V32" s="6"/>
      <c r="W32" s="6"/>
      <c r="X32" s="112"/>
      <c r="Y32" s="112"/>
      <c r="Z32" s="112"/>
      <c r="AA32" s="112"/>
      <c r="AB32" s="112"/>
      <c r="AC32" s="112"/>
      <c r="AD32" s="112"/>
      <c r="AE32" s="112"/>
      <c r="AF32" s="112"/>
      <c r="AG32" s="112"/>
      <c r="AH32" s="112"/>
      <c r="AI32" s="112"/>
      <c r="AJ32" s="112"/>
      <c r="AK32" s="112"/>
      <c r="AL32" s="5"/>
    </row>
    <row r="33" spans="2:38" ht="15.6" x14ac:dyDescent="0.3">
      <c r="B33" s="12"/>
      <c r="C33" s="113" t="s">
        <v>93</v>
      </c>
      <c r="D33" s="114"/>
      <c r="E33" s="113"/>
      <c r="F33" s="113"/>
      <c r="G33" s="113"/>
      <c r="H33" s="113"/>
      <c r="I33" s="113"/>
      <c r="J33" s="349" t="s">
        <v>91</v>
      </c>
      <c r="K33" s="349"/>
      <c r="L33" s="349"/>
      <c r="M33" s="349"/>
      <c r="N33" s="112"/>
      <c r="O33" s="112"/>
      <c r="P33" s="112"/>
      <c r="Q33" s="112"/>
      <c r="R33" s="112"/>
      <c r="S33" s="112"/>
      <c r="T33" s="112"/>
      <c r="U33" s="6"/>
      <c r="V33" s="6"/>
      <c r="W33" s="6"/>
      <c r="X33" s="112"/>
      <c r="Y33" s="112"/>
      <c r="Z33" s="112"/>
      <c r="AA33" s="112"/>
      <c r="AB33" s="112"/>
      <c r="AC33" s="112"/>
      <c r="AD33" s="112"/>
      <c r="AE33" s="112"/>
      <c r="AF33" s="112"/>
      <c r="AG33" s="112"/>
      <c r="AH33" s="112"/>
      <c r="AI33" s="112"/>
      <c r="AJ33" s="112"/>
      <c r="AK33" s="112"/>
      <c r="AL33" s="5"/>
    </row>
    <row r="34" spans="2:38" ht="8.25" customHeight="1" x14ac:dyDescent="0.3">
      <c r="B34" s="12"/>
      <c r="C34" s="113"/>
      <c r="D34" s="113"/>
      <c r="E34" s="113"/>
      <c r="F34" s="113"/>
      <c r="G34" s="113"/>
      <c r="H34" s="113"/>
      <c r="I34" s="113"/>
      <c r="J34" s="184"/>
      <c r="K34" s="185"/>
      <c r="L34" s="185"/>
      <c r="M34" s="185"/>
      <c r="N34" s="112"/>
      <c r="O34" s="112"/>
      <c r="P34" s="112"/>
      <c r="Q34" s="112"/>
      <c r="R34" s="112"/>
      <c r="S34" s="112"/>
      <c r="T34" s="112"/>
      <c r="U34" s="6"/>
      <c r="V34" s="6"/>
      <c r="W34" s="6"/>
      <c r="X34" s="112"/>
      <c r="Y34" s="112"/>
      <c r="Z34" s="112"/>
      <c r="AA34" s="112"/>
      <c r="AB34" s="112"/>
      <c r="AC34" s="112"/>
      <c r="AD34" s="112"/>
      <c r="AE34" s="112"/>
      <c r="AF34" s="112"/>
      <c r="AG34" s="112"/>
      <c r="AH34" s="112"/>
      <c r="AI34" s="112"/>
      <c r="AJ34" s="112"/>
      <c r="AK34" s="112"/>
      <c r="AL34" s="5"/>
    </row>
    <row r="35" spans="2:38" s="110" customFormat="1" ht="22.8" x14ac:dyDescent="0.4">
      <c r="B35" s="12"/>
      <c r="C35" s="113" t="s">
        <v>92</v>
      </c>
      <c r="D35" s="114"/>
      <c r="E35" s="113"/>
      <c r="F35" s="113"/>
      <c r="G35" s="113"/>
      <c r="H35" s="113"/>
      <c r="I35" s="113"/>
      <c r="J35" s="336" t="s">
        <v>174</v>
      </c>
      <c r="K35" s="336"/>
      <c r="L35" s="336"/>
      <c r="M35" s="336"/>
      <c r="N35" s="336"/>
      <c r="O35" s="336"/>
      <c r="P35" s="336"/>
      <c r="Q35" s="336"/>
      <c r="R35" s="336"/>
      <c r="S35" s="336"/>
      <c r="T35" s="336"/>
      <c r="U35" s="336"/>
      <c r="X35" s="112"/>
      <c r="Y35" s="112"/>
      <c r="Z35" s="112"/>
      <c r="AA35" s="112"/>
      <c r="AB35" s="112"/>
      <c r="AC35" s="112"/>
      <c r="AD35" s="112"/>
      <c r="AE35" s="112"/>
      <c r="AF35" s="112"/>
      <c r="AG35" s="112"/>
      <c r="AH35" s="112"/>
      <c r="AI35" s="112"/>
      <c r="AJ35" s="112"/>
      <c r="AK35" s="112"/>
      <c r="AL35" s="111"/>
    </row>
    <row r="36" spans="2:38" s="110" customFormat="1" ht="22.8" x14ac:dyDescent="0.4">
      <c r="B36" s="12"/>
      <c r="C36" s="12"/>
      <c r="D36" s="12"/>
      <c r="E36" s="112"/>
      <c r="F36" s="12"/>
      <c r="G36" s="12"/>
      <c r="H36" s="12"/>
      <c r="I36" s="12"/>
      <c r="J36" s="12"/>
      <c r="K36" s="12"/>
      <c r="L36" s="12"/>
      <c r="M36" s="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1"/>
    </row>
    <row r="37" spans="2:38" s="110" customFormat="1" ht="22.8" x14ac:dyDescent="0.4">
      <c r="B37" s="12"/>
      <c r="C37" s="12"/>
      <c r="D37" s="12"/>
      <c r="E37" s="112"/>
      <c r="F37" s="12"/>
      <c r="G37" s="12"/>
      <c r="H37" s="12"/>
      <c r="I37" s="12"/>
      <c r="J37" s="12"/>
      <c r="K37" s="12"/>
      <c r="L37" s="12"/>
      <c r="M37" s="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1"/>
    </row>
    <row r="38" spans="2:38" s="110" customFormat="1" ht="22.8" x14ac:dyDescent="0.4">
      <c r="B38" s="12"/>
      <c r="C38" s="12"/>
      <c r="D38" s="12"/>
      <c r="E38" s="112"/>
      <c r="F38" s="12"/>
      <c r="G38" s="12"/>
      <c r="H38" s="12"/>
      <c r="I38" s="12"/>
      <c r="J38" s="12"/>
      <c r="K38" s="12"/>
      <c r="L38" s="12"/>
      <c r="M38" s="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1"/>
    </row>
    <row r="39" spans="2:38" ht="15" x14ac:dyDescent="0.25">
      <c r="B39" s="12"/>
      <c r="C39" s="12"/>
      <c r="D39" s="12"/>
      <c r="E39" s="112"/>
      <c r="F39" s="12"/>
      <c r="G39" s="12"/>
      <c r="H39" s="12"/>
      <c r="I39" s="12"/>
      <c r="J39" s="12"/>
      <c r="K39" s="12"/>
      <c r="L39" s="12"/>
      <c r="M39" s="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5"/>
    </row>
    <row r="40" spans="2:38" ht="15" x14ac:dyDescent="0.25">
      <c r="B40" s="12"/>
      <c r="C40" s="12"/>
      <c r="D40" s="12"/>
      <c r="E40" s="112"/>
      <c r="F40" s="12"/>
      <c r="G40" s="12"/>
      <c r="H40" s="12"/>
      <c r="I40" s="12"/>
      <c r="J40" s="12"/>
      <c r="K40" s="12"/>
      <c r="L40" s="12"/>
      <c r="M40" s="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5"/>
    </row>
    <row r="41" spans="2:38" ht="15" x14ac:dyDescent="0.25">
      <c r="B41" s="12"/>
      <c r="C41" s="12"/>
      <c r="D41" s="12"/>
      <c r="E41" s="112"/>
      <c r="F41" s="12"/>
      <c r="G41" s="12"/>
      <c r="H41" s="12"/>
      <c r="I41" s="12"/>
      <c r="J41" s="12"/>
      <c r="K41" s="12"/>
      <c r="L41" s="12"/>
      <c r="M41" s="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5"/>
    </row>
    <row r="42" spans="2:38" ht="15" x14ac:dyDescent="0.25">
      <c r="B42" s="112"/>
      <c r="C42" s="12"/>
      <c r="D42" s="12"/>
      <c r="E42" s="12"/>
      <c r="F42" s="12"/>
      <c r="G42" s="12"/>
      <c r="H42" s="12"/>
      <c r="I42" s="12"/>
      <c r="J42" s="12"/>
      <c r="K42" s="12"/>
      <c r="L42" s="12"/>
      <c r="M42" s="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2"/>
      <c r="AK42" s="12"/>
    </row>
    <row r="43" spans="2:38" ht="15" x14ac:dyDescent="0.25">
      <c r="B43" s="112"/>
      <c r="C43" s="12"/>
      <c r="D43" s="12"/>
      <c r="E43" s="12"/>
      <c r="F43" s="12"/>
      <c r="G43" s="12"/>
      <c r="H43" s="12"/>
      <c r="I43" s="12"/>
      <c r="J43" s="12"/>
      <c r="K43" s="12"/>
      <c r="L43" s="12"/>
      <c r="M43" s="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2"/>
      <c r="AK43" s="12"/>
    </row>
    <row r="44" spans="2:38" ht="15" x14ac:dyDescent="0.25">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2"/>
      <c r="AK44" s="12"/>
    </row>
    <row r="45" spans="2:38" ht="31.5" customHeight="1" x14ac:dyDescent="0.3">
      <c r="B45" s="337" t="s">
        <v>39</v>
      </c>
      <c r="C45" s="337"/>
      <c r="D45" s="337"/>
      <c r="E45" s="337"/>
      <c r="F45" s="337"/>
      <c r="G45" s="337"/>
      <c r="H45" s="337"/>
      <c r="I45" s="337"/>
      <c r="J45" s="6"/>
      <c r="K45" s="6"/>
      <c r="L45" s="6"/>
      <c r="M45" s="6"/>
      <c r="N45" s="337" t="s">
        <v>42</v>
      </c>
      <c r="O45" s="337"/>
      <c r="P45" s="337"/>
      <c r="Q45" s="337"/>
      <c r="R45" s="337"/>
      <c r="S45" s="337"/>
      <c r="T45" s="337"/>
      <c r="U45" s="337"/>
      <c r="V45" s="112"/>
      <c r="W45" s="112"/>
      <c r="X45" s="112"/>
      <c r="Y45" s="6"/>
      <c r="Z45" s="112"/>
      <c r="AA45" s="112"/>
      <c r="AB45" s="112"/>
      <c r="AC45" s="12"/>
      <c r="AD45" s="12"/>
      <c r="AE45" s="12"/>
      <c r="AF45" s="12"/>
      <c r="AG45" s="6"/>
      <c r="AH45" s="6"/>
      <c r="AI45" s="12"/>
      <c r="AJ45" s="12"/>
      <c r="AK45" s="12"/>
    </row>
    <row r="46" spans="2:38" s="51" customFormat="1" ht="15.6" x14ac:dyDescent="0.3">
      <c r="B46" s="335" t="s">
        <v>283</v>
      </c>
      <c r="C46" s="335"/>
      <c r="D46" s="335"/>
      <c r="E46" s="335"/>
      <c r="F46" s="335"/>
      <c r="G46" s="335"/>
      <c r="H46" s="335"/>
      <c r="I46" s="335"/>
      <c r="J46" s="115"/>
      <c r="K46" s="115"/>
      <c r="L46" s="115"/>
      <c r="N46" s="335" t="s">
        <v>314</v>
      </c>
      <c r="O46" s="335"/>
      <c r="P46" s="335"/>
      <c r="Q46" s="335"/>
      <c r="R46" s="335"/>
      <c r="S46" s="335"/>
      <c r="T46" s="335"/>
      <c r="U46" s="335"/>
      <c r="V46" s="115"/>
      <c r="W46" s="115"/>
      <c r="X46" s="115"/>
      <c r="Y46" s="115"/>
      <c r="Z46" s="115"/>
      <c r="AA46" s="115"/>
      <c r="AB46" s="118"/>
      <c r="AC46" s="118"/>
      <c r="AD46" s="118"/>
      <c r="AE46" s="68"/>
      <c r="AF46" s="68"/>
      <c r="AI46" s="68"/>
      <c r="AJ46" s="68"/>
      <c r="AK46" s="68"/>
    </row>
    <row r="47" spans="2:38" ht="15" x14ac:dyDescent="0.25">
      <c r="B47" s="112"/>
      <c r="C47" s="12"/>
      <c r="D47" s="12"/>
      <c r="E47" s="12"/>
      <c r="F47" s="12"/>
      <c r="G47" s="12"/>
      <c r="H47" s="12"/>
      <c r="I47" s="12"/>
      <c r="J47" s="12"/>
      <c r="K47" s="12"/>
      <c r="L47" s="12"/>
      <c r="M47" s="6"/>
      <c r="N47" s="6"/>
      <c r="O47" s="6"/>
      <c r="P47" s="6"/>
      <c r="Q47" s="6"/>
      <c r="R47" s="6"/>
      <c r="S47" s="6"/>
      <c r="T47" s="6"/>
      <c r="U47" s="112"/>
      <c r="V47" s="112"/>
      <c r="W47" s="112"/>
      <c r="X47" s="112"/>
      <c r="Y47" s="112"/>
      <c r="Z47" s="112"/>
      <c r="AA47" s="112"/>
      <c r="AB47" s="112"/>
      <c r="AC47" s="112"/>
      <c r="AD47" s="112"/>
      <c r="AE47" s="112"/>
      <c r="AF47" s="112"/>
      <c r="AG47" s="112"/>
      <c r="AH47" s="112"/>
      <c r="AI47" s="112"/>
      <c r="AJ47" s="12"/>
      <c r="AK47" s="12"/>
    </row>
    <row r="48" spans="2:38" x14ac:dyDescent="0.25">
      <c r="C48" s="6"/>
      <c r="D48" s="6"/>
      <c r="E48" s="6"/>
      <c r="F48" s="6"/>
      <c r="G48" s="6"/>
      <c r="H48" s="6"/>
      <c r="I48" s="6"/>
      <c r="J48" s="6"/>
      <c r="K48" s="7"/>
      <c r="L48" s="7"/>
      <c r="M48" s="7"/>
    </row>
    <row r="49" spans="1:36" x14ac:dyDescent="0.25">
      <c r="C49" s="6"/>
      <c r="D49" s="6"/>
      <c r="E49" s="6"/>
      <c r="F49" s="6"/>
      <c r="G49" s="6"/>
      <c r="H49" s="6"/>
      <c r="I49" s="6"/>
      <c r="J49" s="6"/>
      <c r="K49" s="7"/>
      <c r="L49" s="7"/>
      <c r="M49" s="7"/>
    </row>
    <row r="50" spans="1:36" x14ac:dyDescent="0.25">
      <c r="C50" s="6"/>
      <c r="D50" s="6"/>
      <c r="E50" s="6"/>
      <c r="F50" s="6"/>
      <c r="G50" s="6"/>
      <c r="H50" s="6"/>
      <c r="I50" s="6"/>
      <c r="J50" s="6"/>
      <c r="K50" s="7"/>
      <c r="L50" s="7"/>
      <c r="M50" s="7"/>
    </row>
    <row r="51" spans="1:36" ht="17.399999999999999" x14ac:dyDescent="0.3">
      <c r="A51" s="116" t="s">
        <v>46</v>
      </c>
      <c r="B51" s="2"/>
      <c r="C51" s="2"/>
      <c r="D51" s="2"/>
      <c r="E51" s="2"/>
      <c r="F51" s="2"/>
      <c r="G51" s="2"/>
      <c r="H51" s="2"/>
      <c r="I51" s="2"/>
      <c r="J51" s="2"/>
      <c r="K51" s="3"/>
      <c r="L51" s="3"/>
      <c r="M51" s="3"/>
      <c r="N51" s="2"/>
      <c r="O51" s="2"/>
      <c r="P51" s="2"/>
      <c r="Q51" s="3"/>
      <c r="R51" s="3"/>
      <c r="S51" s="3"/>
    </row>
    <row r="52" spans="1:36" ht="17.399999999999999" x14ac:dyDescent="0.3">
      <c r="A52" s="9" t="str">
        <f>A4</f>
        <v>Facultatea AUTOMATICĂ ȘI CALCULATOARE</v>
      </c>
    </row>
    <row r="53" spans="1:36" ht="24.6" x14ac:dyDescent="0.4">
      <c r="A53" s="78"/>
    </row>
    <row r="54" spans="1:36" ht="24.6" x14ac:dyDescent="0.4">
      <c r="A54" s="78"/>
    </row>
    <row r="55" spans="1:36" ht="24.6" x14ac:dyDescent="0.4">
      <c r="A55" s="78"/>
    </row>
    <row r="56" spans="1:36" x14ac:dyDescent="0.25">
      <c r="C56" s="6"/>
      <c r="D56" s="6"/>
      <c r="E56" s="6"/>
      <c r="F56" s="6"/>
      <c r="G56" s="6"/>
      <c r="H56" s="6"/>
      <c r="I56" s="6"/>
      <c r="J56" s="6"/>
      <c r="K56" s="7"/>
      <c r="L56" s="7"/>
      <c r="M56" s="7"/>
    </row>
    <row r="57" spans="1:36" ht="15.75" customHeight="1" x14ac:dyDescent="0.3">
      <c r="A57" s="342" t="s">
        <v>256</v>
      </c>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122"/>
      <c r="AA57" s="122"/>
      <c r="AB57" s="122"/>
      <c r="AC57" s="122"/>
      <c r="AD57" s="122"/>
      <c r="AE57" s="122"/>
      <c r="AF57" s="122"/>
      <c r="AG57" s="122"/>
      <c r="AH57" s="122"/>
      <c r="AI57" s="122"/>
      <c r="AJ57" s="12"/>
    </row>
    <row r="58" spans="1:36" ht="49.95" customHeight="1" x14ac:dyDescent="0.25">
      <c r="A58" s="331" t="s">
        <v>428</v>
      </c>
      <c r="B58" s="332"/>
      <c r="C58" s="332"/>
      <c r="D58" s="332"/>
      <c r="E58" s="332"/>
      <c r="F58" s="332"/>
      <c r="G58" s="332"/>
      <c r="H58" s="332"/>
      <c r="I58" s="332"/>
      <c r="J58" s="332"/>
      <c r="K58" s="332"/>
      <c r="L58" s="332"/>
      <c r="M58" s="332"/>
      <c r="N58" s="332"/>
      <c r="O58" s="332"/>
      <c r="P58" s="332"/>
      <c r="Q58" s="332"/>
      <c r="R58" s="332"/>
      <c r="S58" s="332"/>
      <c r="T58" s="332"/>
      <c r="U58" s="332"/>
      <c r="V58" s="332"/>
      <c r="W58" s="332"/>
      <c r="X58" s="332"/>
      <c r="Y58" s="332"/>
      <c r="Z58" s="120"/>
      <c r="AA58" s="120"/>
      <c r="AB58" s="120"/>
      <c r="AC58" s="120"/>
      <c r="AD58" s="120"/>
      <c r="AE58" s="120"/>
      <c r="AF58" s="120"/>
      <c r="AG58" s="120"/>
      <c r="AH58" s="120"/>
      <c r="AI58" s="120"/>
      <c r="AJ58" s="12"/>
    </row>
    <row r="59" spans="1:36" ht="49.95" customHeight="1" x14ac:dyDescent="0.25">
      <c r="A59" s="331"/>
      <c r="B59" s="332"/>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120"/>
      <c r="AA59" s="120"/>
      <c r="AB59" s="120"/>
      <c r="AC59" s="120"/>
      <c r="AD59" s="120"/>
      <c r="AE59" s="120"/>
      <c r="AF59" s="120"/>
      <c r="AG59" s="120"/>
      <c r="AH59" s="120"/>
      <c r="AI59" s="120"/>
      <c r="AJ59" s="12"/>
    </row>
    <row r="60" spans="1:36" ht="15" x14ac:dyDescent="0.25">
      <c r="A60" s="347"/>
      <c r="B60" s="348"/>
      <c r="C60" s="348"/>
      <c r="D60" s="348"/>
      <c r="E60" s="348"/>
      <c r="F60" s="348"/>
      <c r="G60" s="348"/>
      <c r="H60" s="348"/>
      <c r="I60" s="348"/>
      <c r="J60" s="348"/>
      <c r="K60" s="348"/>
      <c r="L60" s="348"/>
      <c r="M60" s="348"/>
      <c r="N60" s="348"/>
      <c r="O60" s="348"/>
      <c r="P60" s="348"/>
      <c r="Q60" s="348"/>
      <c r="R60" s="348"/>
      <c r="S60" s="348"/>
      <c r="T60" s="348"/>
      <c r="U60" s="348"/>
      <c r="V60" s="348"/>
      <c r="W60" s="348"/>
      <c r="X60" s="348"/>
      <c r="Y60" s="348"/>
      <c r="Z60" s="348"/>
      <c r="AA60" s="348"/>
      <c r="AB60" s="348"/>
      <c r="AC60" s="348"/>
      <c r="AD60" s="348"/>
      <c r="AE60" s="348"/>
      <c r="AF60" s="348"/>
      <c r="AG60" s="348"/>
      <c r="AH60" s="348"/>
      <c r="AI60" s="348"/>
      <c r="AJ60" s="12"/>
    </row>
    <row r="61" spans="1:36" ht="15.75" customHeight="1" x14ac:dyDescent="0.3">
      <c r="A61" s="342" t="s">
        <v>257</v>
      </c>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122"/>
      <c r="AA61" s="122"/>
      <c r="AB61" s="122"/>
      <c r="AC61" s="122"/>
      <c r="AD61" s="122"/>
      <c r="AE61" s="122"/>
      <c r="AF61" s="122"/>
      <c r="AG61" s="122"/>
      <c r="AH61" s="122"/>
      <c r="AI61" s="122"/>
      <c r="AJ61" s="12"/>
    </row>
    <row r="62" spans="1:36" ht="16.95" customHeight="1" x14ac:dyDescent="0.25">
      <c r="A62" s="333" t="s">
        <v>315</v>
      </c>
      <c r="B62" s="334"/>
      <c r="C62" s="334"/>
      <c r="D62" s="334"/>
      <c r="E62" s="334"/>
      <c r="F62" s="334"/>
      <c r="G62" s="334"/>
      <c r="H62" s="334"/>
      <c r="I62" s="334"/>
      <c r="J62" s="334"/>
      <c r="K62" s="334"/>
      <c r="L62" s="334"/>
      <c r="M62" s="334"/>
      <c r="N62" s="334"/>
      <c r="O62" s="334"/>
      <c r="P62" s="334"/>
      <c r="Q62" s="334"/>
      <c r="R62" s="334"/>
      <c r="S62" s="334"/>
      <c r="T62" s="334"/>
      <c r="U62" s="334"/>
      <c r="V62" s="334"/>
      <c r="W62" s="334"/>
      <c r="X62" s="334"/>
      <c r="Y62" s="334"/>
      <c r="Z62" s="51"/>
      <c r="AA62" s="51"/>
      <c r="AB62" s="51"/>
      <c r="AC62" s="51"/>
      <c r="AD62" s="51"/>
      <c r="AE62" s="51"/>
      <c r="AF62" s="51"/>
      <c r="AG62" s="51"/>
      <c r="AH62" s="51"/>
      <c r="AI62" s="51"/>
      <c r="AJ62" s="12"/>
    </row>
    <row r="63" spans="1:36" ht="16.95" customHeight="1" x14ac:dyDescent="0.25">
      <c r="A63" s="333"/>
      <c r="B63" s="334"/>
      <c r="C63" s="334"/>
      <c r="D63" s="334"/>
      <c r="E63" s="334"/>
      <c r="F63" s="334"/>
      <c r="G63" s="334"/>
      <c r="H63" s="334"/>
      <c r="I63" s="334"/>
      <c r="J63" s="334"/>
      <c r="K63" s="334"/>
      <c r="L63" s="334"/>
      <c r="M63" s="334"/>
      <c r="N63" s="334"/>
      <c r="O63" s="334"/>
      <c r="P63" s="334"/>
      <c r="Q63" s="334"/>
      <c r="R63" s="334"/>
      <c r="S63" s="334"/>
      <c r="T63" s="334"/>
      <c r="U63" s="334"/>
      <c r="V63" s="334"/>
      <c r="W63" s="334"/>
      <c r="X63" s="334"/>
      <c r="Y63" s="334"/>
      <c r="Z63" s="51"/>
      <c r="AA63" s="51"/>
      <c r="AB63" s="51"/>
      <c r="AC63" s="51"/>
      <c r="AD63" s="51"/>
      <c r="AE63" s="51"/>
      <c r="AF63" s="51"/>
      <c r="AG63" s="51"/>
      <c r="AH63" s="51"/>
      <c r="AI63" s="51"/>
      <c r="AJ63" s="12"/>
    </row>
    <row r="64" spans="1:36" ht="16.95" customHeight="1" x14ac:dyDescent="0.25">
      <c r="A64" s="333"/>
      <c r="B64" s="334"/>
      <c r="C64" s="334"/>
      <c r="D64" s="334"/>
      <c r="E64" s="334"/>
      <c r="F64" s="334"/>
      <c r="G64" s="334"/>
      <c r="H64" s="334"/>
      <c r="I64" s="334"/>
      <c r="J64" s="334"/>
      <c r="K64" s="334"/>
      <c r="L64" s="334"/>
      <c r="M64" s="334"/>
      <c r="N64" s="334"/>
      <c r="O64" s="334"/>
      <c r="P64" s="334"/>
      <c r="Q64" s="334"/>
      <c r="R64" s="334"/>
      <c r="S64" s="334"/>
      <c r="T64" s="334"/>
      <c r="U64" s="334"/>
      <c r="V64" s="334"/>
      <c r="W64" s="334"/>
      <c r="X64" s="334"/>
      <c r="Y64" s="334"/>
      <c r="Z64" s="68"/>
      <c r="AA64" s="68"/>
      <c r="AB64" s="68"/>
      <c r="AC64" s="68"/>
      <c r="AD64" s="68"/>
      <c r="AE64" s="68"/>
      <c r="AF64" s="68"/>
      <c r="AG64" s="68"/>
      <c r="AH64" s="68"/>
      <c r="AI64" s="68"/>
      <c r="AJ64" s="12"/>
    </row>
    <row r="65" spans="1:39" ht="15.75" customHeight="1" x14ac:dyDescent="0.25">
      <c r="A65" s="124"/>
      <c r="B65" s="68"/>
      <c r="C65" s="68"/>
      <c r="D65" s="68"/>
      <c r="E65" s="68"/>
      <c r="F65" s="68"/>
      <c r="G65" s="68"/>
      <c r="H65" s="68"/>
      <c r="I65" s="68"/>
      <c r="J65" s="68"/>
      <c r="K65" s="68"/>
      <c r="L65" s="68"/>
      <c r="M65" s="68"/>
      <c r="N65" s="68"/>
      <c r="O65" s="68"/>
      <c r="P65" s="68"/>
      <c r="Q65" s="68"/>
      <c r="R65" s="68"/>
      <c r="S65" s="68"/>
      <c r="T65" s="68"/>
      <c r="U65" s="68"/>
      <c r="V65" s="68"/>
      <c r="W65" s="68"/>
      <c r="X65" s="68"/>
      <c r="Y65" s="68"/>
      <c r="Z65" s="122"/>
      <c r="AA65" s="122"/>
      <c r="AB65" s="122"/>
      <c r="AC65" s="122"/>
      <c r="AD65" s="122"/>
      <c r="AE65" s="122"/>
      <c r="AF65" s="122"/>
      <c r="AG65" s="122"/>
      <c r="AH65" s="122"/>
      <c r="AI65" s="122"/>
      <c r="AJ65" s="12"/>
    </row>
    <row r="66" spans="1:39" s="79" customFormat="1" ht="20.25" customHeight="1" x14ac:dyDescent="0.35">
      <c r="A66" s="342" t="s">
        <v>288</v>
      </c>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122"/>
      <c r="AA66" s="122"/>
      <c r="AB66" s="122"/>
      <c r="AC66" s="122"/>
      <c r="AD66" s="122"/>
      <c r="AE66" s="122"/>
      <c r="AF66" s="122"/>
      <c r="AG66" s="122"/>
      <c r="AH66" s="122"/>
      <c r="AI66" s="122"/>
      <c r="AJ66" s="68"/>
    </row>
    <row r="67" spans="1:39" s="79" customFormat="1" ht="20.25" customHeight="1" x14ac:dyDescent="0.35">
      <c r="A67" s="342" t="s">
        <v>79</v>
      </c>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51"/>
      <c r="AA67" s="51"/>
      <c r="AB67" s="51"/>
      <c r="AC67" s="51"/>
      <c r="AD67" s="51"/>
      <c r="AE67" s="51"/>
      <c r="AF67" s="51"/>
      <c r="AG67" s="51"/>
      <c r="AH67" s="51"/>
      <c r="AI67" s="51"/>
      <c r="AJ67" s="68"/>
    </row>
    <row r="68" spans="1:39" s="79" customFormat="1" ht="42.6" customHeight="1" x14ac:dyDescent="0.35">
      <c r="A68" s="350" t="s">
        <v>316</v>
      </c>
      <c r="B68" s="332"/>
      <c r="C68" s="332"/>
      <c r="D68" s="332"/>
      <c r="E68" s="332"/>
      <c r="F68" s="332"/>
      <c r="G68" s="332"/>
      <c r="H68" s="332"/>
      <c r="I68" s="332"/>
      <c r="J68" s="332"/>
      <c r="K68" s="332"/>
      <c r="L68" s="332"/>
      <c r="M68" s="332"/>
      <c r="N68" s="332"/>
      <c r="O68" s="332"/>
      <c r="P68" s="332"/>
      <c r="Q68" s="332"/>
      <c r="R68" s="332"/>
      <c r="S68" s="332"/>
      <c r="T68" s="332"/>
      <c r="U68" s="332"/>
      <c r="V68" s="332"/>
      <c r="W68" s="332"/>
      <c r="X68" s="332"/>
      <c r="Y68" s="332"/>
      <c r="Z68" s="51"/>
      <c r="AA68" s="51"/>
      <c r="AB68" s="51"/>
      <c r="AC68" s="51"/>
      <c r="AD68" s="51"/>
      <c r="AE68" s="51"/>
      <c r="AF68" s="51"/>
      <c r="AG68" s="51"/>
      <c r="AH68" s="51"/>
      <c r="AI68" s="51"/>
      <c r="AJ68" s="68"/>
    </row>
    <row r="69" spans="1:39" s="79" customFormat="1" ht="48.75" customHeight="1" x14ac:dyDescent="0.35">
      <c r="A69" s="331"/>
      <c r="B69" s="332"/>
      <c r="C69" s="332"/>
      <c r="D69" s="332"/>
      <c r="E69" s="332"/>
      <c r="F69" s="332"/>
      <c r="G69" s="332"/>
      <c r="H69" s="332"/>
      <c r="I69" s="332"/>
      <c r="J69" s="332"/>
      <c r="K69" s="332"/>
      <c r="L69" s="332"/>
      <c r="M69" s="332"/>
      <c r="N69" s="332"/>
      <c r="O69" s="332"/>
      <c r="P69" s="332"/>
      <c r="Q69" s="332"/>
      <c r="R69" s="332"/>
      <c r="S69" s="332"/>
      <c r="T69" s="332"/>
      <c r="U69" s="332"/>
      <c r="V69" s="332"/>
      <c r="W69" s="332"/>
      <c r="X69" s="332"/>
      <c r="Y69" s="332"/>
      <c r="Z69" s="51"/>
      <c r="AA69" s="51"/>
      <c r="AB69" s="51"/>
      <c r="AC69" s="51"/>
      <c r="AD69" s="51"/>
      <c r="AE69" s="51"/>
      <c r="AF69" s="51"/>
      <c r="AG69" s="51"/>
      <c r="AH69" s="51"/>
      <c r="AI69" s="51"/>
      <c r="AJ69" s="68"/>
    </row>
    <row r="70" spans="1:39" s="79" customFormat="1" ht="6.75" customHeight="1" x14ac:dyDescent="0.35">
      <c r="A70" s="331"/>
      <c r="B70" s="332"/>
      <c r="C70" s="332"/>
      <c r="D70" s="332"/>
      <c r="E70" s="332"/>
      <c r="F70" s="332"/>
      <c r="G70" s="332"/>
      <c r="H70" s="332"/>
      <c r="I70" s="332"/>
      <c r="J70" s="332"/>
      <c r="K70" s="332"/>
      <c r="L70" s="332"/>
      <c r="M70" s="332"/>
      <c r="N70" s="332"/>
      <c r="O70" s="332"/>
      <c r="P70" s="332"/>
      <c r="Q70" s="332"/>
      <c r="R70" s="332"/>
      <c r="S70" s="332"/>
      <c r="T70" s="332"/>
      <c r="U70" s="332"/>
      <c r="V70" s="332"/>
      <c r="W70" s="332"/>
      <c r="X70" s="332"/>
      <c r="Y70" s="332"/>
      <c r="Z70" s="51"/>
      <c r="AA70" s="51"/>
      <c r="AB70" s="51"/>
      <c r="AC70" s="51"/>
      <c r="AD70" s="51"/>
      <c r="AE70" s="51"/>
      <c r="AF70" s="51"/>
      <c r="AG70" s="51"/>
      <c r="AH70" s="51"/>
      <c r="AI70" s="51"/>
      <c r="AJ70" s="68"/>
    </row>
    <row r="71" spans="1:39" s="79" customFormat="1" ht="20.25" hidden="1" customHeight="1" x14ac:dyDescent="0.35">
      <c r="A71" s="331"/>
      <c r="B71" s="332"/>
      <c r="C71" s="332"/>
      <c r="D71" s="332"/>
      <c r="E71" s="332"/>
      <c r="F71" s="332"/>
      <c r="G71" s="332"/>
      <c r="H71" s="332"/>
      <c r="I71" s="332"/>
      <c r="J71" s="332"/>
      <c r="K71" s="332"/>
      <c r="L71" s="332"/>
      <c r="M71" s="332"/>
      <c r="N71" s="332"/>
      <c r="O71" s="332"/>
      <c r="P71" s="332"/>
      <c r="Q71" s="332"/>
      <c r="R71" s="332"/>
      <c r="S71" s="332"/>
      <c r="T71" s="332"/>
      <c r="U71" s="332"/>
      <c r="V71" s="332"/>
      <c r="W71" s="332"/>
      <c r="X71" s="332"/>
      <c r="Y71" s="332"/>
      <c r="Z71" s="51"/>
      <c r="AA71" s="51"/>
      <c r="AB71" s="51"/>
      <c r="AC71" s="51"/>
      <c r="AD71" s="51"/>
      <c r="AE71" s="51"/>
      <c r="AF71" s="51"/>
      <c r="AG71" s="51"/>
      <c r="AH71" s="51"/>
      <c r="AI71" s="51"/>
      <c r="AJ71" s="68"/>
    </row>
    <row r="72" spans="1:39" s="79" customFormat="1" ht="21" hidden="1" customHeight="1" x14ac:dyDescent="0.4">
      <c r="A72" s="331"/>
      <c r="B72" s="332"/>
      <c r="C72" s="332"/>
      <c r="D72" s="332"/>
      <c r="E72" s="332"/>
      <c r="F72" s="332"/>
      <c r="G72" s="332"/>
      <c r="H72" s="332"/>
      <c r="I72" s="332"/>
      <c r="J72" s="332"/>
      <c r="K72" s="332"/>
      <c r="L72" s="332"/>
      <c r="M72" s="332"/>
      <c r="N72" s="332"/>
      <c r="O72" s="332"/>
      <c r="P72" s="332"/>
      <c r="Q72" s="332"/>
      <c r="R72" s="332"/>
      <c r="S72" s="332"/>
      <c r="T72" s="332"/>
      <c r="U72" s="332"/>
      <c r="V72" s="332"/>
      <c r="W72" s="332"/>
      <c r="X72" s="332"/>
      <c r="Y72" s="332"/>
      <c r="Z72" s="51"/>
      <c r="AA72" s="51"/>
      <c r="AB72" s="51"/>
      <c r="AC72" s="51"/>
      <c r="AD72" s="51"/>
      <c r="AE72" s="51"/>
      <c r="AF72" s="51"/>
      <c r="AG72" s="51"/>
      <c r="AH72" s="51"/>
      <c r="AI72" s="51"/>
      <c r="AJ72" s="68"/>
      <c r="AM72" s="80"/>
    </row>
    <row r="73" spans="1:39" s="79" customFormat="1" ht="20.25" hidden="1" customHeight="1" x14ac:dyDescent="0.35">
      <c r="A73" s="331"/>
      <c r="B73" s="332"/>
      <c r="C73" s="332"/>
      <c r="D73" s="332"/>
      <c r="E73" s="332"/>
      <c r="F73" s="332"/>
      <c r="G73" s="332"/>
      <c r="H73" s="332"/>
      <c r="I73" s="332"/>
      <c r="J73" s="332"/>
      <c r="K73" s="332"/>
      <c r="L73" s="332"/>
      <c r="M73" s="332"/>
      <c r="N73" s="332"/>
      <c r="O73" s="332"/>
      <c r="P73" s="332"/>
      <c r="Q73" s="332"/>
      <c r="R73" s="332"/>
      <c r="S73" s="332"/>
      <c r="T73" s="332"/>
      <c r="U73" s="332"/>
      <c r="V73" s="332"/>
      <c r="W73" s="332"/>
      <c r="X73" s="332"/>
      <c r="Y73" s="332"/>
      <c r="Z73" s="122"/>
      <c r="AA73" s="122"/>
      <c r="AB73" s="122"/>
      <c r="AC73" s="122"/>
      <c r="AD73" s="122"/>
      <c r="AE73" s="122"/>
      <c r="AF73" s="122"/>
      <c r="AG73" s="122"/>
      <c r="AH73" s="122"/>
      <c r="AI73" s="122"/>
      <c r="AJ73" s="68"/>
    </row>
    <row r="74" spans="1:39" s="79" customFormat="1" ht="21" hidden="1" customHeight="1" x14ac:dyDescent="0.4">
      <c r="A74" s="331"/>
      <c r="B74" s="332"/>
      <c r="C74" s="332"/>
      <c r="D74" s="332"/>
      <c r="E74" s="332"/>
      <c r="F74" s="332"/>
      <c r="G74" s="332"/>
      <c r="H74" s="332"/>
      <c r="I74" s="332"/>
      <c r="J74" s="332"/>
      <c r="K74" s="332"/>
      <c r="L74" s="332"/>
      <c r="M74" s="332"/>
      <c r="N74" s="332"/>
      <c r="O74" s="332"/>
      <c r="P74" s="332"/>
      <c r="Q74" s="332"/>
      <c r="R74" s="332"/>
      <c r="S74" s="332"/>
      <c r="T74" s="332"/>
      <c r="U74" s="332"/>
      <c r="V74" s="332"/>
      <c r="W74" s="332"/>
      <c r="X74" s="332"/>
      <c r="Y74" s="332"/>
      <c r="Z74" s="51"/>
      <c r="AA74" s="51"/>
      <c r="AB74" s="51"/>
      <c r="AC74" s="51"/>
      <c r="AD74" s="51"/>
      <c r="AE74" s="51"/>
      <c r="AF74" s="51"/>
      <c r="AG74" s="51"/>
      <c r="AH74" s="51"/>
      <c r="AI74" s="51"/>
      <c r="AJ74" s="68"/>
      <c r="AM74" s="80"/>
    </row>
    <row r="75" spans="1:39" s="79" customFormat="1" ht="78" hidden="1" customHeight="1" x14ac:dyDescent="0.35">
      <c r="A75" s="331"/>
      <c r="B75" s="332"/>
      <c r="C75" s="332"/>
      <c r="D75" s="332"/>
      <c r="E75" s="332"/>
      <c r="F75" s="332"/>
      <c r="G75" s="332"/>
      <c r="H75" s="332"/>
      <c r="I75" s="332"/>
      <c r="J75" s="332"/>
      <c r="K75" s="332"/>
      <c r="L75" s="332"/>
      <c r="M75" s="332"/>
      <c r="N75" s="332"/>
      <c r="O75" s="332"/>
      <c r="P75" s="332"/>
      <c r="Q75" s="332"/>
      <c r="R75" s="332"/>
      <c r="S75" s="332"/>
      <c r="T75" s="332"/>
      <c r="U75" s="332"/>
      <c r="V75" s="332"/>
      <c r="W75" s="332"/>
      <c r="X75" s="332"/>
      <c r="Y75" s="332"/>
      <c r="Z75" s="122"/>
      <c r="AA75" s="122"/>
      <c r="AB75" s="122"/>
      <c r="AC75" s="122"/>
      <c r="AD75" s="122"/>
      <c r="AE75" s="122"/>
      <c r="AF75" s="122"/>
      <c r="AG75" s="122"/>
      <c r="AH75" s="122"/>
      <c r="AI75" s="122"/>
      <c r="AJ75" s="68"/>
    </row>
    <row r="76" spans="1:39" s="79" customFormat="1" ht="20.399999999999999" x14ac:dyDescent="0.35">
      <c r="A76" s="223"/>
      <c r="B76" s="224"/>
      <c r="C76" s="224"/>
      <c r="D76" s="224"/>
      <c r="E76" s="224"/>
      <c r="F76" s="224"/>
      <c r="G76" s="224"/>
      <c r="H76" s="224"/>
      <c r="I76" s="224"/>
      <c r="J76" s="224"/>
      <c r="K76" s="224"/>
      <c r="L76" s="224"/>
      <c r="M76" s="224"/>
      <c r="N76" s="224"/>
      <c r="O76" s="224"/>
      <c r="P76" s="224"/>
      <c r="Q76" s="224"/>
      <c r="R76" s="224"/>
      <c r="S76" s="224"/>
      <c r="T76" s="224"/>
      <c r="U76" s="224"/>
      <c r="V76" s="224"/>
      <c r="W76" s="224"/>
      <c r="X76" s="224"/>
      <c r="Y76" s="224"/>
      <c r="Z76" s="68"/>
      <c r="AA76" s="68"/>
      <c r="AB76" s="122"/>
      <c r="AC76" s="122"/>
      <c r="AD76" s="122"/>
      <c r="AE76" s="122"/>
      <c r="AF76" s="122"/>
      <c r="AG76" s="122"/>
      <c r="AH76" s="122"/>
      <c r="AI76" s="122"/>
      <c r="AJ76" s="68"/>
    </row>
    <row r="77" spans="1:39" s="79" customFormat="1" ht="20.25" customHeight="1" x14ac:dyDescent="0.35">
      <c r="A77" s="342" t="s">
        <v>80</v>
      </c>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51"/>
      <c r="AA77" s="51"/>
      <c r="AB77" s="51"/>
      <c r="AC77" s="51"/>
      <c r="AD77" s="51"/>
      <c r="AE77" s="51"/>
      <c r="AF77" s="51"/>
      <c r="AG77" s="51"/>
      <c r="AH77" s="51"/>
      <c r="AI77" s="51"/>
      <c r="AJ77" s="68"/>
    </row>
    <row r="78" spans="1:39" s="79" customFormat="1" ht="20.25" customHeight="1" x14ac:dyDescent="0.35">
      <c r="A78" s="344" t="s">
        <v>317</v>
      </c>
      <c r="B78" s="345"/>
      <c r="C78" s="345"/>
      <c r="D78" s="345"/>
      <c r="E78" s="345"/>
      <c r="F78" s="345"/>
      <c r="G78" s="345"/>
      <c r="H78" s="345"/>
      <c r="I78" s="345"/>
      <c r="J78" s="345"/>
      <c r="K78" s="345"/>
      <c r="L78" s="345"/>
      <c r="M78" s="345"/>
      <c r="N78" s="345"/>
      <c r="O78" s="345"/>
      <c r="P78" s="345"/>
      <c r="Q78" s="345"/>
      <c r="R78" s="345"/>
      <c r="S78" s="345"/>
      <c r="T78" s="345"/>
      <c r="U78" s="345"/>
      <c r="V78" s="345"/>
      <c r="W78" s="345"/>
      <c r="X78" s="345"/>
      <c r="Y78" s="345"/>
      <c r="Z78" s="51"/>
      <c r="AA78" s="51"/>
      <c r="AB78" s="51"/>
      <c r="AC78" s="51"/>
      <c r="AD78" s="51"/>
      <c r="AE78" s="51"/>
      <c r="AF78" s="51"/>
      <c r="AG78" s="51"/>
      <c r="AH78" s="51"/>
      <c r="AI78" s="51"/>
      <c r="AJ78" s="68"/>
    </row>
    <row r="79" spans="1:39" s="79" customFormat="1" ht="17.25" customHeight="1" x14ac:dyDescent="0.35">
      <c r="A79" s="344"/>
      <c r="B79" s="345"/>
      <c r="C79" s="345"/>
      <c r="D79" s="345"/>
      <c r="E79" s="345"/>
      <c r="F79" s="345"/>
      <c r="G79" s="345"/>
      <c r="H79" s="345"/>
      <c r="I79" s="345"/>
      <c r="J79" s="345"/>
      <c r="K79" s="345"/>
      <c r="L79" s="345"/>
      <c r="M79" s="345"/>
      <c r="N79" s="345"/>
      <c r="O79" s="345"/>
      <c r="P79" s="345"/>
      <c r="Q79" s="345"/>
      <c r="R79" s="345"/>
      <c r="S79" s="345"/>
      <c r="T79" s="345"/>
      <c r="U79" s="345"/>
      <c r="V79" s="345"/>
      <c r="W79" s="345"/>
      <c r="X79" s="345"/>
      <c r="Y79" s="345"/>
      <c r="Z79" s="51"/>
      <c r="AA79" s="51"/>
      <c r="AB79" s="51"/>
      <c r="AC79" s="51"/>
      <c r="AD79" s="51"/>
      <c r="AE79" s="51"/>
      <c r="AF79" s="51"/>
      <c r="AG79" s="51"/>
      <c r="AH79" s="51"/>
      <c r="AI79" s="51"/>
      <c r="AJ79" s="68"/>
    </row>
    <row r="80" spans="1:39" s="79" customFormat="1" ht="1.5" customHeight="1" x14ac:dyDescent="0.35">
      <c r="A80" s="346"/>
      <c r="B80" s="345"/>
      <c r="C80" s="345"/>
      <c r="D80" s="345"/>
      <c r="E80" s="345"/>
      <c r="F80" s="345"/>
      <c r="G80" s="345"/>
      <c r="H80" s="345"/>
      <c r="I80" s="345"/>
      <c r="J80" s="345"/>
      <c r="K80" s="345"/>
      <c r="L80" s="345"/>
      <c r="M80" s="345"/>
      <c r="N80" s="345"/>
      <c r="O80" s="345"/>
      <c r="P80" s="345"/>
      <c r="Q80" s="345"/>
      <c r="R80" s="345"/>
      <c r="S80" s="345"/>
      <c r="T80" s="345"/>
      <c r="U80" s="345"/>
      <c r="V80" s="345"/>
      <c r="W80" s="345"/>
      <c r="X80" s="345"/>
      <c r="Y80" s="345"/>
      <c r="Z80" s="51"/>
      <c r="AA80" s="51"/>
      <c r="AB80" s="51"/>
      <c r="AC80" s="51"/>
      <c r="AD80" s="51"/>
      <c r="AE80" s="51"/>
      <c r="AF80" s="51"/>
      <c r="AG80" s="51"/>
      <c r="AH80" s="51"/>
      <c r="AI80" s="51"/>
      <c r="AJ80" s="68"/>
    </row>
    <row r="81" spans="1:36" s="51" customFormat="1" ht="15" hidden="1" customHeight="1" x14ac:dyDescent="0.25">
      <c r="A81" s="346"/>
      <c r="B81" s="345"/>
      <c r="C81" s="345"/>
      <c r="D81" s="345"/>
      <c r="E81" s="345"/>
      <c r="F81" s="345"/>
      <c r="G81" s="345"/>
      <c r="H81" s="345"/>
      <c r="I81" s="345"/>
      <c r="J81" s="345"/>
      <c r="K81" s="345"/>
      <c r="L81" s="345"/>
      <c r="M81" s="345"/>
      <c r="N81" s="345"/>
      <c r="O81" s="345"/>
      <c r="P81" s="345"/>
      <c r="Q81" s="345"/>
      <c r="R81" s="345"/>
      <c r="S81" s="345"/>
      <c r="T81" s="345"/>
      <c r="U81" s="345"/>
      <c r="V81" s="345"/>
      <c r="W81" s="345"/>
      <c r="X81" s="345"/>
      <c r="Y81" s="345"/>
      <c r="Z81" s="115"/>
      <c r="AA81" s="115"/>
      <c r="AB81" s="68"/>
      <c r="AC81" s="115"/>
      <c r="AD81" s="68"/>
      <c r="AE81" s="115"/>
      <c r="AF81" s="115"/>
      <c r="AG81" s="115"/>
      <c r="AH81" s="115"/>
      <c r="AI81" s="115"/>
      <c r="AJ81" s="68"/>
    </row>
    <row r="82" spans="1:36" s="51" customFormat="1" ht="18" customHeight="1" x14ac:dyDescent="0.25">
      <c r="A82" s="346"/>
      <c r="B82" s="345"/>
      <c r="C82" s="345"/>
      <c r="D82" s="345"/>
      <c r="E82" s="345"/>
      <c r="F82" s="345"/>
      <c r="G82" s="345"/>
      <c r="H82" s="345"/>
      <c r="I82" s="345"/>
      <c r="J82" s="345"/>
      <c r="K82" s="345"/>
      <c r="L82" s="345"/>
      <c r="M82" s="345"/>
      <c r="N82" s="345"/>
      <c r="O82" s="345"/>
      <c r="P82" s="345"/>
      <c r="Q82" s="345"/>
      <c r="R82" s="345"/>
      <c r="S82" s="345"/>
      <c r="T82" s="345"/>
      <c r="U82" s="345"/>
      <c r="V82" s="345"/>
      <c r="W82" s="345"/>
      <c r="X82" s="345"/>
      <c r="Y82" s="345"/>
      <c r="Z82" s="115"/>
      <c r="AA82" s="115"/>
      <c r="AB82" s="68"/>
      <c r="AC82" s="115"/>
      <c r="AD82" s="68"/>
      <c r="AE82" s="115"/>
      <c r="AF82" s="115"/>
      <c r="AG82" s="115"/>
      <c r="AH82" s="115"/>
      <c r="AI82" s="115"/>
      <c r="AJ82" s="68"/>
    </row>
    <row r="83" spans="1:36" s="79" customFormat="1" ht="20.25" customHeight="1" x14ac:dyDescent="0.35">
      <c r="A83" s="113"/>
      <c r="B83" s="115"/>
      <c r="C83" s="68"/>
      <c r="D83" s="115"/>
      <c r="E83" s="115"/>
      <c r="F83" s="115"/>
      <c r="G83" s="115"/>
      <c r="H83" s="115"/>
      <c r="I83" s="115"/>
      <c r="J83" s="115"/>
      <c r="K83" s="115"/>
      <c r="L83" s="115"/>
      <c r="M83" s="115"/>
      <c r="N83" s="115"/>
      <c r="O83" s="115"/>
      <c r="P83" s="115"/>
      <c r="Q83" s="115"/>
      <c r="R83" s="115"/>
      <c r="S83" s="115"/>
      <c r="T83" s="115"/>
      <c r="U83" s="115"/>
      <c r="V83" s="115"/>
      <c r="W83" s="115"/>
      <c r="X83" s="115"/>
      <c r="Y83" s="115"/>
      <c r="Z83" s="122"/>
      <c r="AA83" s="122"/>
      <c r="AB83" s="122"/>
      <c r="AC83" s="122"/>
      <c r="AD83" s="122"/>
      <c r="AE83" s="122"/>
      <c r="AF83" s="122"/>
      <c r="AG83" s="122"/>
      <c r="AH83" s="122"/>
      <c r="AI83" s="122"/>
      <c r="AJ83" s="68"/>
    </row>
    <row r="84" spans="1:36" s="51" customFormat="1" ht="15" customHeight="1" x14ac:dyDescent="0.3">
      <c r="A84" s="342" t="s">
        <v>94</v>
      </c>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68"/>
      <c r="AA84" s="68"/>
      <c r="AB84" s="68"/>
      <c r="AC84" s="68"/>
      <c r="AD84" s="68"/>
      <c r="AE84" s="68"/>
      <c r="AF84" s="68"/>
      <c r="AG84" s="68"/>
      <c r="AH84" s="68"/>
      <c r="AI84" s="68"/>
      <c r="AJ84" s="68"/>
    </row>
    <row r="85" spans="1:36" s="51" customFormat="1" ht="15.75" customHeight="1" x14ac:dyDescent="0.25">
      <c r="A85" s="339" t="s">
        <v>98</v>
      </c>
      <c r="B85" s="340"/>
      <c r="C85" s="340"/>
      <c r="D85" s="340"/>
      <c r="E85" s="340"/>
      <c r="F85" s="340"/>
      <c r="G85" s="340"/>
      <c r="H85" s="340"/>
      <c r="I85" s="340"/>
      <c r="J85" s="340"/>
      <c r="K85" s="340"/>
      <c r="L85" s="340"/>
      <c r="M85" s="340"/>
      <c r="N85" s="340"/>
      <c r="O85" s="340"/>
      <c r="P85" s="340"/>
      <c r="Q85" s="340"/>
      <c r="R85" s="340"/>
      <c r="S85" s="340"/>
      <c r="T85" s="340"/>
      <c r="U85" s="340"/>
      <c r="V85" s="340"/>
      <c r="W85" s="340"/>
      <c r="X85" s="340"/>
      <c r="Y85" s="340"/>
      <c r="Z85" s="121"/>
      <c r="AA85" s="121"/>
      <c r="AB85" s="121"/>
      <c r="AC85" s="121"/>
      <c r="AD85" s="121"/>
      <c r="AE85" s="121"/>
      <c r="AF85" s="121"/>
      <c r="AG85" s="121"/>
      <c r="AH85" s="121"/>
      <c r="AI85" s="121"/>
      <c r="AJ85" s="121"/>
    </row>
    <row r="86" spans="1:36" s="51" customFormat="1" ht="10.199999999999999" customHeight="1" x14ac:dyDescent="0.3">
      <c r="A86" s="113"/>
      <c r="B86" s="341" t="s">
        <v>318</v>
      </c>
      <c r="C86" s="332"/>
      <c r="D86" s="332"/>
      <c r="E86" s="332"/>
      <c r="F86" s="332"/>
      <c r="G86" s="332"/>
      <c r="H86" s="332"/>
      <c r="I86" s="332"/>
      <c r="J86" s="332"/>
      <c r="K86" s="332"/>
      <c r="L86" s="332"/>
      <c r="M86" s="332"/>
      <c r="N86" s="332"/>
      <c r="O86" s="332"/>
      <c r="P86" s="332"/>
      <c r="Q86" s="332"/>
      <c r="R86" s="332"/>
      <c r="S86" s="332"/>
      <c r="T86" s="332"/>
      <c r="U86" s="332"/>
      <c r="V86" s="332"/>
      <c r="W86" s="332"/>
      <c r="X86" s="332"/>
      <c r="Y86" s="332"/>
      <c r="Z86" s="121"/>
      <c r="AA86" s="121"/>
      <c r="AB86" s="121"/>
      <c r="AC86" s="121"/>
      <c r="AD86" s="121"/>
      <c r="AE86" s="121"/>
      <c r="AF86" s="121"/>
      <c r="AG86" s="121"/>
      <c r="AH86" s="121"/>
      <c r="AI86" s="121"/>
      <c r="AJ86" s="121"/>
    </row>
    <row r="87" spans="1:36" s="51" customFormat="1" ht="10.199999999999999" customHeight="1" x14ac:dyDescent="0.3">
      <c r="A87" s="113"/>
      <c r="B87" s="331"/>
      <c r="C87" s="332"/>
      <c r="D87" s="332"/>
      <c r="E87" s="332"/>
      <c r="F87" s="332"/>
      <c r="G87" s="332"/>
      <c r="H87" s="332"/>
      <c r="I87" s="332"/>
      <c r="J87" s="332"/>
      <c r="K87" s="332"/>
      <c r="L87" s="332"/>
      <c r="M87" s="332"/>
      <c r="N87" s="332"/>
      <c r="O87" s="332"/>
      <c r="P87" s="332"/>
      <c r="Q87" s="332"/>
      <c r="R87" s="332"/>
      <c r="S87" s="332"/>
      <c r="T87" s="332"/>
      <c r="U87" s="332"/>
      <c r="V87" s="332"/>
      <c r="W87" s="332"/>
      <c r="X87" s="332"/>
      <c r="Y87" s="332"/>
      <c r="Z87" s="121"/>
      <c r="AA87" s="121"/>
      <c r="AB87" s="121"/>
      <c r="AC87" s="121"/>
      <c r="AD87" s="121"/>
      <c r="AE87" s="121"/>
      <c r="AF87" s="121"/>
      <c r="AG87" s="121"/>
      <c r="AH87" s="121"/>
      <c r="AI87" s="121"/>
      <c r="AJ87" s="121"/>
    </row>
    <row r="88" spans="1:36" s="51" customFormat="1" ht="10.199999999999999" customHeight="1" x14ac:dyDescent="0.3">
      <c r="A88" s="113"/>
      <c r="B88" s="331"/>
      <c r="C88" s="332"/>
      <c r="D88" s="332"/>
      <c r="E88" s="332"/>
      <c r="F88" s="332"/>
      <c r="G88" s="332"/>
      <c r="H88" s="332"/>
      <c r="I88" s="332"/>
      <c r="J88" s="332"/>
      <c r="K88" s="332"/>
      <c r="L88" s="332"/>
      <c r="M88" s="332"/>
      <c r="N88" s="332"/>
      <c r="O88" s="332"/>
      <c r="P88" s="332"/>
      <c r="Q88" s="332"/>
      <c r="R88" s="332"/>
      <c r="S88" s="332"/>
      <c r="T88" s="332"/>
      <c r="U88" s="332"/>
      <c r="V88" s="332"/>
      <c r="W88" s="332"/>
      <c r="X88" s="332"/>
      <c r="Y88" s="332"/>
      <c r="Z88" s="121"/>
      <c r="AA88" s="121"/>
      <c r="AB88" s="121"/>
      <c r="AC88" s="121"/>
      <c r="AD88" s="121"/>
      <c r="AE88" s="121"/>
      <c r="AF88" s="121"/>
      <c r="AG88" s="121"/>
      <c r="AH88" s="121"/>
      <c r="AI88" s="121"/>
      <c r="AJ88" s="121"/>
    </row>
    <row r="89" spans="1:36" s="51" customFormat="1" ht="10.199999999999999" customHeight="1" x14ac:dyDescent="0.3">
      <c r="A89" s="113"/>
      <c r="B89" s="331"/>
      <c r="C89" s="332"/>
      <c r="D89" s="332"/>
      <c r="E89" s="332"/>
      <c r="F89" s="332"/>
      <c r="G89" s="332"/>
      <c r="H89" s="332"/>
      <c r="I89" s="332"/>
      <c r="J89" s="332"/>
      <c r="K89" s="332"/>
      <c r="L89" s="332"/>
      <c r="M89" s="332"/>
      <c r="N89" s="332"/>
      <c r="O89" s="332"/>
      <c r="P89" s="332"/>
      <c r="Q89" s="332"/>
      <c r="R89" s="332"/>
      <c r="S89" s="332"/>
      <c r="T89" s="332"/>
      <c r="U89" s="332"/>
      <c r="V89" s="332"/>
      <c r="W89" s="332"/>
      <c r="X89" s="332"/>
      <c r="Y89" s="332"/>
      <c r="Z89" s="63"/>
      <c r="AA89" s="63"/>
      <c r="AC89" s="63"/>
      <c r="AE89" s="63"/>
      <c r="AF89" s="63"/>
      <c r="AG89" s="63"/>
      <c r="AH89" s="64"/>
      <c r="AI89" s="64"/>
    </row>
    <row r="90" spans="1:36" s="51" customFormat="1" ht="10.199999999999999" customHeight="1" x14ac:dyDescent="0.3">
      <c r="A90" s="113"/>
      <c r="B90" s="331"/>
      <c r="C90" s="332"/>
      <c r="D90" s="332"/>
      <c r="E90" s="332"/>
      <c r="F90" s="332"/>
      <c r="G90" s="332"/>
      <c r="H90" s="332"/>
      <c r="I90" s="332"/>
      <c r="J90" s="332"/>
      <c r="K90" s="332"/>
      <c r="L90" s="332"/>
      <c r="M90" s="332"/>
      <c r="N90" s="332"/>
      <c r="O90" s="332"/>
      <c r="P90" s="332"/>
      <c r="Q90" s="332"/>
      <c r="R90" s="332"/>
      <c r="S90" s="332"/>
      <c r="T90" s="332"/>
      <c r="U90" s="332"/>
      <c r="V90" s="332"/>
      <c r="W90" s="332"/>
      <c r="X90" s="332"/>
      <c r="Y90" s="332"/>
      <c r="Z90" s="121"/>
      <c r="AA90" s="121"/>
      <c r="AB90" s="121"/>
      <c r="AC90" s="121"/>
      <c r="AD90" s="121"/>
      <c r="AE90" s="121"/>
      <c r="AF90" s="121"/>
      <c r="AG90" s="121"/>
      <c r="AH90" s="121"/>
      <c r="AI90" s="121"/>
      <c r="AJ90" s="121"/>
    </row>
    <row r="91" spans="1:36" s="51" customFormat="1" ht="10.199999999999999" customHeight="1" x14ac:dyDescent="0.3">
      <c r="A91" s="113"/>
      <c r="B91" s="331"/>
      <c r="C91" s="332"/>
      <c r="D91" s="332"/>
      <c r="E91" s="332"/>
      <c r="F91" s="332"/>
      <c r="G91" s="332"/>
      <c r="H91" s="332"/>
      <c r="I91" s="332"/>
      <c r="J91" s="332"/>
      <c r="K91" s="332"/>
      <c r="L91" s="332"/>
      <c r="M91" s="332"/>
      <c r="N91" s="332"/>
      <c r="O91" s="332"/>
      <c r="P91" s="332"/>
      <c r="Q91" s="332"/>
      <c r="R91" s="332"/>
      <c r="S91" s="332"/>
      <c r="T91" s="332"/>
      <c r="U91" s="332"/>
      <c r="V91" s="332"/>
      <c r="W91" s="332"/>
      <c r="X91" s="332"/>
      <c r="Y91" s="332"/>
      <c r="Z91" s="63"/>
      <c r="AA91" s="63"/>
      <c r="AC91" s="63"/>
      <c r="AE91" s="63"/>
      <c r="AF91" s="63"/>
      <c r="AG91" s="63"/>
      <c r="AH91" s="64"/>
      <c r="AI91" s="64"/>
    </row>
    <row r="92" spans="1:36" s="51" customFormat="1" x14ac:dyDescent="0.25">
      <c r="A92" s="1"/>
      <c r="B92" s="63"/>
      <c r="D92" s="63"/>
      <c r="E92" s="63"/>
      <c r="F92" s="63"/>
      <c r="G92" s="63"/>
      <c r="H92" s="63"/>
      <c r="I92" s="63"/>
      <c r="J92" s="63"/>
      <c r="K92" s="64"/>
      <c r="L92" s="64"/>
      <c r="M92" s="64"/>
      <c r="N92" s="63"/>
      <c r="O92" s="63"/>
      <c r="P92" s="63"/>
      <c r="Q92" s="64"/>
      <c r="R92" s="64"/>
      <c r="S92" s="64"/>
      <c r="T92" s="63"/>
      <c r="U92" s="63"/>
      <c r="V92" s="64"/>
      <c r="W92" s="64"/>
      <c r="X92" s="64"/>
      <c r="Y92" s="63"/>
      <c r="Z92" s="63"/>
      <c r="AA92" s="63"/>
      <c r="AC92" s="63"/>
      <c r="AE92" s="63"/>
      <c r="AF92" s="63"/>
      <c r="AG92" s="63"/>
      <c r="AH92" s="64"/>
      <c r="AI92" s="64"/>
    </row>
    <row r="93" spans="1:36" s="51" customFormat="1" x14ac:dyDescent="0.25">
      <c r="A93" s="1"/>
      <c r="B93" s="63"/>
      <c r="D93" s="63"/>
      <c r="E93" s="63"/>
      <c r="F93" s="63"/>
      <c r="G93" s="63"/>
      <c r="H93" s="63"/>
      <c r="I93" s="63"/>
      <c r="J93" s="63"/>
      <c r="K93" s="64"/>
      <c r="L93" s="64"/>
      <c r="M93" s="64"/>
      <c r="N93" s="63"/>
      <c r="O93" s="63"/>
      <c r="P93" s="63"/>
      <c r="Q93" s="64"/>
      <c r="R93" s="64"/>
      <c r="S93" s="64"/>
      <c r="T93" s="63"/>
      <c r="U93" s="63"/>
      <c r="V93" s="64"/>
      <c r="W93" s="64"/>
      <c r="X93" s="64"/>
      <c r="Y93" s="63"/>
      <c r="Z93" s="63"/>
      <c r="AA93" s="63"/>
      <c r="AC93" s="63"/>
      <c r="AE93" s="63"/>
      <c r="AF93" s="63"/>
      <c r="AG93" s="63"/>
      <c r="AH93" s="64"/>
      <c r="AI93" s="64"/>
    </row>
    <row r="94" spans="1:36" s="51" customFormat="1" x14ac:dyDescent="0.25">
      <c r="A94" s="1"/>
      <c r="B94" s="63"/>
      <c r="D94" s="63"/>
      <c r="E94" s="63"/>
      <c r="F94" s="63"/>
      <c r="G94" s="63"/>
      <c r="H94" s="63"/>
      <c r="I94" s="63"/>
      <c r="J94" s="63"/>
      <c r="K94" s="64"/>
      <c r="L94" s="64"/>
      <c r="M94" s="64"/>
      <c r="N94" s="63"/>
      <c r="O94" s="63"/>
      <c r="P94" s="63"/>
      <c r="Q94" s="64"/>
      <c r="R94" s="64"/>
      <c r="S94" s="64"/>
      <c r="T94" s="63"/>
      <c r="U94" s="63"/>
      <c r="V94" s="64"/>
      <c r="W94" s="64"/>
      <c r="X94" s="64"/>
      <c r="Y94" s="63"/>
      <c r="Z94" s="63"/>
      <c r="AA94" s="63"/>
      <c r="AC94" s="63"/>
      <c r="AE94" s="63"/>
      <c r="AF94" s="63"/>
      <c r="AG94" s="63"/>
      <c r="AH94" s="64"/>
      <c r="AI94" s="64"/>
    </row>
    <row r="95" spans="1:36" s="51" customFormat="1" x14ac:dyDescent="0.25">
      <c r="A95" s="1"/>
      <c r="B95" s="63"/>
      <c r="D95" s="63"/>
      <c r="E95" s="63"/>
      <c r="F95" s="63"/>
      <c r="G95" s="63"/>
      <c r="H95" s="63"/>
      <c r="I95" s="63"/>
      <c r="J95" s="63"/>
      <c r="K95" s="64"/>
      <c r="L95" s="64"/>
      <c r="M95" s="64"/>
      <c r="N95" s="63"/>
      <c r="O95" s="63"/>
      <c r="P95" s="63"/>
      <c r="Q95" s="64"/>
      <c r="R95" s="64"/>
      <c r="S95" s="64"/>
      <c r="T95" s="63"/>
      <c r="U95" s="63"/>
      <c r="V95" s="64"/>
      <c r="W95" s="64"/>
      <c r="X95" s="64"/>
      <c r="Y95" s="63"/>
      <c r="Z95" s="63"/>
      <c r="AA95" s="63"/>
      <c r="AC95" s="63"/>
      <c r="AE95" s="63"/>
      <c r="AF95" s="63"/>
      <c r="AG95" s="63"/>
      <c r="AH95" s="64"/>
      <c r="AI95" s="64"/>
    </row>
    <row r="96" spans="1:36" s="51" customFormat="1" x14ac:dyDescent="0.25">
      <c r="A96" s="1"/>
      <c r="B96" s="63"/>
      <c r="D96" s="63"/>
      <c r="E96" s="63"/>
      <c r="F96" s="63"/>
      <c r="G96" s="63"/>
      <c r="H96" s="63"/>
      <c r="I96" s="63"/>
      <c r="J96" s="63"/>
      <c r="K96" s="64"/>
      <c r="L96" s="64"/>
      <c r="M96" s="64"/>
      <c r="N96" s="63"/>
      <c r="O96" s="63"/>
      <c r="P96" s="63"/>
      <c r="Q96" s="64"/>
      <c r="R96" s="64"/>
      <c r="S96" s="64"/>
      <c r="T96" s="63"/>
      <c r="U96" s="63"/>
      <c r="V96" s="64"/>
      <c r="W96" s="64"/>
      <c r="X96" s="64"/>
      <c r="Y96" s="63"/>
      <c r="Z96" s="63"/>
      <c r="AA96" s="63"/>
      <c r="AC96" s="63"/>
      <c r="AE96" s="63"/>
      <c r="AF96" s="63"/>
      <c r="AG96" s="63"/>
      <c r="AH96" s="64"/>
      <c r="AI96" s="64"/>
    </row>
    <row r="97" spans="1:35" s="51" customFormat="1" x14ac:dyDescent="0.25">
      <c r="A97" s="1"/>
      <c r="B97" s="63"/>
      <c r="D97" s="63"/>
      <c r="E97" s="63"/>
      <c r="F97" s="63"/>
      <c r="G97" s="63"/>
      <c r="H97" s="63"/>
      <c r="I97" s="63"/>
      <c r="J97" s="63"/>
      <c r="K97" s="64"/>
      <c r="L97" s="64"/>
      <c r="M97" s="64"/>
      <c r="N97" s="63"/>
      <c r="O97" s="63"/>
      <c r="P97" s="63"/>
      <c r="Q97" s="64"/>
      <c r="R97" s="64"/>
      <c r="S97" s="64"/>
      <c r="T97" s="63"/>
      <c r="U97" s="63"/>
      <c r="V97" s="64"/>
      <c r="W97" s="64"/>
      <c r="X97" s="64"/>
      <c r="Y97" s="63"/>
      <c r="Z97" s="63"/>
      <c r="AA97" s="63"/>
      <c r="AC97" s="63"/>
      <c r="AE97" s="63"/>
      <c r="AF97" s="63"/>
      <c r="AG97" s="63"/>
      <c r="AH97" s="64"/>
      <c r="AI97" s="64"/>
    </row>
    <row r="98" spans="1:35" s="51" customFormat="1" x14ac:dyDescent="0.25">
      <c r="A98" s="1"/>
      <c r="B98" s="63"/>
      <c r="D98" s="63"/>
      <c r="E98" s="63"/>
      <c r="F98" s="63"/>
      <c r="G98" s="63"/>
      <c r="H98" s="63"/>
      <c r="I98" s="63"/>
      <c r="J98" s="63"/>
      <c r="K98" s="64"/>
      <c r="L98" s="64"/>
      <c r="M98" s="64"/>
      <c r="N98" s="63"/>
      <c r="O98" s="63"/>
      <c r="P98" s="63"/>
      <c r="Q98" s="64"/>
      <c r="R98" s="64"/>
      <c r="S98" s="64"/>
      <c r="T98" s="63"/>
      <c r="U98" s="63"/>
      <c r="V98" s="64"/>
      <c r="W98" s="64"/>
      <c r="X98" s="64"/>
      <c r="Y98" s="63"/>
      <c r="Z98" s="63"/>
      <c r="AA98" s="63"/>
      <c r="AC98" s="63"/>
      <c r="AE98" s="63"/>
      <c r="AF98" s="63"/>
      <c r="AG98" s="63"/>
      <c r="AH98" s="64"/>
      <c r="AI98" s="64"/>
    </row>
    <row r="99" spans="1:35" s="51" customFormat="1" x14ac:dyDescent="0.25">
      <c r="A99" s="1"/>
      <c r="B99" s="63"/>
      <c r="D99" s="63"/>
      <c r="E99" s="63"/>
      <c r="F99" s="63"/>
      <c r="G99" s="63"/>
      <c r="H99" s="63"/>
      <c r="I99" s="63"/>
      <c r="J99" s="63"/>
      <c r="K99" s="64"/>
      <c r="L99" s="64"/>
      <c r="M99" s="64"/>
      <c r="N99" s="63"/>
      <c r="O99" s="63"/>
      <c r="P99" s="63"/>
      <c r="Q99" s="64"/>
      <c r="R99" s="64"/>
      <c r="S99" s="64"/>
      <c r="T99" s="63"/>
      <c r="U99" s="63"/>
      <c r="V99" s="64"/>
      <c r="W99" s="64"/>
      <c r="X99" s="64"/>
      <c r="Y99" s="63"/>
      <c r="Z99" s="63"/>
      <c r="AA99" s="63"/>
      <c r="AC99" s="63"/>
      <c r="AE99" s="63"/>
      <c r="AF99" s="63"/>
      <c r="AG99" s="63"/>
      <c r="AH99" s="64"/>
      <c r="AI99" s="64"/>
    </row>
    <row r="100" spans="1:35" s="51" customFormat="1" x14ac:dyDescent="0.25">
      <c r="A100" s="1"/>
      <c r="B100" s="63"/>
      <c r="D100" s="63"/>
      <c r="E100" s="63"/>
      <c r="F100" s="63"/>
      <c r="G100" s="63"/>
      <c r="H100" s="63"/>
      <c r="I100" s="63"/>
      <c r="J100" s="63"/>
      <c r="K100" s="64"/>
      <c r="L100" s="64"/>
      <c r="M100" s="64"/>
      <c r="N100" s="63"/>
      <c r="O100" s="63"/>
      <c r="P100" s="63"/>
      <c r="Q100" s="64"/>
      <c r="R100" s="64"/>
      <c r="S100" s="64"/>
      <c r="T100" s="63"/>
      <c r="U100" s="63"/>
      <c r="V100" s="64"/>
      <c r="W100" s="64"/>
      <c r="X100" s="64"/>
      <c r="Y100" s="63"/>
      <c r="Z100" s="63"/>
      <c r="AA100" s="63"/>
      <c r="AC100" s="63"/>
      <c r="AE100" s="63"/>
      <c r="AF100" s="63"/>
      <c r="AG100" s="63"/>
      <c r="AH100" s="64"/>
      <c r="AI100" s="64"/>
    </row>
    <row r="101" spans="1:35" s="51" customFormat="1" x14ac:dyDescent="0.25">
      <c r="A101" s="1"/>
      <c r="B101" s="63"/>
      <c r="D101" s="63"/>
      <c r="E101" s="63"/>
      <c r="F101" s="63"/>
      <c r="G101" s="63"/>
      <c r="H101" s="63"/>
      <c r="I101" s="63"/>
      <c r="J101" s="63"/>
      <c r="K101" s="64"/>
      <c r="L101" s="64"/>
      <c r="M101" s="64"/>
      <c r="N101" s="63"/>
      <c r="O101" s="63"/>
      <c r="P101" s="63"/>
      <c r="Q101" s="64"/>
      <c r="R101" s="64"/>
      <c r="S101" s="64"/>
      <c r="T101" s="63"/>
      <c r="U101" s="63"/>
      <c r="V101" s="64"/>
      <c r="W101" s="64"/>
      <c r="X101" s="64"/>
      <c r="Y101" s="63"/>
      <c r="Z101" s="63"/>
      <c r="AA101" s="63"/>
      <c r="AC101" s="63"/>
      <c r="AE101" s="63"/>
      <c r="AF101" s="63"/>
      <c r="AG101" s="63"/>
      <c r="AH101" s="64"/>
      <c r="AI101" s="64"/>
    </row>
    <row r="102" spans="1:35" s="51" customFormat="1" x14ac:dyDescent="0.25">
      <c r="A102" s="1"/>
      <c r="B102" s="63"/>
      <c r="D102" s="63"/>
      <c r="E102" s="63"/>
      <c r="F102" s="63"/>
      <c r="G102" s="63"/>
      <c r="H102" s="63"/>
      <c r="I102" s="63"/>
      <c r="J102" s="63"/>
      <c r="K102" s="64"/>
      <c r="L102" s="64"/>
      <c r="M102" s="64"/>
      <c r="N102" s="63"/>
      <c r="O102" s="63"/>
      <c r="P102" s="63"/>
      <c r="Q102" s="64"/>
      <c r="R102" s="64"/>
      <c r="S102" s="64"/>
      <c r="T102" s="63"/>
      <c r="U102" s="63"/>
      <c r="V102" s="64"/>
      <c r="W102" s="64"/>
      <c r="X102" s="64"/>
      <c r="Y102" s="63"/>
      <c r="Z102" s="63"/>
      <c r="AA102" s="63"/>
      <c r="AC102" s="63"/>
      <c r="AE102" s="63"/>
      <c r="AF102" s="63"/>
      <c r="AG102" s="63"/>
      <c r="AH102" s="64"/>
      <c r="AI102" s="64"/>
    </row>
    <row r="103" spans="1:35" s="51" customFormat="1" x14ac:dyDescent="0.25">
      <c r="A103" s="1"/>
      <c r="B103" s="63"/>
      <c r="D103" s="63"/>
      <c r="E103" s="63"/>
      <c r="F103" s="63"/>
      <c r="G103" s="63"/>
      <c r="H103" s="63"/>
      <c r="I103" s="63"/>
      <c r="J103" s="63"/>
      <c r="K103" s="64"/>
      <c r="L103" s="64"/>
      <c r="M103" s="64"/>
      <c r="N103" s="63"/>
      <c r="O103" s="63"/>
      <c r="P103" s="63"/>
      <c r="Q103" s="64"/>
      <c r="R103" s="64"/>
      <c r="S103" s="64"/>
      <c r="T103" s="63"/>
      <c r="U103" s="63"/>
      <c r="V103" s="64"/>
      <c r="W103" s="64"/>
      <c r="X103" s="64"/>
      <c r="Y103" s="63"/>
      <c r="Z103" s="63"/>
      <c r="AA103" s="63"/>
      <c r="AC103" s="63"/>
      <c r="AE103" s="63"/>
      <c r="AF103" s="63"/>
      <c r="AG103" s="63"/>
      <c r="AH103" s="64"/>
      <c r="AI103" s="64"/>
    </row>
    <row r="104" spans="1:35" s="51" customFormat="1" ht="13.5" customHeight="1" x14ac:dyDescent="0.25">
      <c r="A104" s="1"/>
      <c r="B104" s="63"/>
      <c r="D104" s="63"/>
      <c r="E104" s="63"/>
      <c r="F104" s="63"/>
      <c r="G104" s="63"/>
      <c r="H104" s="63"/>
      <c r="I104" s="63"/>
      <c r="J104" s="63"/>
      <c r="K104" s="64"/>
      <c r="L104" s="64"/>
      <c r="M104" s="64"/>
      <c r="N104" s="63"/>
      <c r="O104" s="63"/>
      <c r="P104" s="63"/>
      <c r="Q104" s="64"/>
      <c r="R104" s="64"/>
      <c r="S104" s="64"/>
      <c r="T104" s="63"/>
      <c r="U104" s="63"/>
      <c r="V104" s="64"/>
      <c r="W104" s="64"/>
      <c r="X104" s="64"/>
      <c r="Y104" s="63"/>
      <c r="Z104" s="63"/>
      <c r="AA104" s="63"/>
      <c r="AC104" s="63"/>
      <c r="AE104" s="63"/>
      <c r="AF104" s="63"/>
      <c r="AG104" s="63"/>
      <c r="AH104" s="64"/>
      <c r="AI104" s="64"/>
    </row>
    <row r="105" spans="1:35" s="51" customFormat="1" x14ac:dyDescent="0.25">
      <c r="A105" s="1"/>
      <c r="B105" s="63"/>
      <c r="D105" s="63"/>
      <c r="E105" s="63"/>
      <c r="F105" s="63"/>
      <c r="G105" s="63"/>
      <c r="H105" s="63"/>
      <c r="I105" s="63"/>
      <c r="J105" s="63"/>
      <c r="K105" s="64"/>
      <c r="L105" s="64"/>
      <c r="M105" s="64"/>
      <c r="N105" s="63"/>
      <c r="O105" s="63"/>
      <c r="P105" s="63"/>
      <c r="Q105" s="64"/>
      <c r="R105" s="64"/>
      <c r="S105" s="64"/>
      <c r="T105" s="63"/>
      <c r="U105" s="63"/>
      <c r="V105" s="64"/>
      <c r="W105" s="64"/>
      <c r="X105" s="64"/>
      <c r="Y105" s="63"/>
      <c r="Z105" s="63"/>
      <c r="AA105" s="63"/>
      <c r="AC105" s="63"/>
      <c r="AE105" s="63"/>
      <c r="AF105" s="63"/>
      <c r="AG105" s="63"/>
      <c r="AH105" s="64"/>
      <c r="AI105" s="64"/>
    </row>
    <row r="106" spans="1:35" s="51" customFormat="1" x14ac:dyDescent="0.25">
      <c r="A106" s="1"/>
      <c r="B106" s="63"/>
      <c r="D106" s="63"/>
      <c r="E106" s="63"/>
      <c r="F106" s="63"/>
      <c r="G106" s="63"/>
      <c r="H106" s="63"/>
      <c r="I106" s="63"/>
      <c r="J106" s="63"/>
      <c r="K106" s="64"/>
      <c r="L106" s="64"/>
      <c r="M106" s="64"/>
      <c r="N106" s="63"/>
      <c r="O106" s="63"/>
      <c r="P106" s="63"/>
      <c r="Q106" s="64"/>
      <c r="R106" s="64"/>
      <c r="S106" s="64"/>
      <c r="T106" s="63"/>
      <c r="U106" s="63"/>
      <c r="V106" s="64"/>
      <c r="W106" s="64"/>
      <c r="X106" s="64"/>
      <c r="Y106" s="63"/>
      <c r="Z106" s="63"/>
      <c r="AA106" s="63"/>
      <c r="AC106" s="63"/>
      <c r="AE106" s="63"/>
      <c r="AF106" s="63"/>
      <c r="AG106" s="63"/>
      <c r="AH106" s="64"/>
      <c r="AI106" s="64"/>
    </row>
    <row r="107" spans="1:35" s="51" customFormat="1" ht="15.6" hidden="1" x14ac:dyDescent="0.25">
      <c r="A107" s="1"/>
      <c r="B107" s="63"/>
      <c r="D107" s="63"/>
      <c r="E107" s="63"/>
      <c r="F107" s="63"/>
      <c r="G107" s="63"/>
      <c r="H107" s="63"/>
      <c r="I107" s="63"/>
      <c r="J107" s="63"/>
      <c r="K107" s="64"/>
      <c r="L107" s="64"/>
      <c r="M107" s="123" t="s">
        <v>174</v>
      </c>
      <c r="N107" s="63"/>
      <c r="O107" s="63"/>
      <c r="P107" s="63"/>
      <c r="Q107" s="64"/>
      <c r="R107" s="64"/>
      <c r="S107" s="64"/>
      <c r="T107" s="63"/>
      <c r="U107" s="63"/>
      <c r="V107" s="64"/>
      <c r="W107" s="64"/>
      <c r="X107" s="64"/>
      <c r="Y107" s="63"/>
      <c r="Z107" s="63"/>
      <c r="AA107" s="63"/>
      <c r="AC107" s="63"/>
      <c r="AE107" s="63"/>
      <c r="AF107" s="63"/>
      <c r="AG107" s="63"/>
      <c r="AH107" s="64"/>
      <c r="AI107" s="64"/>
    </row>
    <row r="108" spans="1:35" s="51" customFormat="1" ht="15.6" hidden="1" x14ac:dyDescent="0.25">
      <c r="A108" s="1"/>
      <c r="B108" s="63"/>
      <c r="D108" s="63"/>
      <c r="E108" s="63"/>
      <c r="F108" s="63"/>
      <c r="G108" s="63"/>
      <c r="H108" s="63"/>
      <c r="I108" s="63"/>
      <c r="J108" s="63"/>
      <c r="K108" s="64"/>
      <c r="L108" s="64"/>
      <c r="M108" s="123" t="s">
        <v>175</v>
      </c>
      <c r="N108" s="63"/>
      <c r="O108" s="63"/>
      <c r="P108" s="63"/>
      <c r="Q108" s="64"/>
      <c r="R108" s="64"/>
      <c r="S108" s="64"/>
      <c r="T108" s="63"/>
      <c r="U108" s="63"/>
      <c r="V108" s="64"/>
      <c r="W108" s="64"/>
      <c r="X108" s="64"/>
      <c r="Y108" s="63"/>
      <c r="Z108" s="63"/>
      <c r="AA108" s="63"/>
      <c r="AB108" s="63"/>
      <c r="AC108" s="63"/>
      <c r="AD108" s="63"/>
      <c r="AE108" s="63"/>
      <c r="AF108" s="63"/>
      <c r="AG108" s="63"/>
      <c r="AH108" s="64"/>
      <c r="AI108" s="64"/>
    </row>
    <row r="109" spans="1:35" s="53" customFormat="1" ht="17.399999999999999" hidden="1" x14ac:dyDescent="0.3">
      <c r="A109" s="51"/>
      <c r="B109" s="63"/>
      <c r="C109" s="63"/>
      <c r="D109" s="63"/>
      <c r="E109" s="63"/>
      <c r="F109" s="63"/>
      <c r="G109" s="63"/>
      <c r="H109" s="63"/>
      <c r="I109" s="63"/>
      <c r="J109" s="63"/>
      <c r="K109" s="64"/>
      <c r="L109" s="64"/>
      <c r="M109" s="123" t="s">
        <v>168</v>
      </c>
      <c r="N109" s="63"/>
      <c r="O109" s="63"/>
      <c r="P109" s="63"/>
      <c r="Q109" s="64"/>
      <c r="R109" s="64"/>
      <c r="S109" s="64"/>
      <c r="T109" s="63"/>
      <c r="U109" s="63"/>
      <c r="V109" s="64"/>
      <c r="W109" s="64"/>
      <c r="X109" s="64"/>
      <c r="Y109" s="63"/>
      <c r="Z109" s="63"/>
      <c r="AA109" s="63"/>
      <c r="AB109" s="54"/>
      <c r="AC109" s="54"/>
      <c r="AD109" s="54"/>
      <c r="AE109" s="54"/>
      <c r="AF109" s="54"/>
      <c r="AG109" s="54"/>
      <c r="AH109" s="54"/>
      <c r="AI109" s="54"/>
    </row>
    <row r="110" spans="1:35" s="53" customFormat="1" ht="17.399999999999999" hidden="1" x14ac:dyDescent="0.3">
      <c r="B110" s="63"/>
      <c r="C110" s="63"/>
      <c r="D110" s="63"/>
      <c r="E110" s="54"/>
      <c r="F110" s="54"/>
      <c r="G110" s="54"/>
      <c r="H110" s="54"/>
      <c r="I110" s="54"/>
      <c r="J110" s="54"/>
      <c r="K110" s="54" t="s">
        <v>31</v>
      </c>
      <c r="L110" s="54"/>
      <c r="M110" s="54"/>
      <c r="N110" s="54"/>
      <c r="O110" s="54"/>
      <c r="P110" s="54"/>
      <c r="Q110" s="54"/>
      <c r="R110" s="54"/>
      <c r="S110" s="54"/>
      <c r="T110" s="63"/>
      <c r="U110" s="63"/>
      <c r="V110" s="54"/>
      <c r="W110" s="54"/>
      <c r="X110" s="54"/>
      <c r="Y110" s="63"/>
      <c r="Z110" s="63"/>
      <c r="AA110" s="63"/>
      <c r="AB110" s="54"/>
      <c r="AC110" s="54"/>
      <c r="AD110" s="54"/>
      <c r="AE110" s="54"/>
      <c r="AF110" s="54"/>
      <c r="AG110" s="54"/>
      <c r="AH110" s="54"/>
      <c r="AI110" s="54"/>
    </row>
    <row r="111" spans="1:35" s="53" customFormat="1" ht="17.399999999999999" hidden="1" x14ac:dyDescent="0.3">
      <c r="B111" s="63"/>
      <c r="C111" s="63"/>
      <c r="D111" s="63"/>
      <c r="E111" s="54"/>
      <c r="F111" s="54"/>
      <c r="G111" s="54"/>
      <c r="H111" s="54"/>
      <c r="I111" s="54"/>
      <c r="J111" s="54"/>
      <c r="K111" s="54"/>
      <c r="L111" s="54"/>
      <c r="M111" s="54"/>
      <c r="N111" s="54"/>
      <c r="O111" s="54"/>
      <c r="P111" s="54"/>
      <c r="Q111" s="54"/>
      <c r="R111" s="54"/>
      <c r="S111" s="54"/>
      <c r="T111" s="63"/>
      <c r="U111" s="63"/>
      <c r="V111" s="54"/>
      <c r="W111" s="54"/>
      <c r="X111" s="54"/>
      <c r="Y111" s="63"/>
      <c r="Z111" s="63"/>
      <c r="AA111" s="63"/>
      <c r="AB111" s="54"/>
      <c r="AC111" s="54"/>
      <c r="AD111" s="54"/>
      <c r="AE111" s="54"/>
      <c r="AF111" s="54"/>
      <c r="AG111" s="54"/>
      <c r="AH111" s="54"/>
      <c r="AI111" s="54"/>
    </row>
    <row r="112" spans="1:35" ht="17.399999999999999" x14ac:dyDescent="0.3">
      <c r="A112" s="53"/>
      <c r="B112" s="63"/>
      <c r="C112" s="63"/>
      <c r="D112" s="63"/>
      <c r="E112" s="54"/>
      <c r="F112" s="54"/>
      <c r="G112" s="54"/>
      <c r="H112" s="54"/>
      <c r="I112" s="54"/>
      <c r="J112" s="54"/>
      <c r="K112" s="54"/>
      <c r="L112" s="54"/>
      <c r="M112" s="54"/>
      <c r="N112" s="54"/>
      <c r="O112" s="54"/>
      <c r="P112" s="54"/>
      <c r="Q112" s="54"/>
      <c r="R112" s="54"/>
      <c r="S112" s="54"/>
      <c r="T112" s="63"/>
      <c r="U112" s="63"/>
      <c r="V112" s="54"/>
      <c r="W112" s="54"/>
      <c r="X112" s="54"/>
      <c r="Y112" s="63"/>
    </row>
  </sheetData>
  <sheetProtection algorithmName="SHA-512" hashValue="ASYKNnExczm6+xMyk9Hew9rjShk6tc+rQMe9ciePjwrSir6vksrRKuOjAz/FMzD4tUrwgzECyAEtHZMm7FRJ/Q==" saltValue="Ncsce8baAjGxjR+JWr1mgg==" spinCount="100000" sheet="1" objects="1" scenarios="1" formatCells="0" formatRows="0" selectLockedCells="1"/>
  <mergeCells count="24">
    <mergeCell ref="A4:M4"/>
    <mergeCell ref="J25:U25"/>
    <mergeCell ref="J27:U27"/>
    <mergeCell ref="A85:Y85"/>
    <mergeCell ref="B86:Y91"/>
    <mergeCell ref="A84:Y84"/>
    <mergeCell ref="A78:Y82"/>
    <mergeCell ref="A67:Y67"/>
    <mergeCell ref="A66:Y66"/>
    <mergeCell ref="A61:Y61"/>
    <mergeCell ref="A57:Y57"/>
    <mergeCell ref="A60:AI60"/>
    <mergeCell ref="J33:M33"/>
    <mergeCell ref="A68:Y75"/>
    <mergeCell ref="N46:U46"/>
    <mergeCell ref="A77:Y77"/>
    <mergeCell ref="A58:Y59"/>
    <mergeCell ref="A62:Y64"/>
    <mergeCell ref="B46:I46"/>
    <mergeCell ref="J29:U29"/>
    <mergeCell ref="J31:U31"/>
    <mergeCell ref="J35:U35"/>
    <mergeCell ref="B45:I45"/>
    <mergeCell ref="N45:U45"/>
  </mergeCells>
  <dataValidations count="1">
    <dataValidation type="list" allowBlank="1" showInputMessage="1" showErrorMessage="1" sqref="J35" xr:uid="{00000000-0002-0000-0000-000000000000}">
      <formula1>$M$107:$M$109</formula1>
    </dataValidation>
  </dataValidations>
  <pageMargins left="0.11811023622047245" right="0.11811023622047245" top="0.15748031496062992" bottom="0.15748031496062992" header="0.31496062992125984" footer="0.31496062992125984"/>
  <pageSetup paperSize="9" scale="76" fitToHeight="0" orientation="landscape" r:id="rId1"/>
  <headerFooter alignWithMargins="0"/>
  <rowBreaks count="2" manualBreakCount="2">
    <brk id="49" max="24" man="1"/>
    <brk id="91"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2:WL2559"/>
  <sheetViews>
    <sheetView zoomScale="65" zoomScaleNormal="65" zoomScaleSheetLayoutView="80" zoomScalePageLayoutView="60" workbookViewId="0">
      <selection activeCell="G12" sqref="G12"/>
    </sheetView>
  </sheetViews>
  <sheetFormatPr defaultColWidth="9.109375" defaultRowHeight="21" customHeight="1" x14ac:dyDescent="0.25"/>
  <cols>
    <col min="1" max="1" width="6.6640625" style="6" customWidth="1"/>
    <col min="2" max="11" width="6.44140625" style="4" customWidth="1"/>
    <col min="12" max="13" width="6.44140625" style="5" customWidth="1"/>
    <col min="14" max="14" width="6.44140625" style="4" customWidth="1"/>
    <col min="15" max="15" width="6.44140625" style="286" customWidth="1"/>
    <col min="16" max="23" width="6.44140625" style="4" customWidth="1"/>
    <col min="24" max="25" width="6.44140625" style="5" customWidth="1"/>
    <col min="26" max="35" width="6.44140625" style="4" customWidth="1"/>
    <col min="36" max="37" width="6.44140625" style="5" customWidth="1"/>
    <col min="38" max="47" width="6.44140625" style="4" customWidth="1"/>
    <col min="48" max="49" width="6.44140625" style="5" customWidth="1"/>
    <col min="50" max="50" width="36" style="6" customWidth="1"/>
    <col min="51" max="51" width="20.44140625" style="6" customWidth="1"/>
    <col min="52" max="52" width="78.5546875" style="6" customWidth="1"/>
    <col min="53" max="53" width="9.5546875" style="6" bestFit="1" customWidth="1"/>
    <col min="54" max="55" width="9.109375" style="6"/>
    <col min="56" max="56" width="13.88671875" style="6" customWidth="1"/>
    <col min="57" max="57" width="9.109375" style="6"/>
    <col min="58" max="58" width="13.44140625" style="6" customWidth="1"/>
    <col min="59" max="59" width="26.88671875" style="6" customWidth="1"/>
    <col min="60" max="60" width="15.88671875" style="6" customWidth="1"/>
    <col min="61" max="61" width="20.5546875" style="6" customWidth="1"/>
    <col min="62" max="62" width="28.6640625" style="6" customWidth="1"/>
    <col min="63" max="63" width="17.5546875" style="6" customWidth="1"/>
    <col min="64" max="64" width="21.44140625" style="6" customWidth="1"/>
    <col min="65" max="65" width="28.33203125" style="6" customWidth="1"/>
    <col min="66" max="66" width="18.33203125" style="6" customWidth="1"/>
    <col min="67" max="67" width="24.5546875" style="6" customWidth="1"/>
    <col min="68" max="68" width="26.88671875" style="6" customWidth="1"/>
    <col min="69" max="69" width="20.33203125" style="6" customWidth="1"/>
    <col min="70" max="70" width="16" style="6" customWidth="1"/>
    <col min="71" max="71" width="20.109375" style="6" customWidth="1"/>
    <col min="72" max="72" width="36.88671875" style="6" customWidth="1"/>
    <col min="73" max="73" width="16.88671875" style="6" customWidth="1"/>
    <col min="74" max="75" width="17.88671875" style="6" customWidth="1"/>
    <col min="76" max="76" width="18" style="6" customWidth="1"/>
    <col min="77" max="77" width="10.44140625" style="6" customWidth="1"/>
    <col min="78" max="16384" width="9.109375" style="6"/>
  </cols>
  <sheetData>
    <row r="2" spans="1:49" ht="13.8" x14ac:dyDescent="0.25"/>
    <row r="3" spans="1:49" ht="13.8" x14ac:dyDescent="0.25">
      <c r="A3" s="1" t="s">
        <v>46</v>
      </c>
      <c r="B3" s="2"/>
      <c r="C3" s="2"/>
      <c r="D3" s="2"/>
      <c r="E3" s="2"/>
      <c r="F3" s="2"/>
      <c r="G3" s="2"/>
      <c r="H3" s="2"/>
      <c r="I3" s="2"/>
      <c r="J3" s="2"/>
      <c r="K3" s="2"/>
      <c r="L3" s="3"/>
      <c r="M3" s="3"/>
      <c r="N3" s="2"/>
      <c r="O3" s="287"/>
      <c r="P3" s="2"/>
      <c r="Q3" s="2"/>
      <c r="R3" s="2"/>
      <c r="S3" s="2"/>
      <c r="T3" s="2"/>
      <c r="U3" s="2"/>
      <c r="V3" s="2"/>
      <c r="W3" s="2"/>
      <c r="X3" s="3"/>
      <c r="Y3" s="3"/>
    </row>
    <row r="4" spans="1:49" ht="13.8" x14ac:dyDescent="0.25">
      <c r="A4" s="126" t="str">
        <f>Coperta!A$4</f>
        <v>Facultatea AUTOMATICĂ ȘI CALCULATOARE</v>
      </c>
      <c r="B4" s="127"/>
      <c r="C4" s="127"/>
      <c r="D4" s="127"/>
    </row>
    <row r="5" spans="1:49" ht="13.8" x14ac:dyDescent="0.25">
      <c r="C5" s="6"/>
      <c r="D5" s="6"/>
      <c r="E5" s="6"/>
      <c r="F5" s="6"/>
      <c r="G5" s="6"/>
      <c r="H5" s="6"/>
      <c r="I5" s="6"/>
      <c r="J5" s="6"/>
      <c r="K5" s="6"/>
      <c r="L5" s="7"/>
      <c r="M5" s="7"/>
    </row>
    <row r="6" spans="1:49" ht="13.8" x14ac:dyDescent="0.25">
      <c r="A6" s="6" t="s">
        <v>73</v>
      </c>
      <c r="C6" s="6"/>
      <c r="D6" s="6"/>
      <c r="E6" s="6"/>
      <c r="F6" s="6"/>
      <c r="G6" s="6"/>
      <c r="H6" s="126" t="str">
        <f>Coperta!J$27</f>
        <v>ŞTIINŢE INGINEREŞTI</v>
      </c>
      <c r="I6" s="126"/>
      <c r="J6" s="126"/>
      <c r="K6" s="126"/>
      <c r="L6" s="128"/>
      <c r="M6" s="128"/>
      <c r="N6" s="127"/>
      <c r="O6" s="288"/>
      <c r="P6" s="127"/>
    </row>
    <row r="7" spans="1:49" ht="13.8" x14ac:dyDescent="0.25">
      <c r="A7" s="6" t="s">
        <v>71</v>
      </c>
      <c r="C7" s="6"/>
      <c r="D7" s="6"/>
      <c r="E7" s="6"/>
      <c r="F7" s="6"/>
      <c r="G7" s="6"/>
      <c r="H7" s="126" t="str">
        <f>Coperta!J$29</f>
        <v>INGINERIA SISTEMELOR, CALCULATOARE ŞI TEHNOLOGIA INFORMAŢIEI</v>
      </c>
      <c r="I7" s="126"/>
      <c r="J7" s="126"/>
      <c r="K7" s="126"/>
      <c r="L7" s="128"/>
      <c r="M7" s="128"/>
      <c r="N7" s="127"/>
      <c r="O7" s="288"/>
      <c r="P7" s="127"/>
    </row>
    <row r="8" spans="1:49" ht="13.8" x14ac:dyDescent="0.25">
      <c r="A8" s="6" t="s">
        <v>72</v>
      </c>
      <c r="C8" s="6"/>
      <c r="D8" s="6"/>
      <c r="E8" s="6"/>
      <c r="F8" s="6"/>
      <c r="G8" s="6"/>
      <c r="H8" s="126" t="str">
        <f>Coperta!J$31</f>
        <v>INGINERIA SISTEMELOR</v>
      </c>
      <c r="I8" s="126"/>
      <c r="J8" s="126"/>
      <c r="K8" s="126"/>
      <c r="L8" s="128"/>
      <c r="M8" s="128"/>
      <c r="N8" s="127"/>
      <c r="O8" s="288"/>
      <c r="P8" s="127"/>
      <c r="S8" s="4" t="s">
        <v>31</v>
      </c>
    </row>
    <row r="9" spans="1:49" ht="13.8" x14ac:dyDescent="0.25">
      <c r="A9" s="6" t="s">
        <v>90</v>
      </c>
      <c r="C9" s="6"/>
      <c r="D9" s="6"/>
      <c r="E9" s="6"/>
      <c r="F9" s="6"/>
      <c r="G9" s="6"/>
      <c r="H9" s="126" t="str">
        <f>Coperta!J$25</f>
        <v>AUTOMATICĂ ȘI INFORMATICĂ APLICATĂ</v>
      </c>
      <c r="I9" s="126"/>
      <c r="J9" s="126"/>
      <c r="K9" s="126"/>
      <c r="L9" s="128"/>
      <c r="M9" s="128"/>
      <c r="N9" s="127"/>
      <c r="O9" s="288"/>
      <c r="P9" s="127"/>
    </row>
    <row r="10" spans="1:49" ht="21" customHeight="1" x14ac:dyDescent="0.25">
      <c r="C10" s="6"/>
      <c r="D10" s="6"/>
      <c r="E10" s="6"/>
      <c r="F10" s="6"/>
      <c r="G10" s="6"/>
      <c r="H10" s="1"/>
      <c r="I10" s="6"/>
      <c r="J10" s="6"/>
      <c r="K10" s="6"/>
      <c r="L10" s="7"/>
      <c r="M10" s="7"/>
    </row>
    <row r="11" spans="1:49" ht="13.8" x14ac:dyDescent="0.25">
      <c r="A11" s="215" t="s">
        <v>212</v>
      </c>
      <c r="B11" s="215" t="s">
        <v>213</v>
      </c>
      <c r="C11" s="215" t="s">
        <v>47</v>
      </c>
      <c r="D11" s="215" t="s">
        <v>214</v>
      </c>
      <c r="E11" s="214" t="s">
        <v>48</v>
      </c>
      <c r="F11" s="214" t="s">
        <v>49</v>
      </c>
      <c r="G11" s="214" t="s">
        <v>50</v>
      </c>
      <c r="H11" s="8"/>
      <c r="I11" s="6"/>
      <c r="J11" s="6"/>
      <c r="K11" s="6"/>
      <c r="L11" s="7"/>
      <c r="M11" s="7"/>
    </row>
    <row r="12" spans="1:49" ht="13.8" x14ac:dyDescent="0.25">
      <c r="A12" s="216">
        <v>20</v>
      </c>
      <c r="B12" s="216">
        <v>60</v>
      </c>
      <c r="C12" s="216">
        <v>220</v>
      </c>
      <c r="D12" s="216">
        <v>10</v>
      </c>
      <c r="E12" s="129" t="s">
        <v>51</v>
      </c>
      <c r="F12" s="142" t="s">
        <v>319</v>
      </c>
      <c r="G12" s="143">
        <v>23</v>
      </c>
      <c r="H12" s="8"/>
      <c r="I12" s="6"/>
      <c r="J12" s="6"/>
      <c r="K12" s="6"/>
      <c r="L12" s="7"/>
      <c r="M12" s="7"/>
    </row>
    <row r="13" spans="1:49" ht="13.8" x14ac:dyDescent="0.25">
      <c r="A13" s="75"/>
      <c r="B13" s="75"/>
      <c r="C13" s="8"/>
      <c r="D13" s="8"/>
      <c r="E13" s="81"/>
      <c r="F13" s="82"/>
      <c r="G13" s="81"/>
      <c r="H13" s="8"/>
      <c r="I13" s="6"/>
      <c r="J13" s="6"/>
      <c r="K13" s="6"/>
      <c r="L13" s="7"/>
      <c r="M13" s="7"/>
    </row>
    <row r="14" spans="1:49" ht="13.8" x14ac:dyDescent="0.25">
      <c r="A14" s="75"/>
      <c r="B14" s="75"/>
      <c r="C14" s="8"/>
      <c r="D14" s="8"/>
      <c r="E14" s="81"/>
      <c r="F14" s="82"/>
      <c r="G14" s="81"/>
      <c r="H14" s="8"/>
      <c r="I14" s="6"/>
      <c r="J14" s="6"/>
      <c r="K14" s="6"/>
      <c r="L14" s="7"/>
      <c r="M14" s="7"/>
    </row>
    <row r="15" spans="1:49" s="50" customFormat="1" ht="17.399999999999999" x14ac:dyDescent="0.3">
      <c r="A15" s="407" t="s">
        <v>70</v>
      </c>
      <c r="B15" s="407"/>
      <c r="C15" s="407"/>
      <c r="D15" s="407"/>
      <c r="E15" s="407"/>
      <c r="F15" s="407"/>
      <c r="G15" s="407"/>
      <c r="H15" s="407"/>
      <c r="I15" s="407"/>
      <c r="J15" s="407"/>
      <c r="K15" s="407"/>
      <c r="L15" s="407"/>
      <c r="M15" s="407"/>
      <c r="N15" s="407"/>
      <c r="O15" s="407"/>
      <c r="P15" s="407"/>
      <c r="Q15" s="407"/>
      <c r="R15" s="407"/>
      <c r="S15" s="407"/>
      <c r="T15" s="407"/>
      <c r="U15" s="407"/>
      <c r="V15" s="407"/>
      <c r="W15" s="407"/>
      <c r="X15" s="407"/>
      <c r="Y15" s="407"/>
      <c r="Z15" s="407"/>
      <c r="AA15" s="407"/>
      <c r="AB15" s="407"/>
      <c r="AC15" s="407"/>
      <c r="AD15" s="407"/>
      <c r="AE15" s="407"/>
      <c r="AF15" s="407"/>
      <c r="AG15" s="407"/>
      <c r="AH15" s="407"/>
      <c r="AI15" s="407"/>
      <c r="AJ15" s="407"/>
      <c r="AK15" s="407"/>
      <c r="AL15" s="407"/>
      <c r="AM15" s="407"/>
      <c r="AN15" s="407"/>
      <c r="AO15" s="407"/>
      <c r="AP15" s="407"/>
      <c r="AQ15" s="407"/>
      <c r="AR15" s="407"/>
      <c r="AS15" s="407"/>
      <c r="AT15" s="407"/>
      <c r="AU15" s="407"/>
      <c r="AV15" s="407"/>
      <c r="AW15" s="407"/>
    </row>
    <row r="16" spans="1:49" s="50" customFormat="1" ht="18" thickBot="1" x14ac:dyDescent="0.35">
      <c r="A16" s="450" t="str">
        <f>IF(ISBLANK($G$12),"Pentru seria de studenti 20XX-20YY",CONCATENATE("Pentru seria de studenti 20",$G$12,-20,$G$12+4))</f>
        <v>Pentru seria de studenti 2023-2027</v>
      </c>
      <c r="B16" s="450"/>
      <c r="C16" s="450"/>
      <c r="D16" s="450"/>
      <c r="E16" s="450"/>
      <c r="F16" s="450"/>
      <c r="G16" s="450"/>
      <c r="H16" s="450"/>
      <c r="I16" s="450"/>
      <c r="J16" s="450"/>
      <c r="K16" s="450"/>
      <c r="L16" s="450"/>
      <c r="M16" s="450"/>
      <c r="N16" s="450"/>
      <c r="O16" s="450"/>
      <c r="P16" s="450"/>
      <c r="Q16" s="450"/>
      <c r="R16" s="450"/>
      <c r="S16" s="450"/>
      <c r="T16" s="450"/>
      <c r="U16" s="450"/>
      <c r="V16" s="450"/>
      <c r="W16" s="450"/>
      <c r="X16" s="450"/>
      <c r="Y16" s="450"/>
      <c r="Z16" s="450"/>
      <c r="AA16" s="450"/>
      <c r="AB16" s="450"/>
      <c r="AC16" s="450"/>
      <c r="AD16" s="450"/>
      <c r="AE16" s="450"/>
      <c r="AF16" s="450"/>
      <c r="AG16" s="450"/>
      <c r="AH16" s="450"/>
      <c r="AI16" s="450"/>
      <c r="AJ16" s="450"/>
      <c r="AK16" s="450"/>
      <c r="AL16" s="450"/>
      <c r="AM16" s="450"/>
      <c r="AN16" s="450"/>
      <c r="AO16" s="450"/>
      <c r="AP16" s="450"/>
      <c r="AQ16" s="450"/>
      <c r="AR16" s="450"/>
      <c r="AS16" s="450"/>
      <c r="AT16" s="450"/>
      <c r="AU16" s="450"/>
      <c r="AV16" s="450"/>
      <c r="AW16" s="450"/>
    </row>
    <row r="17" spans="1:49" s="51" customFormat="1" ht="21" customHeight="1" thickTop="1" thickBot="1" x14ac:dyDescent="0.3">
      <c r="B17" s="388" t="str">
        <f>IF(ISBLANK($G$12),"ANUL I",CONCATENATE("ANUL I (20",$G$12,-20,$G$12+1,")"))</f>
        <v>ANUL I (2023-2024)</v>
      </c>
      <c r="C17" s="389"/>
      <c r="D17" s="389"/>
      <c r="E17" s="389"/>
      <c r="F17" s="389"/>
      <c r="G17" s="389"/>
      <c r="H17" s="389"/>
      <c r="I17" s="389"/>
      <c r="J17" s="389"/>
      <c r="K17" s="389"/>
      <c r="L17" s="389"/>
      <c r="M17" s="389"/>
      <c r="N17" s="389"/>
      <c r="O17" s="389"/>
      <c r="P17" s="389"/>
      <c r="Q17" s="389"/>
      <c r="R17" s="389"/>
      <c r="S17" s="389"/>
      <c r="T17" s="389"/>
      <c r="U17" s="389"/>
      <c r="V17" s="389"/>
      <c r="W17" s="389"/>
      <c r="X17" s="389"/>
      <c r="Y17" s="389"/>
      <c r="Z17" s="388" t="str">
        <f>IF(ISBLANK($G$12),"ANUL II",CONCATENATE("ANUL II (20",$G$12+1,-20,$G$12+2,")"))</f>
        <v>ANUL II (2024-2025)</v>
      </c>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row>
    <row r="18" spans="1:49" s="51" customFormat="1" ht="21" customHeight="1" thickTop="1" thickBot="1" x14ac:dyDescent="0.3">
      <c r="A18" s="52"/>
      <c r="B18" s="388" t="s">
        <v>1</v>
      </c>
      <c r="C18" s="389"/>
      <c r="D18" s="389"/>
      <c r="E18" s="389"/>
      <c r="F18" s="389"/>
      <c r="G18" s="389"/>
      <c r="H18" s="389"/>
      <c r="I18" s="389"/>
      <c r="J18" s="389"/>
      <c r="K18" s="389"/>
      <c r="L18" s="389"/>
      <c r="M18" s="389"/>
      <c r="N18" s="388" t="s">
        <v>2</v>
      </c>
      <c r="O18" s="389"/>
      <c r="P18" s="389"/>
      <c r="Q18" s="389"/>
      <c r="R18" s="389"/>
      <c r="S18" s="389"/>
      <c r="T18" s="389"/>
      <c r="U18" s="389"/>
      <c r="V18" s="389"/>
      <c r="W18" s="389"/>
      <c r="X18" s="389"/>
      <c r="Y18" s="389"/>
      <c r="Z18" s="388" t="s">
        <v>3</v>
      </c>
      <c r="AA18" s="389"/>
      <c r="AB18" s="389"/>
      <c r="AC18" s="389"/>
      <c r="AD18" s="389"/>
      <c r="AE18" s="389"/>
      <c r="AF18" s="389"/>
      <c r="AG18" s="389"/>
      <c r="AH18" s="389"/>
      <c r="AI18" s="389"/>
      <c r="AJ18" s="389"/>
      <c r="AK18" s="389"/>
      <c r="AL18" s="388" t="s">
        <v>4</v>
      </c>
      <c r="AM18" s="389"/>
      <c r="AN18" s="389"/>
      <c r="AO18" s="389"/>
      <c r="AP18" s="389"/>
      <c r="AQ18" s="389"/>
      <c r="AR18" s="389"/>
      <c r="AS18" s="389"/>
      <c r="AT18" s="389"/>
      <c r="AU18" s="389"/>
      <c r="AV18" s="389"/>
      <c r="AW18" s="389"/>
    </row>
    <row r="19" spans="1:49" s="53" customFormat="1" ht="21" customHeight="1" thickTop="1" x14ac:dyDescent="0.3">
      <c r="A19" s="408" t="s">
        <v>52</v>
      </c>
      <c r="B19" s="444" t="s">
        <v>320</v>
      </c>
      <c r="C19" s="445"/>
      <c r="D19" s="445"/>
      <c r="E19" s="445"/>
      <c r="F19" s="445"/>
      <c r="G19" s="445"/>
      <c r="H19" s="445"/>
      <c r="I19" s="445"/>
      <c r="J19" s="445"/>
      <c r="K19" s="445"/>
      <c r="L19" s="445"/>
      <c r="M19" s="446"/>
      <c r="N19" s="444" t="s">
        <v>446</v>
      </c>
      <c r="O19" s="445"/>
      <c r="P19" s="445"/>
      <c r="Q19" s="445"/>
      <c r="R19" s="445"/>
      <c r="S19" s="445"/>
      <c r="T19" s="445"/>
      <c r="U19" s="445"/>
      <c r="V19" s="445"/>
      <c r="W19" s="445"/>
      <c r="X19" s="445"/>
      <c r="Y19" s="446"/>
      <c r="Z19" s="444" t="s">
        <v>328</v>
      </c>
      <c r="AA19" s="445"/>
      <c r="AB19" s="445"/>
      <c r="AC19" s="445"/>
      <c r="AD19" s="445"/>
      <c r="AE19" s="445"/>
      <c r="AF19" s="445"/>
      <c r="AG19" s="445"/>
      <c r="AH19" s="445"/>
      <c r="AI19" s="445"/>
      <c r="AJ19" s="445"/>
      <c r="AK19" s="446"/>
      <c r="AL19" s="444" t="s">
        <v>458</v>
      </c>
      <c r="AM19" s="445"/>
      <c r="AN19" s="445"/>
      <c r="AO19" s="445"/>
      <c r="AP19" s="445"/>
      <c r="AQ19" s="445"/>
      <c r="AR19" s="445"/>
      <c r="AS19" s="445"/>
      <c r="AT19" s="445"/>
      <c r="AU19" s="445"/>
      <c r="AV19" s="445"/>
      <c r="AW19" s="446"/>
    </row>
    <row r="20" spans="1:49" s="53" customFormat="1" ht="21" customHeight="1" x14ac:dyDescent="0.3">
      <c r="A20" s="409"/>
      <c r="B20" s="447"/>
      <c r="C20" s="448"/>
      <c r="D20" s="448"/>
      <c r="E20" s="448"/>
      <c r="F20" s="448"/>
      <c r="G20" s="448"/>
      <c r="H20" s="448"/>
      <c r="I20" s="448"/>
      <c r="J20" s="448"/>
      <c r="K20" s="448"/>
      <c r="L20" s="448"/>
      <c r="M20" s="449"/>
      <c r="N20" s="447"/>
      <c r="O20" s="448"/>
      <c r="P20" s="448"/>
      <c r="Q20" s="448"/>
      <c r="R20" s="448"/>
      <c r="S20" s="448"/>
      <c r="T20" s="448"/>
      <c r="U20" s="448"/>
      <c r="V20" s="448"/>
      <c r="W20" s="448"/>
      <c r="X20" s="448"/>
      <c r="Y20" s="449"/>
      <c r="Z20" s="447"/>
      <c r="AA20" s="448"/>
      <c r="AB20" s="448"/>
      <c r="AC20" s="448"/>
      <c r="AD20" s="448"/>
      <c r="AE20" s="448"/>
      <c r="AF20" s="448"/>
      <c r="AG20" s="448"/>
      <c r="AH20" s="448"/>
      <c r="AI20" s="448"/>
      <c r="AJ20" s="448"/>
      <c r="AK20" s="449"/>
      <c r="AL20" s="447"/>
      <c r="AM20" s="448"/>
      <c r="AN20" s="448"/>
      <c r="AO20" s="448"/>
      <c r="AP20" s="448"/>
      <c r="AQ20" s="448"/>
      <c r="AR20" s="448"/>
      <c r="AS20" s="448"/>
      <c r="AT20" s="448"/>
      <c r="AU20" s="448"/>
      <c r="AV20" s="448"/>
      <c r="AW20" s="449"/>
    </row>
    <row r="21" spans="1:49" s="53" customFormat="1" ht="21" customHeight="1" thickBot="1" x14ac:dyDescent="0.35">
      <c r="A21" s="410"/>
      <c r="B21" s="411" t="str">
        <f>IF(ISBLANK(B19),"",CONCATENATE($E$12,$F$12,".",$G$12,".","0",RIGHT($B$18,1),".",RIGHT(L21,1),$A19,IF(COUNTIFS(B19,"*op?ional*")=1,"-ij","")))</f>
        <v>L021.23.01.F1</v>
      </c>
      <c r="C21" s="412"/>
      <c r="D21" s="413"/>
      <c r="E21" s="319">
        <v>5</v>
      </c>
      <c r="F21" s="320" t="s">
        <v>5</v>
      </c>
      <c r="G21" s="321">
        <v>28</v>
      </c>
      <c r="H21" s="322">
        <v>28</v>
      </c>
      <c r="I21" s="322">
        <v>0</v>
      </c>
      <c r="J21" s="323">
        <v>0</v>
      </c>
      <c r="K21" s="324"/>
      <c r="L21" s="324" t="s">
        <v>45</v>
      </c>
      <c r="M21" s="320">
        <f>25*E21-SUM(G21:K21)</f>
        <v>69</v>
      </c>
      <c r="N21" s="411" t="str">
        <f>IF(ISBLANK(N19),"",CONCATENATE($E$12,$F$12,".",$G$12,".","0",RIGHT($N$18,1),".",RIGHT(X21,1),$A19,IF(COUNTIFS(N19,"*op?ional*")=1,"-ij","")))</f>
        <v>L021.23.02.F1</v>
      </c>
      <c r="O21" s="412"/>
      <c r="P21" s="413"/>
      <c r="Q21" s="319">
        <v>5</v>
      </c>
      <c r="R21" s="320" t="s">
        <v>290</v>
      </c>
      <c r="S21" s="321">
        <v>28</v>
      </c>
      <c r="T21" s="322">
        <v>0</v>
      </c>
      <c r="U21" s="322">
        <v>28</v>
      </c>
      <c r="V21" s="323">
        <v>0</v>
      </c>
      <c r="W21" s="324"/>
      <c r="X21" s="324" t="s">
        <v>45</v>
      </c>
      <c r="Y21" s="320">
        <f>25*Q21-SUM(S21:W21)</f>
        <v>69</v>
      </c>
      <c r="Z21" s="411" t="str">
        <f>IF(ISBLANK(Z19),"",CONCATENATE($E$12,$F$12,".",$G$12,".","0",RIGHT($Z$18,1),".",RIGHT(AJ21,1),$A19,IF(COUNTIFS(Z19,"*op?ional*")=1,"-ij","")))</f>
        <v>L021.23.03.D1</v>
      </c>
      <c r="AA21" s="412"/>
      <c r="AB21" s="413"/>
      <c r="AC21" s="319">
        <v>4</v>
      </c>
      <c r="AD21" s="320" t="s">
        <v>5</v>
      </c>
      <c r="AE21" s="321">
        <v>28</v>
      </c>
      <c r="AF21" s="322">
        <v>0</v>
      </c>
      <c r="AG21" s="322">
        <v>28</v>
      </c>
      <c r="AH21" s="323">
        <v>0</v>
      </c>
      <c r="AI21" s="324"/>
      <c r="AJ21" s="324" t="s">
        <v>53</v>
      </c>
      <c r="AK21" s="320">
        <f>25*AC21-SUM(AE21:AI21)</f>
        <v>44</v>
      </c>
      <c r="AL21" s="411" t="str">
        <f>IF(ISBLANK(AL19), "",CONCATENATE($E$12,$F$12,".",$G$12,".","0",RIGHT($AL$18,1),".",RIGHT(AV21,1),$A19,IF(COUNTIFS(AL19,"*op?ional*")=1,"-ij","")))</f>
        <v>L021.23.04.S1</v>
      </c>
      <c r="AM21" s="412"/>
      <c r="AN21" s="413"/>
      <c r="AO21" s="319">
        <v>4</v>
      </c>
      <c r="AP21" s="320" t="s">
        <v>5</v>
      </c>
      <c r="AQ21" s="321">
        <v>28</v>
      </c>
      <c r="AR21" s="322">
        <v>0</v>
      </c>
      <c r="AS21" s="322">
        <v>28</v>
      </c>
      <c r="AT21" s="323">
        <v>0</v>
      </c>
      <c r="AU21" s="324"/>
      <c r="AV21" s="324" t="s">
        <v>58</v>
      </c>
      <c r="AW21" s="320">
        <f>25*AO21-SUM(AQ21:AU21)</f>
        <v>44</v>
      </c>
    </row>
    <row r="22" spans="1:49" s="53" customFormat="1" ht="21" customHeight="1" thickTop="1" x14ac:dyDescent="0.3">
      <c r="A22" s="408" t="s">
        <v>54</v>
      </c>
      <c r="B22" s="444" t="s">
        <v>430</v>
      </c>
      <c r="C22" s="445"/>
      <c r="D22" s="445"/>
      <c r="E22" s="445"/>
      <c r="F22" s="445"/>
      <c r="G22" s="445"/>
      <c r="H22" s="445"/>
      <c r="I22" s="445"/>
      <c r="J22" s="445"/>
      <c r="K22" s="445"/>
      <c r="L22" s="445"/>
      <c r="M22" s="446"/>
      <c r="N22" s="444" t="s">
        <v>325</v>
      </c>
      <c r="O22" s="445"/>
      <c r="P22" s="445"/>
      <c r="Q22" s="445"/>
      <c r="R22" s="445"/>
      <c r="S22" s="445"/>
      <c r="T22" s="445"/>
      <c r="U22" s="445"/>
      <c r="V22" s="445"/>
      <c r="W22" s="445"/>
      <c r="X22" s="445"/>
      <c r="Y22" s="446"/>
      <c r="Z22" s="444" t="s">
        <v>442</v>
      </c>
      <c r="AA22" s="445"/>
      <c r="AB22" s="445"/>
      <c r="AC22" s="445"/>
      <c r="AD22" s="445"/>
      <c r="AE22" s="445"/>
      <c r="AF22" s="445"/>
      <c r="AG22" s="445"/>
      <c r="AH22" s="445"/>
      <c r="AI22" s="445"/>
      <c r="AJ22" s="445"/>
      <c r="AK22" s="446"/>
      <c r="AL22" s="444" t="s">
        <v>333</v>
      </c>
      <c r="AM22" s="445"/>
      <c r="AN22" s="445"/>
      <c r="AO22" s="445"/>
      <c r="AP22" s="445"/>
      <c r="AQ22" s="445"/>
      <c r="AR22" s="445"/>
      <c r="AS22" s="445"/>
      <c r="AT22" s="445"/>
      <c r="AU22" s="445"/>
      <c r="AV22" s="445"/>
      <c r="AW22" s="446"/>
    </row>
    <row r="23" spans="1:49" s="53" customFormat="1" ht="21" customHeight="1" x14ac:dyDescent="0.3">
      <c r="A23" s="409"/>
      <c r="B23" s="447"/>
      <c r="C23" s="448"/>
      <c r="D23" s="448"/>
      <c r="E23" s="448"/>
      <c r="F23" s="448"/>
      <c r="G23" s="448"/>
      <c r="H23" s="448"/>
      <c r="I23" s="448"/>
      <c r="J23" s="448"/>
      <c r="K23" s="448"/>
      <c r="L23" s="448"/>
      <c r="M23" s="449"/>
      <c r="N23" s="447"/>
      <c r="O23" s="448"/>
      <c r="P23" s="448"/>
      <c r="Q23" s="448"/>
      <c r="R23" s="448"/>
      <c r="S23" s="448"/>
      <c r="T23" s="448"/>
      <c r="U23" s="448"/>
      <c r="V23" s="448"/>
      <c r="W23" s="448"/>
      <c r="X23" s="448"/>
      <c r="Y23" s="449"/>
      <c r="Z23" s="447"/>
      <c r="AA23" s="448"/>
      <c r="AB23" s="448"/>
      <c r="AC23" s="448"/>
      <c r="AD23" s="448"/>
      <c r="AE23" s="448"/>
      <c r="AF23" s="448"/>
      <c r="AG23" s="448"/>
      <c r="AH23" s="448"/>
      <c r="AI23" s="448"/>
      <c r="AJ23" s="448"/>
      <c r="AK23" s="449"/>
      <c r="AL23" s="447"/>
      <c r="AM23" s="448"/>
      <c r="AN23" s="448"/>
      <c r="AO23" s="448"/>
      <c r="AP23" s="448"/>
      <c r="AQ23" s="448"/>
      <c r="AR23" s="448"/>
      <c r="AS23" s="448"/>
      <c r="AT23" s="448"/>
      <c r="AU23" s="448"/>
      <c r="AV23" s="448"/>
      <c r="AW23" s="449"/>
    </row>
    <row r="24" spans="1:49" s="53" customFormat="1" ht="21" customHeight="1" thickBot="1" x14ac:dyDescent="0.35">
      <c r="A24" s="410"/>
      <c r="B24" s="411" t="str">
        <f>IF(ISBLANK(B22),"",CONCATENATE($E$12,$F$12,".",$G$12,".","0",RIGHT($B$18,1),".",RIGHT(L24,1),$A22,IF(COUNTIFS(B22,"*op?ional*")=1,"-ij","")))</f>
        <v>L021.23.01.F2</v>
      </c>
      <c r="C24" s="412"/>
      <c r="D24" s="413"/>
      <c r="E24" s="319">
        <v>5</v>
      </c>
      <c r="F24" s="320" t="s">
        <v>5</v>
      </c>
      <c r="G24" s="321">
        <v>28</v>
      </c>
      <c r="H24" s="322">
        <v>28</v>
      </c>
      <c r="I24" s="322">
        <v>0</v>
      </c>
      <c r="J24" s="323">
        <v>0</v>
      </c>
      <c r="K24" s="324"/>
      <c r="L24" s="324" t="s">
        <v>45</v>
      </c>
      <c r="M24" s="320">
        <f>25*E24-SUM(G24:K24)</f>
        <v>69</v>
      </c>
      <c r="N24" s="411" t="str">
        <f>IF(ISBLANK(N22),"",CONCATENATE($E$12,$F$12,".",$G$12,".","0",RIGHT($N$18,1),".",RIGHT(X24,1),$A22,IF(COUNTIFS(N22,"*op?ional*")=1,"-ij","")))</f>
        <v>L021.23.02.F2</v>
      </c>
      <c r="O24" s="412"/>
      <c r="P24" s="413"/>
      <c r="Q24" s="319">
        <v>5</v>
      </c>
      <c r="R24" s="320" t="s">
        <v>5</v>
      </c>
      <c r="S24" s="321">
        <v>42</v>
      </c>
      <c r="T24" s="322">
        <v>28</v>
      </c>
      <c r="U24" s="322">
        <v>0</v>
      </c>
      <c r="V24" s="323">
        <v>0</v>
      </c>
      <c r="W24" s="324"/>
      <c r="X24" s="324" t="s">
        <v>45</v>
      </c>
      <c r="Y24" s="320">
        <f>25*Q24-SUM(S24:W24)</f>
        <v>55</v>
      </c>
      <c r="Z24" s="411" t="str">
        <f>IF(ISBLANK(Z22),"",CONCATENATE($E$12,$F$12,".",$G$12,".","0",RIGHT($Z$18,1),".",RIGHT(AJ24,1),$A22,IF(COUNTIFS(Z22,"*op?ional*")=1,"-ij","")))</f>
        <v>L021.23.03.D2</v>
      </c>
      <c r="AA24" s="412"/>
      <c r="AB24" s="413"/>
      <c r="AC24" s="319">
        <v>4</v>
      </c>
      <c r="AD24" s="320" t="s">
        <v>290</v>
      </c>
      <c r="AE24" s="321">
        <v>28</v>
      </c>
      <c r="AF24" s="322">
        <v>7</v>
      </c>
      <c r="AG24" s="322">
        <v>14</v>
      </c>
      <c r="AH24" s="323">
        <v>0</v>
      </c>
      <c r="AI24" s="324"/>
      <c r="AJ24" s="324" t="s">
        <v>53</v>
      </c>
      <c r="AK24" s="320">
        <f>25*AC24-SUM(AE24:AI24)</f>
        <v>51</v>
      </c>
      <c r="AL24" s="411" t="str">
        <f>IF(ISBLANK(AL22), "",CONCATENATE($E$12,$F$12,".",$G$12,".","0",RIGHT($AL$18,1),".",RIGHT(AV24,1),$A22,IF(COUNTIFS(AL22,"*op?ional*")=1,"-ij","")))</f>
        <v>L021.23.04.D2</v>
      </c>
      <c r="AM24" s="412"/>
      <c r="AN24" s="413"/>
      <c r="AO24" s="319">
        <v>4</v>
      </c>
      <c r="AP24" s="320" t="s">
        <v>290</v>
      </c>
      <c r="AQ24" s="321">
        <v>28</v>
      </c>
      <c r="AR24" s="322">
        <v>0</v>
      </c>
      <c r="AS24" s="322">
        <v>21</v>
      </c>
      <c r="AT24" s="323">
        <v>7</v>
      </c>
      <c r="AU24" s="324"/>
      <c r="AV24" s="324" t="s">
        <v>53</v>
      </c>
      <c r="AW24" s="320">
        <f>25*AO24-SUM(AQ24:AU24)</f>
        <v>44</v>
      </c>
    </row>
    <row r="25" spans="1:49" s="53" customFormat="1" ht="21" customHeight="1" thickTop="1" x14ac:dyDescent="0.3">
      <c r="A25" s="408" t="s">
        <v>55</v>
      </c>
      <c r="B25" s="444" t="s">
        <v>321</v>
      </c>
      <c r="C25" s="445"/>
      <c r="D25" s="445"/>
      <c r="E25" s="445"/>
      <c r="F25" s="445"/>
      <c r="G25" s="445"/>
      <c r="H25" s="445"/>
      <c r="I25" s="445"/>
      <c r="J25" s="445"/>
      <c r="K25" s="445"/>
      <c r="L25" s="445"/>
      <c r="M25" s="446"/>
      <c r="N25" s="421" t="s">
        <v>429</v>
      </c>
      <c r="O25" s="422"/>
      <c r="P25" s="422"/>
      <c r="Q25" s="422"/>
      <c r="R25" s="422"/>
      <c r="S25" s="422"/>
      <c r="T25" s="422"/>
      <c r="U25" s="422"/>
      <c r="V25" s="422"/>
      <c r="W25" s="422"/>
      <c r="X25" s="422"/>
      <c r="Y25" s="423"/>
      <c r="Z25" s="444" t="s">
        <v>329</v>
      </c>
      <c r="AA25" s="445"/>
      <c r="AB25" s="445"/>
      <c r="AC25" s="445"/>
      <c r="AD25" s="445"/>
      <c r="AE25" s="445"/>
      <c r="AF25" s="445"/>
      <c r="AG25" s="445"/>
      <c r="AH25" s="445"/>
      <c r="AI25" s="445"/>
      <c r="AJ25" s="445"/>
      <c r="AK25" s="446"/>
      <c r="AL25" s="444" t="s">
        <v>439</v>
      </c>
      <c r="AM25" s="445"/>
      <c r="AN25" s="445"/>
      <c r="AO25" s="445"/>
      <c r="AP25" s="445"/>
      <c r="AQ25" s="445"/>
      <c r="AR25" s="445"/>
      <c r="AS25" s="445"/>
      <c r="AT25" s="445"/>
      <c r="AU25" s="445"/>
      <c r="AV25" s="445"/>
      <c r="AW25" s="446"/>
    </row>
    <row r="26" spans="1:49" s="53" customFormat="1" ht="21" customHeight="1" x14ac:dyDescent="0.3">
      <c r="A26" s="409"/>
      <c r="B26" s="447"/>
      <c r="C26" s="448"/>
      <c r="D26" s="448"/>
      <c r="E26" s="448"/>
      <c r="F26" s="448"/>
      <c r="G26" s="448"/>
      <c r="H26" s="448"/>
      <c r="I26" s="448"/>
      <c r="J26" s="448"/>
      <c r="K26" s="448"/>
      <c r="L26" s="448"/>
      <c r="M26" s="449"/>
      <c r="N26" s="424"/>
      <c r="O26" s="425"/>
      <c r="P26" s="425"/>
      <c r="Q26" s="425"/>
      <c r="R26" s="425"/>
      <c r="S26" s="425"/>
      <c r="T26" s="425"/>
      <c r="U26" s="425"/>
      <c r="V26" s="425"/>
      <c r="W26" s="425"/>
      <c r="X26" s="425"/>
      <c r="Y26" s="426"/>
      <c r="Z26" s="447"/>
      <c r="AA26" s="448"/>
      <c r="AB26" s="448"/>
      <c r="AC26" s="448"/>
      <c r="AD26" s="448"/>
      <c r="AE26" s="448"/>
      <c r="AF26" s="448"/>
      <c r="AG26" s="448"/>
      <c r="AH26" s="448"/>
      <c r="AI26" s="448"/>
      <c r="AJ26" s="448"/>
      <c r="AK26" s="449"/>
      <c r="AL26" s="447"/>
      <c r="AM26" s="448"/>
      <c r="AN26" s="448"/>
      <c r="AO26" s="448"/>
      <c r="AP26" s="448"/>
      <c r="AQ26" s="448"/>
      <c r="AR26" s="448"/>
      <c r="AS26" s="448"/>
      <c r="AT26" s="448"/>
      <c r="AU26" s="448"/>
      <c r="AV26" s="448"/>
      <c r="AW26" s="449"/>
    </row>
    <row r="27" spans="1:49" s="53" customFormat="1" ht="21" customHeight="1" thickBot="1" x14ac:dyDescent="0.35">
      <c r="A27" s="410"/>
      <c r="B27" s="411" t="str">
        <f>IF(ISBLANK(B25),"",CONCATENATE($E$12,$F$12,".",$G$12,".","0",RIGHT($B$18,1),".",RIGHT(L27,1),$A25,IF(COUNTIFS(B25,"*op?ional*")=1,"-ij","")))</f>
        <v>L021.23.01.F3</v>
      </c>
      <c r="C27" s="412"/>
      <c r="D27" s="413"/>
      <c r="E27" s="319">
        <v>4</v>
      </c>
      <c r="F27" s="320" t="s">
        <v>290</v>
      </c>
      <c r="G27" s="321">
        <v>42</v>
      </c>
      <c r="H27" s="322">
        <v>14</v>
      </c>
      <c r="I27" s="322">
        <v>14</v>
      </c>
      <c r="J27" s="323">
        <v>0</v>
      </c>
      <c r="K27" s="324"/>
      <c r="L27" s="324" t="s">
        <v>45</v>
      </c>
      <c r="M27" s="320">
        <f>25*E27-SUM(G27:K27)</f>
        <v>30</v>
      </c>
      <c r="N27" s="411" t="str">
        <f>IF(ISBLANK(N25),"",CONCATENATE($E$12,$F$12,".",$G$12,".","0",RIGHT($N$18,1),".",RIGHT(X27,1),$A25,IF(COUNTIFS(N25,"*op?ional*")=1,"-ij","")))</f>
        <v>L021.23.02.D3</v>
      </c>
      <c r="O27" s="412"/>
      <c r="P27" s="413"/>
      <c r="Q27" s="319">
        <v>4</v>
      </c>
      <c r="R27" s="320" t="s">
        <v>5</v>
      </c>
      <c r="S27" s="321">
        <v>28</v>
      </c>
      <c r="T27" s="322">
        <v>14</v>
      </c>
      <c r="U27" s="322">
        <v>14</v>
      </c>
      <c r="V27" s="323">
        <v>0</v>
      </c>
      <c r="W27" s="324"/>
      <c r="X27" s="324" t="s">
        <v>53</v>
      </c>
      <c r="Y27" s="320">
        <f>25*Q27-SUM(S27:W27)</f>
        <v>44</v>
      </c>
      <c r="Z27" s="411" t="str">
        <f>IF(ISBLANK(Z25),"",CONCATENATE($E$12,$F$12,".",$G$12,".","0",RIGHT($Z$18,1),".",RIGHT(AJ27,1),$A25,IF(COUNTIFS(Z25,"*op?ional*")=1,"-ij","")))</f>
        <v>L021.23.03.S3</v>
      </c>
      <c r="AA27" s="412"/>
      <c r="AB27" s="413"/>
      <c r="AC27" s="319">
        <v>5</v>
      </c>
      <c r="AD27" s="320" t="s">
        <v>5</v>
      </c>
      <c r="AE27" s="321">
        <v>35</v>
      </c>
      <c r="AF27" s="322">
        <v>0</v>
      </c>
      <c r="AG27" s="322">
        <v>21</v>
      </c>
      <c r="AH27" s="323">
        <v>7</v>
      </c>
      <c r="AI27" s="324"/>
      <c r="AJ27" s="324" t="s">
        <v>58</v>
      </c>
      <c r="AK27" s="320">
        <f>25*AC27-SUM(AE27:AI27)</f>
        <v>62</v>
      </c>
      <c r="AL27" s="411" t="str">
        <f>IF(ISBLANK(AL25), "",CONCATENATE($E$12,$F$12,".",$G$12,".","0",RIGHT($AL$18,1),".",RIGHT(AV27,1),$A25,IF(COUNTIFS(AL25,"*op?ional*")=1,"-ij","")))</f>
        <v>L021.23.04.S3</v>
      </c>
      <c r="AM27" s="412"/>
      <c r="AN27" s="413"/>
      <c r="AO27" s="319">
        <v>4</v>
      </c>
      <c r="AP27" s="320" t="s">
        <v>5</v>
      </c>
      <c r="AQ27" s="321">
        <v>28</v>
      </c>
      <c r="AR27" s="322">
        <v>0</v>
      </c>
      <c r="AS27" s="322">
        <v>28</v>
      </c>
      <c r="AT27" s="323">
        <v>0</v>
      </c>
      <c r="AU27" s="324"/>
      <c r="AV27" s="324" t="s">
        <v>58</v>
      </c>
      <c r="AW27" s="320">
        <f>25*AO27-SUM(AQ27:AU27)</f>
        <v>44</v>
      </c>
    </row>
    <row r="28" spans="1:49" s="53" customFormat="1" ht="21" customHeight="1" thickTop="1" x14ac:dyDescent="0.3">
      <c r="A28" s="408" t="s">
        <v>56</v>
      </c>
      <c r="B28" s="444" t="s">
        <v>443</v>
      </c>
      <c r="C28" s="445"/>
      <c r="D28" s="445"/>
      <c r="E28" s="445"/>
      <c r="F28" s="445"/>
      <c r="G28" s="445"/>
      <c r="H28" s="445"/>
      <c r="I28" s="445"/>
      <c r="J28" s="445"/>
      <c r="K28" s="445"/>
      <c r="L28" s="445"/>
      <c r="M28" s="446"/>
      <c r="N28" s="421" t="s">
        <v>444</v>
      </c>
      <c r="O28" s="422"/>
      <c r="P28" s="422"/>
      <c r="Q28" s="422"/>
      <c r="R28" s="422"/>
      <c r="S28" s="422"/>
      <c r="T28" s="422"/>
      <c r="U28" s="422"/>
      <c r="V28" s="422"/>
      <c r="W28" s="422"/>
      <c r="X28" s="422"/>
      <c r="Y28" s="423"/>
      <c r="Z28" s="444" t="s">
        <v>438</v>
      </c>
      <c r="AA28" s="445"/>
      <c r="AB28" s="445"/>
      <c r="AC28" s="445"/>
      <c r="AD28" s="445"/>
      <c r="AE28" s="445"/>
      <c r="AF28" s="445"/>
      <c r="AG28" s="445"/>
      <c r="AH28" s="445"/>
      <c r="AI28" s="445"/>
      <c r="AJ28" s="445"/>
      <c r="AK28" s="446"/>
      <c r="AL28" s="444" t="s">
        <v>453</v>
      </c>
      <c r="AM28" s="445"/>
      <c r="AN28" s="445"/>
      <c r="AO28" s="445"/>
      <c r="AP28" s="445"/>
      <c r="AQ28" s="445"/>
      <c r="AR28" s="445"/>
      <c r="AS28" s="445"/>
      <c r="AT28" s="445"/>
      <c r="AU28" s="445"/>
      <c r="AV28" s="445"/>
      <c r="AW28" s="446"/>
    </row>
    <row r="29" spans="1:49" s="53" customFormat="1" ht="21" customHeight="1" x14ac:dyDescent="0.3">
      <c r="A29" s="409"/>
      <c r="B29" s="447"/>
      <c r="C29" s="448"/>
      <c r="D29" s="448"/>
      <c r="E29" s="448"/>
      <c r="F29" s="448"/>
      <c r="G29" s="448"/>
      <c r="H29" s="448"/>
      <c r="I29" s="448"/>
      <c r="J29" s="448"/>
      <c r="K29" s="448"/>
      <c r="L29" s="448"/>
      <c r="M29" s="449"/>
      <c r="N29" s="424"/>
      <c r="O29" s="425"/>
      <c r="P29" s="425"/>
      <c r="Q29" s="425"/>
      <c r="R29" s="425"/>
      <c r="S29" s="425"/>
      <c r="T29" s="425"/>
      <c r="U29" s="425"/>
      <c r="V29" s="425"/>
      <c r="W29" s="425"/>
      <c r="X29" s="425"/>
      <c r="Y29" s="426"/>
      <c r="Z29" s="447"/>
      <c r="AA29" s="448"/>
      <c r="AB29" s="448"/>
      <c r="AC29" s="448"/>
      <c r="AD29" s="448"/>
      <c r="AE29" s="448"/>
      <c r="AF29" s="448"/>
      <c r="AG29" s="448"/>
      <c r="AH29" s="448"/>
      <c r="AI29" s="448"/>
      <c r="AJ29" s="448"/>
      <c r="AK29" s="449"/>
      <c r="AL29" s="447"/>
      <c r="AM29" s="448"/>
      <c r="AN29" s="448"/>
      <c r="AO29" s="448"/>
      <c r="AP29" s="448"/>
      <c r="AQ29" s="448"/>
      <c r="AR29" s="448"/>
      <c r="AS29" s="448"/>
      <c r="AT29" s="448"/>
      <c r="AU29" s="448"/>
      <c r="AV29" s="448"/>
      <c r="AW29" s="449"/>
    </row>
    <row r="30" spans="1:49" s="53" customFormat="1" ht="21" customHeight="1" thickBot="1" x14ac:dyDescent="0.35">
      <c r="A30" s="410"/>
      <c r="B30" s="411" t="str">
        <f>IF(ISBLANK(B28),"",CONCATENATE($E$12,$F$12,".",$G$12,".","0",RIGHT($B$18,1),".",RIGHT(L30,1),$A28,IF(COUNTIFS(B28,"*op?ional*")=1,"-ij","")))</f>
        <v>L021.23.01.F4</v>
      </c>
      <c r="C30" s="412"/>
      <c r="D30" s="413"/>
      <c r="E30" s="319">
        <v>5</v>
      </c>
      <c r="F30" s="320" t="s">
        <v>5</v>
      </c>
      <c r="G30" s="321">
        <v>42</v>
      </c>
      <c r="H30" s="322">
        <v>0</v>
      </c>
      <c r="I30" s="322">
        <v>28</v>
      </c>
      <c r="J30" s="323">
        <v>0</v>
      </c>
      <c r="K30" s="324"/>
      <c r="L30" s="324" t="s">
        <v>45</v>
      </c>
      <c r="M30" s="320">
        <f>25*E30-SUM(G30:K30)</f>
        <v>55</v>
      </c>
      <c r="N30" s="411" t="str">
        <f>IF(ISBLANK(N28),"",CONCATENATE($E$12,$F$12,".",$G$12,".","0",RIGHT($N$18,1),".",RIGHT(X30,1),$A28,IF(COUNTIFS(N28,"*op?ional*")=1,"-ij","")))</f>
        <v>L021.23.02.F4</v>
      </c>
      <c r="O30" s="412"/>
      <c r="P30" s="413"/>
      <c r="Q30" s="319">
        <v>4</v>
      </c>
      <c r="R30" s="180" t="s">
        <v>290</v>
      </c>
      <c r="S30" s="321">
        <v>28</v>
      </c>
      <c r="T30" s="322">
        <v>0</v>
      </c>
      <c r="U30" s="322">
        <v>28</v>
      </c>
      <c r="V30" s="323">
        <v>0</v>
      </c>
      <c r="W30" s="324"/>
      <c r="X30" s="324" t="s">
        <v>45</v>
      </c>
      <c r="Y30" s="320">
        <f>25*Q30-SUM(S30:W30)</f>
        <v>44</v>
      </c>
      <c r="Z30" s="411" t="str">
        <f>IF(ISBLANK(Z28),"",CONCATENATE($E$12,$F$12,".",$G$12,".","0",RIGHT($Z$18,1),".",RIGHT(AJ30,1),$A28,IF(COUNTIFS(Z28,"*op?ional*")=1,"-ij","")))</f>
        <v>L021.23.03.D4</v>
      </c>
      <c r="AA30" s="412"/>
      <c r="AB30" s="413"/>
      <c r="AC30" s="319">
        <v>4</v>
      </c>
      <c r="AD30" s="320" t="s">
        <v>5</v>
      </c>
      <c r="AE30" s="321">
        <v>28</v>
      </c>
      <c r="AF30" s="322">
        <v>0</v>
      </c>
      <c r="AG30" s="322">
        <v>28</v>
      </c>
      <c r="AH30" s="323">
        <v>0</v>
      </c>
      <c r="AI30" s="324"/>
      <c r="AJ30" s="324" t="s">
        <v>53</v>
      </c>
      <c r="AK30" s="320">
        <f>25*AC30-SUM(AE30:AI30)</f>
        <v>44</v>
      </c>
      <c r="AL30" s="411" t="str">
        <f>IF(ISBLANK(AL28), "",CONCATENATE($E$12,$F$12,".",$G$12,".","0",RIGHT($AL$18,1),".",RIGHT(AV30,1),$A28,IF(COUNTIFS(AL28,"*op?ional*")=1,"-ij","")))</f>
        <v>L021.23.04.D4</v>
      </c>
      <c r="AM30" s="412"/>
      <c r="AN30" s="413"/>
      <c r="AO30" s="319">
        <v>4</v>
      </c>
      <c r="AP30" s="320" t="s">
        <v>5</v>
      </c>
      <c r="AQ30" s="321">
        <v>28</v>
      </c>
      <c r="AR30" s="322">
        <v>0</v>
      </c>
      <c r="AS30" s="322">
        <v>28</v>
      </c>
      <c r="AT30" s="323">
        <v>0</v>
      </c>
      <c r="AU30" s="324"/>
      <c r="AV30" s="324" t="s">
        <v>53</v>
      </c>
      <c r="AW30" s="320">
        <f>25*AO30-SUM(AQ30:AU30)</f>
        <v>44</v>
      </c>
    </row>
    <row r="31" spans="1:49" s="53" customFormat="1" ht="21" customHeight="1" thickTop="1" x14ac:dyDescent="0.3">
      <c r="A31" s="408" t="s">
        <v>57</v>
      </c>
      <c r="B31" s="444" t="s">
        <v>431</v>
      </c>
      <c r="C31" s="445"/>
      <c r="D31" s="445"/>
      <c r="E31" s="445"/>
      <c r="F31" s="445"/>
      <c r="G31" s="445"/>
      <c r="H31" s="445"/>
      <c r="I31" s="445"/>
      <c r="J31" s="445"/>
      <c r="K31" s="445"/>
      <c r="L31" s="445"/>
      <c r="M31" s="446"/>
      <c r="N31" s="444" t="s">
        <v>326</v>
      </c>
      <c r="O31" s="445"/>
      <c r="P31" s="445"/>
      <c r="Q31" s="445"/>
      <c r="R31" s="445"/>
      <c r="S31" s="445"/>
      <c r="T31" s="445"/>
      <c r="U31" s="445"/>
      <c r="V31" s="445"/>
      <c r="W31" s="445"/>
      <c r="X31" s="445"/>
      <c r="Y31" s="446"/>
      <c r="Z31" s="444" t="s">
        <v>461</v>
      </c>
      <c r="AA31" s="445"/>
      <c r="AB31" s="445"/>
      <c r="AC31" s="445"/>
      <c r="AD31" s="445"/>
      <c r="AE31" s="445"/>
      <c r="AF31" s="445"/>
      <c r="AG31" s="445"/>
      <c r="AH31" s="445"/>
      <c r="AI31" s="445"/>
      <c r="AJ31" s="445"/>
      <c r="AK31" s="446"/>
      <c r="AL31" s="444" t="s">
        <v>447</v>
      </c>
      <c r="AM31" s="445"/>
      <c r="AN31" s="445"/>
      <c r="AO31" s="445"/>
      <c r="AP31" s="445"/>
      <c r="AQ31" s="445"/>
      <c r="AR31" s="445"/>
      <c r="AS31" s="445"/>
      <c r="AT31" s="445"/>
      <c r="AU31" s="445"/>
      <c r="AV31" s="445"/>
      <c r="AW31" s="446"/>
    </row>
    <row r="32" spans="1:49" s="53" customFormat="1" ht="21" customHeight="1" x14ac:dyDescent="0.3">
      <c r="A32" s="409"/>
      <c r="B32" s="447"/>
      <c r="C32" s="448"/>
      <c r="D32" s="448"/>
      <c r="E32" s="448"/>
      <c r="F32" s="448"/>
      <c r="G32" s="448"/>
      <c r="H32" s="448"/>
      <c r="I32" s="448"/>
      <c r="J32" s="448"/>
      <c r="K32" s="448"/>
      <c r="L32" s="448"/>
      <c r="M32" s="449"/>
      <c r="N32" s="447"/>
      <c r="O32" s="448"/>
      <c r="P32" s="448"/>
      <c r="Q32" s="448"/>
      <c r="R32" s="448"/>
      <c r="S32" s="448"/>
      <c r="T32" s="448"/>
      <c r="U32" s="448"/>
      <c r="V32" s="448"/>
      <c r="W32" s="448"/>
      <c r="X32" s="448"/>
      <c r="Y32" s="449"/>
      <c r="Z32" s="447"/>
      <c r="AA32" s="448"/>
      <c r="AB32" s="448"/>
      <c r="AC32" s="448"/>
      <c r="AD32" s="448"/>
      <c r="AE32" s="448"/>
      <c r="AF32" s="448"/>
      <c r="AG32" s="448"/>
      <c r="AH32" s="448"/>
      <c r="AI32" s="448"/>
      <c r="AJ32" s="448"/>
      <c r="AK32" s="449"/>
      <c r="AL32" s="447"/>
      <c r="AM32" s="448"/>
      <c r="AN32" s="448"/>
      <c r="AO32" s="448"/>
      <c r="AP32" s="448"/>
      <c r="AQ32" s="448"/>
      <c r="AR32" s="448"/>
      <c r="AS32" s="448"/>
      <c r="AT32" s="448"/>
      <c r="AU32" s="448"/>
      <c r="AV32" s="448"/>
      <c r="AW32" s="449"/>
    </row>
    <row r="33" spans="1:53" s="53" customFormat="1" ht="21" customHeight="1" thickBot="1" x14ac:dyDescent="0.35">
      <c r="A33" s="410"/>
      <c r="B33" s="411" t="str">
        <f>IF(ISBLANK(B31),"",CONCATENATE($E$12,$F$12,".",$G$12,".","0",RIGHT($B$18,1),".",RIGHT(L33,1),$A31,IF(COUNTIFS(B31,"*op?ional*")=1,"-ij","")))</f>
        <v>L021.23.01.D5</v>
      </c>
      <c r="C33" s="412"/>
      <c r="D33" s="413"/>
      <c r="E33" s="319">
        <v>3</v>
      </c>
      <c r="F33" s="320" t="s">
        <v>290</v>
      </c>
      <c r="G33" s="321">
        <v>28</v>
      </c>
      <c r="H33" s="322">
        <v>0</v>
      </c>
      <c r="I33" s="322">
        <v>14</v>
      </c>
      <c r="J33" s="323">
        <v>0</v>
      </c>
      <c r="K33" s="324"/>
      <c r="L33" s="324" t="s">
        <v>53</v>
      </c>
      <c r="M33" s="320">
        <f>25*E33-SUM(G33:K33)</f>
        <v>33</v>
      </c>
      <c r="N33" s="411" t="str">
        <f>IF(ISBLANK(N31),"",CONCATENATE($E$12,$F$12,".",$G$12,".","0",RIGHT($N$18,1),".",RIGHT(X33,1),$A31,IF(COUNTIFS(N31,"*op?ional*")=1,"-ij","")))</f>
        <v>L021.23.02.S5</v>
      </c>
      <c r="O33" s="412"/>
      <c r="P33" s="413"/>
      <c r="Q33" s="319">
        <v>4</v>
      </c>
      <c r="R33" s="320" t="s">
        <v>5</v>
      </c>
      <c r="S33" s="321">
        <v>28</v>
      </c>
      <c r="T33" s="322">
        <v>0</v>
      </c>
      <c r="U33" s="322">
        <v>28</v>
      </c>
      <c r="V33" s="323">
        <v>0</v>
      </c>
      <c r="W33" s="324"/>
      <c r="X33" s="324" t="s">
        <v>58</v>
      </c>
      <c r="Y33" s="320">
        <f>25*Q33-SUM(S33:W33)</f>
        <v>44</v>
      </c>
      <c r="Z33" s="411" t="str">
        <f>IF(ISBLANK(Z31),"",CONCATENATE($E$12,$F$12,".",$G$12,".","0",RIGHT($Z$18,1),".",RIGHT(AJ33,1),$A31,IF(COUNTIFS(Z31,"*op?ional*")=1,"-ij","")))</f>
        <v>L021.23.03.D5</v>
      </c>
      <c r="AA33" s="412"/>
      <c r="AB33" s="413"/>
      <c r="AC33" s="319">
        <v>4</v>
      </c>
      <c r="AD33" s="320" t="s">
        <v>290</v>
      </c>
      <c r="AE33" s="321">
        <v>28</v>
      </c>
      <c r="AF33" s="322">
        <v>0</v>
      </c>
      <c r="AG33" s="322">
        <v>14</v>
      </c>
      <c r="AH33" s="323">
        <v>0</v>
      </c>
      <c r="AI33" s="324"/>
      <c r="AJ33" s="324" t="s">
        <v>53</v>
      </c>
      <c r="AK33" s="320">
        <f>25*AC33-SUM(AE33:AI33)</f>
        <v>58</v>
      </c>
      <c r="AL33" s="411" t="str">
        <f>IF(ISBLANK(AL31), "",CONCATENATE($E$12,$F$12,".",$G$12,".","0",RIGHT($AL$18,1),".",RIGHT(AV33,1),$A31,IF(COUNTIFS(AL31,"*op?ional*")=1,"-ij","")))</f>
        <v>L021.23.04.D5</v>
      </c>
      <c r="AM33" s="412"/>
      <c r="AN33" s="413"/>
      <c r="AO33" s="319">
        <v>4</v>
      </c>
      <c r="AP33" s="320" t="s">
        <v>290</v>
      </c>
      <c r="AQ33" s="321">
        <v>28</v>
      </c>
      <c r="AR33" s="322">
        <v>0</v>
      </c>
      <c r="AS33" s="322">
        <v>28</v>
      </c>
      <c r="AT33" s="323">
        <v>0</v>
      </c>
      <c r="AU33" s="324"/>
      <c r="AV33" s="324" t="s">
        <v>53</v>
      </c>
      <c r="AW33" s="320">
        <f>25*AO33-SUM(AQ33:AU33)</f>
        <v>44</v>
      </c>
    </row>
    <row r="34" spans="1:53" s="53" customFormat="1" ht="21" customHeight="1" thickTop="1" x14ac:dyDescent="0.3">
      <c r="A34" s="408" t="s">
        <v>59</v>
      </c>
      <c r="B34" s="444" t="s">
        <v>437</v>
      </c>
      <c r="C34" s="445"/>
      <c r="D34" s="445"/>
      <c r="E34" s="445"/>
      <c r="F34" s="445"/>
      <c r="G34" s="445"/>
      <c r="H34" s="445"/>
      <c r="I34" s="445"/>
      <c r="J34" s="445"/>
      <c r="K34" s="445"/>
      <c r="L34" s="445"/>
      <c r="M34" s="446"/>
      <c r="N34" s="444" t="s">
        <v>457</v>
      </c>
      <c r="O34" s="445"/>
      <c r="P34" s="445"/>
      <c r="Q34" s="445"/>
      <c r="R34" s="445"/>
      <c r="S34" s="445"/>
      <c r="T34" s="445"/>
      <c r="U34" s="445"/>
      <c r="V34" s="445"/>
      <c r="W34" s="445"/>
      <c r="X34" s="445"/>
      <c r="Y34" s="446"/>
      <c r="Z34" s="444" t="s">
        <v>330</v>
      </c>
      <c r="AA34" s="445"/>
      <c r="AB34" s="445"/>
      <c r="AC34" s="445"/>
      <c r="AD34" s="445"/>
      <c r="AE34" s="445"/>
      <c r="AF34" s="445"/>
      <c r="AG34" s="445"/>
      <c r="AH34" s="445"/>
      <c r="AI34" s="445"/>
      <c r="AJ34" s="445"/>
      <c r="AK34" s="446"/>
      <c r="AL34" s="444" t="s">
        <v>440</v>
      </c>
      <c r="AM34" s="445"/>
      <c r="AN34" s="445"/>
      <c r="AO34" s="445"/>
      <c r="AP34" s="445"/>
      <c r="AQ34" s="445"/>
      <c r="AR34" s="445"/>
      <c r="AS34" s="445"/>
      <c r="AT34" s="445"/>
      <c r="AU34" s="445"/>
      <c r="AV34" s="445"/>
      <c r="AW34" s="446"/>
    </row>
    <row r="35" spans="1:53" s="53" customFormat="1" ht="21" customHeight="1" x14ac:dyDescent="0.3">
      <c r="A35" s="409"/>
      <c r="B35" s="447"/>
      <c r="C35" s="448"/>
      <c r="D35" s="448"/>
      <c r="E35" s="448"/>
      <c r="F35" s="448"/>
      <c r="G35" s="448"/>
      <c r="H35" s="448"/>
      <c r="I35" s="448"/>
      <c r="J35" s="448"/>
      <c r="K35" s="448"/>
      <c r="L35" s="448"/>
      <c r="M35" s="449"/>
      <c r="N35" s="447"/>
      <c r="O35" s="448"/>
      <c r="P35" s="448"/>
      <c r="Q35" s="448"/>
      <c r="R35" s="448"/>
      <c r="S35" s="448"/>
      <c r="T35" s="448"/>
      <c r="U35" s="448"/>
      <c r="V35" s="448"/>
      <c r="W35" s="448"/>
      <c r="X35" s="448"/>
      <c r="Y35" s="449"/>
      <c r="Z35" s="447"/>
      <c r="AA35" s="448"/>
      <c r="AB35" s="448"/>
      <c r="AC35" s="448"/>
      <c r="AD35" s="448"/>
      <c r="AE35" s="448"/>
      <c r="AF35" s="448"/>
      <c r="AG35" s="448"/>
      <c r="AH35" s="448"/>
      <c r="AI35" s="448"/>
      <c r="AJ35" s="448"/>
      <c r="AK35" s="449"/>
      <c r="AL35" s="447"/>
      <c r="AM35" s="448"/>
      <c r="AN35" s="448"/>
      <c r="AO35" s="448"/>
      <c r="AP35" s="448"/>
      <c r="AQ35" s="448"/>
      <c r="AR35" s="448"/>
      <c r="AS35" s="448"/>
      <c r="AT35" s="448"/>
      <c r="AU35" s="448"/>
      <c r="AV35" s="448"/>
      <c r="AW35" s="449"/>
    </row>
    <row r="36" spans="1:53" s="53" customFormat="1" ht="21" customHeight="1" thickBot="1" x14ac:dyDescent="0.35">
      <c r="A36" s="410"/>
      <c r="B36" s="411" t="str">
        <f>IF(ISBLANK(B34),"",CONCATENATE($E$12,$F$12,".",$G$12,".","0",RIGHT($B$18,1),".",RIGHT(L36,1),$A34,IF(COUNTIFS(B34,"*op?ional*")=1,"-ij","")))</f>
        <v>L021.23.01.D6</v>
      </c>
      <c r="C36" s="412"/>
      <c r="D36" s="413"/>
      <c r="E36" s="319">
        <v>4</v>
      </c>
      <c r="F36" s="320" t="s">
        <v>5</v>
      </c>
      <c r="G36" s="321">
        <v>28</v>
      </c>
      <c r="H36" s="322">
        <v>28</v>
      </c>
      <c r="I36" s="322">
        <v>0</v>
      </c>
      <c r="J36" s="323">
        <v>0</v>
      </c>
      <c r="K36" s="324"/>
      <c r="L36" s="324" t="s">
        <v>53</v>
      </c>
      <c r="M36" s="320">
        <f>25*E36-SUM(G36:K36)</f>
        <v>44</v>
      </c>
      <c r="N36" s="411" t="str">
        <f>IF(ISBLANK(N34),"",CONCATENATE($E$12,$F$12,".",$G$12,".","0",RIGHT($N$18,1),".",RIGHT(X36,1),$A34,IF(COUNTIFS(N34,"*op?ional*")=1,"-ij","")))</f>
        <v>L021.23.02.D6</v>
      </c>
      <c r="O36" s="412"/>
      <c r="P36" s="413"/>
      <c r="Q36" s="319">
        <v>4</v>
      </c>
      <c r="R36" s="320" t="s">
        <v>5</v>
      </c>
      <c r="S36" s="321">
        <v>28</v>
      </c>
      <c r="T36" s="322">
        <v>0</v>
      </c>
      <c r="U36" s="322">
        <v>28</v>
      </c>
      <c r="V36" s="323">
        <v>0</v>
      </c>
      <c r="W36" s="324"/>
      <c r="X36" s="324" t="s">
        <v>53</v>
      </c>
      <c r="Y36" s="320">
        <f>25*Q36-SUM(S36:W36)</f>
        <v>44</v>
      </c>
      <c r="Z36" s="411" t="str">
        <f>IF(ISBLANK(Z34),"",CONCATENATE($E$12,$F$12,".",$G$12,".","0",RIGHT($Z$18,1),".",RIGHT(AJ36,1),$A34,IF(COUNTIFS(Z34,"*op?ional*")=1,"-ij","")))</f>
        <v>L021.23.03.D6</v>
      </c>
      <c r="AA36" s="412"/>
      <c r="AB36" s="413"/>
      <c r="AC36" s="319">
        <v>4</v>
      </c>
      <c r="AD36" s="320" t="s">
        <v>5</v>
      </c>
      <c r="AE36" s="321">
        <v>28</v>
      </c>
      <c r="AF36" s="322">
        <v>0</v>
      </c>
      <c r="AG36" s="322">
        <v>21</v>
      </c>
      <c r="AH36" s="323">
        <v>7</v>
      </c>
      <c r="AI36" s="324"/>
      <c r="AJ36" s="324" t="s">
        <v>53</v>
      </c>
      <c r="AK36" s="320">
        <f>25*AC36-SUM(AE36:AI36)</f>
        <v>44</v>
      </c>
      <c r="AL36" s="411" t="str">
        <f>IF(ISBLANK(AL34), "",CONCATENATE($E$12,$F$12,".",$G$12,".","0",RIGHT($AL$18,1),".",RIGHT(AV36,1),$A34,IF(COUNTIFS(AL34,"*op?ional*")=1,"-ij","")))</f>
        <v>L021.23.04.D6</v>
      </c>
      <c r="AM36" s="412"/>
      <c r="AN36" s="413"/>
      <c r="AO36" s="319">
        <v>5</v>
      </c>
      <c r="AP36" s="320" t="s">
        <v>5</v>
      </c>
      <c r="AQ36" s="321">
        <v>28</v>
      </c>
      <c r="AR36" s="322">
        <v>0</v>
      </c>
      <c r="AS36" s="322">
        <v>28</v>
      </c>
      <c r="AT36" s="323"/>
      <c r="AU36" s="324"/>
      <c r="AV36" s="324" t="s">
        <v>53</v>
      </c>
      <c r="AW36" s="320">
        <f>25*AO36-SUM(AQ36:AU36)</f>
        <v>69</v>
      </c>
    </row>
    <row r="37" spans="1:53" s="53" customFormat="1" ht="21" customHeight="1" thickTop="1" x14ac:dyDescent="0.3">
      <c r="A37" s="408" t="s">
        <v>60</v>
      </c>
      <c r="B37" s="444" t="s">
        <v>433</v>
      </c>
      <c r="C37" s="445"/>
      <c r="D37" s="445"/>
      <c r="E37" s="445"/>
      <c r="F37" s="445"/>
      <c r="G37" s="445"/>
      <c r="H37" s="445"/>
      <c r="I37" s="445"/>
      <c r="J37" s="445"/>
      <c r="K37" s="445"/>
      <c r="L37" s="445"/>
      <c r="M37" s="446"/>
      <c r="N37" s="444" t="s">
        <v>434</v>
      </c>
      <c r="O37" s="445"/>
      <c r="P37" s="445"/>
      <c r="Q37" s="445"/>
      <c r="R37" s="445"/>
      <c r="S37" s="445"/>
      <c r="T37" s="445"/>
      <c r="U37" s="445"/>
      <c r="V37" s="445"/>
      <c r="W37" s="445"/>
      <c r="X37" s="445"/>
      <c r="Y37" s="446"/>
      <c r="Z37" s="444" t="s">
        <v>331</v>
      </c>
      <c r="AA37" s="445"/>
      <c r="AB37" s="445"/>
      <c r="AC37" s="445"/>
      <c r="AD37" s="445"/>
      <c r="AE37" s="445"/>
      <c r="AF37" s="445"/>
      <c r="AG37" s="445"/>
      <c r="AH37" s="445"/>
      <c r="AI37" s="445"/>
      <c r="AJ37" s="445"/>
      <c r="AK37" s="446"/>
      <c r="AL37" s="444" t="s">
        <v>334</v>
      </c>
      <c r="AM37" s="445"/>
      <c r="AN37" s="445"/>
      <c r="AO37" s="445"/>
      <c r="AP37" s="445"/>
      <c r="AQ37" s="445"/>
      <c r="AR37" s="445"/>
      <c r="AS37" s="445"/>
      <c r="AT37" s="445"/>
      <c r="AU37" s="445"/>
      <c r="AV37" s="445"/>
      <c r="AW37" s="446"/>
    </row>
    <row r="38" spans="1:53" s="53" customFormat="1" ht="21" customHeight="1" x14ac:dyDescent="0.3">
      <c r="A38" s="409"/>
      <c r="B38" s="447"/>
      <c r="C38" s="448"/>
      <c r="D38" s="448"/>
      <c r="E38" s="448"/>
      <c r="F38" s="448"/>
      <c r="G38" s="448"/>
      <c r="H38" s="448"/>
      <c r="I38" s="448"/>
      <c r="J38" s="448"/>
      <c r="K38" s="448"/>
      <c r="L38" s="448"/>
      <c r="M38" s="449"/>
      <c r="N38" s="447"/>
      <c r="O38" s="448"/>
      <c r="P38" s="448"/>
      <c r="Q38" s="448"/>
      <c r="R38" s="448"/>
      <c r="S38" s="448"/>
      <c r="T38" s="448"/>
      <c r="U38" s="448"/>
      <c r="V38" s="448"/>
      <c r="W38" s="448"/>
      <c r="X38" s="448"/>
      <c r="Y38" s="449"/>
      <c r="Z38" s="447"/>
      <c r="AA38" s="448"/>
      <c r="AB38" s="448"/>
      <c r="AC38" s="448"/>
      <c r="AD38" s="448"/>
      <c r="AE38" s="448"/>
      <c r="AF38" s="448"/>
      <c r="AG38" s="448"/>
      <c r="AH38" s="448"/>
      <c r="AI38" s="448"/>
      <c r="AJ38" s="448"/>
      <c r="AK38" s="449"/>
      <c r="AL38" s="447"/>
      <c r="AM38" s="448"/>
      <c r="AN38" s="448"/>
      <c r="AO38" s="448"/>
      <c r="AP38" s="448"/>
      <c r="AQ38" s="448"/>
      <c r="AR38" s="448"/>
      <c r="AS38" s="448"/>
      <c r="AT38" s="448"/>
      <c r="AU38" s="448"/>
      <c r="AV38" s="448"/>
      <c r="AW38" s="449"/>
    </row>
    <row r="39" spans="1:53" s="53" customFormat="1" ht="21" customHeight="1" thickBot="1" x14ac:dyDescent="0.35">
      <c r="A39" s="410"/>
      <c r="B39" s="411" t="str">
        <f>IF(ISBLANK(B37),"",CONCATENATE($E$12,$F$12,".",$G$12,".","0",RIGHT($B$18,1),".",RIGHT(L39,1),$A37,IF(COUNTIFS(B37,"*op?ional*")=1,"-ij","")))</f>
        <v>L021.23.01.C7</v>
      </c>
      <c r="C39" s="412"/>
      <c r="D39" s="413"/>
      <c r="E39" s="319">
        <v>2</v>
      </c>
      <c r="F39" s="320" t="s">
        <v>290</v>
      </c>
      <c r="G39" s="321">
        <v>0</v>
      </c>
      <c r="H39" s="322">
        <v>28</v>
      </c>
      <c r="I39" s="322">
        <v>0</v>
      </c>
      <c r="J39" s="323">
        <v>0</v>
      </c>
      <c r="K39" s="324"/>
      <c r="L39" s="324" t="s">
        <v>7</v>
      </c>
      <c r="M39" s="320">
        <f>25*E39-SUM(G39:K39)</f>
        <v>22</v>
      </c>
      <c r="N39" s="411" t="str">
        <f>IF(ISBLANK(N37),"",CONCATENATE($E$12,$F$12,".",$G$12,".","0",RIGHT($N$18,1),".",RIGHT(X39,1),$A37,IF(COUNTIFS(N37,"*op?ional*")=1,"-ij","")))</f>
        <v>L021.23.02.C7</v>
      </c>
      <c r="O39" s="412"/>
      <c r="P39" s="413"/>
      <c r="Q39" s="319">
        <v>2</v>
      </c>
      <c r="R39" s="320" t="s">
        <v>290</v>
      </c>
      <c r="S39" s="321">
        <v>0</v>
      </c>
      <c r="T39" s="322">
        <v>28</v>
      </c>
      <c r="U39" s="322">
        <v>0</v>
      </c>
      <c r="V39" s="323">
        <v>0</v>
      </c>
      <c r="W39" s="324"/>
      <c r="X39" s="324" t="s">
        <v>7</v>
      </c>
      <c r="Y39" s="320">
        <f>25*Q39-SUM(S39:W39)</f>
        <v>22</v>
      </c>
      <c r="Z39" s="411" t="str">
        <f>IF(ISBLANK(Z37),"",CONCATENATE($E$12,$F$12,".",$G$12,".","0",RIGHT($Z$18,1),".",RIGHT(AJ39,1),$A37,IF(COUNTIFS(Z37,"*op?ional*")=1,"-ij","")))</f>
        <v>L021.23.03.C7</v>
      </c>
      <c r="AA39" s="412"/>
      <c r="AB39" s="413"/>
      <c r="AC39" s="319">
        <v>3</v>
      </c>
      <c r="AD39" s="320" t="s">
        <v>290</v>
      </c>
      <c r="AE39" s="321">
        <v>14</v>
      </c>
      <c r="AF39" s="322">
        <v>14</v>
      </c>
      <c r="AG39" s="322">
        <v>0</v>
      </c>
      <c r="AH39" s="323">
        <v>0</v>
      </c>
      <c r="AI39" s="324"/>
      <c r="AJ39" s="324" t="s">
        <v>7</v>
      </c>
      <c r="AK39" s="320">
        <f>25*AC39-SUM(AE39:AI39)</f>
        <v>47</v>
      </c>
      <c r="AL39" s="411" t="str">
        <f>IF(ISBLANK(AL37), "",CONCATENATE($E$12,$F$12,".",$G$12,".","0",RIGHT($AL$18,1),".",RIGHT(AV39,1),$A37,IF(COUNTIFS(AL37,"*op?ional*")=1,"-ij","")))</f>
        <v>L021.23.04.C7</v>
      </c>
      <c r="AM39" s="412"/>
      <c r="AN39" s="413"/>
      <c r="AO39" s="319">
        <v>3</v>
      </c>
      <c r="AP39" s="320" t="s">
        <v>290</v>
      </c>
      <c r="AQ39" s="321">
        <v>28</v>
      </c>
      <c r="AR39" s="322">
        <v>14</v>
      </c>
      <c r="AS39" s="322">
        <v>0</v>
      </c>
      <c r="AT39" s="323">
        <v>0</v>
      </c>
      <c r="AU39" s="324"/>
      <c r="AV39" s="324" t="s">
        <v>7</v>
      </c>
      <c r="AW39" s="320">
        <f>25*AO39-SUM(AQ39:AU39)</f>
        <v>33</v>
      </c>
    </row>
    <row r="40" spans="1:53" s="53" customFormat="1" ht="21" customHeight="1" thickTop="1" x14ac:dyDescent="0.3">
      <c r="A40" s="408" t="s">
        <v>61</v>
      </c>
      <c r="B40" s="444" t="s">
        <v>322</v>
      </c>
      <c r="C40" s="445"/>
      <c r="D40" s="445"/>
      <c r="E40" s="445"/>
      <c r="F40" s="445"/>
      <c r="G40" s="445"/>
      <c r="H40" s="445"/>
      <c r="I40" s="445"/>
      <c r="J40" s="445"/>
      <c r="K40" s="445"/>
      <c r="L40" s="445"/>
      <c r="M40" s="446"/>
      <c r="N40" s="444" t="s">
        <v>327</v>
      </c>
      <c r="O40" s="445"/>
      <c r="P40" s="445"/>
      <c r="Q40" s="445"/>
      <c r="R40" s="445"/>
      <c r="S40" s="445"/>
      <c r="T40" s="445"/>
      <c r="U40" s="445"/>
      <c r="V40" s="445"/>
      <c r="W40" s="445"/>
      <c r="X40" s="445"/>
      <c r="Y40" s="446"/>
      <c r="Z40" s="444" t="s">
        <v>332</v>
      </c>
      <c r="AA40" s="445"/>
      <c r="AB40" s="445"/>
      <c r="AC40" s="445"/>
      <c r="AD40" s="445"/>
      <c r="AE40" s="445"/>
      <c r="AF40" s="445"/>
      <c r="AG40" s="445"/>
      <c r="AH40" s="445"/>
      <c r="AI40" s="445"/>
      <c r="AJ40" s="445"/>
      <c r="AK40" s="446"/>
      <c r="AL40" s="444" t="s">
        <v>335</v>
      </c>
      <c r="AM40" s="445"/>
      <c r="AN40" s="445"/>
      <c r="AO40" s="445"/>
      <c r="AP40" s="445"/>
      <c r="AQ40" s="445"/>
      <c r="AR40" s="445"/>
      <c r="AS40" s="445"/>
      <c r="AT40" s="445"/>
      <c r="AU40" s="445"/>
      <c r="AV40" s="445"/>
      <c r="AW40" s="446"/>
      <c r="BA40" s="53" t="s">
        <v>31</v>
      </c>
    </row>
    <row r="41" spans="1:53" s="53" customFormat="1" ht="21" customHeight="1" x14ac:dyDescent="0.3">
      <c r="A41" s="409"/>
      <c r="B41" s="447"/>
      <c r="C41" s="448"/>
      <c r="D41" s="448"/>
      <c r="E41" s="448"/>
      <c r="F41" s="448"/>
      <c r="G41" s="448"/>
      <c r="H41" s="448"/>
      <c r="I41" s="448"/>
      <c r="J41" s="448"/>
      <c r="K41" s="448"/>
      <c r="L41" s="448"/>
      <c r="M41" s="449"/>
      <c r="N41" s="447"/>
      <c r="O41" s="448"/>
      <c r="P41" s="448"/>
      <c r="Q41" s="448"/>
      <c r="R41" s="448"/>
      <c r="S41" s="448"/>
      <c r="T41" s="448"/>
      <c r="U41" s="448"/>
      <c r="V41" s="448"/>
      <c r="W41" s="448"/>
      <c r="X41" s="448"/>
      <c r="Y41" s="449"/>
      <c r="Z41" s="447"/>
      <c r="AA41" s="448"/>
      <c r="AB41" s="448"/>
      <c r="AC41" s="448"/>
      <c r="AD41" s="448"/>
      <c r="AE41" s="448"/>
      <c r="AF41" s="448"/>
      <c r="AG41" s="448"/>
      <c r="AH41" s="448"/>
      <c r="AI41" s="448"/>
      <c r="AJ41" s="448"/>
      <c r="AK41" s="449"/>
      <c r="AL41" s="447"/>
      <c r="AM41" s="448"/>
      <c r="AN41" s="448"/>
      <c r="AO41" s="448"/>
      <c r="AP41" s="448"/>
      <c r="AQ41" s="448"/>
      <c r="AR41" s="448"/>
      <c r="AS41" s="448"/>
      <c r="AT41" s="448"/>
      <c r="AU41" s="448"/>
      <c r="AV41" s="448"/>
      <c r="AW41" s="449"/>
    </row>
    <row r="42" spans="1:53" s="53" customFormat="1" ht="21" customHeight="1" thickBot="1" x14ac:dyDescent="0.35">
      <c r="A42" s="410"/>
      <c r="B42" s="411" t="str">
        <f>IF(ISBLANK(B40),"",CONCATENATE($E$12,$F$12,".",$G$12,".","0",RIGHT($B$18,1),".",RIGHT(L42,1),$A40,IF(COUNTIFS(B40,"*op?ional*")=1,"-ij","")))</f>
        <v>L021.23.01.C8</v>
      </c>
      <c r="C42" s="412"/>
      <c r="D42" s="413"/>
      <c r="E42" s="319">
        <v>2</v>
      </c>
      <c r="F42" s="320" t="s">
        <v>290</v>
      </c>
      <c r="G42" s="321">
        <v>0</v>
      </c>
      <c r="H42" s="322">
        <v>14</v>
      </c>
      <c r="I42" s="322">
        <v>0</v>
      </c>
      <c r="J42" s="323">
        <v>0</v>
      </c>
      <c r="K42" s="324"/>
      <c r="L42" s="324" t="s">
        <v>7</v>
      </c>
      <c r="M42" s="320">
        <f>25*E42-SUM(G42:K42)</f>
        <v>36</v>
      </c>
      <c r="N42" s="411" t="str">
        <f>IF(ISBLANK(N40),"",CONCATENATE($E$12,$F$12,".",$G$12,".","0",RIGHT($N$18,1),".",RIGHT(X42,1),$A40,IF(COUNTIFS(N40,"*op?ional*")=1,"-ij","")))</f>
        <v>L021.23.02.C8</v>
      </c>
      <c r="O42" s="412"/>
      <c r="P42" s="413"/>
      <c r="Q42" s="319">
        <v>2</v>
      </c>
      <c r="R42" s="320" t="s">
        <v>290</v>
      </c>
      <c r="S42" s="321">
        <v>0</v>
      </c>
      <c r="T42" s="322">
        <v>14</v>
      </c>
      <c r="U42" s="322">
        <v>0</v>
      </c>
      <c r="V42" s="323">
        <v>0</v>
      </c>
      <c r="W42" s="324"/>
      <c r="X42" s="324" t="s">
        <v>7</v>
      </c>
      <c r="Y42" s="320">
        <f>25*Q42-SUM(S42:W42)</f>
        <v>36</v>
      </c>
      <c r="Z42" s="411" t="str">
        <f>IF(ISBLANK(Z40),"",CONCATENATE($E$12,$F$12,".",$G$12,".","0",RIGHT($Z$18,1),".",RIGHT(AJ42,1),$A40,IF(COUNTIFS(Z40,"*op?ional*")=1,"-ij","")))</f>
        <v>L021.23.03.C8</v>
      </c>
      <c r="AA42" s="412"/>
      <c r="AB42" s="413"/>
      <c r="AC42" s="319">
        <v>2</v>
      </c>
      <c r="AD42" s="320" t="s">
        <v>290</v>
      </c>
      <c r="AE42" s="321">
        <v>0</v>
      </c>
      <c r="AF42" s="322">
        <v>14</v>
      </c>
      <c r="AG42" s="322">
        <v>0</v>
      </c>
      <c r="AH42" s="323">
        <v>0</v>
      </c>
      <c r="AI42" s="324"/>
      <c r="AJ42" s="324" t="s">
        <v>7</v>
      </c>
      <c r="AK42" s="320">
        <f>25*AC42-SUM(AE42:AI42)</f>
        <v>36</v>
      </c>
      <c r="AL42" s="411" t="str">
        <f>IF(ISBLANK(AL40), "",CONCATENATE($E$12,$F$12,".",$G$12,".","0",RIGHT($AL$18,1),".",RIGHT(AV42,1),$A40,IF(COUNTIFS(AL40,"*op?ional*")=1,"-ij","")))</f>
        <v>L021.23.04.C8</v>
      </c>
      <c r="AM42" s="412"/>
      <c r="AN42" s="413"/>
      <c r="AO42" s="319">
        <v>2</v>
      </c>
      <c r="AP42" s="320" t="s">
        <v>290</v>
      </c>
      <c r="AQ42" s="321">
        <v>0</v>
      </c>
      <c r="AR42" s="322">
        <v>14</v>
      </c>
      <c r="AS42" s="322">
        <v>0</v>
      </c>
      <c r="AT42" s="323">
        <v>0</v>
      </c>
      <c r="AU42" s="324"/>
      <c r="AV42" s="324" t="s">
        <v>7</v>
      </c>
      <c r="AW42" s="320">
        <f>25*AO42-SUM(AQ42:AU42)</f>
        <v>36</v>
      </c>
    </row>
    <row r="43" spans="1:53" s="53" customFormat="1" ht="21" customHeight="1" thickTop="1" x14ac:dyDescent="0.3">
      <c r="A43" s="408" t="s">
        <v>62</v>
      </c>
      <c r="B43" s="444"/>
      <c r="C43" s="445"/>
      <c r="D43" s="445"/>
      <c r="E43" s="445"/>
      <c r="F43" s="445"/>
      <c r="G43" s="445"/>
      <c r="H43" s="445"/>
      <c r="I43" s="445"/>
      <c r="J43" s="445"/>
      <c r="K43" s="445"/>
      <c r="L43" s="445"/>
      <c r="M43" s="446"/>
      <c r="N43" s="444"/>
      <c r="O43" s="445"/>
      <c r="P43" s="445"/>
      <c r="Q43" s="445"/>
      <c r="R43" s="445"/>
      <c r="S43" s="445"/>
      <c r="T43" s="445"/>
      <c r="U43" s="445"/>
      <c r="V43" s="445"/>
      <c r="W43" s="445"/>
      <c r="X43" s="445"/>
      <c r="Y43" s="446"/>
      <c r="Z43" s="444"/>
      <c r="AA43" s="445"/>
      <c r="AB43" s="445"/>
      <c r="AC43" s="445"/>
      <c r="AD43" s="445"/>
      <c r="AE43" s="445"/>
      <c r="AF43" s="445"/>
      <c r="AG43" s="445"/>
      <c r="AH43" s="445"/>
      <c r="AI43" s="445"/>
      <c r="AJ43" s="445"/>
      <c r="AK43" s="446"/>
      <c r="AL43" s="444"/>
      <c r="AM43" s="445"/>
      <c r="AN43" s="445"/>
      <c r="AO43" s="445"/>
      <c r="AP43" s="445"/>
      <c r="AQ43" s="445"/>
      <c r="AR43" s="445"/>
      <c r="AS43" s="445"/>
      <c r="AT43" s="445"/>
      <c r="AU43" s="445"/>
      <c r="AV43" s="445"/>
      <c r="AW43" s="446"/>
    </row>
    <row r="44" spans="1:53" s="53" customFormat="1" ht="21" customHeight="1" x14ac:dyDescent="0.3">
      <c r="A44" s="409"/>
      <c r="B44" s="447"/>
      <c r="C44" s="448"/>
      <c r="D44" s="448"/>
      <c r="E44" s="448"/>
      <c r="F44" s="448"/>
      <c r="G44" s="448"/>
      <c r="H44" s="448"/>
      <c r="I44" s="448"/>
      <c r="J44" s="448"/>
      <c r="K44" s="448"/>
      <c r="L44" s="448"/>
      <c r="M44" s="449"/>
      <c r="N44" s="447"/>
      <c r="O44" s="448"/>
      <c r="P44" s="448"/>
      <c r="Q44" s="448"/>
      <c r="R44" s="448"/>
      <c r="S44" s="448"/>
      <c r="T44" s="448"/>
      <c r="U44" s="448"/>
      <c r="V44" s="448"/>
      <c r="W44" s="448"/>
      <c r="X44" s="448"/>
      <c r="Y44" s="449"/>
      <c r="Z44" s="447"/>
      <c r="AA44" s="448"/>
      <c r="AB44" s="448"/>
      <c r="AC44" s="448"/>
      <c r="AD44" s="448"/>
      <c r="AE44" s="448"/>
      <c r="AF44" s="448"/>
      <c r="AG44" s="448"/>
      <c r="AH44" s="448"/>
      <c r="AI44" s="448"/>
      <c r="AJ44" s="448"/>
      <c r="AK44" s="449"/>
      <c r="AL44" s="447"/>
      <c r="AM44" s="448"/>
      <c r="AN44" s="448"/>
      <c r="AO44" s="448"/>
      <c r="AP44" s="448"/>
      <c r="AQ44" s="448"/>
      <c r="AR44" s="448"/>
      <c r="AS44" s="448"/>
      <c r="AT44" s="448"/>
      <c r="AU44" s="448"/>
      <c r="AV44" s="448"/>
      <c r="AW44" s="449"/>
    </row>
    <row r="45" spans="1:53" s="53" customFormat="1" ht="21" customHeight="1" thickBot="1" x14ac:dyDescent="0.35">
      <c r="A45" s="410"/>
      <c r="B45" s="411" t="str">
        <f>IF(ISBLANK(B43),"",CONCATENATE($E$12,$F$12,".",$G$12,".","0",RIGHT($B$18,1),".",RIGHT(L45,1),$A43,IF(COUNTIFS(B43,"*op?ional*")=1,"-ij","")))</f>
        <v/>
      </c>
      <c r="C45" s="412"/>
      <c r="D45" s="413"/>
      <c r="E45" s="234"/>
      <c r="F45" s="180"/>
      <c r="G45" s="175"/>
      <c r="H45" s="177"/>
      <c r="I45" s="177"/>
      <c r="J45" s="176"/>
      <c r="K45" s="179"/>
      <c r="L45" s="157"/>
      <c r="M45" s="157"/>
      <c r="N45" s="411" t="str">
        <f>IF(ISBLANK(N43),"",CONCATENATE($E$12,$F$12,".",$G$12,".","0",RIGHT($N$18,1),".",RIGHT(X45,1),$A43,IF(COUNTIFS(N43,"*op?ional*")=1,"-ij","")))</f>
        <v/>
      </c>
      <c r="O45" s="412"/>
      <c r="P45" s="413"/>
      <c r="Q45" s="234"/>
      <c r="R45" s="180"/>
      <c r="S45" s="175"/>
      <c r="T45" s="177"/>
      <c r="U45" s="177"/>
      <c r="V45" s="176"/>
      <c r="W45" s="179"/>
      <c r="X45" s="158"/>
      <c r="Y45" s="157"/>
      <c r="Z45" s="411" t="str">
        <f>IF(ISBLANK(Z43),"",CONCATENATE($E$12,$F$12,".",$G$12,".","0",RIGHT($Z$18,1),".",RIGHT(AJ45,1),$A43,IF(COUNTIFS(Z43,"*op?ional*")=1,"-ij","")))</f>
        <v/>
      </c>
      <c r="AA45" s="412"/>
      <c r="AB45" s="413"/>
      <c r="AC45" s="159"/>
      <c r="AD45" s="180"/>
      <c r="AE45" s="160"/>
      <c r="AF45" s="161"/>
      <c r="AG45" s="161"/>
      <c r="AH45" s="162"/>
      <c r="AI45" s="157"/>
      <c r="AJ45" s="158"/>
      <c r="AK45" s="157"/>
      <c r="AL45" s="411" t="str">
        <f>IF(ISBLANK(AL43), "",CONCATENATE($E$12,$F$12,".",$G$12,".","0",RIGHT($AL$18,1),".",RIGHT(AV45,1),$A43,IF(COUNTIFS(AL43,"*op?ional*")=1,"-ij","")))</f>
        <v/>
      </c>
      <c r="AM45" s="412"/>
      <c r="AN45" s="413"/>
      <c r="AO45" s="159"/>
      <c r="AP45" s="180"/>
      <c r="AQ45" s="160"/>
      <c r="AR45" s="161"/>
      <c r="AS45" s="161"/>
      <c r="AT45" s="162"/>
      <c r="AU45" s="157"/>
      <c r="AV45" s="158"/>
      <c r="AW45" s="157"/>
    </row>
    <row r="46" spans="1:53" s="53" customFormat="1" ht="21" customHeight="1" thickTop="1" x14ac:dyDescent="0.3">
      <c r="A46" s="408" t="s">
        <v>63</v>
      </c>
      <c r="B46" s="444"/>
      <c r="C46" s="445"/>
      <c r="D46" s="445"/>
      <c r="E46" s="445"/>
      <c r="F46" s="445"/>
      <c r="G46" s="445"/>
      <c r="H46" s="445"/>
      <c r="I46" s="445"/>
      <c r="J46" s="445"/>
      <c r="K46" s="445"/>
      <c r="L46" s="445"/>
      <c r="M46" s="446"/>
      <c r="N46" s="444"/>
      <c r="O46" s="445"/>
      <c r="P46" s="445"/>
      <c r="Q46" s="445"/>
      <c r="R46" s="445"/>
      <c r="S46" s="445"/>
      <c r="T46" s="445"/>
      <c r="U46" s="445"/>
      <c r="V46" s="445"/>
      <c r="W46" s="445"/>
      <c r="X46" s="445"/>
      <c r="Y46" s="446"/>
      <c r="Z46" s="444"/>
      <c r="AA46" s="445"/>
      <c r="AB46" s="445"/>
      <c r="AC46" s="445"/>
      <c r="AD46" s="445"/>
      <c r="AE46" s="445"/>
      <c r="AF46" s="445"/>
      <c r="AG46" s="445"/>
      <c r="AH46" s="445"/>
      <c r="AI46" s="445"/>
      <c r="AJ46" s="445"/>
      <c r="AK46" s="446"/>
      <c r="AL46" s="444"/>
      <c r="AM46" s="445"/>
      <c r="AN46" s="445"/>
      <c r="AO46" s="445"/>
      <c r="AP46" s="445"/>
      <c r="AQ46" s="445"/>
      <c r="AR46" s="445"/>
      <c r="AS46" s="445"/>
      <c r="AT46" s="445"/>
      <c r="AU46" s="445"/>
      <c r="AV46" s="445"/>
      <c r="AW46" s="446"/>
    </row>
    <row r="47" spans="1:53" s="53" customFormat="1" ht="21" customHeight="1" x14ac:dyDescent="0.3">
      <c r="A47" s="409"/>
      <c r="B47" s="447"/>
      <c r="C47" s="448"/>
      <c r="D47" s="448"/>
      <c r="E47" s="448"/>
      <c r="F47" s="448"/>
      <c r="G47" s="448"/>
      <c r="H47" s="448"/>
      <c r="I47" s="448"/>
      <c r="J47" s="448"/>
      <c r="K47" s="448"/>
      <c r="L47" s="448"/>
      <c r="M47" s="449"/>
      <c r="N47" s="447"/>
      <c r="O47" s="448"/>
      <c r="P47" s="448"/>
      <c r="Q47" s="448"/>
      <c r="R47" s="448"/>
      <c r="S47" s="448"/>
      <c r="T47" s="448"/>
      <c r="U47" s="448"/>
      <c r="V47" s="448"/>
      <c r="W47" s="448"/>
      <c r="X47" s="448"/>
      <c r="Y47" s="449"/>
      <c r="Z47" s="447"/>
      <c r="AA47" s="448"/>
      <c r="AB47" s="448"/>
      <c r="AC47" s="448"/>
      <c r="AD47" s="448"/>
      <c r="AE47" s="448"/>
      <c r="AF47" s="448"/>
      <c r="AG47" s="448"/>
      <c r="AH47" s="448"/>
      <c r="AI47" s="448"/>
      <c r="AJ47" s="448"/>
      <c r="AK47" s="449"/>
      <c r="AL47" s="447"/>
      <c r="AM47" s="448"/>
      <c r="AN47" s="448"/>
      <c r="AO47" s="448"/>
      <c r="AP47" s="448"/>
      <c r="AQ47" s="448"/>
      <c r="AR47" s="448"/>
      <c r="AS47" s="448"/>
      <c r="AT47" s="448"/>
      <c r="AU47" s="448"/>
      <c r="AV47" s="448"/>
      <c r="AW47" s="449"/>
    </row>
    <row r="48" spans="1:53" s="53" customFormat="1" ht="21" customHeight="1" thickBot="1" x14ac:dyDescent="0.35">
      <c r="A48" s="410"/>
      <c r="B48" s="411" t="str">
        <f>IF(ISBLANK(B46),"",CONCATENATE($E$12,$F$12,".",$G$12,".","0",RIGHT($B$18,1),".",RIGHT(L48,1),$A46,IF(COUNTIFS(B46,"*op?ional*")=1,"-ij","")))</f>
        <v/>
      </c>
      <c r="C48" s="412"/>
      <c r="D48" s="413"/>
      <c r="E48" s="234"/>
      <c r="F48" s="180"/>
      <c r="G48" s="175"/>
      <c r="H48" s="177"/>
      <c r="I48" s="177"/>
      <c r="J48" s="176"/>
      <c r="K48" s="179"/>
      <c r="L48" s="157"/>
      <c r="M48" s="157"/>
      <c r="N48" s="411" t="str">
        <f>IF(ISBLANK(N46),"",CONCATENATE($E$12,$F$12,".",$G$12,".","0",RIGHT($N$18,1),".",RIGHT(X48,1),$A46,IF(COUNTIFS(N46,"*op?ional*")=1,"-ij","")))</f>
        <v/>
      </c>
      <c r="O48" s="412"/>
      <c r="P48" s="413"/>
      <c r="Q48" s="234"/>
      <c r="R48" s="180"/>
      <c r="S48" s="160"/>
      <c r="T48" s="161"/>
      <c r="U48" s="161"/>
      <c r="V48" s="162"/>
      <c r="W48" s="157"/>
      <c r="X48" s="158"/>
      <c r="Y48" s="157"/>
      <c r="Z48" s="411" t="str">
        <f>IF(ISBLANK(Z46),"",CONCATENATE($E$12,$F$12,".",$G$12,".","0",RIGHT($Z$18,1),".",RIGHT(AJ48,1),$A46,IF(COUNTIFS(Z46,"*op?ional*")=1,"-ij","")))</f>
        <v/>
      </c>
      <c r="AA48" s="412"/>
      <c r="AB48" s="413"/>
      <c r="AC48" s="234"/>
      <c r="AD48" s="180"/>
      <c r="AE48" s="175"/>
      <c r="AF48" s="177"/>
      <c r="AG48" s="177"/>
      <c r="AH48" s="176"/>
      <c r="AI48" s="179"/>
      <c r="AJ48" s="158"/>
      <c r="AK48" s="157"/>
      <c r="AL48" s="411" t="str">
        <f>IF(ISBLANK(AL46), "",CONCATENATE($E$12,$F$12,".",$G$12,".","0",RIGHT($AL$18,1),".",RIGHT(AV48,1),$A46,IF(COUNTIFS(AL46,"*op?ional*")=1,"-ij","")))</f>
        <v/>
      </c>
      <c r="AM48" s="412"/>
      <c r="AN48" s="413"/>
      <c r="AO48" s="159"/>
      <c r="AP48" s="180"/>
      <c r="AQ48" s="160"/>
      <c r="AR48" s="161"/>
      <c r="AS48" s="161"/>
      <c r="AT48" s="162"/>
      <c r="AU48" s="157"/>
      <c r="AV48" s="158"/>
      <c r="AW48" s="157"/>
    </row>
    <row r="49" spans="1:63" s="53" customFormat="1" ht="21" customHeight="1" thickTop="1" x14ac:dyDescent="0.3">
      <c r="A49" s="408" t="s">
        <v>64</v>
      </c>
      <c r="B49" s="438" t="s">
        <v>323</v>
      </c>
      <c r="C49" s="439"/>
      <c r="D49" s="439"/>
      <c r="E49" s="439"/>
      <c r="F49" s="439"/>
      <c r="G49" s="439"/>
      <c r="H49" s="439"/>
      <c r="I49" s="439"/>
      <c r="J49" s="439"/>
      <c r="K49" s="439"/>
      <c r="L49" s="439"/>
      <c r="M49" s="440"/>
      <c r="N49" s="438" t="s">
        <v>323</v>
      </c>
      <c r="O49" s="439"/>
      <c r="P49" s="439"/>
      <c r="Q49" s="439"/>
      <c r="R49" s="439"/>
      <c r="S49" s="439"/>
      <c r="T49" s="439"/>
      <c r="U49" s="439"/>
      <c r="V49" s="439"/>
      <c r="W49" s="439"/>
      <c r="X49" s="439"/>
      <c r="Y49" s="440"/>
      <c r="Z49" s="438" t="s">
        <v>323</v>
      </c>
      <c r="AA49" s="439"/>
      <c r="AB49" s="439"/>
      <c r="AC49" s="439"/>
      <c r="AD49" s="439"/>
      <c r="AE49" s="439"/>
      <c r="AF49" s="439"/>
      <c r="AG49" s="439"/>
      <c r="AH49" s="439"/>
      <c r="AI49" s="439"/>
      <c r="AJ49" s="439"/>
      <c r="AK49" s="440"/>
      <c r="AL49" s="438" t="s">
        <v>323</v>
      </c>
      <c r="AM49" s="439"/>
      <c r="AN49" s="439"/>
      <c r="AO49" s="439"/>
      <c r="AP49" s="439"/>
      <c r="AQ49" s="439"/>
      <c r="AR49" s="439"/>
      <c r="AS49" s="439"/>
      <c r="AT49" s="439"/>
      <c r="AU49" s="439"/>
      <c r="AV49" s="439"/>
      <c r="AW49" s="440"/>
      <c r="AX49" s="54"/>
      <c r="AY49" s="54"/>
      <c r="AZ49" s="54"/>
      <c r="BA49" s="54"/>
      <c r="BB49" s="54"/>
      <c r="BC49" s="54"/>
      <c r="BD49" s="54"/>
      <c r="BE49" s="54"/>
      <c r="BF49" s="54"/>
      <c r="BG49" s="54"/>
      <c r="BH49" s="54"/>
      <c r="BI49" s="54"/>
      <c r="BJ49" s="54"/>
      <c r="BK49" s="54"/>
    </row>
    <row r="50" spans="1:63" s="53" customFormat="1" ht="21" customHeight="1" x14ac:dyDescent="0.3">
      <c r="A50" s="409"/>
      <c r="B50" s="441"/>
      <c r="C50" s="442"/>
      <c r="D50" s="442"/>
      <c r="E50" s="442"/>
      <c r="F50" s="442"/>
      <c r="G50" s="442"/>
      <c r="H50" s="442"/>
      <c r="I50" s="442"/>
      <c r="J50" s="442"/>
      <c r="K50" s="442"/>
      <c r="L50" s="442"/>
      <c r="M50" s="443"/>
      <c r="N50" s="441"/>
      <c r="O50" s="442"/>
      <c r="P50" s="442"/>
      <c r="Q50" s="442"/>
      <c r="R50" s="442"/>
      <c r="S50" s="442"/>
      <c r="T50" s="442"/>
      <c r="U50" s="442"/>
      <c r="V50" s="442"/>
      <c r="W50" s="442"/>
      <c r="X50" s="442"/>
      <c r="Y50" s="443"/>
      <c r="Z50" s="441"/>
      <c r="AA50" s="442"/>
      <c r="AB50" s="442"/>
      <c r="AC50" s="442"/>
      <c r="AD50" s="442"/>
      <c r="AE50" s="442"/>
      <c r="AF50" s="442"/>
      <c r="AG50" s="442"/>
      <c r="AH50" s="442"/>
      <c r="AI50" s="442"/>
      <c r="AJ50" s="442"/>
      <c r="AK50" s="443"/>
      <c r="AL50" s="441"/>
      <c r="AM50" s="442"/>
      <c r="AN50" s="442"/>
      <c r="AO50" s="442"/>
      <c r="AP50" s="442"/>
      <c r="AQ50" s="442"/>
      <c r="AR50" s="442"/>
      <c r="AS50" s="442"/>
      <c r="AT50" s="442"/>
      <c r="AU50" s="442"/>
      <c r="AV50" s="442"/>
      <c r="AW50" s="443"/>
      <c r="AX50" s="54"/>
      <c r="AY50" s="54"/>
      <c r="AZ50" s="54"/>
      <c r="BA50" s="54"/>
      <c r="BB50" s="54"/>
      <c r="BC50" s="54"/>
      <c r="BD50" s="54"/>
      <c r="BE50" s="54"/>
      <c r="BF50" s="54"/>
      <c r="BG50" s="54"/>
      <c r="BH50" s="54"/>
      <c r="BI50" s="54"/>
      <c r="BJ50" s="54"/>
      <c r="BK50" s="54"/>
    </row>
    <row r="51" spans="1:63" s="53" customFormat="1" ht="21" customHeight="1" thickBot="1" x14ac:dyDescent="0.35">
      <c r="A51" s="410"/>
      <c r="B51" s="435" t="str">
        <f>IF(ISBLANK(B49),"",CONCATENATE($E$12,$F$12,".",$G$12,".","0",RIGHT($B$18,1),".",RIGHT(L51,1),$A$49,"-ij"))</f>
        <v>L021.23.01.f11-ij</v>
      </c>
      <c r="C51" s="436"/>
      <c r="D51" s="437"/>
      <c r="E51" s="236"/>
      <c r="F51" s="237"/>
      <c r="G51" s="225"/>
      <c r="H51" s="227"/>
      <c r="I51" s="227"/>
      <c r="J51" s="226"/>
      <c r="K51" s="241"/>
      <c r="L51" s="228" t="s">
        <v>324</v>
      </c>
      <c r="M51" s="229"/>
      <c r="N51" s="435" t="str">
        <f>IF(ISBLANK(N49),"",CONCATENATE($E$12,$F$12,".",$G$12,".","0",RIGHT($N$18,1),".",RIGHT(X51,1),$A$49,"-ij"))</f>
        <v>L021.23.02.f11-ij</v>
      </c>
      <c r="O51" s="436"/>
      <c r="P51" s="437"/>
      <c r="Q51" s="236"/>
      <c r="R51" s="237"/>
      <c r="S51" s="225"/>
      <c r="T51" s="227"/>
      <c r="U51" s="227"/>
      <c r="V51" s="226"/>
      <c r="W51" s="241"/>
      <c r="X51" s="229" t="s">
        <v>324</v>
      </c>
      <c r="Y51" s="229"/>
      <c r="Z51" s="435" t="str">
        <f>IF(ISBLANK(Z49),"",CONCATENATE($E$12,$F$12,".",$G$12,".","0",RIGHT($Z$18,1),".",RIGHT(AJ51,1),$A$49,"-ij"))</f>
        <v>L021.23.03.f11-ij</v>
      </c>
      <c r="AA51" s="436"/>
      <c r="AB51" s="437"/>
      <c r="AC51" s="236"/>
      <c r="AD51" s="237"/>
      <c r="AE51" s="225"/>
      <c r="AF51" s="227"/>
      <c r="AG51" s="227"/>
      <c r="AH51" s="226"/>
      <c r="AI51" s="241"/>
      <c r="AJ51" s="228" t="s">
        <v>324</v>
      </c>
      <c r="AK51" s="229"/>
      <c r="AL51" s="435" t="str">
        <f>IF(ISBLANK(AL49),"",CONCATENATE($E$12,$F$12,".",$G$12,".","0",RIGHT($AL$18,1),".",RIGHT(AV51,1),$A$49,"-ij"))</f>
        <v>L021.23.04.f11-ij</v>
      </c>
      <c r="AM51" s="436"/>
      <c r="AN51" s="437"/>
      <c r="AO51" s="230"/>
      <c r="AP51" s="228"/>
      <c r="AQ51" s="231"/>
      <c r="AR51" s="232"/>
      <c r="AS51" s="232"/>
      <c r="AT51" s="233"/>
      <c r="AU51" s="229"/>
      <c r="AV51" s="228" t="s">
        <v>324</v>
      </c>
      <c r="AW51" s="229"/>
      <c r="AX51" s="54"/>
      <c r="AY51" s="54"/>
      <c r="AZ51" s="54"/>
      <c r="BA51" s="54"/>
      <c r="BB51" s="54"/>
      <c r="BC51" s="54"/>
      <c r="BD51" s="54"/>
      <c r="BE51" s="54"/>
      <c r="BF51" s="54"/>
      <c r="BG51" s="54"/>
      <c r="BH51" s="54"/>
      <c r="BI51" s="54"/>
      <c r="BJ51" s="54"/>
      <c r="BK51" s="54"/>
    </row>
    <row r="52" spans="1:63" s="132" customFormat="1" ht="21" customHeight="1" thickTop="1" x14ac:dyDescent="0.25">
      <c r="A52" s="430" t="s">
        <v>8</v>
      </c>
      <c r="B52" s="358" t="s">
        <v>281</v>
      </c>
      <c r="C52" s="359"/>
      <c r="D52" s="359"/>
      <c r="E52" s="356">
        <f>SUM(G21:J21,G24:J24,G27:J27,G30:J30,G33:J33,G36:J36,G39:J39,G42:J42,G45:J45,G48:J48)</f>
        <v>392</v>
      </c>
      <c r="F52" s="357"/>
      <c r="G52" s="432" t="s">
        <v>10</v>
      </c>
      <c r="H52" s="433"/>
      <c r="I52" s="433"/>
      <c r="J52" s="434"/>
      <c r="K52" s="355">
        <f>SUM(M21,M24,M27,M30,M33,M36,M39,M42,M45,M48)</f>
        <v>358</v>
      </c>
      <c r="L52" s="356"/>
      <c r="M52" s="357"/>
      <c r="N52" s="358" t="s">
        <v>9</v>
      </c>
      <c r="O52" s="359"/>
      <c r="P52" s="130"/>
      <c r="Q52" s="356">
        <f>SUM(S21:V21,S24:V24,S27:V27,S30:V30,S33:V33,S36:V36,S39:V39,S42:V42,S45:V45,S48:V48)</f>
        <v>392</v>
      </c>
      <c r="R52" s="357"/>
      <c r="S52" s="432" t="s">
        <v>10</v>
      </c>
      <c r="T52" s="433"/>
      <c r="U52" s="433"/>
      <c r="V52" s="434"/>
      <c r="W52" s="355">
        <f>SUM(Y21,Y24,Y27,Y30,Y33,Y36,Y39,Y42,Y45,Y48)</f>
        <v>358</v>
      </c>
      <c r="X52" s="356"/>
      <c r="Y52" s="357"/>
      <c r="Z52" s="358" t="s">
        <v>9</v>
      </c>
      <c r="AA52" s="359"/>
      <c r="AB52" s="130"/>
      <c r="AC52" s="356">
        <f>SUM(AE21:AH21,AE24:AH24,AE27:AH27,AE30:AH30,AE33:AH33,AE36:AH36,AE39:AH39,AE42:AH42,AE45:AH45,AE48:AH48)</f>
        <v>364</v>
      </c>
      <c r="AD52" s="357"/>
      <c r="AE52" s="432" t="s">
        <v>10</v>
      </c>
      <c r="AF52" s="433"/>
      <c r="AG52" s="433"/>
      <c r="AH52" s="434"/>
      <c r="AI52" s="355">
        <f>SUM(AK21,AK24,AK27,AK30,AK33,AK36,AK39,AK42,AK45,AK48)</f>
        <v>386</v>
      </c>
      <c r="AJ52" s="356"/>
      <c r="AK52" s="357"/>
      <c r="AL52" s="358" t="s">
        <v>9</v>
      </c>
      <c r="AM52" s="359"/>
      <c r="AN52" s="130"/>
      <c r="AO52" s="356">
        <f>SUM(AQ21:AT21,AQ24:AT24,AQ27:AT27,AQ30:AT30,AQ33:AT33,AQ36:AT36,AQ39:AT39,AQ42:AT42,AQ45:AT45,AQ48:AT48)</f>
        <v>392</v>
      </c>
      <c r="AP52" s="357"/>
      <c r="AQ52" s="432" t="s">
        <v>10</v>
      </c>
      <c r="AR52" s="433"/>
      <c r="AS52" s="433"/>
      <c r="AT52" s="434"/>
      <c r="AU52" s="355">
        <f>SUM(AW21,AW24,AW27,AW30,AW33,AW36,AW39,AW42,AW45,AW48)</f>
        <v>358</v>
      </c>
      <c r="AV52" s="356"/>
      <c r="AW52" s="357"/>
    </row>
    <row r="53" spans="1:63" s="132" customFormat="1" ht="21" customHeight="1" thickBot="1" x14ac:dyDescent="0.3">
      <c r="A53" s="431"/>
      <c r="B53" s="354" t="s">
        <v>11</v>
      </c>
      <c r="C53" s="352"/>
      <c r="D53" s="133"/>
      <c r="E53" s="428">
        <f>SUM(E21,E24,E27,E30,E33,E36,E39,E42,E45,E48)</f>
        <v>30</v>
      </c>
      <c r="F53" s="429"/>
      <c r="G53" s="354" t="s">
        <v>12</v>
      </c>
      <c r="H53" s="352"/>
      <c r="I53" s="352"/>
      <c r="J53" s="353"/>
      <c r="K53" s="354" t="str">
        <f>BD380</f>
        <v>4E,4D,0C</v>
      </c>
      <c r="L53" s="352"/>
      <c r="M53" s="353"/>
      <c r="N53" s="354" t="s">
        <v>11</v>
      </c>
      <c r="O53" s="352"/>
      <c r="P53" s="133"/>
      <c r="Q53" s="428">
        <f>SUM(Q21,Q24,Q27,Q30,Q33,Q36,Q39,Q42,Q45,Q48)</f>
        <v>30</v>
      </c>
      <c r="R53" s="429"/>
      <c r="S53" s="354" t="s">
        <v>12</v>
      </c>
      <c r="T53" s="352"/>
      <c r="U53" s="352"/>
      <c r="V53" s="353"/>
      <c r="W53" s="354" t="str">
        <f>BD381</f>
        <v>4E,4D,0C</v>
      </c>
      <c r="X53" s="352"/>
      <c r="Y53" s="353"/>
      <c r="Z53" s="354" t="s">
        <v>11</v>
      </c>
      <c r="AA53" s="352"/>
      <c r="AB53" s="133"/>
      <c r="AC53" s="428">
        <f>SUM(AC21,AC24,AC27,AC30,AC33,AC36,AC39,AC42,AC45,AC48)</f>
        <v>30</v>
      </c>
      <c r="AD53" s="429"/>
      <c r="AE53" s="354" t="s">
        <v>12</v>
      </c>
      <c r="AF53" s="352"/>
      <c r="AG53" s="352"/>
      <c r="AH53" s="353"/>
      <c r="AI53" s="354" t="str">
        <f>BD382</f>
        <v>4E,4D,0C</v>
      </c>
      <c r="AJ53" s="352"/>
      <c r="AK53" s="353"/>
      <c r="AL53" s="354" t="s">
        <v>11</v>
      </c>
      <c r="AM53" s="352"/>
      <c r="AN53" s="133"/>
      <c r="AO53" s="428">
        <f>SUM(AO21,AO24,AO27,AO30,AO33,AO36,AO39,AO42,AO45,AO48)</f>
        <v>30</v>
      </c>
      <c r="AP53" s="429"/>
      <c r="AQ53" s="354" t="s">
        <v>12</v>
      </c>
      <c r="AR53" s="352"/>
      <c r="AS53" s="352"/>
      <c r="AT53" s="353"/>
      <c r="AU53" s="354" t="str">
        <f>BD383</f>
        <v>4E,4D,0C</v>
      </c>
      <c r="AV53" s="352"/>
      <c r="AW53" s="353"/>
    </row>
    <row r="54" spans="1:63" s="132" customFormat="1" ht="21" customHeight="1" thickTop="1" x14ac:dyDescent="0.25">
      <c r="A54" s="430" t="s">
        <v>13</v>
      </c>
      <c r="B54" s="358" t="s">
        <v>281</v>
      </c>
      <c r="C54" s="359"/>
      <c r="D54" s="359"/>
      <c r="E54" s="427">
        <f>SUM(G55:J55)</f>
        <v>28</v>
      </c>
      <c r="F54" s="357"/>
      <c r="G54" s="135"/>
      <c r="H54" s="136"/>
      <c r="I54" s="136"/>
      <c r="J54" s="136"/>
      <c r="K54" s="136"/>
      <c r="L54" s="136"/>
      <c r="M54" s="131"/>
      <c r="N54" s="358" t="s">
        <v>9</v>
      </c>
      <c r="O54" s="359"/>
      <c r="P54" s="134"/>
      <c r="Q54" s="356">
        <f>SUM(S55:V55)</f>
        <v>28</v>
      </c>
      <c r="R54" s="357"/>
      <c r="S54" s="135"/>
      <c r="T54" s="136"/>
      <c r="U54" s="136"/>
      <c r="V54" s="136"/>
      <c r="W54" s="136"/>
      <c r="X54" s="136"/>
      <c r="Y54" s="131"/>
      <c r="Z54" s="358" t="s">
        <v>9</v>
      </c>
      <c r="AA54" s="359"/>
      <c r="AB54" s="134"/>
      <c r="AC54" s="356">
        <f>SUM(AE55:AH55)</f>
        <v>26</v>
      </c>
      <c r="AD54" s="357"/>
      <c r="AE54" s="135"/>
      <c r="AF54" s="136"/>
      <c r="AG54" s="136"/>
      <c r="AH54" s="136"/>
      <c r="AI54" s="136"/>
      <c r="AJ54" s="136"/>
      <c r="AK54" s="131"/>
      <c r="AL54" s="358" t="s">
        <v>9</v>
      </c>
      <c r="AM54" s="359"/>
      <c r="AN54" s="134"/>
      <c r="AO54" s="356">
        <f>SUM(AQ55:AT55)</f>
        <v>28</v>
      </c>
      <c r="AP54" s="357"/>
      <c r="AQ54" s="135"/>
      <c r="AR54" s="136"/>
      <c r="AS54" s="136"/>
      <c r="AT54" s="136"/>
      <c r="AU54" s="136"/>
      <c r="AV54" s="136"/>
      <c r="AW54" s="131"/>
    </row>
    <row r="55" spans="1:63" s="132" customFormat="1" ht="21" customHeight="1" thickBot="1" x14ac:dyDescent="0.3">
      <c r="A55" s="431"/>
      <c r="B55" s="354" t="s">
        <v>14</v>
      </c>
      <c r="C55" s="352"/>
      <c r="D55" s="137"/>
      <c r="E55" s="137"/>
      <c r="F55" s="138"/>
      <c r="G55" s="139">
        <f>(G21+G24+G27+G30+G33+G36+G39+G42+G45+G48)/14</f>
        <v>14</v>
      </c>
      <c r="H55" s="139">
        <f>(H21+H24+H27+H30+H33+H36+H39+H42+H45+H48)/14</f>
        <v>10</v>
      </c>
      <c r="I55" s="139">
        <f>(I21+I24+I27+I30+I33+I36+I39+I42+I45+I48)/14</f>
        <v>4</v>
      </c>
      <c r="J55" s="139">
        <f>(J21+J24+J27+J30+J33+J36+J39+J42+J45+J48)/14</f>
        <v>0</v>
      </c>
      <c r="K55" s="351" t="s">
        <v>15</v>
      </c>
      <c r="L55" s="352"/>
      <c r="M55" s="353"/>
      <c r="N55" s="354" t="s">
        <v>14</v>
      </c>
      <c r="O55" s="352"/>
      <c r="P55" s="137"/>
      <c r="Q55" s="137"/>
      <c r="R55" s="138"/>
      <c r="S55" s="139">
        <f>(S21+S24+S27+S30+S33+S36+S39+S42+S45+S48)/14</f>
        <v>13</v>
      </c>
      <c r="T55" s="139">
        <f>(T21+T24+T27+T30+T33+T36+T39+T42+T45+T48)/14</f>
        <v>6</v>
      </c>
      <c r="U55" s="139">
        <f>(U21+U24+U27+U30+U33+U36+U39+U42+U45+U48)/14</f>
        <v>9</v>
      </c>
      <c r="V55" s="139">
        <f>(V21+V24+V27+V30+V33+V36+V39+V42+V45+V48)/14</f>
        <v>0</v>
      </c>
      <c r="W55" s="351" t="s">
        <v>15</v>
      </c>
      <c r="X55" s="352"/>
      <c r="Y55" s="353"/>
      <c r="Z55" s="354" t="s">
        <v>14</v>
      </c>
      <c r="AA55" s="352"/>
      <c r="AB55" s="137"/>
      <c r="AC55" s="137"/>
      <c r="AD55" s="138"/>
      <c r="AE55" s="139">
        <f>(AE21+AE24+AE27+AE30+AE33+AE36+AE39+AE42+AE45+AE48)/14</f>
        <v>13.5</v>
      </c>
      <c r="AF55" s="139">
        <f>(AF21+AF24+AF27+AF30+AF33+AF36+AF39+AF42+AF45+AF48)/14</f>
        <v>2.5</v>
      </c>
      <c r="AG55" s="139">
        <f>(AG21+AG24+AG27+AG30+AG33+AG36+AG39+AG42+AG45+AG48)/14</f>
        <v>9</v>
      </c>
      <c r="AH55" s="139">
        <f>(AH21+AH24+AH27+AH30+AH33+AH36+AH39+AH42+AH45+AH48)/14</f>
        <v>1</v>
      </c>
      <c r="AI55" s="351" t="s">
        <v>15</v>
      </c>
      <c r="AJ55" s="352"/>
      <c r="AK55" s="353"/>
      <c r="AL55" s="354" t="s">
        <v>14</v>
      </c>
      <c r="AM55" s="352"/>
      <c r="AN55" s="137"/>
      <c r="AO55" s="137"/>
      <c r="AP55" s="138"/>
      <c r="AQ55" s="139">
        <f>(AQ21+AQ24+AQ27+AQ30+AQ33+AQ36+AQ39+AQ42+AQ45+AQ48)/14</f>
        <v>14</v>
      </c>
      <c r="AR55" s="139">
        <f>(AR21+AR24+AR27+AR30+AR33+AR36+AR39+AR42+AR45+AR48)/14</f>
        <v>2</v>
      </c>
      <c r="AS55" s="139">
        <f>(AS21+AS24+AS27+AS30+AS33+AS36+AS39+AS42+AS45+AS48)/14</f>
        <v>11.5</v>
      </c>
      <c r="AT55" s="139">
        <f>(AT21+AT24+AT27+AT30+AT33+AT36+AT39+AT42+AT45+AT48)/14</f>
        <v>0.5</v>
      </c>
      <c r="AU55" s="351" t="s">
        <v>15</v>
      </c>
      <c r="AV55" s="352"/>
      <c r="AW55" s="353"/>
    </row>
    <row r="56" spans="1:63" s="51" customFormat="1" ht="21" customHeight="1" thickTop="1" x14ac:dyDescent="0.25">
      <c r="A56" s="74"/>
      <c r="B56" s="75"/>
      <c r="C56" s="75"/>
      <c r="D56" s="75"/>
      <c r="E56" s="75"/>
      <c r="F56" s="76"/>
      <c r="G56" s="77"/>
      <c r="H56" s="77"/>
      <c r="I56" s="77"/>
      <c r="J56" s="77"/>
      <c r="K56" s="77"/>
      <c r="L56" s="43"/>
      <c r="M56" s="43"/>
      <c r="N56" s="75"/>
      <c r="O56" s="289"/>
      <c r="P56" s="75"/>
      <c r="Q56" s="75"/>
      <c r="R56" s="76"/>
      <c r="S56" s="77"/>
      <c r="T56" s="77"/>
      <c r="U56" s="77"/>
      <c r="V56" s="77"/>
      <c r="W56" s="77"/>
      <c r="X56" s="43"/>
      <c r="Y56" s="43"/>
      <c r="Z56" s="75"/>
      <c r="AA56" s="75"/>
      <c r="AB56" s="75"/>
      <c r="AC56" s="75"/>
      <c r="AD56" s="76"/>
      <c r="AE56" s="77"/>
      <c r="AF56" s="77"/>
      <c r="AG56" s="77"/>
      <c r="AH56" s="77"/>
      <c r="AI56" s="77"/>
      <c r="AJ56" s="43"/>
      <c r="AK56" s="43"/>
      <c r="AL56" s="75"/>
      <c r="AM56" s="75"/>
      <c r="AN56" s="75"/>
      <c r="AO56" s="75"/>
      <c r="AP56" s="76"/>
      <c r="AQ56" s="77"/>
      <c r="AR56" s="77"/>
      <c r="AS56" s="77"/>
      <c r="AT56" s="77"/>
      <c r="AU56" s="77"/>
      <c r="AV56" s="43"/>
      <c r="AW56" s="43"/>
    </row>
    <row r="57" spans="1:63" s="51" customFormat="1" ht="21" customHeight="1" x14ac:dyDescent="0.25">
      <c r="A57" s="362" t="s">
        <v>293</v>
      </c>
      <c r="B57" s="363"/>
      <c r="C57" s="363"/>
      <c r="D57" s="363"/>
      <c r="E57" s="363"/>
      <c r="F57" s="363"/>
      <c r="G57" s="363"/>
      <c r="H57" s="363"/>
      <c r="I57" s="363"/>
      <c r="J57" s="363"/>
      <c r="K57" s="363"/>
      <c r="L57" s="363"/>
      <c r="M57" s="363"/>
      <c r="N57" s="363"/>
      <c r="O57" s="363"/>
      <c r="P57" s="363"/>
      <c r="Q57" s="363"/>
      <c r="R57" s="363"/>
      <c r="S57" s="363"/>
      <c r="T57" s="363"/>
      <c r="U57" s="363"/>
      <c r="V57" s="363"/>
      <c r="W57" s="363"/>
      <c r="X57" s="363"/>
      <c r="Y57" s="363"/>
      <c r="Z57" s="363"/>
      <c r="AA57" s="363"/>
      <c r="AB57" s="363"/>
      <c r="AC57" s="363"/>
      <c r="AD57" s="363"/>
      <c r="AE57" s="363"/>
      <c r="AF57" s="363"/>
      <c r="AG57" s="363"/>
      <c r="AH57" s="363"/>
      <c r="AI57" s="363"/>
      <c r="AJ57" s="363"/>
      <c r="AK57" s="363"/>
      <c r="AL57" s="363"/>
      <c r="AM57" s="363"/>
      <c r="AN57" s="363"/>
      <c r="AO57" s="363"/>
      <c r="AP57" s="363"/>
      <c r="AQ57" s="363"/>
      <c r="AR57" s="363"/>
      <c r="AS57" s="363"/>
      <c r="AT57" s="363"/>
      <c r="AU57" s="363"/>
      <c r="AV57" s="363"/>
      <c r="AW57" s="363"/>
    </row>
    <row r="58" spans="1:63" s="51" customFormat="1" ht="21" customHeight="1" x14ac:dyDescent="0.25">
      <c r="A58" s="74"/>
      <c r="B58" s="75"/>
      <c r="C58" s="75"/>
      <c r="D58" s="75"/>
      <c r="E58" s="75"/>
      <c r="F58" s="76"/>
      <c r="G58" s="77"/>
      <c r="H58" s="77"/>
      <c r="I58" s="77"/>
      <c r="J58" s="77"/>
      <c r="K58" s="77"/>
      <c r="L58" s="43"/>
      <c r="M58" s="43"/>
      <c r="N58" s="75"/>
      <c r="O58" s="289"/>
      <c r="P58" s="75"/>
      <c r="Q58" s="75"/>
      <c r="R58" s="76"/>
      <c r="S58" s="77"/>
      <c r="T58" s="77"/>
      <c r="U58" s="77"/>
      <c r="V58" s="77"/>
      <c r="W58" s="77"/>
      <c r="X58" s="43"/>
      <c r="Y58" s="43"/>
      <c r="Z58" s="75"/>
      <c r="AA58" s="75"/>
      <c r="AB58" s="75"/>
      <c r="AC58" s="75"/>
      <c r="AD58" s="76"/>
      <c r="AE58" s="77"/>
      <c r="AF58" s="77"/>
      <c r="AG58" s="77"/>
      <c r="AH58" s="77"/>
      <c r="AI58" s="77"/>
      <c r="AJ58" s="43"/>
      <c r="AK58" s="43"/>
      <c r="AL58" s="75"/>
      <c r="AM58" s="75"/>
      <c r="AN58" s="75"/>
      <c r="AO58" s="75"/>
      <c r="AP58" s="76"/>
      <c r="AQ58" s="77"/>
      <c r="AR58" s="77"/>
      <c r="AS58" s="77"/>
      <c r="AT58" s="77"/>
      <c r="AU58" s="77"/>
      <c r="AV58" s="43"/>
      <c r="AW58" s="43"/>
    </row>
    <row r="59" spans="1:63" s="51" customFormat="1" ht="21" customHeight="1" x14ac:dyDescent="0.25">
      <c r="B59" s="367" t="s">
        <v>39</v>
      </c>
      <c r="C59" s="367"/>
      <c r="D59" s="367"/>
      <c r="E59" s="367"/>
      <c r="F59" s="367"/>
      <c r="G59" s="367"/>
      <c r="H59" s="367"/>
      <c r="I59" s="367"/>
      <c r="J59" s="77"/>
      <c r="K59" s="77"/>
      <c r="L59" s="43"/>
      <c r="M59" s="43"/>
      <c r="N59" s="75"/>
      <c r="O59" s="289"/>
      <c r="P59" s="75"/>
      <c r="Q59" s="75"/>
      <c r="R59" s="76"/>
      <c r="S59" s="77"/>
      <c r="T59" s="77"/>
      <c r="U59" s="77"/>
      <c r="V59" s="77"/>
      <c r="W59" s="77"/>
      <c r="X59" s="43"/>
      <c r="Y59" s="43"/>
      <c r="Z59" s="75"/>
      <c r="AA59" s="75"/>
      <c r="AB59" s="75"/>
      <c r="AC59" s="75"/>
      <c r="AD59" s="76"/>
      <c r="AE59" s="77"/>
      <c r="AF59" s="77"/>
      <c r="AG59" s="77"/>
      <c r="AH59" s="77"/>
      <c r="AI59" s="77"/>
      <c r="AJ59" s="43"/>
      <c r="AK59" s="43"/>
      <c r="AL59" s="75"/>
      <c r="AM59" s="75"/>
      <c r="AN59" s="367" t="s">
        <v>42</v>
      </c>
      <c r="AO59" s="367"/>
      <c r="AP59" s="367"/>
      <c r="AQ59" s="367"/>
      <c r="AR59" s="367"/>
      <c r="AS59" s="367"/>
      <c r="AT59" s="367"/>
      <c r="AU59" s="367"/>
      <c r="AV59" s="43"/>
      <c r="AW59" s="43"/>
    </row>
    <row r="60" spans="1:63" s="51" customFormat="1" ht="21" customHeight="1" x14ac:dyDescent="0.25">
      <c r="B60" s="368" t="str">
        <f>Coperta!B$46</f>
        <v>Conf.univ.dr.ing. Florin DRĂGAN</v>
      </c>
      <c r="C60" s="368"/>
      <c r="D60" s="368"/>
      <c r="E60" s="368"/>
      <c r="F60" s="368"/>
      <c r="G60" s="368"/>
      <c r="H60" s="368"/>
      <c r="I60" s="368"/>
      <c r="J60" s="63"/>
      <c r="K60" s="63"/>
      <c r="L60" s="64"/>
      <c r="M60" s="64"/>
      <c r="N60" s="63"/>
      <c r="O60" s="290"/>
      <c r="P60" s="63"/>
      <c r="Q60" s="63"/>
      <c r="R60" s="63"/>
      <c r="S60" s="63"/>
      <c r="T60" s="63"/>
      <c r="U60" s="63"/>
      <c r="V60" s="63"/>
      <c r="W60" s="63"/>
      <c r="X60" s="64"/>
      <c r="Y60" s="64"/>
      <c r="Z60" s="63"/>
      <c r="AA60" s="63"/>
      <c r="AB60" s="63"/>
      <c r="AC60" s="63"/>
      <c r="AD60" s="63"/>
      <c r="AE60" s="63"/>
      <c r="AF60" s="63"/>
      <c r="AG60" s="63"/>
      <c r="AH60" s="63"/>
      <c r="AI60" s="63"/>
      <c r="AJ60" s="64"/>
      <c r="AK60" s="64"/>
      <c r="AL60" s="63"/>
      <c r="AM60" s="63"/>
      <c r="AN60" s="368" t="str">
        <f>Coperta!N$46</f>
        <v>Prof.univ.dr.ing. Marius-George MARCU</v>
      </c>
      <c r="AO60" s="368"/>
      <c r="AP60" s="368"/>
      <c r="AQ60" s="368"/>
      <c r="AR60" s="368"/>
      <c r="AS60" s="368"/>
      <c r="AT60" s="368"/>
      <c r="AU60" s="368"/>
      <c r="AV60" s="64"/>
      <c r="AW60" s="64"/>
    </row>
    <row r="61" spans="1:63" s="51" customFormat="1" ht="21" customHeight="1" x14ac:dyDescent="0.25">
      <c r="G61" s="63"/>
      <c r="H61" s="63"/>
      <c r="I61" s="63"/>
      <c r="J61" s="63"/>
      <c r="K61" s="63"/>
      <c r="L61" s="64"/>
      <c r="M61" s="64"/>
      <c r="N61" s="63"/>
      <c r="O61" s="290"/>
      <c r="P61" s="63"/>
      <c r="Q61" s="63"/>
      <c r="R61" s="63"/>
      <c r="S61" s="63"/>
      <c r="T61" s="63"/>
      <c r="U61" s="63"/>
      <c r="V61" s="63"/>
      <c r="W61" s="63"/>
      <c r="X61" s="64"/>
      <c r="Y61" s="64"/>
      <c r="Z61" s="63"/>
      <c r="AA61" s="63"/>
      <c r="AB61" s="63"/>
      <c r="AC61" s="63"/>
      <c r="AD61" s="63"/>
      <c r="AE61" s="63"/>
      <c r="AF61" s="63"/>
      <c r="AG61" s="63"/>
      <c r="AH61" s="63"/>
      <c r="AI61" s="63"/>
      <c r="AJ61" s="64"/>
      <c r="AK61" s="64"/>
      <c r="AL61" s="63"/>
      <c r="AM61" s="63"/>
      <c r="AN61" s="63"/>
      <c r="AT61" s="63"/>
      <c r="AU61" s="63"/>
      <c r="AV61" s="64"/>
      <c r="AW61" s="64"/>
    </row>
    <row r="62" spans="1:63" s="51" customFormat="1" ht="21" customHeight="1" x14ac:dyDescent="0.25">
      <c r="A62" s="74"/>
      <c r="B62" s="75"/>
      <c r="C62" s="75"/>
      <c r="D62" s="75"/>
      <c r="E62" s="75"/>
      <c r="F62" s="76"/>
      <c r="G62" s="77"/>
      <c r="H62" s="77"/>
      <c r="I62" s="77"/>
      <c r="J62" s="77"/>
      <c r="K62" s="77"/>
      <c r="L62" s="43"/>
      <c r="M62" s="43"/>
      <c r="N62" s="75"/>
      <c r="O62" s="289"/>
      <c r="P62" s="75"/>
      <c r="Q62" s="75"/>
      <c r="R62" s="76"/>
      <c r="S62" s="77"/>
      <c r="T62" s="77"/>
      <c r="U62" s="77"/>
      <c r="V62" s="77"/>
      <c r="W62" s="77"/>
      <c r="X62" s="43"/>
      <c r="Y62" s="43"/>
      <c r="Z62" s="75"/>
      <c r="AA62" s="75"/>
      <c r="AB62" s="75"/>
      <c r="AC62" s="75"/>
      <c r="AD62" s="76"/>
      <c r="AE62" s="77"/>
      <c r="AF62" s="77"/>
      <c r="AG62" s="77"/>
      <c r="AH62" s="77"/>
      <c r="AI62" s="77"/>
      <c r="AJ62" s="43"/>
      <c r="AK62" s="43"/>
      <c r="AL62" s="75"/>
      <c r="AM62" s="75"/>
      <c r="AN62" s="75"/>
      <c r="AO62" s="75"/>
      <c r="AP62" s="76"/>
      <c r="AQ62" s="77"/>
      <c r="AR62" s="77"/>
      <c r="AS62" s="77"/>
      <c r="AT62" s="77"/>
      <c r="AU62" s="77"/>
      <c r="AV62" s="43"/>
      <c r="AW62" s="43"/>
    </row>
    <row r="63" spans="1:63" s="51" customFormat="1" ht="21" customHeight="1" x14ac:dyDescent="0.25">
      <c r="A63" s="74"/>
      <c r="B63" s="75"/>
      <c r="C63" s="75"/>
      <c r="D63" s="75"/>
      <c r="E63" s="75"/>
      <c r="F63" s="76"/>
      <c r="G63" s="77"/>
      <c r="H63" s="77"/>
      <c r="I63" s="77"/>
      <c r="J63" s="77"/>
      <c r="K63" s="77"/>
      <c r="L63" s="43"/>
      <c r="M63" s="43"/>
      <c r="N63" s="75"/>
      <c r="O63" s="289"/>
      <c r="P63" s="75"/>
      <c r="Q63" s="75"/>
      <c r="R63" s="76"/>
      <c r="S63" s="77"/>
      <c r="T63" s="77"/>
      <c r="U63" s="77"/>
      <c r="V63" s="77"/>
      <c r="W63" s="77"/>
      <c r="X63" s="43"/>
      <c r="Y63" s="43"/>
      <c r="Z63" s="75"/>
      <c r="AA63" s="75"/>
      <c r="AB63" s="75"/>
      <c r="AC63" s="75"/>
      <c r="AD63" s="76"/>
      <c r="AE63" s="77"/>
      <c r="AF63" s="77"/>
      <c r="AG63" s="77"/>
      <c r="AH63" s="77"/>
      <c r="AI63" s="77"/>
      <c r="AJ63" s="43"/>
      <c r="AK63" s="43"/>
      <c r="AL63" s="75"/>
      <c r="AM63" s="75"/>
      <c r="AN63" s="75"/>
      <c r="AO63" s="75"/>
      <c r="AP63" s="76"/>
      <c r="AQ63" s="77"/>
      <c r="AR63" s="77"/>
      <c r="AS63" s="77"/>
      <c r="AT63" s="77"/>
      <c r="AU63" s="77"/>
      <c r="AV63" s="43"/>
      <c r="AW63" s="43"/>
    </row>
    <row r="64" spans="1:63" s="51" customFormat="1" ht="21" customHeight="1" x14ac:dyDescent="0.25">
      <c r="B64" s="63"/>
      <c r="C64" s="63"/>
      <c r="D64" s="63"/>
      <c r="E64" s="63"/>
      <c r="F64" s="63"/>
      <c r="G64" s="63"/>
      <c r="H64" s="63"/>
      <c r="I64" s="63"/>
      <c r="J64" s="63"/>
      <c r="K64" s="63"/>
      <c r="L64" s="64"/>
      <c r="M64" s="64"/>
      <c r="N64" s="63"/>
      <c r="O64" s="290"/>
      <c r="P64" s="63"/>
      <c r="Q64" s="63"/>
      <c r="R64" s="63"/>
      <c r="S64" s="63"/>
      <c r="T64" s="63"/>
      <c r="U64" s="63"/>
      <c r="V64" s="63"/>
      <c r="W64" s="63"/>
      <c r="X64" s="64"/>
      <c r="Y64" s="64"/>
      <c r="Z64" s="63"/>
      <c r="AA64" s="63"/>
      <c r="AB64" s="63"/>
      <c r="AC64" s="63"/>
      <c r="AD64" s="63"/>
      <c r="AE64" s="63"/>
      <c r="AF64" s="63"/>
      <c r="AG64" s="63"/>
      <c r="AH64" s="63"/>
      <c r="AI64" s="63"/>
      <c r="AJ64" s="64"/>
      <c r="AK64" s="64"/>
      <c r="AL64" s="63"/>
      <c r="AM64" s="63"/>
      <c r="AN64" s="63"/>
      <c r="AO64" s="63"/>
      <c r="AP64" s="63"/>
      <c r="AQ64" s="63"/>
      <c r="AR64" s="63"/>
      <c r="AS64" s="63"/>
      <c r="AT64" s="63"/>
      <c r="AU64" s="63"/>
      <c r="AV64" s="64"/>
      <c r="AW64" s="64"/>
    </row>
    <row r="65" spans="1:50" s="51" customFormat="1" ht="21" customHeight="1" x14ac:dyDescent="0.25">
      <c r="B65" s="63"/>
      <c r="C65" s="63"/>
      <c r="D65" s="63"/>
      <c r="E65" s="63"/>
      <c r="F65" s="63"/>
      <c r="G65" s="63"/>
      <c r="H65" s="63"/>
      <c r="I65" s="63"/>
      <c r="J65" s="63"/>
      <c r="K65" s="63"/>
      <c r="L65" s="64"/>
      <c r="M65" s="64"/>
      <c r="N65" s="63"/>
      <c r="O65" s="290"/>
      <c r="P65" s="63"/>
      <c r="Q65" s="63"/>
      <c r="R65" s="63"/>
      <c r="S65" s="63"/>
      <c r="T65" s="63"/>
      <c r="U65" s="63"/>
      <c r="V65" s="63"/>
      <c r="W65" s="63"/>
      <c r="X65" s="64"/>
      <c r="Y65" s="64"/>
      <c r="Z65" s="63"/>
      <c r="AA65" s="63"/>
      <c r="AB65" s="63"/>
      <c r="AC65" s="63"/>
      <c r="AD65" s="63"/>
      <c r="AE65" s="63"/>
      <c r="AF65" s="63"/>
      <c r="AG65" s="63"/>
      <c r="AH65" s="63"/>
      <c r="AI65" s="63"/>
      <c r="AJ65" s="64"/>
      <c r="AK65" s="64"/>
      <c r="AL65" s="63"/>
      <c r="AM65" s="63"/>
      <c r="AN65" s="63"/>
      <c r="AO65" s="63"/>
      <c r="AP65" s="63"/>
      <c r="AQ65" s="63"/>
      <c r="AR65" s="63"/>
      <c r="AS65" s="63"/>
      <c r="AT65" s="63"/>
      <c r="AU65" s="63"/>
      <c r="AV65" s="64"/>
      <c r="AW65" s="64"/>
    </row>
    <row r="66" spans="1:50" s="66" customFormat="1" ht="21" customHeight="1" x14ac:dyDescent="0.25">
      <c r="A66" s="51"/>
      <c r="B66" s="63"/>
      <c r="C66" s="63"/>
      <c r="D66" s="63"/>
      <c r="E66" s="63"/>
      <c r="F66" s="63"/>
      <c r="G66" s="63"/>
      <c r="H66" s="63"/>
      <c r="I66" s="63"/>
      <c r="J66" s="63"/>
      <c r="K66" s="63"/>
      <c r="L66" s="64"/>
      <c r="M66" s="64"/>
      <c r="N66" s="63"/>
      <c r="O66" s="290"/>
      <c r="P66" s="63"/>
      <c r="Q66" s="63"/>
      <c r="R66" s="63"/>
      <c r="S66" s="63"/>
      <c r="T66" s="63"/>
      <c r="U66" s="63"/>
      <c r="V66" s="63"/>
      <c r="W66" s="63"/>
      <c r="X66" s="64"/>
      <c r="Y66" s="64"/>
      <c r="Z66" s="63"/>
      <c r="AA66" s="63"/>
      <c r="AB66" s="63"/>
      <c r="AC66" s="63"/>
      <c r="AD66" s="63"/>
      <c r="AE66" s="63"/>
      <c r="AF66" s="63"/>
      <c r="AG66" s="63"/>
      <c r="AH66" s="63"/>
      <c r="AI66" s="63"/>
      <c r="AJ66" s="64"/>
      <c r="AK66" s="64"/>
      <c r="AL66" s="63"/>
      <c r="AM66" s="63"/>
      <c r="AN66" s="63"/>
      <c r="AO66" s="63"/>
      <c r="AP66" s="63"/>
      <c r="AQ66" s="63"/>
      <c r="AR66" s="63"/>
      <c r="AS66" s="63"/>
      <c r="AT66" s="63"/>
      <c r="AU66" s="63"/>
      <c r="AV66" s="64"/>
      <c r="AW66" s="64"/>
    </row>
    <row r="67" spans="1:50" s="50" customFormat="1" ht="21" customHeight="1" x14ac:dyDescent="0.3">
      <c r="A67" s="407" t="s">
        <v>74</v>
      </c>
      <c r="B67" s="407"/>
      <c r="C67" s="407"/>
      <c r="D67" s="407"/>
      <c r="E67" s="407"/>
      <c r="F67" s="407"/>
      <c r="G67" s="407"/>
      <c r="H67" s="407"/>
      <c r="I67" s="407"/>
      <c r="J67" s="407"/>
      <c r="K67" s="407"/>
      <c r="L67" s="407"/>
      <c r="M67" s="407"/>
      <c r="N67" s="407"/>
      <c r="O67" s="407"/>
      <c r="P67" s="407"/>
      <c r="Q67" s="407"/>
      <c r="R67" s="407"/>
      <c r="S67" s="407"/>
      <c r="T67" s="407"/>
      <c r="U67" s="407"/>
      <c r="V67" s="407"/>
      <c r="W67" s="407"/>
      <c r="X67" s="407"/>
      <c r="Y67" s="407"/>
      <c r="Z67" s="407"/>
      <c r="AA67" s="407"/>
      <c r="AB67" s="407"/>
      <c r="AC67" s="407"/>
      <c r="AD67" s="407"/>
      <c r="AE67" s="407"/>
      <c r="AF67" s="407"/>
      <c r="AG67" s="407"/>
      <c r="AH67" s="407"/>
      <c r="AI67" s="407"/>
      <c r="AJ67" s="407"/>
      <c r="AK67" s="407"/>
      <c r="AL67" s="407"/>
      <c r="AM67" s="407"/>
      <c r="AN67" s="407"/>
      <c r="AO67" s="407"/>
      <c r="AP67" s="407"/>
      <c r="AQ67" s="407"/>
      <c r="AR67" s="407"/>
      <c r="AS67" s="407"/>
      <c r="AT67" s="407"/>
      <c r="AU67" s="407"/>
      <c r="AV67" s="407"/>
      <c r="AW67" s="407"/>
    </row>
    <row r="68" spans="1:50" s="51" customFormat="1" ht="21" customHeight="1" thickBot="1" x14ac:dyDescent="0.3">
      <c r="A68" s="407" t="str">
        <f>A16</f>
        <v>Pentru seria de studenti 2023-2027</v>
      </c>
      <c r="B68" s="407"/>
      <c r="C68" s="407"/>
      <c r="D68" s="407"/>
      <c r="E68" s="407"/>
      <c r="F68" s="407"/>
      <c r="G68" s="407"/>
      <c r="H68" s="407"/>
      <c r="I68" s="407"/>
      <c r="J68" s="407"/>
      <c r="K68" s="407"/>
      <c r="L68" s="407"/>
      <c r="M68" s="407"/>
      <c r="N68" s="407"/>
      <c r="O68" s="407"/>
      <c r="P68" s="407"/>
      <c r="Q68" s="407"/>
      <c r="R68" s="407"/>
      <c r="S68" s="407"/>
      <c r="T68" s="407"/>
      <c r="U68" s="407"/>
      <c r="V68" s="407"/>
      <c r="W68" s="407"/>
      <c r="X68" s="407"/>
      <c r="Y68" s="407"/>
      <c r="Z68" s="407"/>
      <c r="AA68" s="407"/>
      <c r="AB68" s="407"/>
      <c r="AC68" s="407"/>
      <c r="AD68" s="407"/>
      <c r="AE68" s="407"/>
      <c r="AF68" s="407"/>
      <c r="AG68" s="407"/>
      <c r="AH68" s="407"/>
      <c r="AI68" s="407"/>
      <c r="AJ68" s="407"/>
      <c r="AK68" s="407"/>
      <c r="AL68" s="407"/>
      <c r="AM68" s="407"/>
      <c r="AN68" s="407"/>
      <c r="AO68" s="407"/>
      <c r="AP68" s="407"/>
      <c r="AQ68" s="407"/>
      <c r="AR68" s="407"/>
      <c r="AS68" s="407"/>
      <c r="AT68" s="407"/>
      <c r="AU68" s="407"/>
      <c r="AV68" s="407"/>
      <c r="AW68" s="407"/>
    </row>
    <row r="69" spans="1:50" s="51" customFormat="1" ht="21" customHeight="1" thickTop="1" thickBot="1" x14ac:dyDescent="0.3">
      <c r="B69" s="388" t="str">
        <f>IF(ISBLANK($G$12),"ANUL III",CONCATENATE("ANUL III (20",$G$12+2,-20,$G$12+3,")"))</f>
        <v>ANUL III (2025-2026)</v>
      </c>
      <c r="C69" s="389"/>
      <c r="D69" s="389"/>
      <c r="E69" s="389"/>
      <c r="F69" s="389"/>
      <c r="G69" s="389"/>
      <c r="H69" s="389"/>
      <c r="I69" s="389"/>
      <c r="J69" s="389"/>
      <c r="K69" s="389"/>
      <c r="L69" s="389"/>
      <c r="M69" s="389"/>
      <c r="N69" s="389"/>
      <c r="O69" s="389"/>
      <c r="P69" s="389"/>
      <c r="Q69" s="389"/>
      <c r="R69" s="389"/>
      <c r="S69" s="389"/>
      <c r="T69" s="389"/>
      <c r="U69" s="389"/>
      <c r="V69" s="389"/>
      <c r="W69" s="389"/>
      <c r="X69" s="389"/>
      <c r="Y69" s="389"/>
      <c r="Z69" s="388" t="str">
        <f>IF(ISBLANK($G$12),"ANUL IV",CONCATENATE("ANUL IV (20",$G$12+3,-20,$G$12+4,")"))</f>
        <v>ANUL IV (2026-2027)</v>
      </c>
      <c r="AA69" s="389"/>
      <c r="AB69" s="389"/>
      <c r="AC69" s="389"/>
      <c r="AD69" s="389"/>
      <c r="AE69" s="389"/>
      <c r="AF69" s="389"/>
      <c r="AG69" s="389"/>
      <c r="AH69" s="389"/>
      <c r="AI69" s="389"/>
      <c r="AJ69" s="389"/>
      <c r="AK69" s="389"/>
      <c r="AL69" s="389"/>
      <c r="AM69" s="389"/>
      <c r="AN69" s="389"/>
      <c r="AO69" s="389"/>
      <c r="AP69" s="389"/>
      <c r="AQ69" s="389"/>
      <c r="AR69" s="389"/>
      <c r="AS69" s="389"/>
      <c r="AT69" s="389"/>
      <c r="AU69" s="389"/>
      <c r="AV69" s="389"/>
      <c r="AW69" s="389"/>
    </row>
    <row r="70" spans="1:50" s="50" customFormat="1" ht="21" customHeight="1" thickTop="1" thickBot="1" x14ac:dyDescent="0.35">
      <c r="A70" s="52"/>
      <c r="B70" s="388" t="s">
        <v>75</v>
      </c>
      <c r="C70" s="389"/>
      <c r="D70" s="389"/>
      <c r="E70" s="389"/>
      <c r="F70" s="389"/>
      <c r="G70" s="389"/>
      <c r="H70" s="389"/>
      <c r="I70" s="389"/>
      <c r="J70" s="389"/>
      <c r="K70" s="389"/>
      <c r="L70" s="389"/>
      <c r="M70" s="389"/>
      <c r="N70" s="388" t="s">
        <v>76</v>
      </c>
      <c r="O70" s="389"/>
      <c r="P70" s="389"/>
      <c r="Q70" s="389"/>
      <c r="R70" s="389"/>
      <c r="S70" s="389"/>
      <c r="T70" s="389"/>
      <c r="U70" s="389"/>
      <c r="V70" s="389"/>
      <c r="W70" s="389"/>
      <c r="X70" s="389"/>
      <c r="Y70" s="389"/>
      <c r="Z70" s="388" t="s">
        <v>77</v>
      </c>
      <c r="AA70" s="389"/>
      <c r="AB70" s="389"/>
      <c r="AC70" s="389"/>
      <c r="AD70" s="389"/>
      <c r="AE70" s="389"/>
      <c r="AF70" s="389"/>
      <c r="AG70" s="389"/>
      <c r="AH70" s="389"/>
      <c r="AI70" s="389"/>
      <c r="AJ70" s="389"/>
      <c r="AK70" s="389"/>
      <c r="AL70" s="388" t="s">
        <v>78</v>
      </c>
      <c r="AM70" s="389"/>
      <c r="AN70" s="389"/>
      <c r="AO70" s="389"/>
      <c r="AP70" s="389"/>
      <c r="AQ70" s="389"/>
      <c r="AR70" s="389"/>
      <c r="AS70" s="389"/>
      <c r="AT70" s="389"/>
      <c r="AU70" s="389"/>
      <c r="AV70" s="389"/>
      <c r="AW70" s="389"/>
    </row>
    <row r="71" spans="1:50" s="50" customFormat="1" ht="21" customHeight="1" thickTop="1" x14ac:dyDescent="0.3">
      <c r="A71" s="408" t="s">
        <v>52</v>
      </c>
      <c r="B71" s="398" t="s">
        <v>336</v>
      </c>
      <c r="C71" s="399"/>
      <c r="D71" s="399"/>
      <c r="E71" s="399"/>
      <c r="F71" s="399"/>
      <c r="G71" s="399"/>
      <c r="H71" s="399"/>
      <c r="I71" s="399"/>
      <c r="J71" s="399"/>
      <c r="K71" s="399"/>
      <c r="L71" s="399"/>
      <c r="M71" s="400"/>
      <c r="N71" s="398" t="s">
        <v>342</v>
      </c>
      <c r="O71" s="399"/>
      <c r="P71" s="399"/>
      <c r="Q71" s="399"/>
      <c r="R71" s="399"/>
      <c r="S71" s="399"/>
      <c r="T71" s="399"/>
      <c r="U71" s="399"/>
      <c r="V71" s="399"/>
      <c r="W71" s="399"/>
      <c r="X71" s="399"/>
      <c r="Y71" s="400"/>
      <c r="Z71" s="398" t="s">
        <v>351</v>
      </c>
      <c r="AA71" s="399"/>
      <c r="AB71" s="399"/>
      <c r="AC71" s="399"/>
      <c r="AD71" s="399"/>
      <c r="AE71" s="399"/>
      <c r="AF71" s="399"/>
      <c r="AG71" s="399"/>
      <c r="AH71" s="399"/>
      <c r="AI71" s="399"/>
      <c r="AJ71" s="399"/>
      <c r="AK71" s="400"/>
      <c r="AL71" s="398" t="s">
        <v>358</v>
      </c>
      <c r="AM71" s="399"/>
      <c r="AN71" s="399"/>
      <c r="AO71" s="399"/>
      <c r="AP71" s="399"/>
      <c r="AQ71" s="399"/>
      <c r="AR71" s="399"/>
      <c r="AS71" s="399"/>
      <c r="AT71" s="399"/>
      <c r="AU71" s="399"/>
      <c r="AV71" s="399"/>
      <c r="AW71" s="400"/>
    </row>
    <row r="72" spans="1:50" s="53" customFormat="1" ht="21" customHeight="1" x14ac:dyDescent="0.3">
      <c r="A72" s="409"/>
      <c r="B72" s="401"/>
      <c r="C72" s="402"/>
      <c r="D72" s="402"/>
      <c r="E72" s="402"/>
      <c r="F72" s="402"/>
      <c r="G72" s="402"/>
      <c r="H72" s="402"/>
      <c r="I72" s="402"/>
      <c r="J72" s="402"/>
      <c r="K72" s="402"/>
      <c r="L72" s="402"/>
      <c r="M72" s="403"/>
      <c r="N72" s="401"/>
      <c r="O72" s="402"/>
      <c r="P72" s="402"/>
      <c r="Q72" s="402"/>
      <c r="R72" s="402"/>
      <c r="S72" s="402"/>
      <c r="T72" s="402"/>
      <c r="U72" s="402"/>
      <c r="V72" s="402"/>
      <c r="W72" s="402"/>
      <c r="X72" s="402"/>
      <c r="Y72" s="403"/>
      <c r="Z72" s="401"/>
      <c r="AA72" s="402"/>
      <c r="AB72" s="402"/>
      <c r="AC72" s="402"/>
      <c r="AD72" s="402"/>
      <c r="AE72" s="402"/>
      <c r="AF72" s="402"/>
      <c r="AG72" s="402"/>
      <c r="AH72" s="402"/>
      <c r="AI72" s="402"/>
      <c r="AJ72" s="402"/>
      <c r="AK72" s="403"/>
      <c r="AL72" s="401"/>
      <c r="AM72" s="402"/>
      <c r="AN72" s="402"/>
      <c r="AO72" s="402"/>
      <c r="AP72" s="402"/>
      <c r="AQ72" s="402"/>
      <c r="AR72" s="402"/>
      <c r="AS72" s="402"/>
      <c r="AT72" s="402"/>
      <c r="AU72" s="402"/>
      <c r="AV72" s="402"/>
      <c r="AW72" s="403"/>
    </row>
    <row r="73" spans="1:50" s="53" customFormat="1" ht="21" customHeight="1" thickBot="1" x14ac:dyDescent="0.35">
      <c r="A73" s="410"/>
      <c r="B73" s="411" t="str">
        <f>IF(ISBLANK(B71),"",CONCATENATE($E$12,$F$12,".",$G$12,".","0",RIGHT($B$70,1),".",RIGHT(L73,1),$A71,IF(COUNTIFS(B71,"*op?ional*")=1,"-ij","")))</f>
        <v>L021.23.05.S1</v>
      </c>
      <c r="C73" s="412"/>
      <c r="D73" s="413"/>
      <c r="E73" s="319">
        <v>5</v>
      </c>
      <c r="F73" s="320" t="s">
        <v>5</v>
      </c>
      <c r="G73" s="321">
        <v>28</v>
      </c>
      <c r="H73" s="322">
        <v>0</v>
      </c>
      <c r="I73" s="322">
        <v>28</v>
      </c>
      <c r="J73" s="323">
        <v>7</v>
      </c>
      <c r="K73" s="324"/>
      <c r="L73" s="324" t="s">
        <v>58</v>
      </c>
      <c r="M73" s="320">
        <f>25*E73-SUM(G73:K73)</f>
        <v>62</v>
      </c>
      <c r="N73" s="411" t="str">
        <f>IF(ISBLANK(N71),"",CONCATENATE($E$12,$F$12,".",$G$12,".","0",RIGHT($N$70,1),".",RIGHT(X73,1),$A71,IF(COUNTIFS(N71,"*op?ional*")=1,"-ij","")))</f>
        <v>L021.23.06.D1</v>
      </c>
      <c r="O73" s="412"/>
      <c r="P73" s="413"/>
      <c r="Q73" s="319">
        <v>4</v>
      </c>
      <c r="R73" s="320" t="s">
        <v>5</v>
      </c>
      <c r="S73" s="321">
        <v>28</v>
      </c>
      <c r="T73" s="322">
        <v>0</v>
      </c>
      <c r="U73" s="322">
        <v>14</v>
      </c>
      <c r="V73" s="323">
        <v>7</v>
      </c>
      <c r="W73" s="324"/>
      <c r="X73" s="324" t="s">
        <v>53</v>
      </c>
      <c r="Y73" s="320">
        <f>25*Q73-SUM(S73:W73)</f>
        <v>51</v>
      </c>
      <c r="Z73" s="411" t="str">
        <f>IF(ISBLANK(Z71),"",CONCATENATE($E$12,$F$12,".",$G$12,".","0",RIGHT($Z$70,1),".",RIGHT(AJ73,1),$A71,IF(COUNTIFS(Z71,"*op?ional*")=1,"-ij","")))</f>
        <v>L021.23.07.S1-ij</v>
      </c>
      <c r="AA73" s="412"/>
      <c r="AB73" s="413"/>
      <c r="AC73" s="319">
        <v>4</v>
      </c>
      <c r="AD73" s="320" t="s">
        <v>290</v>
      </c>
      <c r="AE73" s="321">
        <v>28</v>
      </c>
      <c r="AF73" s="322">
        <v>0</v>
      </c>
      <c r="AG73" s="322">
        <v>28</v>
      </c>
      <c r="AH73" s="323">
        <v>0</v>
      </c>
      <c r="AI73" s="324"/>
      <c r="AJ73" s="324" t="s">
        <v>58</v>
      </c>
      <c r="AK73" s="320">
        <f>25*AC73-SUM(AE73:AI73)</f>
        <v>44</v>
      </c>
      <c r="AL73" s="411" t="str">
        <f>IF(ISBLANK(AL71), "",CONCATENATE($E$12,$F$12,".",$G$12,".","0",RIGHT($AL$70,1),".",RIGHT(AV73,1),$A71,IF(COUNTIFS(AL71,"*op?ional*")=1,"-ij","")))</f>
        <v>L021.23.08.S1</v>
      </c>
      <c r="AM73" s="412"/>
      <c r="AN73" s="413"/>
      <c r="AO73" s="319">
        <v>4</v>
      </c>
      <c r="AP73" s="320" t="s">
        <v>290</v>
      </c>
      <c r="AQ73" s="321">
        <v>28</v>
      </c>
      <c r="AR73" s="322">
        <v>0</v>
      </c>
      <c r="AS73" s="322">
        <v>0</v>
      </c>
      <c r="AT73" s="323">
        <v>14</v>
      </c>
      <c r="AU73" s="324"/>
      <c r="AV73" s="324" t="s">
        <v>58</v>
      </c>
      <c r="AW73" s="320">
        <f>25*AO73-SUM(AQ73:AU73)</f>
        <v>58</v>
      </c>
      <c r="AX73" s="53" t="s">
        <v>31</v>
      </c>
    </row>
    <row r="74" spans="1:50" s="53" customFormat="1" ht="21" customHeight="1" thickTop="1" x14ac:dyDescent="0.3">
      <c r="A74" s="408" t="s">
        <v>54</v>
      </c>
      <c r="B74" s="398" t="s">
        <v>451</v>
      </c>
      <c r="C74" s="399"/>
      <c r="D74" s="399"/>
      <c r="E74" s="399"/>
      <c r="F74" s="399"/>
      <c r="G74" s="399"/>
      <c r="H74" s="399"/>
      <c r="I74" s="399"/>
      <c r="J74" s="399"/>
      <c r="K74" s="399"/>
      <c r="L74" s="399"/>
      <c r="M74" s="400"/>
      <c r="N74" s="398" t="s">
        <v>343</v>
      </c>
      <c r="O74" s="399"/>
      <c r="P74" s="399"/>
      <c r="Q74" s="399"/>
      <c r="R74" s="399"/>
      <c r="S74" s="399"/>
      <c r="T74" s="399"/>
      <c r="U74" s="399"/>
      <c r="V74" s="399"/>
      <c r="W74" s="399"/>
      <c r="X74" s="399"/>
      <c r="Y74" s="400"/>
      <c r="Z74" s="398" t="s">
        <v>352</v>
      </c>
      <c r="AA74" s="399"/>
      <c r="AB74" s="399"/>
      <c r="AC74" s="399"/>
      <c r="AD74" s="399"/>
      <c r="AE74" s="399"/>
      <c r="AF74" s="399"/>
      <c r="AG74" s="399"/>
      <c r="AH74" s="399"/>
      <c r="AI74" s="399"/>
      <c r="AJ74" s="399"/>
      <c r="AK74" s="400"/>
      <c r="AL74" s="398" t="s">
        <v>359</v>
      </c>
      <c r="AM74" s="399"/>
      <c r="AN74" s="399"/>
      <c r="AO74" s="399"/>
      <c r="AP74" s="399"/>
      <c r="AQ74" s="399"/>
      <c r="AR74" s="399"/>
      <c r="AS74" s="399"/>
      <c r="AT74" s="399"/>
      <c r="AU74" s="399"/>
      <c r="AV74" s="399"/>
      <c r="AW74" s="400"/>
    </row>
    <row r="75" spans="1:50" s="53" customFormat="1" ht="21" customHeight="1" x14ac:dyDescent="0.3">
      <c r="A75" s="409"/>
      <c r="B75" s="401"/>
      <c r="C75" s="402"/>
      <c r="D75" s="402"/>
      <c r="E75" s="402"/>
      <c r="F75" s="402"/>
      <c r="G75" s="402"/>
      <c r="H75" s="402"/>
      <c r="I75" s="402"/>
      <c r="J75" s="402"/>
      <c r="K75" s="402"/>
      <c r="L75" s="402"/>
      <c r="M75" s="403"/>
      <c r="N75" s="401"/>
      <c r="O75" s="402"/>
      <c r="P75" s="402"/>
      <c r="Q75" s="402"/>
      <c r="R75" s="402"/>
      <c r="S75" s="402"/>
      <c r="T75" s="402"/>
      <c r="U75" s="402"/>
      <c r="V75" s="402"/>
      <c r="W75" s="402"/>
      <c r="X75" s="402"/>
      <c r="Y75" s="403"/>
      <c r="Z75" s="401"/>
      <c r="AA75" s="402"/>
      <c r="AB75" s="402"/>
      <c r="AC75" s="402"/>
      <c r="AD75" s="402"/>
      <c r="AE75" s="402"/>
      <c r="AF75" s="402"/>
      <c r="AG75" s="402"/>
      <c r="AH75" s="402"/>
      <c r="AI75" s="402"/>
      <c r="AJ75" s="402"/>
      <c r="AK75" s="403"/>
      <c r="AL75" s="401"/>
      <c r="AM75" s="402"/>
      <c r="AN75" s="402"/>
      <c r="AO75" s="402"/>
      <c r="AP75" s="402"/>
      <c r="AQ75" s="402"/>
      <c r="AR75" s="402"/>
      <c r="AS75" s="402"/>
      <c r="AT75" s="402"/>
      <c r="AU75" s="402"/>
      <c r="AV75" s="402"/>
      <c r="AW75" s="403"/>
    </row>
    <row r="76" spans="1:50" s="53" customFormat="1" ht="21" customHeight="1" thickBot="1" x14ac:dyDescent="0.35">
      <c r="A76" s="410"/>
      <c r="B76" s="411" t="str">
        <f>IF(ISBLANK(B74),"",CONCATENATE($E$12,$F$12,".",$G$12,".","0",RIGHT($B$70,1),".",RIGHT(L76,1),$A74,IF(COUNTIFS(B74,"*op?ional*")=1,"-ij","")))</f>
        <v>L021.23.05.D2</v>
      </c>
      <c r="C76" s="412"/>
      <c r="D76" s="413"/>
      <c r="E76" s="319">
        <v>5</v>
      </c>
      <c r="F76" s="320" t="s">
        <v>5</v>
      </c>
      <c r="G76" s="321">
        <v>28</v>
      </c>
      <c r="H76" s="322">
        <v>0</v>
      </c>
      <c r="I76" s="322">
        <v>14</v>
      </c>
      <c r="J76" s="323">
        <v>14</v>
      </c>
      <c r="K76" s="324"/>
      <c r="L76" s="324" t="s">
        <v>53</v>
      </c>
      <c r="M76" s="320">
        <f>25*E76-SUM(G76:K76)</f>
        <v>69</v>
      </c>
      <c r="N76" s="411" t="str">
        <f>IF(ISBLANK(N74),"",CONCATENATE($E$12,$F$12,".",$G$12,".","0",RIGHT($N$70,1),".",RIGHT(X76,1),$A74,IF(COUNTIFS(N74,"*op?ional*")=1,"-ij","")))</f>
        <v>L021.23.06.S2</v>
      </c>
      <c r="O76" s="412"/>
      <c r="P76" s="413"/>
      <c r="Q76" s="319">
        <v>4</v>
      </c>
      <c r="R76" s="320" t="s">
        <v>290</v>
      </c>
      <c r="S76" s="321">
        <v>35</v>
      </c>
      <c r="T76" s="322">
        <v>0</v>
      </c>
      <c r="U76" s="322">
        <v>28</v>
      </c>
      <c r="V76" s="323">
        <v>0</v>
      </c>
      <c r="W76" s="324"/>
      <c r="X76" s="324" t="s">
        <v>58</v>
      </c>
      <c r="Y76" s="320">
        <f>25*Q76-SUM(S76:W76)</f>
        <v>37</v>
      </c>
      <c r="Z76" s="411" t="str">
        <f>IF(ISBLANK(Z74),"",CONCATENATE($E$12,$F$12,".",$G$12,".","0",RIGHT($Z$70,1),".",RIGHT(AJ76,1),$A74,IF(COUNTIFS(Z74,"*op?ional*")=1,"-ij","")))</f>
        <v>L021.23.07.S2-ij</v>
      </c>
      <c r="AA76" s="412"/>
      <c r="AB76" s="413"/>
      <c r="AC76" s="319">
        <v>4</v>
      </c>
      <c r="AD76" s="320" t="s">
        <v>290</v>
      </c>
      <c r="AE76" s="321">
        <v>28</v>
      </c>
      <c r="AF76" s="322">
        <v>0</v>
      </c>
      <c r="AG76" s="322">
        <v>28</v>
      </c>
      <c r="AH76" s="323">
        <v>0</v>
      </c>
      <c r="AI76" s="324"/>
      <c r="AJ76" s="324" t="s">
        <v>58</v>
      </c>
      <c r="AK76" s="320">
        <f>25*AC76-SUM(AE76:AI76)</f>
        <v>44</v>
      </c>
      <c r="AL76" s="411" t="str">
        <f>IF(ISBLANK(AL74), "",CONCATENATE($E$12,$F$12,".",$G$12,".","0",RIGHT($AL$70,1),".",RIGHT(AV76,1),$A74,IF(COUNTIFS(AL74,"*op?ional*")=1,"-ij","")))</f>
        <v>L021.23.08.S2-ij</v>
      </c>
      <c r="AM76" s="412"/>
      <c r="AN76" s="413"/>
      <c r="AO76" s="319">
        <v>4</v>
      </c>
      <c r="AP76" s="320" t="s">
        <v>5</v>
      </c>
      <c r="AQ76" s="321">
        <v>28</v>
      </c>
      <c r="AR76" s="322">
        <v>0</v>
      </c>
      <c r="AS76" s="322">
        <v>14</v>
      </c>
      <c r="AT76" s="323">
        <v>0</v>
      </c>
      <c r="AU76" s="324"/>
      <c r="AV76" s="324" t="s">
        <v>58</v>
      </c>
      <c r="AW76" s="320">
        <f>25*AO76-SUM(AQ76:AU76)</f>
        <v>58</v>
      </c>
    </row>
    <row r="77" spans="1:50" s="53" customFormat="1" ht="21" customHeight="1" thickTop="1" x14ac:dyDescent="0.3">
      <c r="A77" s="408" t="s">
        <v>55</v>
      </c>
      <c r="B77" s="398" t="s">
        <v>337</v>
      </c>
      <c r="C77" s="399"/>
      <c r="D77" s="399"/>
      <c r="E77" s="399"/>
      <c r="F77" s="399"/>
      <c r="G77" s="399"/>
      <c r="H77" s="399"/>
      <c r="I77" s="399"/>
      <c r="J77" s="399"/>
      <c r="K77" s="399"/>
      <c r="L77" s="399"/>
      <c r="M77" s="400"/>
      <c r="N77" s="398" t="s">
        <v>344</v>
      </c>
      <c r="O77" s="399"/>
      <c r="P77" s="399"/>
      <c r="Q77" s="399"/>
      <c r="R77" s="399"/>
      <c r="S77" s="399"/>
      <c r="T77" s="399"/>
      <c r="U77" s="399"/>
      <c r="V77" s="399"/>
      <c r="W77" s="399"/>
      <c r="X77" s="399"/>
      <c r="Y77" s="400"/>
      <c r="Z77" s="398" t="s">
        <v>353</v>
      </c>
      <c r="AA77" s="399"/>
      <c r="AB77" s="399"/>
      <c r="AC77" s="399"/>
      <c r="AD77" s="399"/>
      <c r="AE77" s="399"/>
      <c r="AF77" s="399"/>
      <c r="AG77" s="399"/>
      <c r="AH77" s="399"/>
      <c r="AI77" s="399"/>
      <c r="AJ77" s="399"/>
      <c r="AK77" s="400"/>
      <c r="AL77" s="398" t="s">
        <v>360</v>
      </c>
      <c r="AM77" s="399"/>
      <c r="AN77" s="399"/>
      <c r="AO77" s="399"/>
      <c r="AP77" s="399"/>
      <c r="AQ77" s="399"/>
      <c r="AR77" s="399"/>
      <c r="AS77" s="399"/>
      <c r="AT77" s="399"/>
      <c r="AU77" s="399"/>
      <c r="AV77" s="399"/>
      <c r="AW77" s="400"/>
    </row>
    <row r="78" spans="1:50" s="53" customFormat="1" ht="21" customHeight="1" x14ac:dyDescent="0.3">
      <c r="A78" s="409"/>
      <c r="B78" s="401"/>
      <c r="C78" s="402"/>
      <c r="D78" s="402"/>
      <c r="E78" s="402"/>
      <c r="F78" s="402"/>
      <c r="G78" s="402"/>
      <c r="H78" s="402"/>
      <c r="I78" s="402"/>
      <c r="J78" s="402"/>
      <c r="K78" s="402"/>
      <c r="L78" s="402"/>
      <c r="M78" s="403"/>
      <c r="N78" s="401"/>
      <c r="O78" s="402"/>
      <c r="P78" s="402"/>
      <c r="Q78" s="402"/>
      <c r="R78" s="402"/>
      <c r="S78" s="402"/>
      <c r="T78" s="402"/>
      <c r="U78" s="402"/>
      <c r="V78" s="402"/>
      <c r="W78" s="402"/>
      <c r="X78" s="402"/>
      <c r="Y78" s="403"/>
      <c r="Z78" s="401"/>
      <c r="AA78" s="402"/>
      <c r="AB78" s="402"/>
      <c r="AC78" s="402"/>
      <c r="AD78" s="402"/>
      <c r="AE78" s="402"/>
      <c r="AF78" s="402"/>
      <c r="AG78" s="402"/>
      <c r="AH78" s="402"/>
      <c r="AI78" s="402"/>
      <c r="AJ78" s="402"/>
      <c r="AK78" s="403"/>
      <c r="AL78" s="401"/>
      <c r="AM78" s="402"/>
      <c r="AN78" s="402"/>
      <c r="AO78" s="402"/>
      <c r="AP78" s="402"/>
      <c r="AQ78" s="402"/>
      <c r="AR78" s="402"/>
      <c r="AS78" s="402"/>
      <c r="AT78" s="402"/>
      <c r="AU78" s="402"/>
      <c r="AV78" s="402"/>
      <c r="AW78" s="403"/>
    </row>
    <row r="79" spans="1:50" s="53" customFormat="1" ht="21" customHeight="1" thickBot="1" x14ac:dyDescent="0.35">
      <c r="A79" s="410"/>
      <c r="B79" s="411" t="str">
        <f>IF(ISBLANK(B77),"",CONCATENATE($E$12,$F$12,".",$G$12,".","0",RIGHT($B$70,1),".",RIGHT(L79,1),$A77,IF(COUNTIFS(B77,"*op?ional*")=1,"-ij","")))</f>
        <v>L021.23.05.S3</v>
      </c>
      <c r="C79" s="412"/>
      <c r="D79" s="413"/>
      <c r="E79" s="319">
        <v>5</v>
      </c>
      <c r="F79" s="320" t="s">
        <v>290</v>
      </c>
      <c r="G79" s="321">
        <v>28</v>
      </c>
      <c r="H79" s="322">
        <v>0</v>
      </c>
      <c r="I79" s="322">
        <v>28</v>
      </c>
      <c r="J79" s="323">
        <v>0</v>
      </c>
      <c r="K79" s="324"/>
      <c r="L79" s="324" t="s">
        <v>58</v>
      </c>
      <c r="M79" s="320">
        <f>25*E79-SUM(G79:K79)</f>
        <v>69</v>
      </c>
      <c r="N79" s="411" t="str">
        <f>IF(ISBLANK(N77),"",CONCATENATE($E$12,$F$12,".",$G$12,".","0",RIGHT($N$70,1),".",RIGHT(X79,1),$A77,IF(COUNTIFS(N77,"*op?ional*")=1,"-ij","")))</f>
        <v>L021.23.06.D3</v>
      </c>
      <c r="O79" s="412"/>
      <c r="P79" s="413"/>
      <c r="Q79" s="319">
        <v>4</v>
      </c>
      <c r="R79" s="320" t="s">
        <v>5</v>
      </c>
      <c r="S79" s="321">
        <v>42</v>
      </c>
      <c r="T79" s="322">
        <v>0</v>
      </c>
      <c r="U79" s="322">
        <v>21</v>
      </c>
      <c r="V79" s="323">
        <v>7</v>
      </c>
      <c r="W79" s="324"/>
      <c r="X79" s="324" t="s">
        <v>53</v>
      </c>
      <c r="Y79" s="320">
        <f>25*Q79-SUM(S79:W79)</f>
        <v>30</v>
      </c>
      <c r="Z79" s="411" t="str">
        <f>IF(ISBLANK(Z77),"",CONCATENATE($E$12,$F$12,".",$G$12,".","0",RIGHT($Z$70,1),".",RIGHT(AJ79,1),$A77,IF(COUNTIFS(Z77,"*op?ional*")=1,"-ij","")))</f>
        <v>L021.23.07.S3-ij</v>
      </c>
      <c r="AA79" s="412"/>
      <c r="AB79" s="413"/>
      <c r="AC79" s="319">
        <v>5</v>
      </c>
      <c r="AD79" s="320" t="s">
        <v>5</v>
      </c>
      <c r="AE79" s="321">
        <v>28</v>
      </c>
      <c r="AF79" s="322">
        <v>0</v>
      </c>
      <c r="AG79" s="322">
        <v>28</v>
      </c>
      <c r="AH79" s="323">
        <v>0</v>
      </c>
      <c r="AI79" s="324"/>
      <c r="AJ79" s="324" t="s">
        <v>58</v>
      </c>
      <c r="AK79" s="320">
        <f>25*AC79-SUM(AE79:AI79)</f>
        <v>69</v>
      </c>
      <c r="AL79" s="411" t="str">
        <f>IF(ISBLANK(AL77), "",CONCATENATE($E$12,$F$12,".",$G$12,".","0",RIGHT($AL$70,1),".",RIGHT(AV79,1),$A77,IF(COUNTIFS(AL77,"*op?ional*")=1,"-ij","")))</f>
        <v>L021.23.08.S3-ij</v>
      </c>
      <c r="AM79" s="412"/>
      <c r="AN79" s="413"/>
      <c r="AO79" s="319">
        <v>4</v>
      </c>
      <c r="AP79" s="320" t="s">
        <v>5</v>
      </c>
      <c r="AQ79" s="321">
        <v>28</v>
      </c>
      <c r="AR79" s="322">
        <v>0</v>
      </c>
      <c r="AS79" s="322">
        <v>14</v>
      </c>
      <c r="AT79" s="323">
        <v>0</v>
      </c>
      <c r="AU79" s="324"/>
      <c r="AV79" s="324" t="s">
        <v>58</v>
      </c>
      <c r="AW79" s="320">
        <f>25*AO79-SUM(AQ79:AU79)</f>
        <v>58</v>
      </c>
    </row>
    <row r="80" spans="1:50" s="53" customFormat="1" ht="21" customHeight="1" thickTop="1" x14ac:dyDescent="0.3">
      <c r="A80" s="408" t="s">
        <v>56</v>
      </c>
      <c r="B80" s="398" t="s">
        <v>338</v>
      </c>
      <c r="C80" s="399"/>
      <c r="D80" s="399"/>
      <c r="E80" s="399"/>
      <c r="F80" s="399"/>
      <c r="G80" s="399"/>
      <c r="H80" s="399"/>
      <c r="I80" s="399"/>
      <c r="J80" s="399"/>
      <c r="K80" s="399"/>
      <c r="L80" s="399"/>
      <c r="M80" s="400"/>
      <c r="N80" s="398" t="s">
        <v>345</v>
      </c>
      <c r="O80" s="399"/>
      <c r="P80" s="399"/>
      <c r="Q80" s="399"/>
      <c r="R80" s="399"/>
      <c r="S80" s="399"/>
      <c r="T80" s="399"/>
      <c r="U80" s="399"/>
      <c r="V80" s="399"/>
      <c r="W80" s="399"/>
      <c r="X80" s="399"/>
      <c r="Y80" s="400"/>
      <c r="Z80" s="398" t="s">
        <v>354</v>
      </c>
      <c r="AA80" s="399"/>
      <c r="AB80" s="399"/>
      <c r="AC80" s="399"/>
      <c r="AD80" s="399"/>
      <c r="AE80" s="399"/>
      <c r="AF80" s="399"/>
      <c r="AG80" s="399"/>
      <c r="AH80" s="399"/>
      <c r="AI80" s="399"/>
      <c r="AJ80" s="399"/>
      <c r="AK80" s="400"/>
      <c r="AL80" s="398" t="s">
        <v>361</v>
      </c>
      <c r="AM80" s="399"/>
      <c r="AN80" s="399"/>
      <c r="AO80" s="399"/>
      <c r="AP80" s="399"/>
      <c r="AQ80" s="399"/>
      <c r="AR80" s="399"/>
      <c r="AS80" s="399"/>
      <c r="AT80" s="399"/>
      <c r="AU80" s="399"/>
      <c r="AV80" s="399"/>
      <c r="AW80" s="400"/>
    </row>
    <row r="81" spans="1:49" s="53" customFormat="1" ht="21" customHeight="1" x14ac:dyDescent="0.3">
      <c r="A81" s="409"/>
      <c r="B81" s="401"/>
      <c r="C81" s="402"/>
      <c r="D81" s="402"/>
      <c r="E81" s="402"/>
      <c r="F81" s="402"/>
      <c r="G81" s="402"/>
      <c r="H81" s="402"/>
      <c r="I81" s="402"/>
      <c r="J81" s="402"/>
      <c r="K81" s="402"/>
      <c r="L81" s="402"/>
      <c r="M81" s="403"/>
      <c r="N81" s="401"/>
      <c r="O81" s="402"/>
      <c r="P81" s="402"/>
      <c r="Q81" s="402"/>
      <c r="R81" s="402"/>
      <c r="S81" s="402"/>
      <c r="T81" s="402"/>
      <c r="U81" s="402"/>
      <c r="V81" s="402"/>
      <c r="W81" s="402"/>
      <c r="X81" s="402"/>
      <c r="Y81" s="403"/>
      <c r="Z81" s="401"/>
      <c r="AA81" s="402"/>
      <c r="AB81" s="402"/>
      <c r="AC81" s="402"/>
      <c r="AD81" s="402"/>
      <c r="AE81" s="402"/>
      <c r="AF81" s="402"/>
      <c r="AG81" s="402"/>
      <c r="AH81" s="402"/>
      <c r="AI81" s="402"/>
      <c r="AJ81" s="402"/>
      <c r="AK81" s="403"/>
      <c r="AL81" s="401"/>
      <c r="AM81" s="402"/>
      <c r="AN81" s="402"/>
      <c r="AO81" s="402"/>
      <c r="AP81" s="402"/>
      <c r="AQ81" s="402"/>
      <c r="AR81" s="402"/>
      <c r="AS81" s="402"/>
      <c r="AT81" s="402"/>
      <c r="AU81" s="402"/>
      <c r="AV81" s="402"/>
      <c r="AW81" s="403"/>
    </row>
    <row r="82" spans="1:49" s="53" customFormat="1" ht="21" customHeight="1" thickBot="1" x14ac:dyDescent="0.35">
      <c r="A82" s="410"/>
      <c r="B82" s="411" t="str">
        <f>IF(ISBLANK(B80),"",CONCATENATE($E$12,$F$12,".",$G$12,".","0",RIGHT($B$70,1),".",RIGHT(L82,1),$A80,IF(COUNTIFS(B80,"*op?ional*")=1,"-ij","")))</f>
        <v>L021.23.05.S4-ij</v>
      </c>
      <c r="C82" s="412"/>
      <c r="D82" s="413"/>
      <c r="E82" s="319">
        <v>5</v>
      </c>
      <c r="F82" s="320" t="s">
        <v>5</v>
      </c>
      <c r="G82" s="321">
        <v>28</v>
      </c>
      <c r="H82" s="322">
        <v>0</v>
      </c>
      <c r="I82" s="322">
        <v>28</v>
      </c>
      <c r="J82" s="323">
        <v>0</v>
      </c>
      <c r="K82" s="324"/>
      <c r="L82" s="324" t="s">
        <v>58</v>
      </c>
      <c r="M82" s="320">
        <f>25*E82-SUM(G82:K82)</f>
        <v>69</v>
      </c>
      <c r="N82" s="411" t="str">
        <f>IF(ISBLANK(N80),"",CONCATENATE($E$12,$F$12,".",$G$12,".","0",RIGHT($N$70,1),".",RIGHT(X82,1),$A80,IF(COUNTIFS(N80,"*op?ional*")=1,"-ij","")))</f>
        <v>L021.23.06.D4-ij</v>
      </c>
      <c r="O82" s="412"/>
      <c r="P82" s="413"/>
      <c r="Q82" s="319">
        <v>3</v>
      </c>
      <c r="R82" s="320" t="s">
        <v>5</v>
      </c>
      <c r="S82" s="321">
        <v>28</v>
      </c>
      <c r="T82" s="322">
        <v>0</v>
      </c>
      <c r="U82" s="322">
        <v>28</v>
      </c>
      <c r="V82" s="323">
        <v>0</v>
      </c>
      <c r="W82" s="324"/>
      <c r="X82" s="324" t="s">
        <v>53</v>
      </c>
      <c r="Y82" s="320">
        <f>25*Q82-SUM(S82:W82)</f>
        <v>19</v>
      </c>
      <c r="Z82" s="411" t="str">
        <f>IF(ISBLANK(Z80),"",CONCATENATE($E$12,$F$12,".",$G$12,".","0",RIGHT($Z$70,1),".",RIGHT(AJ82,1),$A80,IF(COUNTIFS(Z80,"*op?ional*")=1,"-ij","")))</f>
        <v>L021.23.07.S4-ij</v>
      </c>
      <c r="AA82" s="412"/>
      <c r="AB82" s="413"/>
      <c r="AC82" s="319">
        <v>5</v>
      </c>
      <c r="AD82" s="320" t="s">
        <v>5</v>
      </c>
      <c r="AE82" s="321">
        <v>28</v>
      </c>
      <c r="AF82" s="322">
        <v>0</v>
      </c>
      <c r="AG82" s="322">
        <v>28</v>
      </c>
      <c r="AH82" s="323">
        <v>0</v>
      </c>
      <c r="AI82" s="324"/>
      <c r="AJ82" s="324" t="s">
        <v>58</v>
      </c>
      <c r="AK82" s="320">
        <f>25*AC82-SUM(AE82:AI82)</f>
        <v>69</v>
      </c>
      <c r="AL82" s="411" t="str">
        <f>IF(ISBLANK(AL80), "",CONCATENATE($E$12,$F$12,".",$G$12,".","0",RIGHT($AL$70,1),".",RIGHT(AV82,1),$A80,IF(COUNTIFS(AL80,"*op?ional*")=1,"-ij","")))</f>
        <v>L021.23.08.S4-ij</v>
      </c>
      <c r="AM82" s="412"/>
      <c r="AN82" s="413"/>
      <c r="AO82" s="319">
        <v>4</v>
      </c>
      <c r="AP82" s="320" t="s">
        <v>5</v>
      </c>
      <c r="AQ82" s="321">
        <v>28</v>
      </c>
      <c r="AR82" s="322">
        <v>0</v>
      </c>
      <c r="AS82" s="322">
        <v>14</v>
      </c>
      <c r="AT82" s="323">
        <v>0</v>
      </c>
      <c r="AU82" s="324"/>
      <c r="AV82" s="324" t="s">
        <v>58</v>
      </c>
      <c r="AW82" s="320">
        <f>25*AO82-SUM(AQ82:AU82)</f>
        <v>58</v>
      </c>
    </row>
    <row r="83" spans="1:49" s="53" customFormat="1" ht="21" customHeight="1" thickTop="1" x14ac:dyDescent="0.3">
      <c r="A83" s="408" t="s">
        <v>57</v>
      </c>
      <c r="B83" s="398" t="s">
        <v>339</v>
      </c>
      <c r="C83" s="399"/>
      <c r="D83" s="399"/>
      <c r="E83" s="399"/>
      <c r="F83" s="399"/>
      <c r="G83" s="399"/>
      <c r="H83" s="399"/>
      <c r="I83" s="399"/>
      <c r="J83" s="399"/>
      <c r="K83" s="399"/>
      <c r="L83" s="399"/>
      <c r="M83" s="400"/>
      <c r="N83" s="398" t="s">
        <v>346</v>
      </c>
      <c r="O83" s="399"/>
      <c r="P83" s="399"/>
      <c r="Q83" s="399"/>
      <c r="R83" s="399"/>
      <c r="S83" s="399"/>
      <c r="T83" s="399"/>
      <c r="U83" s="399"/>
      <c r="V83" s="399"/>
      <c r="W83" s="399"/>
      <c r="X83" s="399"/>
      <c r="Y83" s="400"/>
      <c r="Z83" s="398" t="s">
        <v>355</v>
      </c>
      <c r="AA83" s="399"/>
      <c r="AB83" s="399"/>
      <c r="AC83" s="399"/>
      <c r="AD83" s="399"/>
      <c r="AE83" s="399"/>
      <c r="AF83" s="399"/>
      <c r="AG83" s="399"/>
      <c r="AH83" s="399"/>
      <c r="AI83" s="399"/>
      <c r="AJ83" s="399"/>
      <c r="AK83" s="400"/>
      <c r="AL83" s="398" t="s">
        <v>362</v>
      </c>
      <c r="AM83" s="399"/>
      <c r="AN83" s="399"/>
      <c r="AO83" s="399"/>
      <c r="AP83" s="399"/>
      <c r="AQ83" s="399"/>
      <c r="AR83" s="399"/>
      <c r="AS83" s="399"/>
      <c r="AT83" s="399"/>
      <c r="AU83" s="399"/>
      <c r="AV83" s="399"/>
      <c r="AW83" s="400"/>
    </row>
    <row r="84" spans="1:49" s="53" customFormat="1" ht="21" customHeight="1" x14ac:dyDescent="0.3">
      <c r="A84" s="409"/>
      <c r="B84" s="401"/>
      <c r="C84" s="402"/>
      <c r="D84" s="402"/>
      <c r="E84" s="402"/>
      <c r="F84" s="402"/>
      <c r="G84" s="402"/>
      <c r="H84" s="402"/>
      <c r="I84" s="402"/>
      <c r="J84" s="402"/>
      <c r="K84" s="402"/>
      <c r="L84" s="402"/>
      <c r="M84" s="403"/>
      <c r="N84" s="401"/>
      <c r="O84" s="402"/>
      <c r="P84" s="402"/>
      <c r="Q84" s="402"/>
      <c r="R84" s="402"/>
      <c r="S84" s="402"/>
      <c r="T84" s="402"/>
      <c r="U84" s="402"/>
      <c r="V84" s="402"/>
      <c r="W84" s="402"/>
      <c r="X84" s="402"/>
      <c r="Y84" s="403"/>
      <c r="Z84" s="401"/>
      <c r="AA84" s="402"/>
      <c r="AB84" s="402"/>
      <c r="AC84" s="402"/>
      <c r="AD84" s="402"/>
      <c r="AE84" s="402"/>
      <c r="AF84" s="402"/>
      <c r="AG84" s="402"/>
      <c r="AH84" s="402"/>
      <c r="AI84" s="402"/>
      <c r="AJ84" s="402"/>
      <c r="AK84" s="403"/>
      <c r="AL84" s="401"/>
      <c r="AM84" s="402"/>
      <c r="AN84" s="402"/>
      <c r="AO84" s="402"/>
      <c r="AP84" s="402"/>
      <c r="AQ84" s="402"/>
      <c r="AR84" s="402"/>
      <c r="AS84" s="402"/>
      <c r="AT84" s="402"/>
      <c r="AU84" s="402"/>
      <c r="AV84" s="402"/>
      <c r="AW84" s="403"/>
    </row>
    <row r="85" spans="1:49" s="53" customFormat="1" ht="21" customHeight="1" thickBot="1" x14ac:dyDescent="0.35">
      <c r="A85" s="410"/>
      <c r="B85" s="411" t="str">
        <f>IF(ISBLANK(B83),"",CONCATENATE($E$12,$F$12,".",$G$12,".","0",RIGHT($B$70,1),".",RIGHT(L85,1),$A83,IF(COUNTIFS(B83,"*op?ional*")=1,"-ij","")))</f>
        <v>L021.23.05.S5-ij</v>
      </c>
      <c r="C85" s="412"/>
      <c r="D85" s="413"/>
      <c r="E85" s="319">
        <v>5</v>
      </c>
      <c r="F85" s="320" t="s">
        <v>5</v>
      </c>
      <c r="G85" s="321">
        <v>28</v>
      </c>
      <c r="H85" s="322">
        <v>0</v>
      </c>
      <c r="I85" s="322">
        <v>28</v>
      </c>
      <c r="J85" s="323">
        <v>0</v>
      </c>
      <c r="K85" s="324"/>
      <c r="L85" s="324" t="s">
        <v>58</v>
      </c>
      <c r="M85" s="320">
        <f>25*E85-SUM(G85:K85)</f>
        <v>69</v>
      </c>
      <c r="N85" s="411" t="str">
        <f>IF(ISBLANK(N83),"",CONCATENATE($E$12,$F$12,".",$G$12,".","0",RIGHT($N$70,1),".",RIGHT(X85,1),$A83,IF(COUNTIFS(N83,"*op?ional*")=1,"-ij","")))</f>
        <v>L021.23.06.S5-ij</v>
      </c>
      <c r="O85" s="412"/>
      <c r="P85" s="413"/>
      <c r="Q85" s="319">
        <v>3</v>
      </c>
      <c r="R85" s="320" t="s">
        <v>5</v>
      </c>
      <c r="S85" s="321">
        <v>28</v>
      </c>
      <c r="T85" s="322">
        <v>0</v>
      </c>
      <c r="U85" s="322">
        <v>28</v>
      </c>
      <c r="V85" s="323">
        <v>0</v>
      </c>
      <c r="W85" s="324"/>
      <c r="X85" s="324" t="s">
        <v>58</v>
      </c>
      <c r="Y85" s="320">
        <f>25*Q85-SUM(S85:W85)</f>
        <v>19</v>
      </c>
      <c r="Z85" s="411" t="str">
        <f>IF(ISBLANK(Z83),"",CONCATENATE($E$12,$F$12,".",$G$12,".","0",RIGHT($Z$70,1),".",RIGHT(AJ85,1),$A83,IF(COUNTIFS(Z83,"*op?ional*")=1,"-ij","")))</f>
        <v>L021.23.07.S5-ij</v>
      </c>
      <c r="AA85" s="412"/>
      <c r="AB85" s="413"/>
      <c r="AC85" s="319">
        <v>5</v>
      </c>
      <c r="AD85" s="320" t="s">
        <v>5</v>
      </c>
      <c r="AE85" s="321">
        <v>28</v>
      </c>
      <c r="AF85" s="322">
        <v>0</v>
      </c>
      <c r="AG85" s="322">
        <v>28</v>
      </c>
      <c r="AH85" s="323">
        <v>0</v>
      </c>
      <c r="AI85" s="324"/>
      <c r="AJ85" s="324" t="s">
        <v>58</v>
      </c>
      <c r="AK85" s="320">
        <f>25*AC85-SUM(AE85:AI85)</f>
        <v>69</v>
      </c>
      <c r="AL85" s="411" t="str">
        <f>IF(ISBLANK(AL83), "",CONCATENATE($E$12,$F$12,".",$G$12,".","0",RIGHT($AL$70,1),".",RIGHT(AV85,1),$A83,IF(COUNTIFS(AL83,"*op?ional*")=1,"-ij","")))</f>
        <v>L021.23.08.S5-ij</v>
      </c>
      <c r="AM85" s="412"/>
      <c r="AN85" s="413"/>
      <c r="AO85" s="319">
        <v>4</v>
      </c>
      <c r="AP85" s="320" t="s">
        <v>5</v>
      </c>
      <c r="AQ85" s="321">
        <v>28</v>
      </c>
      <c r="AR85" s="322">
        <v>0</v>
      </c>
      <c r="AS85" s="322">
        <v>14</v>
      </c>
      <c r="AT85" s="323">
        <v>0</v>
      </c>
      <c r="AU85" s="324"/>
      <c r="AV85" s="324" t="s">
        <v>58</v>
      </c>
      <c r="AW85" s="320">
        <f>25*AO85-SUM(AQ85:AU85)</f>
        <v>58</v>
      </c>
    </row>
    <row r="86" spans="1:49" s="53" customFormat="1" ht="21" customHeight="1" thickTop="1" x14ac:dyDescent="0.3">
      <c r="A86" s="408" t="s">
        <v>59</v>
      </c>
      <c r="B86" s="398" t="s">
        <v>340</v>
      </c>
      <c r="C86" s="399"/>
      <c r="D86" s="399"/>
      <c r="E86" s="399"/>
      <c r="F86" s="399"/>
      <c r="G86" s="399"/>
      <c r="H86" s="399"/>
      <c r="I86" s="399"/>
      <c r="J86" s="399"/>
      <c r="K86" s="399"/>
      <c r="L86" s="399"/>
      <c r="M86" s="400"/>
      <c r="N86" s="398" t="s">
        <v>347</v>
      </c>
      <c r="O86" s="399"/>
      <c r="P86" s="399"/>
      <c r="Q86" s="399"/>
      <c r="R86" s="399"/>
      <c r="S86" s="399"/>
      <c r="T86" s="399"/>
      <c r="U86" s="399"/>
      <c r="V86" s="399"/>
      <c r="W86" s="399"/>
      <c r="X86" s="399"/>
      <c r="Y86" s="400"/>
      <c r="Z86" s="398" t="s">
        <v>356</v>
      </c>
      <c r="AA86" s="399"/>
      <c r="AB86" s="399"/>
      <c r="AC86" s="399"/>
      <c r="AD86" s="399"/>
      <c r="AE86" s="399"/>
      <c r="AF86" s="399"/>
      <c r="AG86" s="399"/>
      <c r="AH86" s="399"/>
      <c r="AI86" s="399"/>
      <c r="AJ86" s="399"/>
      <c r="AK86" s="400"/>
      <c r="AL86" s="398" t="s">
        <v>363</v>
      </c>
      <c r="AM86" s="399"/>
      <c r="AN86" s="399"/>
      <c r="AO86" s="399"/>
      <c r="AP86" s="399"/>
      <c r="AQ86" s="399"/>
      <c r="AR86" s="399"/>
      <c r="AS86" s="399"/>
      <c r="AT86" s="399"/>
      <c r="AU86" s="399"/>
      <c r="AV86" s="399"/>
      <c r="AW86" s="400"/>
    </row>
    <row r="87" spans="1:49" s="53" customFormat="1" ht="21" customHeight="1" x14ac:dyDescent="0.3">
      <c r="A87" s="409"/>
      <c r="B87" s="401"/>
      <c r="C87" s="402"/>
      <c r="D87" s="402"/>
      <c r="E87" s="402"/>
      <c r="F87" s="402"/>
      <c r="G87" s="402"/>
      <c r="H87" s="402"/>
      <c r="I87" s="402"/>
      <c r="J87" s="402"/>
      <c r="K87" s="402"/>
      <c r="L87" s="402"/>
      <c r="M87" s="403"/>
      <c r="N87" s="401"/>
      <c r="O87" s="402"/>
      <c r="P87" s="402"/>
      <c r="Q87" s="402"/>
      <c r="R87" s="402"/>
      <c r="S87" s="402"/>
      <c r="T87" s="402"/>
      <c r="U87" s="402"/>
      <c r="V87" s="402"/>
      <c r="W87" s="402"/>
      <c r="X87" s="402"/>
      <c r="Y87" s="403"/>
      <c r="Z87" s="401"/>
      <c r="AA87" s="402"/>
      <c r="AB87" s="402"/>
      <c r="AC87" s="402"/>
      <c r="AD87" s="402"/>
      <c r="AE87" s="402"/>
      <c r="AF87" s="402"/>
      <c r="AG87" s="402"/>
      <c r="AH87" s="402"/>
      <c r="AI87" s="402"/>
      <c r="AJ87" s="402"/>
      <c r="AK87" s="403"/>
      <c r="AL87" s="401"/>
      <c r="AM87" s="402"/>
      <c r="AN87" s="402"/>
      <c r="AO87" s="402"/>
      <c r="AP87" s="402"/>
      <c r="AQ87" s="402"/>
      <c r="AR87" s="402"/>
      <c r="AS87" s="402"/>
      <c r="AT87" s="402"/>
      <c r="AU87" s="402"/>
      <c r="AV87" s="402"/>
      <c r="AW87" s="403"/>
    </row>
    <row r="88" spans="1:49" s="53" customFormat="1" ht="21" customHeight="1" thickBot="1" x14ac:dyDescent="0.35">
      <c r="A88" s="410"/>
      <c r="B88" s="411" t="str">
        <f>IF(ISBLANK(B86),"",CONCATENATE($E$12,$F$12,".",$G$12,".","0",RIGHT($B$70,1),".",RIGHT(L88,1),$A86,IF(COUNTIFS(B86,"*op?ional*")=1,"-ij","")))</f>
        <v>L021.23.05.D6-ij</v>
      </c>
      <c r="C88" s="412"/>
      <c r="D88" s="413"/>
      <c r="E88" s="319">
        <v>2</v>
      </c>
      <c r="F88" s="320" t="s">
        <v>290</v>
      </c>
      <c r="G88" s="321">
        <v>14</v>
      </c>
      <c r="H88" s="322">
        <v>0</v>
      </c>
      <c r="I88" s="322">
        <v>0</v>
      </c>
      <c r="J88" s="323">
        <v>28</v>
      </c>
      <c r="K88" s="324"/>
      <c r="L88" s="324" t="s">
        <v>53</v>
      </c>
      <c r="M88" s="320">
        <f>25*E88-SUM(G88:K88)</f>
        <v>8</v>
      </c>
      <c r="N88" s="411" t="str">
        <f>IF(ISBLANK(N86),"",CONCATENATE($E$12,$F$12,".",$G$12,".","0",RIGHT($N$70,1),".",RIGHT(X88,1),$A86,IF(COUNTIFS(N86,"*op?ional*")=1,"-ij","")))</f>
        <v>L021.23.06.S6-ij</v>
      </c>
      <c r="O88" s="412"/>
      <c r="P88" s="413"/>
      <c r="Q88" s="319">
        <v>2</v>
      </c>
      <c r="R88" s="320" t="s">
        <v>290</v>
      </c>
      <c r="S88" s="321">
        <v>14</v>
      </c>
      <c r="T88" s="322">
        <v>0</v>
      </c>
      <c r="U88" s="322">
        <v>0</v>
      </c>
      <c r="V88" s="323">
        <v>28</v>
      </c>
      <c r="W88" s="324"/>
      <c r="X88" s="324" t="s">
        <v>58</v>
      </c>
      <c r="Y88" s="320">
        <f>25*Q88-SUM(S88:W88)</f>
        <v>8</v>
      </c>
      <c r="Z88" s="411" t="str">
        <f>IF(ISBLANK(Z86),"",CONCATENATE($E$12,$F$12,".",$G$12,".","0",RIGHT($Z$70,1),".",RIGHT(AJ88,1),$A86,IF(COUNTIFS(Z86,"*op?ional*")=1,"-ij","")))</f>
        <v>L021.23.07.S6-ij</v>
      </c>
      <c r="AA88" s="412"/>
      <c r="AB88" s="413"/>
      <c r="AC88" s="319">
        <v>5</v>
      </c>
      <c r="AD88" s="320" t="s">
        <v>5</v>
      </c>
      <c r="AE88" s="321">
        <v>28</v>
      </c>
      <c r="AF88" s="322">
        <v>0</v>
      </c>
      <c r="AG88" s="322">
        <v>28</v>
      </c>
      <c r="AH88" s="323">
        <v>0</v>
      </c>
      <c r="AI88" s="324"/>
      <c r="AJ88" s="324" t="s">
        <v>58</v>
      </c>
      <c r="AK88" s="320">
        <f>25*AC88-SUM(AE88:AI88)</f>
        <v>69</v>
      </c>
      <c r="AL88" s="411" t="str">
        <f>IF(ISBLANK(AL86), "",CONCATENATE($E$12,$F$12,".",$G$12,".","0",RIGHT($AL$70,1),".",RIGHT(AV88,1),$A86,IF(COUNTIFS(AL86,"*op?ional*")=1,"-ij","")))</f>
        <v>L021.23.08.S6</v>
      </c>
      <c r="AM88" s="412"/>
      <c r="AN88" s="413"/>
      <c r="AO88" s="319">
        <v>3</v>
      </c>
      <c r="AP88" s="320" t="s">
        <v>6</v>
      </c>
      <c r="AQ88" s="321"/>
      <c r="AR88" s="322"/>
      <c r="AS88" s="322"/>
      <c r="AT88" s="323"/>
      <c r="AU88" s="324">
        <v>60</v>
      </c>
      <c r="AV88" s="324" t="s">
        <v>58</v>
      </c>
      <c r="AW88" s="320">
        <f>25*AO88-SUM(AQ88:AU88)</f>
        <v>15</v>
      </c>
    </row>
    <row r="89" spans="1:49" s="53" customFormat="1" ht="21" customHeight="1" thickTop="1" x14ac:dyDescent="0.3">
      <c r="A89" s="408" t="s">
        <v>60</v>
      </c>
      <c r="B89" s="398" t="s">
        <v>341</v>
      </c>
      <c r="C89" s="399"/>
      <c r="D89" s="399"/>
      <c r="E89" s="399"/>
      <c r="F89" s="399"/>
      <c r="G89" s="399"/>
      <c r="H89" s="399"/>
      <c r="I89" s="399"/>
      <c r="J89" s="399"/>
      <c r="K89" s="399"/>
      <c r="L89" s="399"/>
      <c r="M89" s="400"/>
      <c r="N89" s="398" t="s">
        <v>348</v>
      </c>
      <c r="O89" s="399"/>
      <c r="P89" s="399"/>
      <c r="Q89" s="399"/>
      <c r="R89" s="399"/>
      <c r="S89" s="399"/>
      <c r="T89" s="399"/>
      <c r="U89" s="399"/>
      <c r="V89" s="399"/>
      <c r="W89" s="399"/>
      <c r="X89" s="399"/>
      <c r="Y89" s="400"/>
      <c r="Z89" s="398" t="s">
        <v>357</v>
      </c>
      <c r="AA89" s="399"/>
      <c r="AB89" s="399"/>
      <c r="AC89" s="399"/>
      <c r="AD89" s="399"/>
      <c r="AE89" s="399"/>
      <c r="AF89" s="399"/>
      <c r="AG89" s="399"/>
      <c r="AH89" s="399"/>
      <c r="AI89" s="399"/>
      <c r="AJ89" s="399"/>
      <c r="AK89" s="400"/>
      <c r="AL89" s="398" t="s">
        <v>291</v>
      </c>
      <c r="AM89" s="399"/>
      <c r="AN89" s="399"/>
      <c r="AO89" s="399"/>
      <c r="AP89" s="399"/>
      <c r="AQ89" s="399"/>
      <c r="AR89" s="399"/>
      <c r="AS89" s="399"/>
      <c r="AT89" s="399"/>
      <c r="AU89" s="399"/>
      <c r="AV89" s="399"/>
      <c r="AW89" s="400"/>
    </row>
    <row r="90" spans="1:49" s="53" customFormat="1" ht="21" customHeight="1" x14ac:dyDescent="0.3">
      <c r="A90" s="409"/>
      <c r="B90" s="401"/>
      <c r="C90" s="402"/>
      <c r="D90" s="402"/>
      <c r="E90" s="402"/>
      <c r="F90" s="402"/>
      <c r="G90" s="402"/>
      <c r="H90" s="402"/>
      <c r="I90" s="402"/>
      <c r="J90" s="402"/>
      <c r="K90" s="402"/>
      <c r="L90" s="402"/>
      <c r="M90" s="403"/>
      <c r="N90" s="401"/>
      <c r="O90" s="402"/>
      <c r="P90" s="402"/>
      <c r="Q90" s="402"/>
      <c r="R90" s="402"/>
      <c r="S90" s="402"/>
      <c r="T90" s="402"/>
      <c r="U90" s="402"/>
      <c r="V90" s="402"/>
      <c r="W90" s="402"/>
      <c r="X90" s="402"/>
      <c r="Y90" s="403"/>
      <c r="Z90" s="401"/>
      <c r="AA90" s="402"/>
      <c r="AB90" s="402"/>
      <c r="AC90" s="402"/>
      <c r="AD90" s="402"/>
      <c r="AE90" s="402"/>
      <c r="AF90" s="402"/>
      <c r="AG90" s="402"/>
      <c r="AH90" s="402"/>
      <c r="AI90" s="402"/>
      <c r="AJ90" s="402"/>
      <c r="AK90" s="403"/>
      <c r="AL90" s="401"/>
      <c r="AM90" s="402"/>
      <c r="AN90" s="402"/>
      <c r="AO90" s="402"/>
      <c r="AP90" s="402"/>
      <c r="AQ90" s="402"/>
      <c r="AR90" s="402"/>
      <c r="AS90" s="402"/>
      <c r="AT90" s="402"/>
      <c r="AU90" s="402"/>
      <c r="AV90" s="402"/>
      <c r="AW90" s="403"/>
    </row>
    <row r="91" spans="1:49" s="67" customFormat="1" ht="21" customHeight="1" thickBot="1" x14ac:dyDescent="0.35">
      <c r="A91" s="410"/>
      <c r="B91" s="411" t="str">
        <f>IF(ISBLANK(B89),"",CONCATENATE($E$12,$F$12,".",$G$12,".","0",RIGHT($B$70,1),".",RIGHT(L91,1),$A89,IF(COUNTIFS(B89,"*op?ional*")=1,"-ij","")))</f>
        <v>L021.23.05.C7</v>
      </c>
      <c r="C91" s="412"/>
      <c r="D91" s="413"/>
      <c r="E91" s="319">
        <v>3</v>
      </c>
      <c r="F91" s="320" t="s">
        <v>290</v>
      </c>
      <c r="G91" s="321">
        <v>28</v>
      </c>
      <c r="H91" s="322">
        <v>28</v>
      </c>
      <c r="I91" s="322">
        <v>0</v>
      </c>
      <c r="J91" s="323">
        <v>0</v>
      </c>
      <c r="K91" s="324"/>
      <c r="L91" s="324" t="s">
        <v>7</v>
      </c>
      <c r="M91" s="320">
        <f>25*E91-SUM(G91:K91)</f>
        <v>19</v>
      </c>
      <c r="N91" s="411" t="str">
        <f>IF(ISBLANK(N89),"",CONCATENATE($E$12,$F$12,".",$G$12,".","0",RIGHT($N$70,1),".",RIGHT(X91,1),$A89,IF(COUNTIFS(N89,"*op?ional*")=1,"-ij","")))</f>
        <v>L021.23.06.C7-ij</v>
      </c>
      <c r="O91" s="412"/>
      <c r="P91" s="413"/>
      <c r="Q91" s="319">
        <v>2</v>
      </c>
      <c r="R91" s="320" t="s">
        <v>290</v>
      </c>
      <c r="S91" s="321">
        <v>14</v>
      </c>
      <c r="T91" s="322">
        <v>14</v>
      </c>
      <c r="U91" s="322">
        <v>0</v>
      </c>
      <c r="V91" s="323">
        <v>0</v>
      </c>
      <c r="W91" s="324"/>
      <c r="X91" s="324" t="s">
        <v>7</v>
      </c>
      <c r="Y91" s="320">
        <f>25*Q91-SUM(S91:W91)</f>
        <v>22</v>
      </c>
      <c r="Z91" s="411" t="str">
        <f>IF(ISBLANK(Z89),"",CONCATENATE($E$12,$F$12,".",$G$12,".","0",RIGHT($Z$70,1),".",RIGHT(AJ91,1),$A89,IF(COUNTIFS(Z89,"*op?ional*")=1,"-ij","")))</f>
        <v>L021.23.07.D7-ij</v>
      </c>
      <c r="AA91" s="412"/>
      <c r="AB91" s="413"/>
      <c r="AC91" s="319">
        <v>2</v>
      </c>
      <c r="AD91" s="320" t="s">
        <v>290</v>
      </c>
      <c r="AE91" s="321">
        <v>28</v>
      </c>
      <c r="AF91" s="322">
        <v>0</v>
      </c>
      <c r="AG91" s="322">
        <v>0</v>
      </c>
      <c r="AH91" s="323">
        <v>7</v>
      </c>
      <c r="AI91" s="324"/>
      <c r="AJ91" s="324" t="s">
        <v>53</v>
      </c>
      <c r="AK91" s="320">
        <f>25*AC91-SUM(AE91:AI91)</f>
        <v>15</v>
      </c>
      <c r="AL91" s="411" t="str">
        <f>IF(ISBLANK(AL89), "",CONCATENATE($E$12,$F$12,".",$G$12,".","0",RIGHT($AL$70,1),".",RIGHT(AV91,1),$A89,IF(COUNTIFS(AL89,"*op?ional*")=1,"-ij","")))</f>
        <v>L021.23.08.S7</v>
      </c>
      <c r="AM91" s="412"/>
      <c r="AN91" s="413"/>
      <c r="AO91" s="319">
        <v>7</v>
      </c>
      <c r="AP91" s="320" t="s">
        <v>290</v>
      </c>
      <c r="AQ91" s="321"/>
      <c r="AR91" s="322"/>
      <c r="AS91" s="322"/>
      <c r="AT91" s="323">
        <v>154</v>
      </c>
      <c r="AU91" s="324"/>
      <c r="AV91" s="324" t="s">
        <v>58</v>
      </c>
      <c r="AW91" s="320">
        <f>25*AO91-SUM(AQ91:AU91)</f>
        <v>21</v>
      </c>
    </row>
    <row r="92" spans="1:49" s="67" customFormat="1" ht="21" customHeight="1" thickTop="1" x14ac:dyDescent="0.3">
      <c r="A92" s="408" t="s">
        <v>61</v>
      </c>
      <c r="B92" s="398"/>
      <c r="C92" s="399"/>
      <c r="D92" s="399"/>
      <c r="E92" s="399"/>
      <c r="F92" s="399"/>
      <c r="G92" s="399"/>
      <c r="H92" s="399"/>
      <c r="I92" s="399"/>
      <c r="J92" s="399"/>
      <c r="K92" s="399"/>
      <c r="L92" s="399"/>
      <c r="M92" s="400"/>
      <c r="N92" s="398" t="s">
        <v>349</v>
      </c>
      <c r="O92" s="399"/>
      <c r="P92" s="399"/>
      <c r="Q92" s="399"/>
      <c r="R92" s="399"/>
      <c r="S92" s="399"/>
      <c r="T92" s="399"/>
      <c r="U92" s="399"/>
      <c r="V92" s="399"/>
      <c r="W92" s="399"/>
      <c r="X92" s="399"/>
      <c r="Y92" s="400"/>
      <c r="Z92" s="398"/>
      <c r="AA92" s="399"/>
      <c r="AB92" s="399"/>
      <c r="AC92" s="399"/>
      <c r="AD92" s="399"/>
      <c r="AE92" s="399"/>
      <c r="AF92" s="399"/>
      <c r="AG92" s="399"/>
      <c r="AH92" s="399"/>
      <c r="AI92" s="399"/>
      <c r="AJ92" s="399"/>
      <c r="AK92" s="400"/>
      <c r="AL92" s="398" t="s">
        <v>292</v>
      </c>
      <c r="AM92" s="399"/>
      <c r="AN92" s="399"/>
      <c r="AO92" s="399"/>
      <c r="AP92" s="399"/>
      <c r="AQ92" s="399"/>
      <c r="AR92" s="399"/>
      <c r="AS92" s="399"/>
      <c r="AT92" s="399"/>
      <c r="AU92" s="399"/>
      <c r="AV92" s="399"/>
      <c r="AW92" s="400"/>
    </row>
    <row r="93" spans="1:49" s="53" customFormat="1" ht="21" customHeight="1" x14ac:dyDescent="0.3">
      <c r="A93" s="409"/>
      <c r="B93" s="401"/>
      <c r="C93" s="402"/>
      <c r="D93" s="402"/>
      <c r="E93" s="402"/>
      <c r="F93" s="402"/>
      <c r="G93" s="402"/>
      <c r="H93" s="402"/>
      <c r="I93" s="402"/>
      <c r="J93" s="402"/>
      <c r="K93" s="402"/>
      <c r="L93" s="402"/>
      <c r="M93" s="403"/>
      <c r="N93" s="401"/>
      <c r="O93" s="402"/>
      <c r="P93" s="402"/>
      <c r="Q93" s="402"/>
      <c r="R93" s="402"/>
      <c r="S93" s="402"/>
      <c r="T93" s="402"/>
      <c r="U93" s="402"/>
      <c r="V93" s="402"/>
      <c r="W93" s="402"/>
      <c r="X93" s="402"/>
      <c r="Y93" s="403"/>
      <c r="Z93" s="401"/>
      <c r="AA93" s="402"/>
      <c r="AB93" s="402"/>
      <c r="AC93" s="402"/>
      <c r="AD93" s="402"/>
      <c r="AE93" s="402"/>
      <c r="AF93" s="402"/>
      <c r="AG93" s="402"/>
      <c r="AH93" s="402"/>
      <c r="AI93" s="402"/>
      <c r="AJ93" s="402"/>
      <c r="AK93" s="403"/>
      <c r="AL93" s="401"/>
      <c r="AM93" s="402"/>
      <c r="AN93" s="402"/>
      <c r="AO93" s="402"/>
      <c r="AP93" s="402"/>
      <c r="AQ93" s="402"/>
      <c r="AR93" s="402"/>
      <c r="AS93" s="402"/>
      <c r="AT93" s="402"/>
      <c r="AU93" s="402"/>
      <c r="AV93" s="402"/>
      <c r="AW93" s="403"/>
    </row>
    <row r="94" spans="1:49" s="53" customFormat="1" ht="21" customHeight="1" thickBot="1" x14ac:dyDescent="0.35">
      <c r="A94" s="410"/>
      <c r="B94" s="411" t="str">
        <f>IF(ISBLANK(B92),"",CONCATENATE($E$12,$F$12,".",$G$12,".","0",RIGHT($B$70,1),".",RIGHT(L94,1),$A92,IF(COUNTIFS(B92,"*op?ional*")=1,"-ij","")))</f>
        <v/>
      </c>
      <c r="C94" s="412"/>
      <c r="D94" s="413"/>
      <c r="E94" s="234"/>
      <c r="F94" s="180"/>
      <c r="G94" s="175"/>
      <c r="H94" s="177"/>
      <c r="I94" s="177"/>
      <c r="J94" s="176"/>
      <c r="K94" s="179"/>
      <c r="L94" s="157"/>
      <c r="M94" s="157"/>
      <c r="N94" s="411" t="str">
        <f>IF(ISBLANK(N92),"",CONCATENATE($E$12,$F$12,".",$G$12,".","0",RIGHT($N$70,1),".",RIGHT(X94,1),$A92,IF(COUNTIFS(N92,"*op?ional*")=1,"-ij","")))</f>
        <v>L021.23.06.D8</v>
      </c>
      <c r="O94" s="412"/>
      <c r="P94" s="413"/>
      <c r="Q94" s="319">
        <v>4</v>
      </c>
      <c r="R94" s="320" t="s">
        <v>6</v>
      </c>
      <c r="S94" s="321"/>
      <c r="T94" s="322"/>
      <c r="U94" s="322"/>
      <c r="V94" s="323"/>
      <c r="W94" s="324">
        <v>90</v>
      </c>
      <c r="X94" s="324" t="s">
        <v>53</v>
      </c>
      <c r="Y94" s="320">
        <f>25*Q94-SUM(S94:W94)</f>
        <v>10</v>
      </c>
      <c r="Z94" s="411" t="str">
        <f>IF(ISBLANK(Z92),"",CONCATENATE($E$12,$F$12,".",$G$12,".","0",RIGHT($Z$70,1),".",RIGHT(AJ94,1),$A92,IF(COUNTIFS(Z92,"*op?ional*")=1,"-ij","")))</f>
        <v/>
      </c>
      <c r="AA94" s="412"/>
      <c r="AB94" s="413"/>
      <c r="AC94" s="235"/>
      <c r="AD94" s="180"/>
      <c r="AE94" s="178"/>
      <c r="AF94" s="178"/>
      <c r="AG94" s="178"/>
      <c r="AH94" s="176"/>
      <c r="AI94" s="179"/>
      <c r="AJ94" s="179"/>
      <c r="AK94" s="178"/>
      <c r="AL94" s="411" t="str">
        <f>IF(ISBLANK(AL92), "",CONCATENATE($E$12,$F$12,".",$G$12,".","0",RIGHT($AL$70,1),".",RIGHT(AV94,1),$A92,IF(COUNTIFS(AL92,"*op?ional*")=1,"-ij","")))</f>
        <v>L021.23.08.8</v>
      </c>
      <c r="AM94" s="412"/>
      <c r="AN94" s="413"/>
      <c r="AO94" s="319">
        <v>10</v>
      </c>
      <c r="AP94" s="320" t="s">
        <v>5</v>
      </c>
      <c r="AQ94" s="321"/>
      <c r="AR94" s="322"/>
      <c r="AS94" s="322"/>
      <c r="AT94" s="323"/>
      <c r="AU94" s="324"/>
      <c r="AV94" s="324"/>
      <c r="AW94" s="320"/>
    </row>
    <row r="95" spans="1:49" s="53" customFormat="1" ht="21" customHeight="1" thickTop="1" x14ac:dyDescent="0.3">
      <c r="A95" s="408" t="s">
        <v>62</v>
      </c>
      <c r="B95" s="398"/>
      <c r="C95" s="399"/>
      <c r="D95" s="399"/>
      <c r="E95" s="399"/>
      <c r="F95" s="399"/>
      <c r="G95" s="399"/>
      <c r="H95" s="399"/>
      <c r="I95" s="399"/>
      <c r="J95" s="399"/>
      <c r="K95" s="399"/>
      <c r="L95" s="399"/>
      <c r="M95" s="400"/>
      <c r="N95" s="398" t="s">
        <v>350</v>
      </c>
      <c r="O95" s="399"/>
      <c r="P95" s="399"/>
      <c r="Q95" s="399"/>
      <c r="R95" s="399"/>
      <c r="S95" s="399"/>
      <c r="T95" s="399"/>
      <c r="U95" s="399"/>
      <c r="V95" s="399"/>
      <c r="W95" s="399"/>
      <c r="X95" s="399"/>
      <c r="Y95" s="400"/>
      <c r="Z95" s="398"/>
      <c r="AA95" s="399"/>
      <c r="AB95" s="399"/>
      <c r="AC95" s="399"/>
      <c r="AD95" s="399"/>
      <c r="AE95" s="399"/>
      <c r="AF95" s="399"/>
      <c r="AG95" s="399"/>
      <c r="AH95" s="399"/>
      <c r="AI95" s="399"/>
      <c r="AJ95" s="399"/>
      <c r="AK95" s="400"/>
      <c r="AL95" s="398"/>
      <c r="AM95" s="399"/>
      <c r="AN95" s="399"/>
      <c r="AO95" s="399"/>
      <c r="AP95" s="399"/>
      <c r="AQ95" s="399"/>
      <c r="AR95" s="399"/>
      <c r="AS95" s="399"/>
      <c r="AT95" s="399"/>
      <c r="AU95" s="399"/>
      <c r="AV95" s="399"/>
      <c r="AW95" s="400"/>
    </row>
    <row r="96" spans="1:49" s="53" customFormat="1" ht="21" customHeight="1" x14ac:dyDescent="0.3">
      <c r="A96" s="409"/>
      <c r="B96" s="401"/>
      <c r="C96" s="402"/>
      <c r="D96" s="402"/>
      <c r="E96" s="402"/>
      <c r="F96" s="402"/>
      <c r="G96" s="402"/>
      <c r="H96" s="402"/>
      <c r="I96" s="402"/>
      <c r="J96" s="402"/>
      <c r="K96" s="402"/>
      <c r="L96" s="402"/>
      <c r="M96" s="403"/>
      <c r="N96" s="401"/>
      <c r="O96" s="402"/>
      <c r="P96" s="402"/>
      <c r="Q96" s="402"/>
      <c r="R96" s="402"/>
      <c r="S96" s="402"/>
      <c r="T96" s="402"/>
      <c r="U96" s="402"/>
      <c r="V96" s="402"/>
      <c r="W96" s="402"/>
      <c r="X96" s="402"/>
      <c r="Y96" s="403"/>
      <c r="Z96" s="401"/>
      <c r="AA96" s="402"/>
      <c r="AB96" s="402"/>
      <c r="AC96" s="402"/>
      <c r="AD96" s="402"/>
      <c r="AE96" s="402"/>
      <c r="AF96" s="402"/>
      <c r="AG96" s="402"/>
      <c r="AH96" s="402"/>
      <c r="AI96" s="402"/>
      <c r="AJ96" s="402"/>
      <c r="AK96" s="403"/>
      <c r="AL96" s="401"/>
      <c r="AM96" s="402"/>
      <c r="AN96" s="402"/>
      <c r="AO96" s="402"/>
      <c r="AP96" s="402"/>
      <c r="AQ96" s="402"/>
      <c r="AR96" s="402"/>
      <c r="AS96" s="402"/>
      <c r="AT96" s="402"/>
      <c r="AU96" s="402"/>
      <c r="AV96" s="402"/>
      <c r="AW96" s="403"/>
    </row>
    <row r="97" spans="1:49" s="53" customFormat="1" ht="21" customHeight="1" thickBot="1" x14ac:dyDescent="0.35">
      <c r="A97" s="410"/>
      <c r="B97" s="411" t="str">
        <f>IF(ISBLANK(B95),"",CONCATENATE($E$12,$F$12,".",$G$12,".","0",RIGHT($B$70,1),".",RIGHT(L97,1),$A95,IF(COUNTIFS(B95,"*op?ional*")=1,"-ij","")))</f>
        <v/>
      </c>
      <c r="C97" s="412"/>
      <c r="D97" s="413"/>
      <c r="E97" s="234"/>
      <c r="F97" s="180"/>
      <c r="G97" s="175"/>
      <c r="H97" s="177"/>
      <c r="I97" s="177"/>
      <c r="J97" s="176"/>
      <c r="K97" s="179"/>
      <c r="L97" s="179"/>
      <c r="M97" s="180"/>
      <c r="N97" s="411" t="str">
        <f>IF(ISBLANK(N95),"",CONCATENATE($E$12,$F$12,".",$G$12,".","0",RIGHT($N$70,1),".",RIGHT(X97,1),$A95,IF(COUNTIFS(N95,"*op?ional*")=1,"-ij","")))</f>
        <v>L021.23.06.S9</v>
      </c>
      <c r="O97" s="412"/>
      <c r="P97" s="413"/>
      <c r="Q97" s="319">
        <v>4</v>
      </c>
      <c r="R97" s="320" t="s">
        <v>6</v>
      </c>
      <c r="S97" s="321"/>
      <c r="T97" s="322"/>
      <c r="U97" s="322"/>
      <c r="V97" s="323"/>
      <c r="W97" s="324">
        <v>90</v>
      </c>
      <c r="X97" s="324" t="s">
        <v>58</v>
      </c>
      <c r="Y97" s="320">
        <f>25*Q97-SUM(S97:W97)</f>
        <v>10</v>
      </c>
      <c r="Z97" s="411" t="str">
        <f>IF(ISBLANK(Z95),"",CONCATENATE($E$12,$F$12,".",$G$12,".","0",RIGHT($Z$70,1),".",RIGHT(AJ97,1),$A95,IF(COUNTIFS(Z95,"*op?ional*")=1,"-ij","")))</f>
        <v/>
      </c>
      <c r="AA97" s="412"/>
      <c r="AB97" s="413"/>
      <c r="AC97" s="159"/>
      <c r="AD97" s="158"/>
      <c r="AE97" s="160"/>
      <c r="AF97" s="161"/>
      <c r="AG97" s="161"/>
      <c r="AH97" s="162"/>
      <c r="AI97" s="157"/>
      <c r="AJ97" s="158"/>
      <c r="AK97" s="157"/>
      <c r="AL97" s="411" t="str">
        <f>IF(ISBLANK(AL95), "",CONCATENATE($E$12,$F$12,".",$G$12,".","0",RIGHT($AL$70,1),".",RIGHT(AV97,1),$A95,IF(COUNTIFS(AL95,"*op?ional*")=1,"-ij","")))</f>
        <v/>
      </c>
      <c r="AM97" s="412"/>
      <c r="AN97" s="413"/>
      <c r="AO97" s="234"/>
      <c r="AP97" s="180"/>
      <c r="AQ97" s="160"/>
      <c r="AR97" s="161"/>
      <c r="AS97" s="161"/>
      <c r="AT97" s="162"/>
      <c r="AU97" s="157"/>
      <c r="AV97" s="158"/>
      <c r="AW97" s="157"/>
    </row>
    <row r="98" spans="1:49" s="53" customFormat="1" ht="21" customHeight="1" thickTop="1" x14ac:dyDescent="0.3">
      <c r="A98" s="408" t="s">
        <v>63</v>
      </c>
      <c r="B98" s="398"/>
      <c r="C98" s="399"/>
      <c r="D98" s="399"/>
      <c r="E98" s="399"/>
      <c r="F98" s="399"/>
      <c r="G98" s="399"/>
      <c r="H98" s="399"/>
      <c r="I98" s="399"/>
      <c r="J98" s="399"/>
      <c r="K98" s="399"/>
      <c r="L98" s="399"/>
      <c r="M98" s="400"/>
      <c r="N98" s="398"/>
      <c r="O98" s="399"/>
      <c r="P98" s="399"/>
      <c r="Q98" s="399"/>
      <c r="R98" s="399"/>
      <c r="S98" s="399"/>
      <c r="T98" s="399"/>
      <c r="U98" s="399"/>
      <c r="V98" s="399"/>
      <c r="W98" s="399"/>
      <c r="X98" s="399"/>
      <c r="Y98" s="400"/>
      <c r="Z98" s="398"/>
      <c r="AA98" s="399"/>
      <c r="AB98" s="399"/>
      <c r="AC98" s="399"/>
      <c r="AD98" s="399"/>
      <c r="AE98" s="399"/>
      <c r="AF98" s="399"/>
      <c r="AG98" s="399"/>
      <c r="AH98" s="399"/>
      <c r="AI98" s="399"/>
      <c r="AJ98" s="399"/>
      <c r="AK98" s="400"/>
      <c r="AL98" s="398"/>
      <c r="AM98" s="399"/>
      <c r="AN98" s="399"/>
      <c r="AO98" s="399"/>
      <c r="AP98" s="399"/>
      <c r="AQ98" s="399"/>
      <c r="AR98" s="399"/>
      <c r="AS98" s="399"/>
      <c r="AT98" s="399"/>
      <c r="AU98" s="399"/>
      <c r="AV98" s="399"/>
      <c r="AW98" s="400"/>
    </row>
    <row r="99" spans="1:49" s="53" customFormat="1" ht="21" customHeight="1" x14ac:dyDescent="0.3">
      <c r="A99" s="409"/>
      <c r="B99" s="401"/>
      <c r="C99" s="402"/>
      <c r="D99" s="402"/>
      <c r="E99" s="402"/>
      <c r="F99" s="402"/>
      <c r="G99" s="402"/>
      <c r="H99" s="402"/>
      <c r="I99" s="402"/>
      <c r="J99" s="402"/>
      <c r="K99" s="402"/>
      <c r="L99" s="402"/>
      <c r="M99" s="403"/>
      <c r="N99" s="401"/>
      <c r="O99" s="402"/>
      <c r="P99" s="402"/>
      <c r="Q99" s="402"/>
      <c r="R99" s="402"/>
      <c r="S99" s="402"/>
      <c r="T99" s="402"/>
      <c r="U99" s="402"/>
      <c r="V99" s="402"/>
      <c r="W99" s="402"/>
      <c r="X99" s="402"/>
      <c r="Y99" s="403"/>
      <c r="Z99" s="401"/>
      <c r="AA99" s="402"/>
      <c r="AB99" s="402"/>
      <c r="AC99" s="402"/>
      <c r="AD99" s="402"/>
      <c r="AE99" s="402"/>
      <c r="AF99" s="402"/>
      <c r="AG99" s="402"/>
      <c r="AH99" s="402"/>
      <c r="AI99" s="402"/>
      <c r="AJ99" s="402"/>
      <c r="AK99" s="403"/>
      <c r="AL99" s="401"/>
      <c r="AM99" s="402"/>
      <c r="AN99" s="402"/>
      <c r="AO99" s="402"/>
      <c r="AP99" s="402"/>
      <c r="AQ99" s="402"/>
      <c r="AR99" s="402"/>
      <c r="AS99" s="402"/>
      <c r="AT99" s="402"/>
      <c r="AU99" s="402"/>
      <c r="AV99" s="402"/>
      <c r="AW99" s="403"/>
    </row>
    <row r="100" spans="1:49" s="68" customFormat="1" ht="21" customHeight="1" thickBot="1" x14ac:dyDescent="0.3">
      <c r="A100" s="410"/>
      <c r="B100" s="411" t="str">
        <f>IF(ISBLANK(B98),"",CONCATENATE($E$12,$F$12,".",$G$12,".","0",RIGHT($B$70,1),".",RIGHT(L100,1),$A98,IF(COUNTIFS(B98,"*op?ional*")=1,"-ij","")))</f>
        <v/>
      </c>
      <c r="C100" s="412"/>
      <c r="D100" s="413"/>
      <c r="E100" s="234"/>
      <c r="F100" s="180"/>
      <c r="G100" s="175"/>
      <c r="H100" s="177"/>
      <c r="I100" s="177"/>
      <c r="J100" s="176"/>
      <c r="K100" s="179"/>
      <c r="L100" s="179"/>
      <c r="M100" s="180"/>
      <c r="N100" s="411" t="str">
        <f>IF(ISBLANK(N98),"",CONCATENATE($E$12,$F$12,".",$G$12,".","0",RIGHT($N$70,1),".",RIGHT(X100,1),$A98,IF(COUNTIFS(N98,"*op?ional*")=1,"-ij","")))</f>
        <v/>
      </c>
      <c r="O100" s="412"/>
      <c r="P100" s="413"/>
      <c r="Q100" s="234"/>
      <c r="R100" s="180"/>
      <c r="S100" s="175"/>
      <c r="T100" s="177"/>
      <c r="U100" s="177"/>
      <c r="V100" s="176"/>
      <c r="W100" s="179"/>
      <c r="X100" s="179"/>
      <c r="Y100" s="180"/>
      <c r="Z100" s="411" t="str">
        <f>IF(ISBLANK(Z98),"",CONCATENATE($E$12,$F$12,".",$G$12,".","0",RIGHT($Z$70,1),".",RIGHT(AJ100,1),$A98,IF(COUNTIFS(Z98,"*op?ional*")=1,"-ij","")))</f>
        <v/>
      </c>
      <c r="AA100" s="412"/>
      <c r="AB100" s="413"/>
      <c r="AC100" s="159"/>
      <c r="AD100" s="158"/>
      <c r="AE100" s="160"/>
      <c r="AF100" s="161"/>
      <c r="AG100" s="161"/>
      <c r="AH100" s="162"/>
      <c r="AI100" s="157"/>
      <c r="AJ100" s="158"/>
      <c r="AK100" s="157"/>
      <c r="AL100" s="411" t="str">
        <f>IF(ISBLANK(AL98), "",CONCATENATE($E$12,$F$12,".",$G$12,".","0",RIGHT($AL$70,1),".",RIGHT(AV100,1),$A98,IF(COUNTIFS(AL98,"*op?ional*")=1,"-ij","")))</f>
        <v/>
      </c>
      <c r="AM100" s="412"/>
      <c r="AN100" s="413"/>
      <c r="AO100" s="234"/>
      <c r="AP100" s="180"/>
      <c r="AQ100" s="160"/>
      <c r="AR100" s="161"/>
      <c r="AS100" s="161"/>
      <c r="AT100" s="162"/>
      <c r="AU100" s="157"/>
      <c r="AV100" s="158"/>
      <c r="AW100" s="157"/>
    </row>
    <row r="101" spans="1:49" s="68" customFormat="1" ht="21" customHeight="1" thickTop="1" x14ac:dyDescent="0.25">
      <c r="A101" s="408" t="s">
        <v>64</v>
      </c>
      <c r="B101" s="438" t="s">
        <v>323</v>
      </c>
      <c r="C101" s="439"/>
      <c r="D101" s="439"/>
      <c r="E101" s="439"/>
      <c r="F101" s="439"/>
      <c r="G101" s="439"/>
      <c r="H101" s="439"/>
      <c r="I101" s="439"/>
      <c r="J101" s="439"/>
      <c r="K101" s="439"/>
      <c r="L101" s="439"/>
      <c r="M101" s="440"/>
      <c r="N101" s="438" t="s">
        <v>323</v>
      </c>
      <c r="O101" s="439"/>
      <c r="P101" s="439"/>
      <c r="Q101" s="439"/>
      <c r="R101" s="439"/>
      <c r="S101" s="439"/>
      <c r="T101" s="439"/>
      <c r="U101" s="439"/>
      <c r="V101" s="439"/>
      <c r="W101" s="439"/>
      <c r="X101" s="439"/>
      <c r="Y101" s="440"/>
      <c r="Z101" s="438" t="s">
        <v>323</v>
      </c>
      <c r="AA101" s="439"/>
      <c r="AB101" s="439"/>
      <c r="AC101" s="439"/>
      <c r="AD101" s="439"/>
      <c r="AE101" s="439"/>
      <c r="AF101" s="439"/>
      <c r="AG101" s="439"/>
      <c r="AH101" s="439"/>
      <c r="AI101" s="439"/>
      <c r="AJ101" s="439"/>
      <c r="AK101" s="440"/>
      <c r="AL101" s="438" t="s">
        <v>323</v>
      </c>
      <c r="AM101" s="439"/>
      <c r="AN101" s="439"/>
      <c r="AO101" s="439"/>
      <c r="AP101" s="439"/>
      <c r="AQ101" s="439"/>
      <c r="AR101" s="439"/>
      <c r="AS101" s="439"/>
      <c r="AT101" s="439"/>
      <c r="AU101" s="439"/>
      <c r="AV101" s="439"/>
      <c r="AW101" s="440"/>
    </row>
    <row r="102" spans="1:49" s="53" customFormat="1" ht="21" customHeight="1" x14ac:dyDescent="0.3">
      <c r="A102" s="409"/>
      <c r="B102" s="441"/>
      <c r="C102" s="442"/>
      <c r="D102" s="442"/>
      <c r="E102" s="442"/>
      <c r="F102" s="442"/>
      <c r="G102" s="442"/>
      <c r="H102" s="442"/>
      <c r="I102" s="442"/>
      <c r="J102" s="442"/>
      <c r="K102" s="442"/>
      <c r="L102" s="442"/>
      <c r="M102" s="443"/>
      <c r="N102" s="441"/>
      <c r="O102" s="442"/>
      <c r="P102" s="442"/>
      <c r="Q102" s="442"/>
      <c r="R102" s="442"/>
      <c r="S102" s="442"/>
      <c r="T102" s="442"/>
      <c r="U102" s="442"/>
      <c r="V102" s="442"/>
      <c r="W102" s="442"/>
      <c r="X102" s="442"/>
      <c r="Y102" s="443"/>
      <c r="Z102" s="441"/>
      <c r="AA102" s="442"/>
      <c r="AB102" s="442"/>
      <c r="AC102" s="442"/>
      <c r="AD102" s="442"/>
      <c r="AE102" s="442"/>
      <c r="AF102" s="442"/>
      <c r="AG102" s="442"/>
      <c r="AH102" s="442"/>
      <c r="AI102" s="442"/>
      <c r="AJ102" s="442"/>
      <c r="AK102" s="443"/>
      <c r="AL102" s="441"/>
      <c r="AM102" s="442"/>
      <c r="AN102" s="442"/>
      <c r="AO102" s="442"/>
      <c r="AP102" s="442"/>
      <c r="AQ102" s="442"/>
      <c r="AR102" s="442"/>
      <c r="AS102" s="442"/>
      <c r="AT102" s="442"/>
      <c r="AU102" s="442"/>
      <c r="AV102" s="442"/>
      <c r="AW102" s="443"/>
    </row>
    <row r="103" spans="1:49" s="51" customFormat="1" ht="21" customHeight="1" thickBot="1" x14ac:dyDescent="0.3">
      <c r="A103" s="410"/>
      <c r="B103" s="435" t="str">
        <f>IF(ISBLANK(B101),"",CONCATENATE($E$12,$F$12,".",$G$12,".","0",RIGHT($B$70,1),".",RIGHT(L103,1),$A$101,"-ij"))</f>
        <v>L021.23.05.f11-ij</v>
      </c>
      <c r="C103" s="436"/>
      <c r="D103" s="437"/>
      <c r="E103" s="230"/>
      <c r="F103" s="228"/>
      <c r="G103" s="231"/>
      <c r="H103" s="232"/>
      <c r="I103" s="232"/>
      <c r="J103" s="233"/>
      <c r="K103" s="229"/>
      <c r="L103" s="229" t="s">
        <v>324</v>
      </c>
      <c r="M103" s="229"/>
      <c r="N103" s="435" t="str">
        <f>IF(ISBLANK(N101),"",CONCATENATE($E$12,$F$12,".",$G$12,".","0",RIGHT($N$70,1),".",RIGHT(X103,1),$A$101,"-ij"))</f>
        <v>L021.23.06.f11-ij</v>
      </c>
      <c r="O103" s="436"/>
      <c r="P103" s="437"/>
      <c r="Q103" s="230"/>
      <c r="R103" s="228"/>
      <c r="S103" s="231"/>
      <c r="T103" s="232"/>
      <c r="U103" s="232"/>
      <c r="V103" s="233"/>
      <c r="W103" s="229"/>
      <c r="X103" s="228" t="s">
        <v>324</v>
      </c>
      <c r="Y103" s="229"/>
      <c r="Z103" s="435" t="str">
        <f>IF(ISBLANK(Z101),"",CONCATENATE($E$12,$F$12,".",$G$12,".","0",RIGHT($Z$70,1),".",RIGHT(AJ103,1),$A$101,"-ij"))</f>
        <v>L021.23.07.f11-ij</v>
      </c>
      <c r="AA103" s="436"/>
      <c r="AB103" s="437"/>
      <c r="AC103" s="230"/>
      <c r="AD103" s="228"/>
      <c r="AE103" s="231"/>
      <c r="AF103" s="232"/>
      <c r="AG103" s="232"/>
      <c r="AH103" s="233"/>
      <c r="AI103" s="229"/>
      <c r="AJ103" s="228" t="s">
        <v>324</v>
      </c>
      <c r="AK103" s="229"/>
      <c r="AL103" s="435" t="str">
        <f>IF(ISBLANK(AL101),"",CONCATENATE($E$12,$F$12,".",$G$12,".","0",RIGHT($AL$70,1),".",RIGHT(AV103,1),$A$101,"-ij"))</f>
        <v>L021.23.08.f11-ij</v>
      </c>
      <c r="AM103" s="436"/>
      <c r="AN103" s="437"/>
      <c r="AO103" s="230"/>
      <c r="AP103" s="228"/>
      <c r="AQ103" s="231"/>
      <c r="AR103" s="232"/>
      <c r="AS103" s="232"/>
      <c r="AT103" s="233"/>
      <c r="AU103" s="229"/>
      <c r="AV103" s="228" t="s">
        <v>324</v>
      </c>
      <c r="AW103" s="229"/>
    </row>
    <row r="104" spans="1:49" s="51" customFormat="1" ht="21" customHeight="1" thickTop="1" x14ac:dyDescent="0.25">
      <c r="A104" s="419" t="s">
        <v>8</v>
      </c>
      <c r="B104" s="376" t="s">
        <v>9</v>
      </c>
      <c r="C104" s="377"/>
      <c r="D104" s="55"/>
      <c r="E104" s="370">
        <f>SUM(G73:J73,G76:J76,G79:J79,G82:J82,G85:J85,G88:J88,G91:J91,G94:J94,G97:J97,G100:J100)</f>
        <v>385</v>
      </c>
      <c r="F104" s="371"/>
      <c r="G104" s="382" t="s">
        <v>10</v>
      </c>
      <c r="H104" s="383"/>
      <c r="I104" s="383"/>
      <c r="J104" s="384"/>
      <c r="K104" s="369">
        <f>SUM(M73,M76,M79,M82,M85,M88,M91,M94,M97,M100)</f>
        <v>365</v>
      </c>
      <c r="L104" s="370"/>
      <c r="M104" s="371"/>
      <c r="N104" s="376" t="s">
        <v>9</v>
      </c>
      <c r="O104" s="377"/>
      <c r="P104" s="55"/>
      <c r="Q104" s="370">
        <f>SUM(S73:V73,S76:V76,S79:V79,S82:V82,S85:V85,S88:V88,S91:V91,S94:V94,S97:V97,S100:V100)</f>
        <v>364</v>
      </c>
      <c r="R104" s="371"/>
      <c r="S104" s="382" t="s">
        <v>10</v>
      </c>
      <c r="T104" s="383"/>
      <c r="U104" s="383"/>
      <c r="V104" s="384"/>
      <c r="W104" s="369">
        <f>SUM(Y73,Y76,Y79,Y82,Y85,Y88,Y91,Y94,Y97,Y100)</f>
        <v>206</v>
      </c>
      <c r="X104" s="370"/>
      <c r="Y104" s="371"/>
      <c r="Z104" s="376" t="s">
        <v>9</v>
      </c>
      <c r="AA104" s="377"/>
      <c r="AB104" s="55"/>
      <c r="AC104" s="370">
        <f>SUM(AE73:AH73,AE76:AH76,AE79:AH79,AE82:AH82,AE85:AH85,AE88:AH88,AE91:AH91,AE94:AH94,AE97:AH97,AE100:AH100)</f>
        <v>371</v>
      </c>
      <c r="AD104" s="371"/>
      <c r="AE104" s="382" t="s">
        <v>10</v>
      </c>
      <c r="AF104" s="383"/>
      <c r="AG104" s="383"/>
      <c r="AH104" s="384"/>
      <c r="AI104" s="369">
        <f>SUM(AK73,AK76,AK79,AK82,AK85,AK88,AK91,AK94,AK97,AK100)</f>
        <v>379</v>
      </c>
      <c r="AJ104" s="370"/>
      <c r="AK104" s="371"/>
      <c r="AL104" s="376" t="s">
        <v>9</v>
      </c>
      <c r="AM104" s="377"/>
      <c r="AN104" s="55"/>
      <c r="AO104" s="387">
        <f>SUM(AQ73:AT73,AQ76:AT76,AQ79:AT79,AQ82:AT82,AQ85:AT85,AQ88:AT88,AQ91:AT91,AQ94:AT94,AQ97:AT97,AQ100:AT100)</f>
        <v>364</v>
      </c>
      <c r="AP104" s="371"/>
      <c r="AQ104" s="382" t="s">
        <v>10</v>
      </c>
      <c r="AR104" s="383"/>
      <c r="AS104" s="383"/>
      <c r="AT104" s="384"/>
      <c r="AU104" s="369">
        <f>SUM(AW73,AW76,AW79,AW82,AW85,AW88,AW91,AW94,AW97,AW100)</f>
        <v>326</v>
      </c>
      <c r="AV104" s="370"/>
      <c r="AW104" s="371"/>
    </row>
    <row r="105" spans="1:49" s="51" customFormat="1" ht="21" customHeight="1" thickBot="1" x14ac:dyDescent="0.3">
      <c r="A105" s="420"/>
      <c r="B105" s="372" t="s">
        <v>11</v>
      </c>
      <c r="C105" s="365"/>
      <c r="D105" s="58"/>
      <c r="E105" s="385">
        <f>SUM(E73,E76,E79,E82,E85,E88,E91,E94,E97,E100)</f>
        <v>30</v>
      </c>
      <c r="F105" s="386"/>
      <c r="G105" s="372" t="s">
        <v>12</v>
      </c>
      <c r="H105" s="365"/>
      <c r="I105" s="365"/>
      <c r="J105" s="366"/>
      <c r="K105" s="372" t="str">
        <f>BD384</f>
        <v>4E,3D,0C</v>
      </c>
      <c r="L105" s="365"/>
      <c r="M105" s="366"/>
      <c r="N105" s="372" t="s">
        <v>11</v>
      </c>
      <c r="O105" s="365"/>
      <c r="P105" s="58"/>
      <c r="Q105" s="385">
        <f>SUM(Q73,Q76,Q79,Q82,Q85,Q88,Q91,Q94,Q97,Q100)</f>
        <v>30</v>
      </c>
      <c r="R105" s="386"/>
      <c r="S105" s="372" t="s">
        <v>12</v>
      </c>
      <c r="T105" s="365"/>
      <c r="U105" s="365"/>
      <c r="V105" s="366"/>
      <c r="W105" s="372" t="str">
        <f>BD385</f>
        <v>4E,3D,2C</v>
      </c>
      <c r="X105" s="365"/>
      <c r="Y105" s="366"/>
      <c r="Z105" s="372" t="s">
        <v>11</v>
      </c>
      <c r="AA105" s="365"/>
      <c r="AB105" s="58"/>
      <c r="AC105" s="385">
        <f>SUM(AC73,AC76,AC79,AC82,AC85,AC88,AC91,AC94,AC97,AC100)</f>
        <v>30</v>
      </c>
      <c r="AD105" s="386"/>
      <c r="AE105" s="372" t="s">
        <v>12</v>
      </c>
      <c r="AF105" s="365"/>
      <c r="AG105" s="365"/>
      <c r="AH105" s="366"/>
      <c r="AI105" s="372" t="str">
        <f>BD386</f>
        <v>4E,3D,0C</v>
      </c>
      <c r="AJ105" s="365"/>
      <c r="AK105" s="366"/>
      <c r="AL105" s="372" t="s">
        <v>11</v>
      </c>
      <c r="AM105" s="365"/>
      <c r="AN105" s="58"/>
      <c r="AO105" s="385" t="str">
        <f>CONCATENATE((SUM(AO73,AO76,AO79,AO82,AO85,AO88,AO91,AO94,AO97,AO100)-PLANURI!BR388), "+",BR388,"**")</f>
        <v>30+10**</v>
      </c>
      <c r="AP105" s="386"/>
      <c r="AQ105" s="372" t="s">
        <v>12</v>
      </c>
      <c r="AR105" s="365"/>
      <c r="AS105" s="365"/>
      <c r="AT105" s="366"/>
      <c r="AU105" s="372" t="str">
        <f>BD387</f>
        <v>5E,2D,1C</v>
      </c>
      <c r="AV105" s="365"/>
      <c r="AW105" s="366"/>
    </row>
    <row r="106" spans="1:49" s="51" customFormat="1" ht="21" customHeight="1" thickTop="1" x14ac:dyDescent="0.25">
      <c r="A106" s="419" t="s">
        <v>13</v>
      </c>
      <c r="B106" s="376" t="s">
        <v>9</v>
      </c>
      <c r="C106" s="377"/>
      <c r="D106" s="59"/>
      <c r="E106" s="370">
        <f>SUM(G107:J107)</f>
        <v>27.5</v>
      </c>
      <c r="F106" s="371"/>
      <c r="G106" s="60"/>
      <c r="H106" s="56"/>
      <c r="I106" s="56"/>
      <c r="J106" s="56"/>
      <c r="K106" s="56"/>
      <c r="L106" s="56"/>
      <c r="M106" s="65"/>
      <c r="N106" s="376" t="s">
        <v>9</v>
      </c>
      <c r="O106" s="377"/>
      <c r="P106" s="59"/>
      <c r="Q106" s="387">
        <f>SUM(S107:V107)</f>
        <v>26</v>
      </c>
      <c r="R106" s="451"/>
      <c r="S106" s="60"/>
      <c r="T106" s="56"/>
      <c r="U106" s="56"/>
      <c r="V106" s="56"/>
      <c r="W106" s="56"/>
      <c r="X106" s="56"/>
      <c r="Y106" s="65"/>
      <c r="Z106" s="376" t="s">
        <v>9</v>
      </c>
      <c r="AA106" s="377"/>
      <c r="AB106" s="59"/>
      <c r="AC106" s="370">
        <f>SUM(AE107:AH107)</f>
        <v>26.5</v>
      </c>
      <c r="AD106" s="371"/>
      <c r="AE106" s="60"/>
      <c r="AF106" s="56"/>
      <c r="AG106" s="56"/>
      <c r="AH106" s="56"/>
      <c r="AI106" s="56"/>
      <c r="AJ106" s="56"/>
      <c r="AK106" s="65"/>
      <c r="AL106" s="376" t="s">
        <v>9</v>
      </c>
      <c r="AM106" s="377"/>
      <c r="AN106" s="59"/>
      <c r="AO106" s="387">
        <f>SUM(AQ107:AT107)</f>
        <v>26</v>
      </c>
      <c r="AP106" s="451"/>
      <c r="AQ106" s="60"/>
      <c r="AR106" s="56"/>
      <c r="AS106" s="56"/>
      <c r="AT106" s="56"/>
      <c r="AU106" s="56"/>
      <c r="AV106" s="56"/>
      <c r="AW106" s="65"/>
    </row>
    <row r="107" spans="1:49" s="51" customFormat="1" ht="21" customHeight="1" thickBot="1" x14ac:dyDescent="0.3">
      <c r="A107" s="420"/>
      <c r="B107" s="372" t="s">
        <v>14</v>
      </c>
      <c r="C107" s="365"/>
      <c r="D107" s="57"/>
      <c r="E107" s="57"/>
      <c r="F107" s="61"/>
      <c r="G107" s="62">
        <f>(G70+G73+G76+G79+G82+G85+G88+G91+G94+G97+G100)/14</f>
        <v>13</v>
      </c>
      <c r="H107" s="62">
        <f>(H70+H73+H76+H79+H82+H85+H88+H91+H94+H97+H100)/14</f>
        <v>2</v>
      </c>
      <c r="I107" s="62">
        <f>(I70+I73+I76+I79+I82+I85+I88+I91+I94+I97+I100)/14</f>
        <v>9</v>
      </c>
      <c r="J107" s="62">
        <f>(J70+J73+J76+J79+J82+J85+J88+J91+J94+J97+J100)/14</f>
        <v>3.5</v>
      </c>
      <c r="K107" s="364" t="s">
        <v>15</v>
      </c>
      <c r="L107" s="365"/>
      <c r="M107" s="366"/>
      <c r="N107" s="372" t="s">
        <v>14</v>
      </c>
      <c r="O107" s="365"/>
      <c r="P107" s="57"/>
      <c r="Q107" s="57"/>
      <c r="R107" s="61"/>
      <c r="S107" s="62">
        <f>(S70+S73+S76+S79+S82+S85+S88+S91+S94+S97+S100)/14</f>
        <v>13.5</v>
      </c>
      <c r="T107" s="62">
        <f>(T70+T73+T76+T79+T82+T85+T88+T91+T94+T97+T100)/14</f>
        <v>1</v>
      </c>
      <c r="U107" s="62">
        <f>(U70+U73+U76+U79+U82+U85+U88+U91+U94+U97+U100)/14</f>
        <v>8.5</v>
      </c>
      <c r="V107" s="62">
        <f>(V70+V73+V76+V79+V82+V85+V88+V91+V94+V97+V100)/14</f>
        <v>3</v>
      </c>
      <c r="W107" s="364" t="s">
        <v>15</v>
      </c>
      <c r="X107" s="365"/>
      <c r="Y107" s="366"/>
      <c r="Z107" s="372" t="s">
        <v>14</v>
      </c>
      <c r="AA107" s="365"/>
      <c r="AB107" s="57"/>
      <c r="AC107" s="57"/>
      <c r="AD107" s="61"/>
      <c r="AE107" s="62">
        <f>(AE70+AE73+AE76+AE79+AE82+AE85+AE88+AE91+AE94+AE97+AE100)/14</f>
        <v>14</v>
      </c>
      <c r="AF107" s="62">
        <f>(AF70+AF73+AF76+AF79+AF82+AF85+AF88+AF91+AF94+AF97+AF100)/14</f>
        <v>0</v>
      </c>
      <c r="AG107" s="62">
        <f>(AG70+AG73+AG76+AG79+AG82+AG85+AG88+AG91+AG94+AG97+AG100)/14</f>
        <v>12</v>
      </c>
      <c r="AH107" s="62">
        <f>(AH70+AH73+AH76+AH79+AH82+AH85+AH88+AH91+AH94+AH97+AH100)/14</f>
        <v>0.5</v>
      </c>
      <c r="AI107" s="364" t="s">
        <v>15</v>
      </c>
      <c r="AJ107" s="365"/>
      <c r="AK107" s="366"/>
      <c r="AL107" s="372" t="s">
        <v>14</v>
      </c>
      <c r="AM107" s="365"/>
      <c r="AN107" s="57"/>
      <c r="AO107" s="57"/>
      <c r="AP107" s="61"/>
      <c r="AQ107" s="62">
        <f>(AQ70+AQ73+AQ76+AQ79+AQ82+AQ85+AQ88+AQ91+AQ94+AQ97+AQ100)/14</f>
        <v>10</v>
      </c>
      <c r="AR107" s="62">
        <f>(AR70+AR73+AR76+AR79+AR82+AR85+AR88+AR91+AR94+AR97+AR100)/14</f>
        <v>0</v>
      </c>
      <c r="AS107" s="62">
        <f>(AS70+AS73+AS76+AS79+AS82+AS85+AS88+AS91+AS94+AS97+AS100)/14</f>
        <v>4</v>
      </c>
      <c r="AT107" s="62">
        <f>(AT70+AT73+AT76+AT79+AT82+AT85+AT88+AT91+AT94+AT97+AT100)/14</f>
        <v>12</v>
      </c>
      <c r="AU107" s="364" t="s">
        <v>15</v>
      </c>
      <c r="AV107" s="365"/>
      <c r="AW107" s="366"/>
    </row>
    <row r="108" spans="1:49" s="51" customFormat="1" ht="30.75" customHeight="1" thickTop="1" x14ac:dyDescent="0.25">
      <c r="A108" s="462" t="s">
        <v>307</v>
      </c>
      <c r="B108" s="462"/>
      <c r="C108" s="462"/>
      <c r="D108" s="462"/>
      <c r="E108" s="462"/>
      <c r="F108" s="462"/>
      <c r="G108" s="462"/>
      <c r="H108" s="462"/>
      <c r="I108" s="462"/>
      <c r="J108" s="462"/>
      <c r="K108" s="462"/>
      <c r="L108" s="462"/>
      <c r="M108" s="462"/>
      <c r="N108" s="462"/>
      <c r="O108" s="462"/>
      <c r="P108" s="462"/>
      <c r="Q108" s="462"/>
      <c r="R108" s="462"/>
      <c r="S108" s="462"/>
      <c r="T108" s="462"/>
      <c r="U108" s="462"/>
      <c r="V108" s="462"/>
      <c r="W108" s="462"/>
      <c r="X108" s="462"/>
      <c r="Y108" s="462"/>
      <c r="Z108" s="462"/>
      <c r="AA108" s="462"/>
      <c r="AB108" s="462"/>
      <c r="AC108" s="462"/>
      <c r="AD108" s="462"/>
      <c r="AE108" s="462"/>
      <c r="AF108" s="462"/>
      <c r="AG108" s="462"/>
      <c r="AH108" s="462"/>
      <c r="AI108" s="462"/>
      <c r="AJ108" s="462"/>
      <c r="AK108" s="462"/>
      <c r="AL108" s="462"/>
      <c r="AM108" s="462"/>
      <c r="AN108" s="462"/>
      <c r="AO108" s="462"/>
      <c r="AP108" s="462"/>
      <c r="AQ108" s="462"/>
      <c r="AR108" s="462"/>
      <c r="AS108" s="462"/>
      <c r="AT108" s="462"/>
      <c r="AU108" s="462"/>
      <c r="AV108" s="462"/>
      <c r="AW108" s="462"/>
    </row>
    <row r="109" spans="1:49" s="51" customFormat="1" ht="21" customHeight="1" x14ac:dyDescent="0.25">
      <c r="A109" s="362" t="s">
        <v>293</v>
      </c>
      <c r="B109" s="363"/>
      <c r="C109" s="363"/>
      <c r="D109" s="363"/>
      <c r="E109" s="363"/>
      <c r="F109" s="363"/>
      <c r="G109" s="363"/>
      <c r="H109" s="363"/>
      <c r="I109" s="363"/>
      <c r="J109" s="363"/>
      <c r="K109" s="363"/>
      <c r="L109" s="363"/>
      <c r="M109" s="363"/>
      <c r="N109" s="363"/>
      <c r="O109" s="363"/>
      <c r="P109" s="363"/>
      <c r="Q109" s="363"/>
      <c r="R109" s="363"/>
      <c r="S109" s="363"/>
      <c r="T109" s="363"/>
      <c r="U109" s="363"/>
      <c r="V109" s="363"/>
      <c r="W109" s="363"/>
      <c r="X109" s="363"/>
      <c r="Y109" s="363"/>
      <c r="Z109" s="363"/>
      <c r="AA109" s="363"/>
      <c r="AB109" s="363"/>
      <c r="AC109" s="363"/>
      <c r="AD109" s="363"/>
      <c r="AE109" s="363"/>
      <c r="AF109" s="363"/>
      <c r="AG109" s="363"/>
      <c r="AH109" s="363"/>
      <c r="AI109" s="363"/>
      <c r="AJ109" s="363"/>
      <c r="AK109" s="363"/>
      <c r="AL109" s="363"/>
      <c r="AM109" s="363"/>
      <c r="AN109" s="363"/>
      <c r="AO109" s="363"/>
      <c r="AP109" s="363"/>
      <c r="AQ109" s="363"/>
      <c r="AR109" s="363"/>
      <c r="AS109" s="363"/>
      <c r="AT109" s="363"/>
      <c r="AU109" s="363"/>
      <c r="AV109" s="363"/>
      <c r="AW109" s="363"/>
    </row>
    <row r="110" spans="1:49" ht="14.4" thickBot="1" x14ac:dyDescent="0.3">
      <c r="A110" s="51"/>
      <c r="B110" s="63"/>
      <c r="C110" s="63"/>
      <c r="D110" s="63"/>
      <c r="E110" s="63"/>
      <c r="F110" s="63"/>
      <c r="G110" s="63"/>
      <c r="H110" s="63"/>
      <c r="I110" s="63"/>
      <c r="J110" s="63"/>
      <c r="K110" s="63"/>
      <c r="L110" s="64"/>
      <c r="M110" s="64"/>
      <c r="N110" s="63"/>
      <c r="O110" s="290"/>
      <c r="P110" s="63"/>
      <c r="Q110" s="63"/>
      <c r="R110" s="63"/>
      <c r="S110" s="63"/>
      <c r="T110" s="63"/>
      <c r="U110" s="63"/>
      <c r="V110" s="63"/>
      <c r="W110" s="63"/>
      <c r="X110" s="64"/>
      <c r="Y110" s="64"/>
      <c r="Z110" s="63"/>
      <c r="AA110" s="63"/>
      <c r="AB110" s="63"/>
      <c r="AC110" s="63"/>
      <c r="AD110" s="63"/>
      <c r="AE110" s="63"/>
      <c r="AF110" s="63"/>
      <c r="AG110" s="63"/>
      <c r="AH110" s="63"/>
      <c r="AI110" s="63"/>
      <c r="AJ110" s="64"/>
      <c r="AK110" s="64"/>
      <c r="AL110" s="63"/>
      <c r="AM110" s="63"/>
      <c r="AN110" s="63"/>
      <c r="AO110" s="63"/>
      <c r="AP110" s="63"/>
      <c r="AQ110" s="63"/>
      <c r="AR110" s="63"/>
      <c r="AS110" s="63"/>
      <c r="AT110" s="63"/>
      <c r="AU110" s="63"/>
      <c r="AV110" s="64"/>
      <c r="AW110" s="64"/>
    </row>
    <row r="111" spans="1:49" ht="14.4" thickBot="1" x14ac:dyDescent="0.3">
      <c r="H111" s="6"/>
      <c r="I111" s="6"/>
      <c r="J111" s="6"/>
      <c r="K111" s="6"/>
      <c r="L111" s="7"/>
      <c r="M111" s="19" t="s">
        <v>16</v>
      </c>
      <c r="N111" s="20"/>
      <c r="O111" s="291"/>
      <c r="P111" s="21"/>
      <c r="Q111" s="22"/>
      <c r="R111" s="20"/>
      <c r="S111" s="20"/>
      <c r="T111" s="20"/>
      <c r="U111" s="20"/>
      <c r="V111" s="20"/>
      <c r="W111" s="20"/>
      <c r="X111" s="23"/>
      <c r="Y111" s="23"/>
      <c r="Z111" s="20"/>
      <c r="AA111" s="20"/>
      <c r="AB111" s="20"/>
      <c r="AC111" s="20"/>
      <c r="AD111" s="20"/>
      <c r="AE111" s="20"/>
      <c r="AF111" s="20"/>
      <c r="AG111" s="20"/>
      <c r="AH111" s="20"/>
      <c r="AI111" s="20"/>
      <c r="AJ111" s="23"/>
      <c r="AK111" s="24"/>
    </row>
    <row r="112" spans="1:49" ht="14.4" thickTop="1" x14ac:dyDescent="0.25">
      <c r="H112" s="6"/>
      <c r="I112" s="6"/>
      <c r="J112" s="6"/>
      <c r="K112" s="6"/>
      <c r="L112" s="7"/>
      <c r="M112" s="25"/>
      <c r="N112" s="467" t="s">
        <v>18</v>
      </c>
      <c r="O112" s="468"/>
      <c r="P112" s="468"/>
      <c r="Q112" s="468"/>
      <c r="R112" s="468"/>
      <c r="S112" s="468"/>
      <c r="T112" s="468"/>
      <c r="U112" s="468"/>
      <c r="V112" s="468"/>
      <c r="W112" s="468"/>
      <c r="X112" s="468"/>
      <c r="Y112" s="469"/>
      <c r="Z112" s="6"/>
      <c r="AA112" s="242" t="s">
        <v>279</v>
      </c>
      <c r="AB112" s="6"/>
      <c r="AC112" s="6"/>
      <c r="AD112" s="6"/>
      <c r="AE112" s="6"/>
      <c r="AF112" s="6"/>
      <c r="AG112" s="6"/>
      <c r="AH112" s="6"/>
      <c r="AI112" s="6"/>
      <c r="AJ112" s="7"/>
      <c r="AK112" s="26"/>
    </row>
    <row r="113" spans="1:49" ht="14.4" thickBot="1" x14ac:dyDescent="0.3">
      <c r="A113" s="2"/>
      <c r="B113" s="2"/>
      <c r="C113" s="2"/>
      <c r="D113" s="2"/>
      <c r="E113" s="2"/>
      <c r="F113" s="2"/>
      <c r="G113" s="2"/>
      <c r="H113" s="1"/>
      <c r="I113" s="1"/>
      <c r="J113" s="1"/>
      <c r="K113" s="1"/>
      <c r="L113" s="27"/>
      <c r="M113" s="28"/>
      <c r="N113" s="457" t="s">
        <v>21</v>
      </c>
      <c r="O113" s="458"/>
      <c r="P113" s="459"/>
      <c r="Q113" s="30" t="s">
        <v>22</v>
      </c>
      <c r="R113" s="31" t="s">
        <v>23</v>
      </c>
      <c r="S113" s="32" t="s">
        <v>24</v>
      </c>
      <c r="T113" s="33" t="s">
        <v>25</v>
      </c>
      <c r="U113" s="33" t="s">
        <v>26</v>
      </c>
      <c r="V113" s="279" t="s">
        <v>27</v>
      </c>
      <c r="W113" s="31" t="s">
        <v>278</v>
      </c>
      <c r="X113" s="11" t="s">
        <v>28</v>
      </c>
      <c r="Y113" s="10" t="s">
        <v>29</v>
      </c>
      <c r="Z113" s="6"/>
      <c r="AA113" s="456" t="s">
        <v>30</v>
      </c>
      <c r="AB113" s="456"/>
      <c r="AC113" s="456"/>
      <c r="AD113" s="456"/>
      <c r="AE113" s="456"/>
      <c r="AF113" s="456"/>
      <c r="AG113" s="456"/>
      <c r="AH113" s="456"/>
      <c r="AI113" s="456"/>
      <c r="AJ113" s="456"/>
      <c r="AK113" s="461"/>
      <c r="AL113" s="2"/>
      <c r="AM113" s="2"/>
      <c r="AN113" s="2"/>
      <c r="AO113" s="2"/>
      <c r="AP113" s="2"/>
      <c r="AQ113" s="2"/>
      <c r="AR113" s="2"/>
      <c r="AS113" s="2"/>
      <c r="AT113" s="2"/>
      <c r="AU113" s="2"/>
    </row>
    <row r="114" spans="1:49" s="2" customFormat="1" ht="14.4" thickTop="1" x14ac:dyDescent="0.25">
      <c r="H114" s="1"/>
      <c r="I114" s="1" t="s">
        <v>31</v>
      </c>
      <c r="J114" s="1"/>
      <c r="K114" s="1"/>
      <c r="L114" s="27"/>
      <c r="M114" s="28"/>
      <c r="N114" s="8" t="s">
        <v>32</v>
      </c>
      <c r="O114" s="292"/>
      <c r="P114" s="8"/>
      <c r="Q114" s="8"/>
      <c r="R114" s="8"/>
      <c r="S114" s="8"/>
      <c r="T114" s="8"/>
      <c r="U114" s="8"/>
      <c r="V114" s="8"/>
      <c r="W114" s="8"/>
      <c r="X114" s="35"/>
      <c r="Y114" s="35"/>
      <c r="Z114" s="6"/>
      <c r="AA114" s="8"/>
      <c r="AB114" s="8" t="s">
        <v>258</v>
      </c>
      <c r="AC114" s="8"/>
      <c r="AD114" s="8"/>
      <c r="AE114" s="36"/>
      <c r="AF114" s="8"/>
      <c r="AG114" s="8"/>
      <c r="AH114" s="8"/>
      <c r="AI114" s="8"/>
      <c r="AJ114" s="35"/>
      <c r="AK114" s="26"/>
      <c r="AV114" s="5"/>
      <c r="AW114" s="5"/>
    </row>
    <row r="115" spans="1:49" s="2" customFormat="1" ht="13.8" x14ac:dyDescent="0.25">
      <c r="A115" s="6"/>
      <c r="B115" s="4"/>
      <c r="C115" s="4"/>
      <c r="D115" s="4"/>
      <c r="E115" s="4"/>
      <c r="F115" s="4"/>
      <c r="G115" s="4"/>
      <c r="H115" s="6"/>
      <c r="I115" s="6"/>
      <c r="J115" s="6"/>
      <c r="K115" s="6"/>
      <c r="L115" s="7"/>
      <c r="M115" s="37"/>
      <c r="N115" s="8" t="s">
        <v>33</v>
      </c>
      <c r="O115" s="292"/>
      <c r="P115" s="8"/>
      <c r="Q115" s="8"/>
      <c r="R115" s="8"/>
      <c r="S115" s="8"/>
      <c r="T115" s="8"/>
      <c r="U115" s="8"/>
      <c r="V115" s="8"/>
      <c r="W115" s="8"/>
      <c r="X115" s="35"/>
      <c r="Y115" s="35"/>
      <c r="Z115" s="8"/>
      <c r="AA115" s="8"/>
      <c r="AB115" s="8"/>
      <c r="AC115" s="8" t="s">
        <v>34</v>
      </c>
      <c r="AD115" s="8"/>
      <c r="AE115" s="8"/>
      <c r="AF115" s="8"/>
      <c r="AG115" s="8"/>
      <c r="AH115" s="8"/>
      <c r="AI115" s="8"/>
      <c r="AJ115" s="35"/>
      <c r="AK115" s="38"/>
      <c r="AL115" s="4"/>
      <c r="AM115" s="4"/>
      <c r="AN115" s="4"/>
      <c r="AO115" s="4"/>
      <c r="AP115" s="4"/>
      <c r="AQ115" s="4"/>
      <c r="AR115" s="4"/>
      <c r="AS115" s="4"/>
      <c r="AT115" s="4"/>
      <c r="AU115" s="4"/>
      <c r="AV115" s="3"/>
      <c r="AW115" s="3"/>
    </row>
    <row r="116" spans="1:49" ht="13.8" x14ac:dyDescent="0.25">
      <c r="B116" s="6"/>
      <c r="C116" s="6"/>
      <c r="D116" s="6"/>
      <c r="E116" s="6"/>
      <c r="F116" s="6"/>
      <c r="G116" s="6"/>
      <c r="H116" s="6"/>
      <c r="I116" s="6"/>
      <c r="J116" s="6"/>
      <c r="K116" s="6"/>
      <c r="L116" s="7"/>
      <c r="M116" s="37"/>
      <c r="N116" s="8" t="s">
        <v>35</v>
      </c>
      <c r="O116" s="292"/>
      <c r="P116" s="8"/>
      <c r="Q116" s="8"/>
      <c r="R116" s="8"/>
      <c r="S116" s="8"/>
      <c r="T116" s="34"/>
      <c r="U116" s="34"/>
      <c r="V116" s="34"/>
      <c r="W116" s="34"/>
      <c r="X116" s="29"/>
      <c r="Y116" s="29"/>
      <c r="Z116" s="8"/>
      <c r="AA116" s="8"/>
      <c r="AB116" s="8"/>
      <c r="AC116" s="8" t="s">
        <v>36</v>
      </c>
      <c r="AD116" s="8"/>
      <c r="AE116" s="8"/>
      <c r="AF116" s="8"/>
      <c r="AG116" s="34"/>
      <c r="AH116" s="34"/>
      <c r="AI116" s="34"/>
      <c r="AJ116" s="29"/>
      <c r="AK116" s="39"/>
      <c r="AV116" s="3"/>
      <c r="AW116" s="3"/>
    </row>
    <row r="117" spans="1:49" ht="13.8" x14ac:dyDescent="0.25">
      <c r="B117" s="6"/>
      <c r="C117" s="6"/>
      <c r="D117" s="6"/>
      <c r="E117" s="6"/>
      <c r="F117" s="6"/>
      <c r="G117" s="6"/>
      <c r="H117" s="6"/>
      <c r="I117" s="6"/>
      <c r="J117" s="6"/>
      <c r="K117" s="6"/>
      <c r="L117" s="7"/>
      <c r="M117" s="28"/>
      <c r="N117" s="460" t="s">
        <v>37</v>
      </c>
      <c r="O117" s="460"/>
      <c r="P117" s="460"/>
      <c r="Q117" s="460"/>
      <c r="R117" s="460"/>
      <c r="S117" s="460"/>
      <c r="T117" s="460"/>
      <c r="U117" s="460"/>
      <c r="V117" s="460"/>
      <c r="W117" s="460"/>
      <c r="X117" s="460"/>
      <c r="Y117" s="460"/>
      <c r="Z117" s="8"/>
      <c r="AA117" s="34"/>
      <c r="AB117" s="34"/>
      <c r="AC117" s="8" t="s">
        <v>38</v>
      </c>
      <c r="AD117" s="34"/>
      <c r="AE117" s="34"/>
      <c r="AF117" s="34"/>
      <c r="AG117" s="34"/>
      <c r="AH117" s="34"/>
      <c r="AI117" s="34"/>
      <c r="AJ117" s="29"/>
      <c r="AK117" s="40"/>
    </row>
    <row r="118" spans="1:49" ht="13.8" x14ac:dyDescent="0.25">
      <c r="A118" s="1"/>
      <c r="H118" s="6"/>
      <c r="I118" s="6"/>
      <c r="J118" s="6"/>
      <c r="K118" s="6"/>
      <c r="L118" s="7"/>
      <c r="M118" s="28"/>
      <c r="N118" s="456" t="s">
        <v>40</v>
      </c>
      <c r="O118" s="456"/>
      <c r="P118" s="456"/>
      <c r="Q118" s="456"/>
      <c r="R118" s="456"/>
      <c r="S118" s="456"/>
      <c r="T118" s="456"/>
      <c r="U118" s="456"/>
      <c r="V118" s="456"/>
      <c r="W118" s="456"/>
      <c r="X118" s="456"/>
      <c r="Y118" s="456"/>
      <c r="Z118" s="8"/>
      <c r="AA118" s="8"/>
      <c r="AB118" s="8"/>
      <c r="AC118" s="8" t="s">
        <v>41</v>
      </c>
      <c r="AD118" s="8"/>
      <c r="AE118" s="8"/>
      <c r="AF118" s="8"/>
      <c r="AG118" s="34"/>
      <c r="AH118" s="34"/>
      <c r="AI118" s="34"/>
      <c r="AJ118" s="29"/>
      <c r="AK118" s="40"/>
      <c r="AQ118" s="2"/>
    </row>
    <row r="119" spans="1:49" ht="13.8" x14ac:dyDescent="0.25">
      <c r="A119" s="1"/>
      <c r="H119" s="6"/>
      <c r="I119" s="6"/>
      <c r="J119" s="6"/>
      <c r="K119" s="6"/>
      <c r="L119" s="7"/>
      <c r="M119" s="41"/>
      <c r="N119" s="456" t="s">
        <v>69</v>
      </c>
      <c r="O119" s="456"/>
      <c r="P119" s="456"/>
      <c r="Q119" s="456"/>
      <c r="R119" s="456"/>
      <c r="S119" s="456"/>
      <c r="T119" s="456"/>
      <c r="U119" s="456"/>
      <c r="V119" s="456"/>
      <c r="W119" s="456"/>
      <c r="X119" s="456"/>
      <c r="Y119" s="456"/>
      <c r="Z119" s="8"/>
      <c r="AA119" s="8" t="s">
        <v>43</v>
      </c>
      <c r="AB119" s="8"/>
      <c r="AC119" s="8"/>
      <c r="AD119" s="8"/>
      <c r="AE119" s="8"/>
      <c r="AF119" s="8"/>
      <c r="AG119" s="8"/>
      <c r="AH119" s="8"/>
      <c r="AI119" s="8"/>
      <c r="AJ119" s="35"/>
      <c r="AK119" s="39"/>
      <c r="AN119" s="6"/>
      <c r="AO119" s="6"/>
      <c r="AP119" s="6"/>
      <c r="AQ119" s="6"/>
      <c r="AR119" s="6"/>
      <c r="AS119" s="6"/>
      <c r="AT119" s="6"/>
      <c r="AU119" s="6"/>
    </row>
    <row r="120" spans="1:49" ht="14.4" thickBot="1" x14ac:dyDescent="0.3">
      <c r="H120" s="6"/>
      <c r="I120" s="6"/>
      <c r="J120" s="6"/>
      <c r="K120" s="6"/>
      <c r="L120" s="7"/>
      <c r="M120" s="37"/>
      <c r="N120" s="8" t="s">
        <v>280</v>
      </c>
      <c r="O120" s="293"/>
      <c r="P120" s="6"/>
      <c r="Q120" s="6"/>
      <c r="R120" s="6"/>
      <c r="S120" s="6"/>
      <c r="T120" s="6"/>
      <c r="U120" s="6"/>
      <c r="V120" s="8" t="s">
        <v>17</v>
      </c>
      <c r="W120" s="6"/>
      <c r="X120" s="7"/>
      <c r="Y120" s="7"/>
      <c r="Z120" s="465" t="s">
        <v>44</v>
      </c>
      <c r="AA120" s="465"/>
      <c r="AB120" s="465"/>
      <c r="AC120" s="465"/>
      <c r="AD120" s="465"/>
      <c r="AE120" s="465"/>
      <c r="AF120" s="465"/>
      <c r="AG120" s="465"/>
      <c r="AH120" s="465"/>
      <c r="AI120" s="465"/>
      <c r="AJ120" s="465"/>
      <c r="AK120" s="466"/>
      <c r="AN120" s="6"/>
      <c r="AO120" s="6"/>
      <c r="AP120" s="6"/>
      <c r="AQ120" s="6"/>
      <c r="AR120" s="6"/>
      <c r="AS120" s="6"/>
      <c r="AT120" s="6"/>
      <c r="AU120" s="6"/>
    </row>
    <row r="121" spans="1:49" ht="15" thickTop="1" thickBot="1" x14ac:dyDescent="0.3">
      <c r="A121" s="18"/>
      <c r="B121" s="18"/>
      <c r="C121" s="18"/>
      <c r="D121" s="18"/>
      <c r="E121" s="18"/>
      <c r="F121" s="18"/>
      <c r="G121" s="18"/>
      <c r="H121" s="6"/>
      <c r="I121" s="6"/>
      <c r="J121" s="6"/>
      <c r="K121" s="6"/>
      <c r="L121" s="7"/>
      <c r="M121" s="37"/>
      <c r="N121" s="460" t="s">
        <v>19</v>
      </c>
      <c r="O121" s="460"/>
      <c r="P121" s="460"/>
      <c r="Q121" s="460"/>
      <c r="R121" s="460"/>
      <c r="S121" s="460"/>
      <c r="T121" s="6"/>
      <c r="U121" s="6"/>
      <c r="V121" s="8" t="s">
        <v>20</v>
      </c>
      <c r="W121" s="6"/>
      <c r="X121" s="7"/>
      <c r="Y121" s="7"/>
      <c r="Z121" s="388" t="str">
        <f>B19</f>
        <v>Analiză matematică</v>
      </c>
      <c r="AA121" s="389"/>
      <c r="AB121" s="389"/>
      <c r="AC121" s="389"/>
      <c r="AD121" s="389"/>
      <c r="AE121" s="389"/>
      <c r="AF121" s="389"/>
      <c r="AG121" s="389"/>
      <c r="AH121" s="389"/>
      <c r="AI121" s="389"/>
      <c r="AJ121" s="389"/>
      <c r="AK121" s="455"/>
      <c r="AM121" s="18"/>
      <c r="AN121" s="18"/>
      <c r="AO121" s="18"/>
      <c r="AP121" s="18"/>
      <c r="AQ121" s="18"/>
      <c r="AR121" s="18"/>
      <c r="AS121" s="18"/>
      <c r="AT121" s="18"/>
      <c r="AU121" s="18"/>
    </row>
    <row r="122" spans="1:49" s="51" customFormat="1" ht="21" customHeight="1" thickTop="1" thickBot="1" x14ac:dyDescent="0.3">
      <c r="A122" s="6"/>
      <c r="B122" s="367" t="s">
        <v>39</v>
      </c>
      <c r="C122" s="367"/>
      <c r="D122" s="367"/>
      <c r="E122" s="367"/>
      <c r="F122" s="367"/>
      <c r="G122" s="367"/>
      <c r="H122" s="367"/>
      <c r="I122" s="367"/>
      <c r="J122" s="6"/>
      <c r="K122" s="6"/>
      <c r="L122" s="7"/>
      <c r="M122" s="42"/>
      <c r="N122" s="44"/>
      <c r="O122" s="294"/>
      <c r="P122" s="45"/>
      <c r="Q122" s="45"/>
      <c r="R122" s="45"/>
      <c r="S122" s="45"/>
      <c r="T122" s="45"/>
      <c r="U122" s="45"/>
      <c r="V122" s="45"/>
      <c r="W122" s="45"/>
      <c r="X122" s="46"/>
      <c r="Y122" s="46"/>
      <c r="Z122" s="452" t="s">
        <v>21</v>
      </c>
      <c r="AA122" s="453"/>
      <c r="AB122" s="454"/>
      <c r="AC122" s="47">
        <f>E21</f>
        <v>5</v>
      </c>
      <c r="AD122" s="47" t="str">
        <f t="shared" ref="AD122:AK122" si="0">F21</f>
        <v>E</v>
      </c>
      <c r="AE122" s="47">
        <f t="shared" si="0"/>
        <v>28</v>
      </c>
      <c r="AF122" s="47">
        <f t="shared" si="0"/>
        <v>28</v>
      </c>
      <c r="AG122" s="47">
        <f t="shared" si="0"/>
        <v>0</v>
      </c>
      <c r="AH122" s="47">
        <f t="shared" si="0"/>
        <v>0</v>
      </c>
      <c r="AI122" s="239">
        <f t="shared" si="0"/>
        <v>0</v>
      </c>
      <c r="AJ122" s="48" t="str">
        <f t="shared" si="0"/>
        <v>DF</v>
      </c>
      <c r="AK122" s="49">
        <f t="shared" si="0"/>
        <v>69</v>
      </c>
      <c r="AL122" s="4"/>
      <c r="AM122" s="4"/>
      <c r="AN122" s="367" t="s">
        <v>42</v>
      </c>
      <c r="AO122" s="367"/>
      <c r="AP122" s="367"/>
      <c r="AQ122" s="367"/>
      <c r="AR122" s="367"/>
      <c r="AS122" s="367"/>
      <c r="AT122" s="367"/>
      <c r="AU122" s="367"/>
      <c r="AV122" s="5"/>
      <c r="AW122" s="5"/>
    </row>
    <row r="123" spans="1:49" s="51" customFormat="1" ht="21" customHeight="1" x14ac:dyDescent="0.25">
      <c r="B123" s="368" t="str">
        <f>Coperta!B$46</f>
        <v>Conf.univ.dr.ing. Florin DRĂGAN</v>
      </c>
      <c r="C123" s="368"/>
      <c r="D123" s="368"/>
      <c r="E123" s="368"/>
      <c r="F123" s="368"/>
      <c r="G123" s="368"/>
      <c r="H123" s="368"/>
      <c r="I123" s="368"/>
      <c r="J123" s="77"/>
      <c r="K123" s="77"/>
      <c r="L123" s="43"/>
      <c r="M123" s="43"/>
      <c r="N123" s="75"/>
      <c r="O123" s="289"/>
      <c r="P123" s="75"/>
      <c r="Q123" s="75"/>
      <c r="R123" s="76"/>
      <c r="S123" s="77"/>
      <c r="T123" s="77"/>
      <c r="U123" s="77"/>
      <c r="V123" s="77"/>
      <c r="W123" s="77"/>
      <c r="X123" s="43"/>
      <c r="Y123" s="43"/>
      <c r="Z123" s="75"/>
      <c r="AA123" s="75"/>
      <c r="AB123" s="75"/>
      <c r="AC123" s="75"/>
      <c r="AD123" s="76"/>
      <c r="AE123" s="77"/>
      <c r="AF123" s="77"/>
      <c r="AG123" s="77"/>
      <c r="AH123" s="77"/>
      <c r="AI123" s="77"/>
      <c r="AJ123" s="43"/>
      <c r="AK123" s="43"/>
      <c r="AL123" s="75"/>
      <c r="AM123" s="75"/>
      <c r="AN123" s="368" t="str">
        <f>Coperta!N$46</f>
        <v>Prof.univ.dr.ing. Marius-George MARCU</v>
      </c>
      <c r="AO123" s="368"/>
      <c r="AP123" s="368"/>
      <c r="AQ123" s="368"/>
      <c r="AR123" s="368"/>
      <c r="AS123" s="368"/>
      <c r="AT123" s="368"/>
      <c r="AU123" s="368"/>
      <c r="AV123" s="43"/>
      <c r="AW123" s="43"/>
    </row>
    <row r="124" spans="1:49" s="51" customFormat="1" ht="21" customHeight="1" x14ac:dyDescent="0.25">
      <c r="J124" s="63"/>
      <c r="K124" s="63"/>
      <c r="L124" s="64"/>
      <c r="M124" s="64"/>
      <c r="N124" s="63"/>
      <c r="O124" s="290"/>
      <c r="P124" s="63"/>
      <c r="Q124" s="63"/>
      <c r="R124" s="63"/>
      <c r="S124" s="63"/>
      <c r="T124" s="63"/>
      <c r="U124" s="63"/>
      <c r="V124" s="63"/>
      <c r="W124" s="63"/>
      <c r="X124" s="64"/>
      <c r="Y124" s="64"/>
      <c r="Z124" s="63"/>
      <c r="AA124" s="63"/>
      <c r="AB124" s="63"/>
      <c r="AC124" s="63"/>
      <c r="AD124" s="63"/>
      <c r="AE124" s="63"/>
      <c r="AF124" s="63"/>
      <c r="AG124" s="63"/>
      <c r="AH124" s="63"/>
      <c r="AI124" s="63"/>
      <c r="AJ124" s="64"/>
      <c r="AK124" s="64"/>
      <c r="AL124" s="63"/>
      <c r="AM124" s="63"/>
      <c r="AV124" s="64"/>
      <c r="AW124" s="64"/>
    </row>
    <row r="125" spans="1:49" s="51" customFormat="1" ht="21" customHeight="1" x14ac:dyDescent="0.25">
      <c r="G125" s="63"/>
      <c r="H125" s="63"/>
      <c r="I125" s="63"/>
      <c r="J125" s="63"/>
      <c r="K125" s="63"/>
      <c r="L125" s="64"/>
      <c r="M125" s="64"/>
      <c r="N125" s="63"/>
      <c r="O125" s="290"/>
      <c r="P125" s="63"/>
      <c r="Q125" s="63"/>
      <c r="R125" s="63"/>
      <c r="S125" s="63"/>
      <c r="T125" s="63"/>
      <c r="U125" s="63"/>
      <c r="V125" s="63"/>
      <c r="W125" s="63"/>
      <c r="X125" s="64"/>
      <c r="Y125" s="64"/>
      <c r="Z125" s="63"/>
      <c r="AA125" s="63"/>
      <c r="AB125" s="63"/>
      <c r="AC125" s="63"/>
      <c r="AD125" s="63"/>
      <c r="AE125" s="63"/>
      <c r="AF125" s="63"/>
      <c r="AG125" s="63"/>
      <c r="AH125" s="63"/>
      <c r="AI125" s="63"/>
      <c r="AJ125" s="64"/>
      <c r="AK125" s="64"/>
      <c r="AL125" s="63"/>
      <c r="AM125" s="63"/>
      <c r="AN125" s="63"/>
      <c r="AT125" s="63"/>
      <c r="AU125" s="63"/>
      <c r="AV125" s="64"/>
      <c r="AW125" s="64"/>
    </row>
    <row r="126" spans="1:49" s="51" customFormat="1" ht="13.8" x14ac:dyDescent="0.25">
      <c r="A126" s="1"/>
      <c r="B126" s="63"/>
      <c r="D126" s="63"/>
      <c r="E126" s="63"/>
      <c r="F126" s="63"/>
      <c r="G126" s="63"/>
      <c r="H126" s="63"/>
      <c r="I126" s="63"/>
      <c r="J126" s="63"/>
      <c r="K126" s="63"/>
      <c r="L126" s="64"/>
      <c r="M126" s="64"/>
      <c r="N126" s="63"/>
      <c r="O126" s="290"/>
      <c r="P126" s="63"/>
      <c r="Q126" s="63"/>
      <c r="R126" s="63"/>
      <c r="S126" s="63"/>
      <c r="T126" s="63"/>
      <c r="U126" s="63"/>
      <c r="V126" s="63"/>
      <c r="W126" s="63"/>
      <c r="X126" s="64"/>
      <c r="Y126" s="64"/>
      <c r="Z126" s="63"/>
      <c r="AA126" s="63"/>
      <c r="AB126" s="63"/>
      <c r="AC126" s="63"/>
      <c r="AD126" s="63"/>
      <c r="AE126" s="63"/>
      <c r="AF126" s="63"/>
      <c r="AG126" s="63"/>
      <c r="AH126" s="63"/>
      <c r="AI126" s="63"/>
      <c r="AJ126" s="64"/>
      <c r="AK126" s="64"/>
      <c r="AL126" s="63"/>
      <c r="AM126" s="63"/>
      <c r="AN126" s="63"/>
      <c r="AP126" s="63"/>
      <c r="AR126" s="63"/>
      <c r="AS126" s="63"/>
      <c r="AT126" s="63"/>
      <c r="AU126" s="63"/>
      <c r="AV126" s="64"/>
      <c r="AW126" s="64"/>
    </row>
    <row r="127" spans="1:49" s="51" customFormat="1" ht="13.8" x14ac:dyDescent="0.25">
      <c r="A127" s="1"/>
      <c r="B127" s="63"/>
      <c r="D127" s="63"/>
      <c r="E127" s="63"/>
      <c r="F127" s="63"/>
      <c r="G127" s="63"/>
      <c r="H127" s="63"/>
      <c r="I127" s="63"/>
      <c r="J127" s="63"/>
      <c r="K127" s="63"/>
      <c r="L127" s="64"/>
      <c r="M127" s="64"/>
      <c r="N127" s="63"/>
      <c r="O127" s="290"/>
      <c r="P127" s="63"/>
      <c r="Q127" s="63"/>
      <c r="R127" s="63"/>
      <c r="S127" s="63"/>
      <c r="T127" s="63"/>
      <c r="U127" s="63"/>
      <c r="V127" s="63"/>
      <c r="W127" s="63"/>
      <c r="X127" s="64"/>
      <c r="Y127" s="64"/>
      <c r="Z127" s="63"/>
      <c r="AA127" s="63"/>
      <c r="AB127" s="63"/>
      <c r="AC127" s="63"/>
      <c r="AD127" s="63"/>
      <c r="AE127" s="63"/>
      <c r="AF127" s="63"/>
      <c r="AG127" s="63"/>
      <c r="AH127" s="63"/>
      <c r="AI127" s="63"/>
      <c r="AJ127" s="64"/>
      <c r="AK127" s="64"/>
      <c r="AL127" s="63"/>
      <c r="AM127" s="63"/>
      <c r="AN127" s="63"/>
      <c r="AP127" s="63"/>
      <c r="AR127" s="63"/>
      <c r="AS127" s="63"/>
      <c r="AT127" s="63"/>
      <c r="AU127" s="63"/>
      <c r="AV127" s="64"/>
      <c r="AW127" s="64"/>
    </row>
    <row r="128" spans="1:49" ht="13.8" x14ac:dyDescent="0.25">
      <c r="A128" s="1"/>
      <c r="B128" s="63"/>
      <c r="C128" s="51"/>
      <c r="D128" s="63"/>
      <c r="E128" s="63"/>
      <c r="F128" s="63"/>
      <c r="G128" s="63"/>
      <c r="H128" s="63"/>
      <c r="I128" s="63"/>
      <c r="J128" s="63"/>
      <c r="K128" s="63"/>
      <c r="L128" s="64"/>
      <c r="M128" s="64"/>
      <c r="N128" s="63"/>
      <c r="O128" s="290"/>
      <c r="P128" s="63"/>
      <c r="Q128" s="63"/>
      <c r="R128" s="63"/>
      <c r="S128" s="63"/>
      <c r="T128" s="63"/>
      <c r="U128" s="63"/>
      <c r="V128" s="63"/>
      <c r="W128" s="63"/>
      <c r="X128" s="64"/>
      <c r="Y128" s="64"/>
      <c r="Z128" s="63"/>
      <c r="AA128" s="63"/>
      <c r="AB128" s="63"/>
      <c r="AC128" s="63"/>
      <c r="AD128" s="63"/>
      <c r="AE128" s="63"/>
      <c r="AF128" s="63"/>
      <c r="AG128" s="63"/>
      <c r="AH128" s="63"/>
      <c r="AI128" s="63"/>
      <c r="AJ128" s="64"/>
      <c r="AK128" s="64"/>
      <c r="AL128" s="63"/>
      <c r="AM128" s="63"/>
      <c r="AN128" s="63"/>
      <c r="AO128" s="51"/>
      <c r="AP128" s="63"/>
      <c r="AQ128" s="51"/>
      <c r="AR128" s="63"/>
      <c r="AS128" s="63"/>
      <c r="AT128" s="63"/>
      <c r="AU128" s="63"/>
      <c r="AV128" s="64"/>
      <c r="AW128" s="64"/>
    </row>
    <row r="129" spans="1:49" ht="13.8" x14ac:dyDescent="0.25">
      <c r="A129" s="1" t="s">
        <v>46</v>
      </c>
      <c r="B129" s="2"/>
      <c r="C129" s="2"/>
      <c r="D129" s="2"/>
      <c r="E129" s="2"/>
      <c r="F129" s="2"/>
      <c r="G129" s="2"/>
      <c r="H129" s="2"/>
      <c r="I129" s="2"/>
      <c r="J129" s="2"/>
      <c r="K129" s="2"/>
      <c r="L129" s="3"/>
      <c r="M129" s="3"/>
      <c r="N129" s="2"/>
      <c r="O129" s="287"/>
      <c r="P129" s="2"/>
      <c r="Q129" s="2"/>
      <c r="R129" s="2"/>
      <c r="S129" s="2"/>
      <c r="T129" s="2"/>
      <c r="U129" s="2"/>
      <c r="V129" s="2"/>
      <c r="W129" s="2"/>
      <c r="X129" s="3"/>
      <c r="Y129" s="3"/>
    </row>
    <row r="130" spans="1:49" ht="13.8" x14ac:dyDescent="0.25">
      <c r="A130" s="126" t="str">
        <f>Coperta!A$4</f>
        <v>Facultatea AUTOMATICĂ ȘI CALCULATOARE</v>
      </c>
    </row>
    <row r="131" spans="1:49" ht="13.8" x14ac:dyDescent="0.25">
      <c r="C131" s="6"/>
      <c r="D131" s="6"/>
      <c r="E131" s="6"/>
      <c r="F131" s="6"/>
      <c r="G131" s="6"/>
      <c r="H131" s="6"/>
      <c r="I131" s="6"/>
      <c r="J131" s="6"/>
      <c r="K131" s="6"/>
      <c r="L131" s="7"/>
      <c r="M131" s="7"/>
    </row>
    <row r="132" spans="1:49" ht="13.8" x14ac:dyDescent="0.25">
      <c r="A132" s="6" t="s">
        <v>73</v>
      </c>
      <c r="C132" s="6"/>
      <c r="D132" s="6"/>
      <c r="E132" s="6"/>
      <c r="F132" s="6"/>
      <c r="G132" s="6"/>
      <c r="H132" s="126" t="str">
        <f>Coperta!J$27</f>
        <v>ŞTIINŢE INGINEREŞTI</v>
      </c>
      <c r="I132" s="6"/>
      <c r="J132" s="6"/>
      <c r="K132" s="6"/>
      <c r="L132" s="7"/>
      <c r="M132" s="7"/>
    </row>
    <row r="133" spans="1:49" ht="13.8" x14ac:dyDescent="0.25">
      <c r="A133" s="6" t="s">
        <v>71</v>
      </c>
      <c r="C133" s="6"/>
      <c r="D133" s="6"/>
      <c r="E133" s="6"/>
      <c r="F133" s="6"/>
      <c r="G133" s="6"/>
      <c r="H133" s="126" t="str">
        <f>Coperta!J$29</f>
        <v>INGINERIA SISTEMELOR, CALCULATOARE ŞI TEHNOLOGIA INFORMAŢIEI</v>
      </c>
      <c r="I133" s="6"/>
      <c r="J133" s="6"/>
      <c r="K133" s="6"/>
      <c r="L133" s="7"/>
      <c r="M133" s="7"/>
    </row>
    <row r="134" spans="1:49" s="51" customFormat="1" ht="13.8" x14ac:dyDescent="0.25">
      <c r="A134" s="6" t="s">
        <v>72</v>
      </c>
      <c r="B134" s="4"/>
      <c r="C134" s="6"/>
      <c r="D134" s="6"/>
      <c r="E134" s="6"/>
      <c r="F134" s="6"/>
      <c r="G134" s="6"/>
      <c r="H134" s="126" t="str">
        <f>Coperta!J$31</f>
        <v>INGINERIA SISTEMELOR</v>
      </c>
      <c r="I134" s="6"/>
      <c r="J134" s="6"/>
      <c r="K134" s="6"/>
      <c r="L134" s="7"/>
      <c r="M134" s="7"/>
      <c r="N134" s="4"/>
      <c r="O134" s="286"/>
      <c r="P134" s="4"/>
      <c r="Q134" s="4"/>
      <c r="R134" s="4"/>
      <c r="S134" s="4" t="s">
        <v>31</v>
      </c>
      <c r="T134" s="4"/>
      <c r="U134" s="4"/>
      <c r="V134" s="4"/>
      <c r="W134" s="4"/>
      <c r="X134" s="5"/>
      <c r="Y134" s="5"/>
      <c r="Z134" s="4"/>
      <c r="AA134" s="4"/>
      <c r="AB134" s="4"/>
      <c r="AC134" s="4"/>
      <c r="AD134" s="4"/>
      <c r="AE134" s="4"/>
      <c r="AF134" s="4"/>
      <c r="AG134" s="4"/>
      <c r="AH134" s="4"/>
      <c r="AI134" s="4"/>
      <c r="AJ134" s="5"/>
      <c r="AK134" s="5"/>
      <c r="AL134" s="4"/>
      <c r="AM134" s="4"/>
      <c r="AN134" s="4"/>
      <c r="AO134" s="4"/>
      <c r="AP134" s="4"/>
      <c r="AQ134" s="4"/>
      <c r="AR134" s="4"/>
      <c r="AS134" s="4"/>
      <c r="AT134" s="4"/>
      <c r="AU134" s="4"/>
      <c r="AV134" s="5"/>
      <c r="AW134" s="5"/>
    </row>
    <row r="135" spans="1:49" s="53" customFormat="1" ht="17.399999999999999" x14ac:dyDescent="0.3">
      <c r="A135" s="6" t="s">
        <v>90</v>
      </c>
      <c r="B135" s="4"/>
      <c r="C135" s="6"/>
      <c r="D135" s="6"/>
      <c r="E135" s="6"/>
      <c r="F135" s="6"/>
      <c r="G135" s="6"/>
      <c r="H135" s="126" t="str">
        <f>Coperta!J$25</f>
        <v>AUTOMATICĂ ȘI INFORMATICĂ APLICATĂ</v>
      </c>
      <c r="I135" s="126"/>
      <c r="J135" s="126"/>
      <c r="K135" s="126"/>
      <c r="L135" s="128"/>
      <c r="M135" s="128"/>
      <c r="N135" s="127"/>
      <c r="O135" s="288"/>
      <c r="P135" s="127"/>
      <c r="Q135" s="63"/>
      <c r="R135" s="63"/>
      <c r="S135" s="63"/>
      <c r="T135" s="63"/>
      <c r="U135" s="63"/>
      <c r="V135" s="63"/>
      <c r="W135" s="63"/>
      <c r="X135" s="64"/>
      <c r="Y135" s="64"/>
      <c r="Z135" s="63"/>
      <c r="AA135" s="63"/>
      <c r="AB135" s="63"/>
      <c r="AC135" s="63"/>
      <c r="AD135" s="63"/>
      <c r="AE135" s="63"/>
      <c r="AF135" s="63"/>
      <c r="AG135" s="63"/>
      <c r="AH135" s="63"/>
      <c r="AI135" s="63"/>
      <c r="AJ135" s="64"/>
      <c r="AK135" s="64"/>
      <c r="AL135" s="63"/>
      <c r="AM135" s="63"/>
      <c r="AN135" s="63"/>
      <c r="AO135" s="63"/>
      <c r="AP135" s="63"/>
      <c r="AQ135" s="63"/>
      <c r="AR135" s="63"/>
      <c r="AS135" s="63"/>
      <c r="AT135" s="63"/>
      <c r="AU135" s="63"/>
      <c r="AV135" s="64"/>
      <c r="AW135" s="64"/>
    </row>
    <row r="136" spans="1:49" s="53" customFormat="1" ht="17.399999999999999" x14ac:dyDescent="0.3">
      <c r="B136" s="63"/>
      <c r="C136" s="63"/>
      <c r="D136" s="63"/>
      <c r="E136" s="54"/>
      <c r="F136" s="54"/>
      <c r="G136" s="54"/>
      <c r="H136" s="54"/>
      <c r="I136" s="54"/>
      <c r="J136" s="54"/>
      <c r="K136" s="54"/>
      <c r="L136" s="54" t="s">
        <v>31</v>
      </c>
      <c r="M136" s="54"/>
      <c r="N136" s="63"/>
      <c r="O136" s="290"/>
      <c r="P136" s="63"/>
      <c r="Q136" s="54"/>
      <c r="R136" s="54"/>
      <c r="S136" s="54"/>
      <c r="T136" s="54"/>
      <c r="U136" s="54"/>
      <c r="V136" s="54"/>
      <c r="W136" s="54"/>
      <c r="X136" s="54"/>
      <c r="Y136" s="54"/>
      <c r="Z136" s="63"/>
      <c r="AA136" s="63"/>
      <c r="AB136" s="63"/>
      <c r="AC136" s="54"/>
      <c r="AD136" s="54"/>
      <c r="AE136" s="54"/>
      <c r="AF136" s="54"/>
      <c r="AG136" s="54"/>
      <c r="AH136" s="54"/>
      <c r="AI136" s="54"/>
      <c r="AJ136" s="54"/>
      <c r="AK136" s="54"/>
      <c r="AL136" s="63"/>
      <c r="AM136" s="63"/>
      <c r="AN136" s="63"/>
      <c r="AO136" s="54"/>
      <c r="AP136" s="54"/>
      <c r="AQ136" s="54"/>
      <c r="AR136" s="54"/>
      <c r="AS136" s="54"/>
      <c r="AT136" s="54"/>
      <c r="AU136" s="54"/>
      <c r="AV136" s="54"/>
      <c r="AW136" s="54"/>
    </row>
    <row r="137" spans="1:49" s="53" customFormat="1" ht="17.399999999999999" x14ac:dyDescent="0.3">
      <c r="B137" s="63"/>
      <c r="C137" s="63"/>
      <c r="D137" s="63"/>
      <c r="E137" s="54"/>
      <c r="F137" s="54"/>
      <c r="G137" s="54"/>
      <c r="H137" s="54"/>
      <c r="I137" s="54"/>
      <c r="J137" s="54"/>
      <c r="K137" s="54"/>
      <c r="L137" s="54"/>
      <c r="M137" s="54"/>
      <c r="N137" s="63"/>
      <c r="O137" s="290"/>
      <c r="P137" s="63"/>
      <c r="Q137" s="54"/>
      <c r="R137" s="54"/>
      <c r="S137" s="54"/>
      <c r="T137" s="54"/>
      <c r="U137" s="54"/>
      <c r="V137" s="54"/>
      <c r="W137" s="54"/>
      <c r="X137" s="54"/>
      <c r="Y137" s="54"/>
      <c r="Z137" s="63"/>
      <c r="AA137" s="63"/>
      <c r="AB137" s="63"/>
      <c r="AC137" s="54"/>
      <c r="AD137" s="54"/>
      <c r="AE137" s="54"/>
      <c r="AF137" s="54"/>
      <c r="AG137" s="54"/>
      <c r="AH137" s="54"/>
      <c r="AI137" s="54"/>
      <c r="AJ137" s="54"/>
      <c r="AK137" s="54"/>
      <c r="AL137" s="63"/>
      <c r="AM137" s="63"/>
      <c r="AN137" s="63"/>
      <c r="AO137" s="54"/>
      <c r="AP137" s="54"/>
      <c r="AQ137" s="54"/>
      <c r="AR137" s="54"/>
      <c r="AS137" s="54"/>
      <c r="AT137" s="54"/>
      <c r="AU137" s="54"/>
      <c r="AV137" s="54"/>
      <c r="AW137" s="54"/>
    </row>
    <row r="138" spans="1:49" s="50" customFormat="1" ht="17.399999999999999" x14ac:dyDescent="0.3">
      <c r="A138" s="407" t="s">
        <v>81</v>
      </c>
      <c r="B138" s="407"/>
      <c r="C138" s="407"/>
      <c r="D138" s="407"/>
      <c r="E138" s="407"/>
      <c r="F138" s="407"/>
      <c r="G138" s="407"/>
      <c r="H138" s="407"/>
      <c r="I138" s="407"/>
      <c r="J138" s="407"/>
      <c r="K138" s="407"/>
      <c r="L138" s="407"/>
      <c r="M138" s="407"/>
      <c r="N138" s="407"/>
      <c r="O138" s="407"/>
      <c r="P138" s="407"/>
      <c r="Q138" s="407"/>
      <c r="R138" s="407"/>
      <c r="S138" s="407"/>
      <c r="T138" s="407"/>
      <c r="U138" s="407"/>
      <c r="V138" s="407"/>
      <c r="W138" s="407"/>
      <c r="X138" s="407"/>
      <c r="Y138" s="407"/>
      <c r="Z138" s="407"/>
      <c r="AA138" s="407"/>
      <c r="AB138" s="407"/>
      <c r="AC138" s="407"/>
      <c r="AD138" s="407"/>
      <c r="AE138" s="407"/>
      <c r="AF138" s="407"/>
      <c r="AG138" s="407"/>
      <c r="AH138" s="407"/>
      <c r="AI138" s="407"/>
      <c r="AJ138" s="407"/>
      <c r="AK138" s="407"/>
      <c r="AL138" s="407"/>
      <c r="AM138" s="407"/>
      <c r="AN138" s="407"/>
      <c r="AO138" s="407"/>
      <c r="AP138" s="407"/>
      <c r="AQ138" s="407"/>
      <c r="AR138" s="407"/>
      <c r="AS138" s="407"/>
      <c r="AT138" s="407"/>
      <c r="AU138" s="407"/>
      <c r="AV138" s="407"/>
      <c r="AW138" s="407"/>
    </row>
    <row r="139" spans="1:49" s="51" customFormat="1" ht="21" customHeight="1" thickBot="1" x14ac:dyDescent="0.3">
      <c r="A139" s="407" t="str">
        <f>A16</f>
        <v>Pentru seria de studenti 2023-2027</v>
      </c>
      <c r="B139" s="407"/>
      <c r="C139" s="407"/>
      <c r="D139" s="407"/>
      <c r="E139" s="407"/>
      <c r="F139" s="407"/>
      <c r="G139" s="407"/>
      <c r="H139" s="407"/>
      <c r="I139" s="407"/>
      <c r="J139" s="407"/>
      <c r="K139" s="407"/>
      <c r="L139" s="407"/>
      <c r="M139" s="407"/>
      <c r="N139" s="407"/>
      <c r="O139" s="407"/>
      <c r="P139" s="407"/>
      <c r="Q139" s="407"/>
      <c r="R139" s="407"/>
      <c r="S139" s="407"/>
      <c r="T139" s="407"/>
      <c r="U139" s="407"/>
      <c r="V139" s="407"/>
      <c r="W139" s="407"/>
      <c r="X139" s="407"/>
      <c r="Y139" s="407"/>
      <c r="Z139" s="407"/>
      <c r="AA139" s="407"/>
      <c r="AB139" s="407"/>
      <c r="AC139" s="407"/>
      <c r="AD139" s="407"/>
      <c r="AE139" s="407"/>
      <c r="AF139" s="407"/>
      <c r="AG139" s="407"/>
      <c r="AH139" s="407"/>
      <c r="AI139" s="407"/>
      <c r="AJ139" s="407"/>
      <c r="AK139" s="407"/>
      <c r="AL139" s="407"/>
      <c r="AM139" s="407"/>
      <c r="AN139" s="407"/>
      <c r="AO139" s="407"/>
      <c r="AP139" s="407"/>
      <c r="AQ139" s="407"/>
      <c r="AR139" s="407"/>
      <c r="AS139" s="407"/>
      <c r="AT139" s="407"/>
      <c r="AU139" s="407"/>
      <c r="AV139" s="407"/>
      <c r="AW139" s="407"/>
    </row>
    <row r="140" spans="1:49" s="51" customFormat="1" ht="21" customHeight="1" thickTop="1" thickBot="1" x14ac:dyDescent="0.3">
      <c r="B140" s="388" t="str">
        <f>B17</f>
        <v>ANUL I (2023-2024)</v>
      </c>
      <c r="C140" s="389"/>
      <c r="D140" s="389"/>
      <c r="E140" s="389"/>
      <c r="F140" s="389"/>
      <c r="G140" s="389"/>
      <c r="H140" s="389"/>
      <c r="I140" s="389"/>
      <c r="J140" s="389"/>
      <c r="K140" s="389"/>
      <c r="L140" s="389"/>
      <c r="M140" s="389"/>
      <c r="N140" s="389"/>
      <c r="O140" s="389"/>
      <c r="P140" s="389"/>
      <c r="Q140" s="389"/>
      <c r="R140" s="389"/>
      <c r="S140" s="389"/>
      <c r="T140" s="389"/>
      <c r="U140" s="389"/>
      <c r="V140" s="389"/>
      <c r="W140" s="389"/>
      <c r="X140" s="389"/>
      <c r="Y140" s="389"/>
      <c r="Z140" s="388" t="str">
        <f>Z17</f>
        <v>ANUL II (2024-2025)</v>
      </c>
      <c r="AA140" s="389"/>
      <c r="AB140" s="389"/>
      <c r="AC140" s="389"/>
      <c r="AD140" s="389"/>
      <c r="AE140" s="389"/>
      <c r="AF140" s="389"/>
      <c r="AG140" s="389"/>
      <c r="AH140" s="389"/>
      <c r="AI140" s="389"/>
      <c r="AJ140" s="389"/>
      <c r="AK140" s="389"/>
      <c r="AL140" s="389"/>
      <c r="AM140" s="389"/>
      <c r="AN140" s="389"/>
      <c r="AO140" s="389"/>
      <c r="AP140" s="389"/>
      <c r="AQ140" s="389"/>
      <c r="AR140" s="389"/>
      <c r="AS140" s="389"/>
      <c r="AT140" s="389"/>
      <c r="AU140" s="389"/>
      <c r="AV140" s="389"/>
      <c r="AW140" s="389"/>
    </row>
    <row r="141" spans="1:49" s="53" customFormat="1" ht="21" customHeight="1" thickTop="1" thickBot="1" x14ac:dyDescent="0.35">
      <c r="A141" s="52"/>
      <c r="B141" s="388" t="s">
        <v>1</v>
      </c>
      <c r="C141" s="389"/>
      <c r="D141" s="389"/>
      <c r="E141" s="389"/>
      <c r="F141" s="389"/>
      <c r="G141" s="389"/>
      <c r="H141" s="389"/>
      <c r="I141" s="389"/>
      <c r="J141" s="389"/>
      <c r="K141" s="389"/>
      <c r="L141" s="389"/>
      <c r="M141" s="389"/>
      <c r="N141" s="389" t="s">
        <v>2</v>
      </c>
      <c r="O141" s="389"/>
      <c r="P141" s="389"/>
      <c r="Q141" s="389"/>
      <c r="R141" s="389"/>
      <c r="S141" s="389"/>
      <c r="T141" s="389"/>
      <c r="U141" s="389"/>
      <c r="V141" s="389"/>
      <c r="W141" s="389"/>
      <c r="X141" s="389"/>
      <c r="Y141" s="389"/>
      <c r="Z141" s="388" t="s">
        <v>3</v>
      </c>
      <c r="AA141" s="389"/>
      <c r="AB141" s="389"/>
      <c r="AC141" s="389"/>
      <c r="AD141" s="389"/>
      <c r="AE141" s="389"/>
      <c r="AF141" s="389"/>
      <c r="AG141" s="389"/>
      <c r="AH141" s="389"/>
      <c r="AI141" s="389"/>
      <c r="AJ141" s="389"/>
      <c r="AK141" s="389"/>
      <c r="AL141" s="389" t="s">
        <v>4</v>
      </c>
      <c r="AM141" s="389"/>
      <c r="AN141" s="389"/>
      <c r="AO141" s="389"/>
      <c r="AP141" s="389"/>
      <c r="AQ141" s="389"/>
      <c r="AR141" s="389"/>
      <c r="AS141" s="389"/>
      <c r="AT141" s="389"/>
      <c r="AU141" s="389"/>
      <c r="AV141" s="389"/>
      <c r="AW141" s="389"/>
    </row>
    <row r="142" spans="1:49" s="53" customFormat="1" ht="21" customHeight="1" thickTop="1" x14ac:dyDescent="0.3">
      <c r="A142" s="408" t="s">
        <v>65</v>
      </c>
      <c r="B142" s="398"/>
      <c r="C142" s="399"/>
      <c r="D142" s="399"/>
      <c r="E142" s="399"/>
      <c r="F142" s="399"/>
      <c r="G142" s="399"/>
      <c r="H142" s="399"/>
      <c r="I142" s="399"/>
      <c r="J142" s="399"/>
      <c r="K142" s="399"/>
      <c r="L142" s="399"/>
      <c r="M142" s="400"/>
      <c r="N142" s="398"/>
      <c r="O142" s="399"/>
      <c r="P142" s="399"/>
      <c r="Q142" s="399"/>
      <c r="R142" s="399"/>
      <c r="S142" s="399"/>
      <c r="T142" s="399"/>
      <c r="U142" s="399"/>
      <c r="V142" s="399"/>
      <c r="W142" s="399"/>
      <c r="X142" s="399"/>
      <c r="Y142" s="400"/>
      <c r="Z142" s="398"/>
      <c r="AA142" s="399"/>
      <c r="AB142" s="399"/>
      <c r="AC142" s="399"/>
      <c r="AD142" s="399"/>
      <c r="AE142" s="399"/>
      <c r="AF142" s="399"/>
      <c r="AG142" s="399"/>
      <c r="AH142" s="399"/>
      <c r="AI142" s="399"/>
      <c r="AJ142" s="399"/>
      <c r="AK142" s="400"/>
      <c r="AL142" s="398"/>
      <c r="AM142" s="399"/>
      <c r="AN142" s="399"/>
      <c r="AO142" s="399"/>
      <c r="AP142" s="399"/>
      <c r="AQ142" s="399"/>
      <c r="AR142" s="399"/>
      <c r="AS142" s="399"/>
      <c r="AT142" s="399"/>
      <c r="AU142" s="399"/>
      <c r="AV142" s="399"/>
      <c r="AW142" s="400"/>
    </row>
    <row r="143" spans="1:49" s="53" customFormat="1" ht="21" customHeight="1" x14ac:dyDescent="0.3">
      <c r="A143" s="409"/>
      <c r="B143" s="401"/>
      <c r="C143" s="402"/>
      <c r="D143" s="402"/>
      <c r="E143" s="402"/>
      <c r="F143" s="402"/>
      <c r="G143" s="402"/>
      <c r="H143" s="402"/>
      <c r="I143" s="402"/>
      <c r="J143" s="402"/>
      <c r="K143" s="402"/>
      <c r="L143" s="402"/>
      <c r="M143" s="403"/>
      <c r="N143" s="401"/>
      <c r="O143" s="402"/>
      <c r="P143" s="402"/>
      <c r="Q143" s="402"/>
      <c r="R143" s="402"/>
      <c r="S143" s="402"/>
      <c r="T143" s="402"/>
      <c r="U143" s="402"/>
      <c r="V143" s="402"/>
      <c r="W143" s="402"/>
      <c r="X143" s="402"/>
      <c r="Y143" s="403"/>
      <c r="Z143" s="401"/>
      <c r="AA143" s="402"/>
      <c r="AB143" s="402"/>
      <c r="AC143" s="402"/>
      <c r="AD143" s="402"/>
      <c r="AE143" s="402"/>
      <c r="AF143" s="402"/>
      <c r="AG143" s="402"/>
      <c r="AH143" s="402"/>
      <c r="AI143" s="402"/>
      <c r="AJ143" s="402"/>
      <c r="AK143" s="403"/>
      <c r="AL143" s="401"/>
      <c r="AM143" s="402"/>
      <c r="AN143" s="402"/>
      <c r="AO143" s="402"/>
      <c r="AP143" s="402"/>
      <c r="AQ143" s="402"/>
      <c r="AR143" s="402"/>
      <c r="AS143" s="402"/>
      <c r="AT143" s="402"/>
      <c r="AU143" s="402"/>
      <c r="AV143" s="402"/>
      <c r="AW143" s="403"/>
    </row>
    <row r="144" spans="1:49" s="53" customFormat="1" ht="21" customHeight="1" thickBot="1" x14ac:dyDescent="0.35">
      <c r="A144" s="410"/>
      <c r="B144" s="373" t="str">
        <f>IF(ISBLANK(B142),"",CONCATENATE(LEFT(INDEX(B$19:B$49,MATCH(LEFT(B142,11)&amp;"*",B$19:B$49,0)+2),FIND("-",INDEX(B$19:B$49,MATCH(LEFT(B142,11)&amp;"*",B$19:B$49,0)+2))),$A142))</f>
        <v/>
      </c>
      <c r="C144" s="374"/>
      <c r="D144" s="375"/>
      <c r="E144" s="238"/>
      <c r="F144" s="173"/>
      <c r="G144" s="169"/>
      <c r="H144" s="171"/>
      <c r="I144" s="171"/>
      <c r="J144" s="170"/>
      <c r="K144" s="172"/>
      <c r="L144" s="172"/>
      <c r="M144" s="173"/>
      <c r="N144" s="373" t="str">
        <f>IF(ISBLANK(N142),"",CONCATENATE(LEFT(INDEX(N$19:N$49,MATCH(LEFT(N142,11)&amp;"*",N$19:N$49,0)+2),FIND("-",INDEX(N$19:N$49,MATCH(LEFT(N142,11)&amp;"*",N$19:N$49,0)+2))),$A142))</f>
        <v/>
      </c>
      <c r="O144" s="374"/>
      <c r="P144" s="375"/>
      <c r="Q144" s="238"/>
      <c r="R144" s="173"/>
      <c r="S144" s="169"/>
      <c r="T144" s="171"/>
      <c r="U144" s="171"/>
      <c r="V144" s="170"/>
      <c r="W144" s="172"/>
      <c r="X144" s="172"/>
      <c r="Y144" s="173"/>
      <c r="Z144" s="373" t="str">
        <f>IF(ISBLANK(Z142),"",CONCATENATE(LEFT(INDEX(Z$19:Z$49,MATCH(LEFT(Z142,11)&amp;"*",Z$19:Z$49,0)+2),FIND("-",INDEX(Z$19:Z$49,MATCH(LEFT(Z142,11)&amp;"*",Z$19:Z$49,0)+2))),$A142))</f>
        <v/>
      </c>
      <c r="AA144" s="374"/>
      <c r="AB144" s="375"/>
      <c r="AC144" s="238"/>
      <c r="AD144" s="173"/>
      <c r="AE144" s="169"/>
      <c r="AF144" s="171"/>
      <c r="AG144" s="171"/>
      <c r="AH144" s="170"/>
      <c r="AI144" s="172"/>
      <c r="AJ144" s="172"/>
      <c r="AK144" s="173"/>
      <c r="AL144" s="373" t="str">
        <f>IF(ISBLANK(AL142),"",CONCATENATE(LEFT(INDEX(AL$19:AL$49,MATCH(LEFT(AL142,11)&amp;"*",AL$19:AL$49,0)+2),FIND("-",INDEX(AL$19:AL$49,MATCH(LEFT(AL142,11)&amp;"*",AL$19:AL$49,0)+2))),$A142))</f>
        <v/>
      </c>
      <c r="AM144" s="374"/>
      <c r="AN144" s="375"/>
      <c r="AO144" s="234"/>
      <c r="AP144" s="180"/>
      <c r="AQ144" s="175"/>
      <c r="AR144" s="177"/>
      <c r="AS144" s="177"/>
      <c r="AT144" s="176"/>
      <c r="AU144" s="179"/>
      <c r="AV144" s="157"/>
      <c r="AW144" s="157"/>
    </row>
    <row r="145" spans="1:49" s="53" customFormat="1" ht="21" customHeight="1" thickTop="1" x14ac:dyDescent="0.3">
      <c r="A145" s="408" t="s">
        <v>66</v>
      </c>
      <c r="B145" s="398"/>
      <c r="C145" s="399"/>
      <c r="D145" s="399"/>
      <c r="E145" s="399"/>
      <c r="F145" s="399"/>
      <c r="G145" s="399"/>
      <c r="H145" s="399"/>
      <c r="I145" s="399"/>
      <c r="J145" s="399"/>
      <c r="K145" s="399"/>
      <c r="L145" s="399"/>
      <c r="M145" s="400"/>
      <c r="N145" s="398"/>
      <c r="O145" s="399"/>
      <c r="P145" s="399"/>
      <c r="Q145" s="399"/>
      <c r="R145" s="399"/>
      <c r="S145" s="399"/>
      <c r="T145" s="399"/>
      <c r="U145" s="399"/>
      <c r="V145" s="399"/>
      <c r="W145" s="399"/>
      <c r="X145" s="399"/>
      <c r="Y145" s="400"/>
      <c r="Z145" s="398"/>
      <c r="AA145" s="399"/>
      <c r="AB145" s="399"/>
      <c r="AC145" s="399"/>
      <c r="AD145" s="399"/>
      <c r="AE145" s="399"/>
      <c r="AF145" s="399"/>
      <c r="AG145" s="399"/>
      <c r="AH145" s="399"/>
      <c r="AI145" s="399"/>
      <c r="AJ145" s="399"/>
      <c r="AK145" s="400"/>
      <c r="AL145" s="398"/>
      <c r="AM145" s="399"/>
      <c r="AN145" s="399"/>
      <c r="AO145" s="399"/>
      <c r="AP145" s="399"/>
      <c r="AQ145" s="399"/>
      <c r="AR145" s="399"/>
      <c r="AS145" s="399"/>
      <c r="AT145" s="399"/>
      <c r="AU145" s="399"/>
      <c r="AV145" s="399"/>
      <c r="AW145" s="400"/>
    </row>
    <row r="146" spans="1:49" s="53" customFormat="1" ht="21" customHeight="1" x14ac:dyDescent="0.3">
      <c r="A146" s="409"/>
      <c r="B146" s="401"/>
      <c r="C146" s="402"/>
      <c r="D146" s="402"/>
      <c r="E146" s="402"/>
      <c r="F146" s="402"/>
      <c r="G146" s="402"/>
      <c r="H146" s="402"/>
      <c r="I146" s="402"/>
      <c r="J146" s="402"/>
      <c r="K146" s="402"/>
      <c r="L146" s="402"/>
      <c r="M146" s="403"/>
      <c r="N146" s="401"/>
      <c r="O146" s="402"/>
      <c r="P146" s="402"/>
      <c r="Q146" s="402"/>
      <c r="R146" s="402"/>
      <c r="S146" s="402"/>
      <c r="T146" s="402"/>
      <c r="U146" s="402"/>
      <c r="V146" s="402"/>
      <c r="W146" s="402"/>
      <c r="X146" s="402"/>
      <c r="Y146" s="403"/>
      <c r="Z146" s="401"/>
      <c r="AA146" s="402"/>
      <c r="AB146" s="402"/>
      <c r="AC146" s="402"/>
      <c r="AD146" s="402"/>
      <c r="AE146" s="402"/>
      <c r="AF146" s="402"/>
      <c r="AG146" s="402"/>
      <c r="AH146" s="402"/>
      <c r="AI146" s="402"/>
      <c r="AJ146" s="402"/>
      <c r="AK146" s="403"/>
      <c r="AL146" s="401"/>
      <c r="AM146" s="402"/>
      <c r="AN146" s="402"/>
      <c r="AO146" s="402"/>
      <c r="AP146" s="402"/>
      <c r="AQ146" s="402"/>
      <c r="AR146" s="402"/>
      <c r="AS146" s="402"/>
      <c r="AT146" s="402"/>
      <c r="AU146" s="402"/>
      <c r="AV146" s="402"/>
      <c r="AW146" s="403"/>
    </row>
    <row r="147" spans="1:49" s="53" customFormat="1" ht="21" customHeight="1" thickBot="1" x14ac:dyDescent="0.35">
      <c r="A147" s="410"/>
      <c r="B147" s="373" t="str">
        <f>IF(ISBLANK(B145),"",CONCATENATE(LEFT(INDEX(B$19:B$49,MATCH(LEFT(B145,11)&amp;"*",B$19:B$49,0)+2),FIND("-",INDEX(B$19:B$49,MATCH(LEFT(B145,11)&amp;"*",B$19:B$49,0)+2))),$A145))</f>
        <v/>
      </c>
      <c r="C147" s="374"/>
      <c r="D147" s="375"/>
      <c r="E147" s="238"/>
      <c r="F147" s="173"/>
      <c r="G147" s="169"/>
      <c r="H147" s="171"/>
      <c r="I147" s="171"/>
      <c r="J147" s="170"/>
      <c r="K147" s="172"/>
      <c r="L147" s="172"/>
      <c r="M147" s="173"/>
      <c r="N147" s="373" t="str">
        <f>IF(ISBLANK(N145),"",CONCATENATE(LEFT(INDEX(N$19:N$49,MATCH(LEFT(N145,11)&amp;"*",N$19:N$49,0)+2),FIND("-",INDEX(N$19:N$49,MATCH(LEFT(N145,11)&amp;"*",N$19:N$49,0)+2))),$A145))</f>
        <v/>
      </c>
      <c r="O147" s="374"/>
      <c r="P147" s="375"/>
      <c r="Q147" s="238"/>
      <c r="R147" s="173"/>
      <c r="S147" s="169"/>
      <c r="T147" s="171"/>
      <c r="U147" s="171"/>
      <c r="V147" s="170"/>
      <c r="W147" s="172"/>
      <c r="X147" s="172"/>
      <c r="Y147" s="173"/>
      <c r="Z147" s="373" t="str">
        <f>IF(ISBLANK(Z145),"",CONCATENATE(LEFT(INDEX(Z$19:Z$49,MATCH(LEFT(Z145,11)&amp;"*",Z$19:Z$49,0)+2),FIND("-",INDEX(Z$19:Z$49,MATCH(LEFT(Z145,11)&amp;"*",Z$19:Z$49,0)+2))),$A145))</f>
        <v/>
      </c>
      <c r="AA147" s="374"/>
      <c r="AB147" s="375"/>
      <c r="AC147" s="238"/>
      <c r="AD147" s="173"/>
      <c r="AE147" s="169"/>
      <c r="AF147" s="171"/>
      <c r="AG147" s="171"/>
      <c r="AH147" s="170"/>
      <c r="AI147" s="172"/>
      <c r="AJ147" s="172"/>
      <c r="AK147" s="173"/>
      <c r="AL147" s="373" t="str">
        <f>IF(ISBLANK(AL145),"",CONCATENATE(LEFT(INDEX(AL$19:AL$49,MATCH(LEFT(AL145,11)&amp;"*",AL$19:AL$49,0)+2),FIND("-",INDEX(AL$19:AL$49,MATCH(LEFT(AL145,11)&amp;"*",AL$19:AL$49,0)+2))),$A145))</f>
        <v/>
      </c>
      <c r="AM147" s="374"/>
      <c r="AN147" s="375"/>
      <c r="AO147" s="234"/>
      <c r="AP147" s="180"/>
      <c r="AQ147" s="175"/>
      <c r="AR147" s="177"/>
      <c r="AS147" s="177"/>
      <c r="AT147" s="176"/>
      <c r="AU147" s="179"/>
      <c r="AV147" s="157"/>
      <c r="AW147" s="157"/>
    </row>
    <row r="148" spans="1:49" s="53" customFormat="1" ht="21" customHeight="1" thickTop="1" x14ac:dyDescent="0.3">
      <c r="A148" s="408" t="s">
        <v>67</v>
      </c>
      <c r="B148" s="398"/>
      <c r="C148" s="399"/>
      <c r="D148" s="399"/>
      <c r="E148" s="399"/>
      <c r="F148" s="399"/>
      <c r="G148" s="399"/>
      <c r="H148" s="399"/>
      <c r="I148" s="399"/>
      <c r="J148" s="399"/>
      <c r="K148" s="399"/>
      <c r="L148" s="399"/>
      <c r="M148" s="400"/>
      <c r="N148" s="398"/>
      <c r="O148" s="399"/>
      <c r="P148" s="399"/>
      <c r="Q148" s="399"/>
      <c r="R148" s="399"/>
      <c r="S148" s="399"/>
      <c r="T148" s="399"/>
      <c r="U148" s="399"/>
      <c r="V148" s="399"/>
      <c r="W148" s="399"/>
      <c r="X148" s="399"/>
      <c r="Y148" s="400"/>
      <c r="Z148" s="398"/>
      <c r="AA148" s="399"/>
      <c r="AB148" s="399"/>
      <c r="AC148" s="399"/>
      <c r="AD148" s="399"/>
      <c r="AE148" s="399"/>
      <c r="AF148" s="399"/>
      <c r="AG148" s="399"/>
      <c r="AH148" s="399"/>
      <c r="AI148" s="399"/>
      <c r="AJ148" s="399"/>
      <c r="AK148" s="400"/>
      <c r="AL148" s="398"/>
      <c r="AM148" s="399"/>
      <c r="AN148" s="399"/>
      <c r="AO148" s="399"/>
      <c r="AP148" s="399"/>
      <c r="AQ148" s="399"/>
      <c r="AR148" s="399"/>
      <c r="AS148" s="399"/>
      <c r="AT148" s="399"/>
      <c r="AU148" s="399"/>
      <c r="AV148" s="399"/>
      <c r="AW148" s="400"/>
    </row>
    <row r="149" spans="1:49" s="53" customFormat="1" ht="21" customHeight="1" x14ac:dyDescent="0.3">
      <c r="A149" s="409"/>
      <c r="B149" s="401"/>
      <c r="C149" s="402"/>
      <c r="D149" s="402"/>
      <c r="E149" s="402"/>
      <c r="F149" s="402"/>
      <c r="G149" s="402"/>
      <c r="H149" s="402"/>
      <c r="I149" s="402"/>
      <c r="J149" s="402"/>
      <c r="K149" s="402"/>
      <c r="L149" s="402"/>
      <c r="M149" s="403"/>
      <c r="N149" s="401"/>
      <c r="O149" s="402"/>
      <c r="P149" s="402"/>
      <c r="Q149" s="402"/>
      <c r="R149" s="402"/>
      <c r="S149" s="402"/>
      <c r="T149" s="402"/>
      <c r="U149" s="402"/>
      <c r="V149" s="402"/>
      <c r="W149" s="402"/>
      <c r="X149" s="402"/>
      <c r="Y149" s="403"/>
      <c r="Z149" s="401"/>
      <c r="AA149" s="402"/>
      <c r="AB149" s="402"/>
      <c r="AC149" s="402"/>
      <c r="AD149" s="402"/>
      <c r="AE149" s="402"/>
      <c r="AF149" s="402"/>
      <c r="AG149" s="402"/>
      <c r="AH149" s="402"/>
      <c r="AI149" s="402"/>
      <c r="AJ149" s="402"/>
      <c r="AK149" s="403"/>
      <c r="AL149" s="401"/>
      <c r="AM149" s="402"/>
      <c r="AN149" s="402"/>
      <c r="AO149" s="402"/>
      <c r="AP149" s="402"/>
      <c r="AQ149" s="402"/>
      <c r="AR149" s="402"/>
      <c r="AS149" s="402"/>
      <c r="AT149" s="402"/>
      <c r="AU149" s="402"/>
      <c r="AV149" s="402"/>
      <c r="AW149" s="403"/>
    </row>
    <row r="150" spans="1:49" s="53" customFormat="1" ht="21" customHeight="1" thickBot="1" x14ac:dyDescent="0.35">
      <c r="A150" s="410"/>
      <c r="B150" s="373" t="str">
        <f>IF(ISBLANK(B148),"",CONCATENATE(LEFT(INDEX(B$19:B$49,MATCH(LEFT(B148,11)&amp;"*",B$19:B$49,0)+2),FIND("-",INDEX(B$19:B$49,MATCH(LEFT(B148,11)&amp;"*",B$19:B$49,0)+2))),$A148))</f>
        <v/>
      </c>
      <c r="C150" s="374"/>
      <c r="D150" s="375"/>
      <c r="E150" s="238"/>
      <c r="F150" s="173"/>
      <c r="G150" s="169"/>
      <c r="H150" s="171"/>
      <c r="I150" s="171"/>
      <c r="J150" s="170"/>
      <c r="K150" s="172"/>
      <c r="L150" s="172"/>
      <c r="M150" s="173"/>
      <c r="N150" s="373" t="str">
        <f>IF(ISBLANK(N148),"",CONCATENATE(LEFT(INDEX(N$19:N$49,MATCH(LEFT(N148,11)&amp;"*",N$19:N$49,0)+2),FIND("-",INDEX(N$19:N$49,MATCH(LEFT(N148,11)&amp;"*",N$19:N$49,0)+2))),$A148))</f>
        <v/>
      </c>
      <c r="O150" s="374"/>
      <c r="P150" s="375"/>
      <c r="Q150" s="238"/>
      <c r="R150" s="173"/>
      <c r="S150" s="169"/>
      <c r="T150" s="171"/>
      <c r="U150" s="171"/>
      <c r="V150" s="170"/>
      <c r="W150" s="172"/>
      <c r="X150" s="172"/>
      <c r="Y150" s="173"/>
      <c r="Z150" s="373" t="str">
        <f>IF(ISBLANK(Z148),"",CONCATENATE(LEFT(INDEX(Z$19:Z$49,MATCH(LEFT(Z148,11)&amp;"*",Z$19:Z$49,0)+2),FIND("-",INDEX(Z$19:Z$49,MATCH(LEFT(Z148,11)&amp;"*",Z$19:Z$49,0)+2))),$A148))</f>
        <v/>
      </c>
      <c r="AA150" s="374"/>
      <c r="AB150" s="375"/>
      <c r="AC150" s="238"/>
      <c r="AD150" s="173"/>
      <c r="AE150" s="169"/>
      <c r="AF150" s="171"/>
      <c r="AG150" s="171"/>
      <c r="AH150" s="170"/>
      <c r="AI150" s="172"/>
      <c r="AJ150" s="172"/>
      <c r="AK150" s="173"/>
      <c r="AL150" s="373" t="str">
        <f>IF(ISBLANK(AL148),"",CONCATENATE(LEFT(INDEX(AL$19:AL$49,MATCH(LEFT(AL148,11)&amp;"*",AL$19:AL$49,0)+2),FIND("-",INDEX(AL$19:AL$49,MATCH(LEFT(AL148,11)&amp;"*",AL$19:AL$49,0)+2))),$A148))</f>
        <v/>
      </c>
      <c r="AM150" s="374"/>
      <c r="AN150" s="375"/>
      <c r="AO150" s="238"/>
      <c r="AP150" s="173"/>
      <c r="AQ150" s="169"/>
      <c r="AR150" s="171"/>
      <c r="AS150" s="171"/>
      <c r="AT150" s="170"/>
      <c r="AU150" s="172"/>
      <c r="AV150" s="172"/>
      <c r="AW150" s="173"/>
    </row>
    <row r="151" spans="1:49" s="53" customFormat="1" ht="21" customHeight="1" thickTop="1" x14ac:dyDescent="0.3">
      <c r="A151" s="408" t="s">
        <v>68</v>
      </c>
      <c r="B151" s="398"/>
      <c r="C151" s="399"/>
      <c r="D151" s="399"/>
      <c r="E151" s="399"/>
      <c r="F151" s="399"/>
      <c r="G151" s="399"/>
      <c r="H151" s="399"/>
      <c r="I151" s="399"/>
      <c r="J151" s="399"/>
      <c r="K151" s="399"/>
      <c r="L151" s="399"/>
      <c r="M151" s="400"/>
      <c r="N151" s="398"/>
      <c r="O151" s="399"/>
      <c r="P151" s="399"/>
      <c r="Q151" s="399"/>
      <c r="R151" s="399"/>
      <c r="S151" s="399"/>
      <c r="T151" s="399"/>
      <c r="U151" s="399"/>
      <c r="V151" s="399"/>
      <c r="W151" s="399"/>
      <c r="X151" s="399"/>
      <c r="Y151" s="400"/>
      <c r="Z151" s="398"/>
      <c r="AA151" s="399"/>
      <c r="AB151" s="399"/>
      <c r="AC151" s="399"/>
      <c r="AD151" s="399"/>
      <c r="AE151" s="399"/>
      <c r="AF151" s="399"/>
      <c r="AG151" s="399"/>
      <c r="AH151" s="399"/>
      <c r="AI151" s="399"/>
      <c r="AJ151" s="399"/>
      <c r="AK151" s="400"/>
      <c r="AL151" s="398"/>
      <c r="AM151" s="399"/>
      <c r="AN151" s="399"/>
      <c r="AO151" s="399"/>
      <c r="AP151" s="399"/>
      <c r="AQ151" s="399"/>
      <c r="AR151" s="399"/>
      <c r="AS151" s="399"/>
      <c r="AT151" s="399"/>
      <c r="AU151" s="399"/>
      <c r="AV151" s="399"/>
      <c r="AW151" s="400"/>
    </row>
    <row r="152" spans="1:49" s="53" customFormat="1" ht="21" customHeight="1" x14ac:dyDescent="0.3">
      <c r="A152" s="409"/>
      <c r="B152" s="401"/>
      <c r="C152" s="402"/>
      <c r="D152" s="402"/>
      <c r="E152" s="402"/>
      <c r="F152" s="402"/>
      <c r="G152" s="402"/>
      <c r="H152" s="402"/>
      <c r="I152" s="402"/>
      <c r="J152" s="402"/>
      <c r="K152" s="402"/>
      <c r="L152" s="402"/>
      <c r="M152" s="403"/>
      <c r="N152" s="401"/>
      <c r="O152" s="402"/>
      <c r="P152" s="402"/>
      <c r="Q152" s="402"/>
      <c r="R152" s="402"/>
      <c r="S152" s="402"/>
      <c r="T152" s="402"/>
      <c r="U152" s="402"/>
      <c r="V152" s="402"/>
      <c r="W152" s="402"/>
      <c r="X152" s="402"/>
      <c r="Y152" s="403"/>
      <c r="Z152" s="401"/>
      <c r="AA152" s="402"/>
      <c r="AB152" s="402"/>
      <c r="AC152" s="402"/>
      <c r="AD152" s="402"/>
      <c r="AE152" s="402"/>
      <c r="AF152" s="402"/>
      <c r="AG152" s="402"/>
      <c r="AH152" s="402"/>
      <c r="AI152" s="402"/>
      <c r="AJ152" s="402"/>
      <c r="AK152" s="403"/>
      <c r="AL152" s="401"/>
      <c r="AM152" s="402"/>
      <c r="AN152" s="402"/>
      <c r="AO152" s="402"/>
      <c r="AP152" s="402"/>
      <c r="AQ152" s="402"/>
      <c r="AR152" s="402"/>
      <c r="AS152" s="402"/>
      <c r="AT152" s="402"/>
      <c r="AU152" s="402"/>
      <c r="AV152" s="402"/>
      <c r="AW152" s="403"/>
    </row>
    <row r="153" spans="1:49" s="53" customFormat="1" ht="21" customHeight="1" thickBot="1" x14ac:dyDescent="0.35">
      <c r="A153" s="410"/>
      <c r="B153" s="373" t="str">
        <f>IF(ISBLANK(B151),"",CONCATENATE(LEFT(INDEX(B$19:B$49,MATCH(LEFT(B151,11)&amp;"*",B$19:B$49,0)+2),FIND("-",INDEX(B$19:B$49,MATCH(LEFT(B151,11)&amp;"*",B$19:B$49,0)+2))),$A151))</f>
        <v/>
      </c>
      <c r="C153" s="374"/>
      <c r="D153" s="375"/>
      <c r="E153" s="238"/>
      <c r="F153" s="173"/>
      <c r="G153" s="169"/>
      <c r="H153" s="171"/>
      <c r="I153" s="171"/>
      <c r="J153" s="170"/>
      <c r="K153" s="172"/>
      <c r="L153" s="172"/>
      <c r="M153" s="173"/>
      <c r="N153" s="373" t="str">
        <f>IF(ISBLANK(N151),"",CONCATENATE(LEFT(INDEX(N$19:N$49,MATCH(LEFT(N151,11)&amp;"*",N$19:N$49,0)+2),FIND("-",INDEX(N$19:N$49,MATCH(LEFT(N151,11)&amp;"*",N$19:N$49,0)+2))),$A151))</f>
        <v/>
      </c>
      <c r="O153" s="374"/>
      <c r="P153" s="375"/>
      <c r="Q153" s="238"/>
      <c r="R153" s="173"/>
      <c r="S153" s="169"/>
      <c r="T153" s="171"/>
      <c r="U153" s="171"/>
      <c r="V153" s="170"/>
      <c r="W153" s="172"/>
      <c r="X153" s="172"/>
      <c r="Y153" s="173"/>
      <c r="Z153" s="373" t="str">
        <f>IF(ISBLANK(Z151),"",CONCATENATE(LEFT(INDEX(Z$19:Z$49,MATCH(LEFT(Z151,11)&amp;"*",Z$19:Z$49,0)+2),FIND("-",INDEX(Z$19:Z$49,MATCH(LEFT(Z151,11)&amp;"*",Z$19:Z$49,0)+2))),$A151))</f>
        <v/>
      </c>
      <c r="AA153" s="374"/>
      <c r="AB153" s="375"/>
      <c r="AC153" s="238"/>
      <c r="AD153" s="173"/>
      <c r="AE153" s="169"/>
      <c r="AF153" s="171"/>
      <c r="AG153" s="171"/>
      <c r="AH153" s="170"/>
      <c r="AI153" s="172"/>
      <c r="AJ153" s="172"/>
      <c r="AK153" s="173"/>
      <c r="AL153" s="373" t="str">
        <f>IF(ISBLANK(AL151),"",CONCATENATE(LEFT(INDEX(AL$19:AL$49,MATCH(LEFT(AL151,11)&amp;"*",AL$19:AL$49,0)+2),FIND("-",INDEX(AL$19:AL$49,MATCH(LEFT(AL151,11)&amp;"*",AL$19:AL$49,0)+2))),$A151))</f>
        <v/>
      </c>
      <c r="AM153" s="374"/>
      <c r="AN153" s="375"/>
      <c r="AO153" s="238"/>
      <c r="AP153" s="173"/>
      <c r="AQ153" s="169"/>
      <c r="AR153" s="171"/>
      <c r="AS153" s="171"/>
      <c r="AT153" s="170"/>
      <c r="AU153" s="172"/>
      <c r="AV153" s="172"/>
      <c r="AW153" s="173"/>
    </row>
    <row r="154" spans="1:49" s="53" customFormat="1" ht="21" customHeight="1" thickTop="1" x14ac:dyDescent="0.3">
      <c r="A154" s="408" t="s">
        <v>82</v>
      </c>
      <c r="B154" s="398"/>
      <c r="C154" s="399"/>
      <c r="D154" s="399"/>
      <c r="E154" s="399"/>
      <c r="F154" s="399"/>
      <c r="G154" s="399"/>
      <c r="H154" s="399"/>
      <c r="I154" s="399"/>
      <c r="J154" s="399"/>
      <c r="K154" s="399"/>
      <c r="L154" s="399"/>
      <c r="M154" s="400"/>
      <c r="N154" s="398"/>
      <c r="O154" s="399"/>
      <c r="P154" s="399"/>
      <c r="Q154" s="399"/>
      <c r="R154" s="399"/>
      <c r="S154" s="399"/>
      <c r="T154" s="399"/>
      <c r="U154" s="399"/>
      <c r="V154" s="399"/>
      <c r="W154" s="399"/>
      <c r="X154" s="399"/>
      <c r="Y154" s="400"/>
      <c r="Z154" s="398"/>
      <c r="AA154" s="399"/>
      <c r="AB154" s="399"/>
      <c r="AC154" s="399"/>
      <c r="AD154" s="399"/>
      <c r="AE154" s="399"/>
      <c r="AF154" s="399"/>
      <c r="AG154" s="399"/>
      <c r="AH154" s="399"/>
      <c r="AI154" s="399"/>
      <c r="AJ154" s="399"/>
      <c r="AK154" s="400"/>
      <c r="AL154" s="398"/>
      <c r="AM154" s="399"/>
      <c r="AN154" s="399"/>
      <c r="AO154" s="399"/>
      <c r="AP154" s="399"/>
      <c r="AQ154" s="399"/>
      <c r="AR154" s="399"/>
      <c r="AS154" s="399"/>
      <c r="AT154" s="399"/>
      <c r="AU154" s="399"/>
      <c r="AV154" s="399"/>
      <c r="AW154" s="400"/>
    </row>
    <row r="155" spans="1:49" s="53" customFormat="1" ht="21" customHeight="1" x14ac:dyDescent="0.3">
      <c r="A155" s="409"/>
      <c r="B155" s="401"/>
      <c r="C155" s="402"/>
      <c r="D155" s="402"/>
      <c r="E155" s="402"/>
      <c r="F155" s="402"/>
      <c r="G155" s="402"/>
      <c r="H155" s="402"/>
      <c r="I155" s="402"/>
      <c r="J155" s="402"/>
      <c r="K155" s="402"/>
      <c r="L155" s="402"/>
      <c r="M155" s="403"/>
      <c r="N155" s="401"/>
      <c r="O155" s="402"/>
      <c r="P155" s="402"/>
      <c r="Q155" s="402"/>
      <c r="R155" s="402"/>
      <c r="S155" s="402"/>
      <c r="T155" s="402"/>
      <c r="U155" s="402"/>
      <c r="V155" s="402"/>
      <c r="W155" s="402"/>
      <c r="X155" s="402"/>
      <c r="Y155" s="403"/>
      <c r="Z155" s="401"/>
      <c r="AA155" s="402"/>
      <c r="AB155" s="402"/>
      <c r="AC155" s="402"/>
      <c r="AD155" s="402"/>
      <c r="AE155" s="402"/>
      <c r="AF155" s="402"/>
      <c r="AG155" s="402"/>
      <c r="AH155" s="402"/>
      <c r="AI155" s="402"/>
      <c r="AJ155" s="402"/>
      <c r="AK155" s="403"/>
      <c r="AL155" s="401"/>
      <c r="AM155" s="402"/>
      <c r="AN155" s="402"/>
      <c r="AO155" s="402"/>
      <c r="AP155" s="402"/>
      <c r="AQ155" s="402"/>
      <c r="AR155" s="402"/>
      <c r="AS155" s="402"/>
      <c r="AT155" s="402"/>
      <c r="AU155" s="402"/>
      <c r="AV155" s="402"/>
      <c r="AW155" s="403"/>
    </row>
    <row r="156" spans="1:49" s="53" customFormat="1" ht="21" customHeight="1" thickBot="1" x14ac:dyDescent="0.35">
      <c r="A156" s="410"/>
      <c r="B156" s="373" t="str">
        <f>IF(ISBLANK(B154),"",CONCATENATE(LEFT(INDEX(B$19:B$49,MATCH(LEFT(B154,11)&amp;"*",B$19:B$49,0)+2),FIND("-",INDEX(B$19:B$49,MATCH(LEFT(B154,11)&amp;"*",B$19:B$49,0)+2))),$A154))</f>
        <v/>
      </c>
      <c r="C156" s="374"/>
      <c r="D156" s="375"/>
      <c r="E156" s="163"/>
      <c r="F156" s="173"/>
      <c r="G156" s="165"/>
      <c r="H156" s="166"/>
      <c r="I156" s="166"/>
      <c r="J156" s="167"/>
      <c r="K156" s="168"/>
      <c r="L156" s="168"/>
      <c r="M156" s="168"/>
      <c r="N156" s="373" t="str">
        <f>IF(ISBLANK(N154),"",CONCATENATE(LEFT(INDEX(N$19:N$49,MATCH(LEFT(N154,11)&amp;"*",N$19:N$49,0)+2),FIND("-",INDEX(N$19:N$49,MATCH(LEFT(N154,11)&amp;"*",N$19:N$49,0)+2))),$A154))</f>
        <v/>
      </c>
      <c r="O156" s="374"/>
      <c r="P156" s="375"/>
      <c r="Q156" s="163"/>
      <c r="R156" s="173"/>
      <c r="S156" s="165"/>
      <c r="T156" s="166"/>
      <c r="U156" s="166"/>
      <c r="V156" s="167"/>
      <c r="W156" s="168"/>
      <c r="X156" s="164"/>
      <c r="Y156" s="168"/>
      <c r="Z156" s="373" t="str">
        <f>IF(ISBLANK(Z154),"",CONCATENATE(LEFT(INDEX(Z$19:Z$49,MATCH(LEFT(Z154,11)&amp;"*",Z$19:Z$49,0)+2),FIND("-",INDEX(Z$19:Z$49,MATCH(LEFT(Z154,11)&amp;"*",Z$19:Z$49,0)+2))),$A154))</f>
        <v/>
      </c>
      <c r="AA156" s="374"/>
      <c r="AB156" s="375"/>
      <c r="AC156" s="238"/>
      <c r="AD156" s="173"/>
      <c r="AE156" s="169"/>
      <c r="AF156" s="171"/>
      <c r="AG156" s="171"/>
      <c r="AH156" s="170"/>
      <c r="AI156" s="172"/>
      <c r="AJ156" s="172"/>
      <c r="AK156" s="173"/>
      <c r="AL156" s="373" t="str">
        <f>IF(ISBLANK(AL154),"",CONCATENATE(LEFT(INDEX(AL$19:AL$49,MATCH(LEFT(AL154,11)&amp;"*",AL$19:AL$49,0)+2),FIND("-",INDEX(AL$19:AL$49,MATCH(LEFT(AL154,11)&amp;"*",AL$19:AL$49,0)+2))),$A154))</f>
        <v/>
      </c>
      <c r="AM156" s="374"/>
      <c r="AN156" s="375"/>
      <c r="AO156" s="238"/>
      <c r="AP156" s="173"/>
      <c r="AQ156" s="174"/>
      <c r="AR156" s="171"/>
      <c r="AS156" s="171"/>
      <c r="AT156" s="170"/>
      <c r="AU156" s="172"/>
      <c r="AV156" s="172"/>
      <c r="AW156" s="173"/>
    </row>
    <row r="157" spans="1:49" s="53" customFormat="1" ht="21" customHeight="1" thickTop="1" x14ac:dyDescent="0.3">
      <c r="A157" s="408" t="s">
        <v>83</v>
      </c>
      <c r="B157" s="398"/>
      <c r="C157" s="399"/>
      <c r="D157" s="399"/>
      <c r="E157" s="399"/>
      <c r="F157" s="399"/>
      <c r="G157" s="399"/>
      <c r="H157" s="399"/>
      <c r="I157" s="399"/>
      <c r="J157" s="399"/>
      <c r="K157" s="399"/>
      <c r="L157" s="399"/>
      <c r="M157" s="400"/>
      <c r="N157" s="398"/>
      <c r="O157" s="399"/>
      <c r="P157" s="399"/>
      <c r="Q157" s="399"/>
      <c r="R157" s="399"/>
      <c r="S157" s="399"/>
      <c r="T157" s="399"/>
      <c r="U157" s="399"/>
      <c r="V157" s="399"/>
      <c r="W157" s="399"/>
      <c r="X157" s="399"/>
      <c r="Y157" s="400"/>
      <c r="Z157" s="398"/>
      <c r="AA157" s="399"/>
      <c r="AB157" s="399"/>
      <c r="AC157" s="399"/>
      <c r="AD157" s="399"/>
      <c r="AE157" s="399"/>
      <c r="AF157" s="399"/>
      <c r="AG157" s="399"/>
      <c r="AH157" s="399"/>
      <c r="AI157" s="399"/>
      <c r="AJ157" s="399"/>
      <c r="AK157" s="400"/>
      <c r="AL157" s="398"/>
      <c r="AM157" s="399"/>
      <c r="AN157" s="399"/>
      <c r="AO157" s="399"/>
      <c r="AP157" s="399"/>
      <c r="AQ157" s="399"/>
      <c r="AR157" s="399"/>
      <c r="AS157" s="399"/>
      <c r="AT157" s="399"/>
      <c r="AU157" s="399"/>
      <c r="AV157" s="399"/>
      <c r="AW157" s="400"/>
    </row>
    <row r="158" spans="1:49" s="53" customFormat="1" ht="21" customHeight="1" x14ac:dyDescent="0.3">
      <c r="A158" s="409"/>
      <c r="B158" s="401"/>
      <c r="C158" s="402"/>
      <c r="D158" s="402"/>
      <c r="E158" s="402"/>
      <c r="F158" s="402"/>
      <c r="G158" s="402"/>
      <c r="H158" s="402"/>
      <c r="I158" s="402"/>
      <c r="J158" s="402"/>
      <c r="K158" s="402"/>
      <c r="L158" s="402"/>
      <c r="M158" s="403"/>
      <c r="N158" s="401"/>
      <c r="O158" s="402"/>
      <c r="P158" s="402"/>
      <c r="Q158" s="402"/>
      <c r="R158" s="402"/>
      <c r="S158" s="402"/>
      <c r="T158" s="402"/>
      <c r="U158" s="402"/>
      <c r="V158" s="402"/>
      <c r="W158" s="402"/>
      <c r="X158" s="402"/>
      <c r="Y158" s="403"/>
      <c r="Z158" s="401"/>
      <c r="AA158" s="402"/>
      <c r="AB158" s="402"/>
      <c r="AC158" s="402"/>
      <c r="AD158" s="402"/>
      <c r="AE158" s="402"/>
      <c r="AF158" s="402"/>
      <c r="AG158" s="402"/>
      <c r="AH158" s="402"/>
      <c r="AI158" s="402"/>
      <c r="AJ158" s="402"/>
      <c r="AK158" s="403"/>
      <c r="AL158" s="401"/>
      <c r="AM158" s="402"/>
      <c r="AN158" s="402"/>
      <c r="AO158" s="402"/>
      <c r="AP158" s="402"/>
      <c r="AQ158" s="402"/>
      <c r="AR158" s="402"/>
      <c r="AS158" s="402"/>
      <c r="AT158" s="402"/>
      <c r="AU158" s="402"/>
      <c r="AV158" s="402"/>
      <c r="AW158" s="403"/>
    </row>
    <row r="159" spans="1:49" s="53" customFormat="1" ht="21" customHeight="1" thickBot="1" x14ac:dyDescent="0.35">
      <c r="A159" s="410"/>
      <c r="B159" s="373" t="str">
        <f>IF(ISBLANK(B157),"",CONCATENATE(LEFT(INDEX(B$19:B$49,MATCH(LEFT(B157,11)&amp;"*",B$19:B$49,0)+2),FIND("-",INDEX(B$19:B$49,MATCH(LEFT(B157,11)&amp;"*",B$19:B$49,0)+2))),$A157))</f>
        <v/>
      </c>
      <c r="C159" s="374"/>
      <c r="D159" s="375"/>
      <c r="E159" s="163"/>
      <c r="F159" s="173"/>
      <c r="G159" s="165"/>
      <c r="H159" s="166"/>
      <c r="I159" s="166"/>
      <c r="J159" s="167"/>
      <c r="K159" s="168"/>
      <c r="L159" s="168"/>
      <c r="M159" s="168"/>
      <c r="N159" s="373" t="str">
        <f>IF(ISBLANK(N157),"",CONCATENATE(LEFT(INDEX(N$19:N$49,MATCH(LEFT(N157,11)&amp;"*",N$19:N$49,0)+2),FIND("-",INDEX(N$19:N$49,MATCH(LEFT(N157,11)&amp;"*",N$19:N$49,0)+2))),$A157))</f>
        <v/>
      </c>
      <c r="O159" s="374"/>
      <c r="P159" s="375"/>
      <c r="Q159" s="163"/>
      <c r="R159" s="173"/>
      <c r="S159" s="165"/>
      <c r="T159" s="166"/>
      <c r="U159" s="166"/>
      <c r="V159" s="167"/>
      <c r="W159" s="168"/>
      <c r="X159" s="164"/>
      <c r="Y159" s="168"/>
      <c r="Z159" s="373" t="str">
        <f>IF(ISBLANK(Z157),"",CONCATENATE(LEFT(INDEX(Z$19:Z$49,MATCH(LEFT(Z157,11)&amp;"*",Z$19:Z$49,0)+2),FIND("-",INDEX(Z$19:Z$49,MATCH(LEFT(Z157,11)&amp;"*",Z$19:Z$49,0)+2))),$A157))</f>
        <v/>
      </c>
      <c r="AA159" s="374"/>
      <c r="AB159" s="375"/>
      <c r="AC159" s="238"/>
      <c r="AD159" s="173"/>
      <c r="AE159" s="169"/>
      <c r="AF159" s="171"/>
      <c r="AG159" s="171"/>
      <c r="AH159" s="170"/>
      <c r="AI159" s="172"/>
      <c r="AJ159" s="172"/>
      <c r="AK159" s="173"/>
      <c r="AL159" s="373" t="str">
        <f>IF(ISBLANK(AL157),"",CONCATENATE(LEFT(INDEX(AL$19:AL$49,MATCH(LEFT(AL157,11)&amp;"*",AL$19:AL$49,0)+2),FIND("-",INDEX(AL$19:AL$49,MATCH(LEFT(AL157,11)&amp;"*",AL$19:AL$49,0)+2))),$A157))</f>
        <v/>
      </c>
      <c r="AM159" s="374"/>
      <c r="AN159" s="375"/>
      <c r="AO159" s="238"/>
      <c r="AP159" s="173"/>
      <c r="AQ159" s="174"/>
      <c r="AR159" s="171"/>
      <c r="AS159" s="171"/>
      <c r="AT159" s="170"/>
      <c r="AU159" s="172"/>
      <c r="AV159" s="172"/>
      <c r="AW159" s="173"/>
    </row>
    <row r="160" spans="1:49" s="53" customFormat="1" ht="21" customHeight="1" thickTop="1" x14ac:dyDescent="0.3">
      <c r="A160" s="408" t="s">
        <v>84</v>
      </c>
      <c r="B160" s="398"/>
      <c r="C160" s="399"/>
      <c r="D160" s="399"/>
      <c r="E160" s="399"/>
      <c r="F160" s="399"/>
      <c r="G160" s="399"/>
      <c r="H160" s="399"/>
      <c r="I160" s="399"/>
      <c r="J160" s="399"/>
      <c r="K160" s="399"/>
      <c r="L160" s="399"/>
      <c r="M160" s="400"/>
      <c r="N160" s="398"/>
      <c r="O160" s="399"/>
      <c r="P160" s="399"/>
      <c r="Q160" s="399"/>
      <c r="R160" s="399"/>
      <c r="S160" s="399"/>
      <c r="T160" s="399"/>
      <c r="U160" s="399"/>
      <c r="V160" s="399"/>
      <c r="W160" s="399"/>
      <c r="X160" s="399"/>
      <c r="Y160" s="400"/>
      <c r="Z160" s="398"/>
      <c r="AA160" s="399"/>
      <c r="AB160" s="399"/>
      <c r="AC160" s="399"/>
      <c r="AD160" s="399"/>
      <c r="AE160" s="399"/>
      <c r="AF160" s="399"/>
      <c r="AG160" s="399"/>
      <c r="AH160" s="399"/>
      <c r="AI160" s="399"/>
      <c r="AJ160" s="399"/>
      <c r="AK160" s="400"/>
      <c r="AL160" s="398"/>
      <c r="AM160" s="399"/>
      <c r="AN160" s="399"/>
      <c r="AO160" s="399"/>
      <c r="AP160" s="399"/>
      <c r="AQ160" s="399"/>
      <c r="AR160" s="399"/>
      <c r="AS160" s="399"/>
      <c r="AT160" s="399"/>
      <c r="AU160" s="399"/>
      <c r="AV160" s="399"/>
      <c r="AW160" s="400"/>
    </row>
    <row r="161" spans="1:49" s="53" customFormat="1" ht="21" customHeight="1" x14ac:dyDescent="0.3">
      <c r="A161" s="409"/>
      <c r="B161" s="401"/>
      <c r="C161" s="402"/>
      <c r="D161" s="402"/>
      <c r="E161" s="402"/>
      <c r="F161" s="402"/>
      <c r="G161" s="402"/>
      <c r="H161" s="402"/>
      <c r="I161" s="402"/>
      <c r="J161" s="402"/>
      <c r="K161" s="402"/>
      <c r="L161" s="402"/>
      <c r="M161" s="403"/>
      <c r="N161" s="401"/>
      <c r="O161" s="402"/>
      <c r="P161" s="402"/>
      <c r="Q161" s="402"/>
      <c r="R161" s="402"/>
      <c r="S161" s="402"/>
      <c r="T161" s="402"/>
      <c r="U161" s="402"/>
      <c r="V161" s="402"/>
      <c r="W161" s="402"/>
      <c r="X161" s="402"/>
      <c r="Y161" s="403"/>
      <c r="Z161" s="401"/>
      <c r="AA161" s="402"/>
      <c r="AB161" s="402"/>
      <c r="AC161" s="402"/>
      <c r="AD161" s="402"/>
      <c r="AE161" s="402"/>
      <c r="AF161" s="402"/>
      <c r="AG161" s="402"/>
      <c r="AH161" s="402"/>
      <c r="AI161" s="402"/>
      <c r="AJ161" s="402"/>
      <c r="AK161" s="403"/>
      <c r="AL161" s="401"/>
      <c r="AM161" s="402"/>
      <c r="AN161" s="402"/>
      <c r="AO161" s="402"/>
      <c r="AP161" s="402"/>
      <c r="AQ161" s="402"/>
      <c r="AR161" s="402"/>
      <c r="AS161" s="402"/>
      <c r="AT161" s="402"/>
      <c r="AU161" s="402"/>
      <c r="AV161" s="402"/>
      <c r="AW161" s="403"/>
    </row>
    <row r="162" spans="1:49" s="53" customFormat="1" ht="21" customHeight="1" thickBot="1" x14ac:dyDescent="0.35">
      <c r="A162" s="410"/>
      <c r="B162" s="373" t="str">
        <f>IF(ISBLANK(B160),"",CONCATENATE(LEFT(INDEX(B$19:B$49,MATCH(LEFT(B160,11)&amp;"*",B$19:B$49,0)+2),FIND("-",INDEX(B$19:B$49,MATCH(LEFT(B160,11)&amp;"*",B$19:B$49,0)+2))),$A160))</f>
        <v/>
      </c>
      <c r="C162" s="374"/>
      <c r="D162" s="375"/>
      <c r="E162" s="163"/>
      <c r="F162" s="173"/>
      <c r="G162" s="165"/>
      <c r="H162" s="166"/>
      <c r="I162" s="166"/>
      <c r="J162" s="167"/>
      <c r="K162" s="168"/>
      <c r="L162" s="168"/>
      <c r="M162" s="168"/>
      <c r="N162" s="373" t="str">
        <f>IF(ISBLANK(N160),"",CONCATENATE(LEFT(INDEX(N$19:N$49,MATCH(LEFT(N160,11)&amp;"*",N$19:N$49,0)+2),FIND("-",INDEX(N$19:N$49,MATCH(LEFT(N160,11)&amp;"*",N$19:N$49,0)+2))),$A160))</f>
        <v/>
      </c>
      <c r="O162" s="374"/>
      <c r="P162" s="375"/>
      <c r="Q162" s="163"/>
      <c r="R162" s="173"/>
      <c r="S162" s="165"/>
      <c r="T162" s="166"/>
      <c r="U162" s="166"/>
      <c r="V162" s="167"/>
      <c r="W162" s="168"/>
      <c r="X162" s="164"/>
      <c r="Y162" s="168"/>
      <c r="Z162" s="373" t="str">
        <f>IF(ISBLANK(Z160),"",CONCATENATE(LEFT(INDEX(Z$19:Z$49,MATCH(LEFT(Z160,11)&amp;"*",Z$19:Z$49,0)+2),FIND("-",INDEX(Z$19:Z$49,MATCH(LEFT(Z160,11)&amp;"*",Z$19:Z$49,0)+2))),$A160))</f>
        <v/>
      </c>
      <c r="AA162" s="374"/>
      <c r="AB162" s="375"/>
      <c r="AC162" s="238"/>
      <c r="AD162" s="173"/>
      <c r="AE162" s="169"/>
      <c r="AF162" s="171"/>
      <c r="AG162" s="171"/>
      <c r="AH162" s="170"/>
      <c r="AI162" s="172"/>
      <c r="AJ162" s="172"/>
      <c r="AK162" s="173"/>
      <c r="AL162" s="373" t="str">
        <f>IF(ISBLANK(AL160),"",CONCATENATE(LEFT(INDEX(AL$19:AL$49,MATCH(LEFT(AL160,11)&amp;"*",AL$19:AL$49,0)+2),FIND("-",INDEX(AL$19:AL$49,MATCH(LEFT(AL160,11)&amp;"*",AL$19:AL$49,0)+2))),$A160))</f>
        <v/>
      </c>
      <c r="AM162" s="374"/>
      <c r="AN162" s="375"/>
      <c r="AO162" s="238"/>
      <c r="AP162" s="173"/>
      <c r="AQ162" s="174"/>
      <c r="AR162" s="171"/>
      <c r="AS162" s="171"/>
      <c r="AT162" s="170"/>
      <c r="AU162" s="172"/>
      <c r="AV162" s="172"/>
      <c r="AW162" s="173"/>
    </row>
    <row r="163" spans="1:49" s="53" customFormat="1" ht="21" customHeight="1" thickTop="1" x14ac:dyDescent="0.3">
      <c r="A163" s="408" t="s">
        <v>85</v>
      </c>
      <c r="B163" s="398"/>
      <c r="C163" s="399"/>
      <c r="D163" s="399"/>
      <c r="E163" s="399"/>
      <c r="F163" s="399"/>
      <c r="G163" s="399"/>
      <c r="H163" s="399"/>
      <c r="I163" s="399"/>
      <c r="J163" s="399"/>
      <c r="K163" s="399"/>
      <c r="L163" s="399"/>
      <c r="M163" s="400"/>
      <c r="N163" s="398"/>
      <c r="O163" s="399"/>
      <c r="P163" s="399"/>
      <c r="Q163" s="399"/>
      <c r="R163" s="399"/>
      <c r="S163" s="399"/>
      <c r="T163" s="399"/>
      <c r="U163" s="399"/>
      <c r="V163" s="399"/>
      <c r="W163" s="399"/>
      <c r="X163" s="399"/>
      <c r="Y163" s="400"/>
      <c r="Z163" s="398"/>
      <c r="AA163" s="399"/>
      <c r="AB163" s="399"/>
      <c r="AC163" s="399"/>
      <c r="AD163" s="399"/>
      <c r="AE163" s="399"/>
      <c r="AF163" s="399"/>
      <c r="AG163" s="399"/>
      <c r="AH163" s="399"/>
      <c r="AI163" s="399"/>
      <c r="AJ163" s="399"/>
      <c r="AK163" s="400"/>
      <c r="AL163" s="398"/>
      <c r="AM163" s="399"/>
      <c r="AN163" s="399"/>
      <c r="AO163" s="399"/>
      <c r="AP163" s="399"/>
      <c r="AQ163" s="399"/>
      <c r="AR163" s="399"/>
      <c r="AS163" s="399"/>
      <c r="AT163" s="399"/>
      <c r="AU163" s="399"/>
      <c r="AV163" s="399"/>
      <c r="AW163" s="400"/>
    </row>
    <row r="164" spans="1:49" s="53" customFormat="1" ht="21" customHeight="1" x14ac:dyDescent="0.3">
      <c r="A164" s="409"/>
      <c r="B164" s="401"/>
      <c r="C164" s="402"/>
      <c r="D164" s="402"/>
      <c r="E164" s="402"/>
      <c r="F164" s="402"/>
      <c r="G164" s="402"/>
      <c r="H164" s="402"/>
      <c r="I164" s="402"/>
      <c r="J164" s="402"/>
      <c r="K164" s="402"/>
      <c r="L164" s="402"/>
      <c r="M164" s="403"/>
      <c r="N164" s="401"/>
      <c r="O164" s="402"/>
      <c r="P164" s="402"/>
      <c r="Q164" s="402"/>
      <c r="R164" s="402"/>
      <c r="S164" s="402"/>
      <c r="T164" s="402"/>
      <c r="U164" s="402"/>
      <c r="V164" s="402"/>
      <c r="W164" s="402"/>
      <c r="X164" s="402"/>
      <c r="Y164" s="403"/>
      <c r="Z164" s="401"/>
      <c r="AA164" s="402"/>
      <c r="AB164" s="402"/>
      <c r="AC164" s="402"/>
      <c r="AD164" s="402"/>
      <c r="AE164" s="402"/>
      <c r="AF164" s="402"/>
      <c r="AG164" s="402"/>
      <c r="AH164" s="402"/>
      <c r="AI164" s="402"/>
      <c r="AJ164" s="402"/>
      <c r="AK164" s="403"/>
      <c r="AL164" s="401"/>
      <c r="AM164" s="402"/>
      <c r="AN164" s="402"/>
      <c r="AO164" s="402"/>
      <c r="AP164" s="402"/>
      <c r="AQ164" s="402"/>
      <c r="AR164" s="402"/>
      <c r="AS164" s="402"/>
      <c r="AT164" s="402"/>
      <c r="AU164" s="402"/>
      <c r="AV164" s="402"/>
      <c r="AW164" s="403"/>
    </row>
    <row r="165" spans="1:49" s="53" customFormat="1" ht="21" customHeight="1" thickBot="1" x14ac:dyDescent="0.35">
      <c r="A165" s="410"/>
      <c r="B165" s="373" t="str">
        <f>IF(ISBLANK(B163),"",CONCATENATE(LEFT(INDEX(B$19:B$49,MATCH(LEFT(B163,11)&amp;"*",B$19:B$49,0)+2),FIND("-",INDEX(B$19:B$49,MATCH(LEFT(B163,11)&amp;"*",B$19:B$49,0)+2))),$A163))</f>
        <v/>
      </c>
      <c r="C165" s="374"/>
      <c r="D165" s="375"/>
      <c r="E165" s="163"/>
      <c r="F165" s="173"/>
      <c r="G165" s="165"/>
      <c r="H165" s="166"/>
      <c r="I165" s="166"/>
      <c r="J165" s="167"/>
      <c r="K165" s="168"/>
      <c r="L165" s="168"/>
      <c r="M165" s="168"/>
      <c r="N165" s="373" t="str">
        <f>IF(ISBLANK(N163),"",CONCATENATE(LEFT(INDEX(N$19:N$49,MATCH(LEFT(N163,11)&amp;"*",N$19:N$49,0)+2),FIND("-",INDEX(N$19:N$49,MATCH(LEFT(N163,11)&amp;"*",N$19:N$49,0)+2))),$A163))</f>
        <v/>
      </c>
      <c r="O165" s="374"/>
      <c r="P165" s="375"/>
      <c r="Q165" s="163"/>
      <c r="R165" s="173"/>
      <c r="S165" s="165"/>
      <c r="T165" s="166"/>
      <c r="U165" s="166"/>
      <c r="V165" s="167"/>
      <c r="W165" s="168"/>
      <c r="X165" s="164"/>
      <c r="Y165" s="168"/>
      <c r="Z165" s="373" t="str">
        <f>IF(ISBLANK(Z163),"",CONCATENATE(LEFT(INDEX(Z$19:Z$49,MATCH(LEFT(Z163,11)&amp;"*",Z$19:Z$49,0)+2),FIND("-",INDEX(Z$19:Z$49,MATCH(LEFT(Z163,11)&amp;"*",Z$19:Z$49,0)+2))),$A163))</f>
        <v/>
      </c>
      <c r="AA165" s="374"/>
      <c r="AB165" s="375"/>
      <c r="AC165" s="238"/>
      <c r="AD165" s="173"/>
      <c r="AE165" s="169"/>
      <c r="AF165" s="171"/>
      <c r="AG165" s="171"/>
      <c r="AH165" s="170"/>
      <c r="AI165" s="172"/>
      <c r="AJ165" s="172"/>
      <c r="AK165" s="173"/>
      <c r="AL165" s="373" t="str">
        <f>IF(ISBLANK(AL163),"",CONCATENATE(LEFT(INDEX(AL$19:AL$49,MATCH(LEFT(AL163,11)&amp;"*",AL$19:AL$49,0)+2),FIND("-",INDEX(AL$19:AL$49,MATCH(LEFT(AL163,11)&amp;"*",AL$19:AL$49,0)+2))),$A163))</f>
        <v/>
      </c>
      <c r="AM165" s="374"/>
      <c r="AN165" s="375"/>
      <c r="AO165" s="238"/>
      <c r="AP165" s="173"/>
      <c r="AQ165" s="174"/>
      <c r="AR165" s="171"/>
      <c r="AS165" s="171"/>
      <c r="AT165" s="170"/>
      <c r="AU165" s="172"/>
      <c r="AV165" s="172"/>
      <c r="AW165" s="173"/>
    </row>
    <row r="166" spans="1:49" s="53" customFormat="1" ht="21" customHeight="1" thickTop="1" x14ac:dyDescent="0.3">
      <c r="A166" s="408" t="s">
        <v>86</v>
      </c>
      <c r="B166" s="398"/>
      <c r="C166" s="399"/>
      <c r="D166" s="399"/>
      <c r="E166" s="399"/>
      <c r="F166" s="399"/>
      <c r="G166" s="399"/>
      <c r="H166" s="399"/>
      <c r="I166" s="399"/>
      <c r="J166" s="399"/>
      <c r="K166" s="399"/>
      <c r="L166" s="399"/>
      <c r="M166" s="400"/>
      <c r="N166" s="398"/>
      <c r="O166" s="399"/>
      <c r="P166" s="399"/>
      <c r="Q166" s="399"/>
      <c r="R166" s="399"/>
      <c r="S166" s="399"/>
      <c r="T166" s="399"/>
      <c r="U166" s="399"/>
      <c r="V166" s="399"/>
      <c r="W166" s="399"/>
      <c r="X166" s="399"/>
      <c r="Y166" s="400"/>
      <c r="Z166" s="398"/>
      <c r="AA166" s="399"/>
      <c r="AB166" s="399"/>
      <c r="AC166" s="399"/>
      <c r="AD166" s="399"/>
      <c r="AE166" s="399"/>
      <c r="AF166" s="399"/>
      <c r="AG166" s="399"/>
      <c r="AH166" s="399"/>
      <c r="AI166" s="399"/>
      <c r="AJ166" s="399"/>
      <c r="AK166" s="400"/>
      <c r="AL166" s="398"/>
      <c r="AM166" s="399"/>
      <c r="AN166" s="399"/>
      <c r="AO166" s="399"/>
      <c r="AP166" s="399"/>
      <c r="AQ166" s="399"/>
      <c r="AR166" s="399"/>
      <c r="AS166" s="399"/>
      <c r="AT166" s="399"/>
      <c r="AU166" s="399"/>
      <c r="AV166" s="399"/>
      <c r="AW166" s="400"/>
    </row>
    <row r="167" spans="1:49" s="53" customFormat="1" ht="21" customHeight="1" x14ac:dyDescent="0.3">
      <c r="A167" s="409"/>
      <c r="B167" s="401"/>
      <c r="C167" s="402"/>
      <c r="D167" s="402"/>
      <c r="E167" s="402"/>
      <c r="F167" s="402"/>
      <c r="G167" s="402"/>
      <c r="H167" s="402"/>
      <c r="I167" s="402"/>
      <c r="J167" s="402"/>
      <c r="K167" s="402"/>
      <c r="L167" s="402"/>
      <c r="M167" s="403"/>
      <c r="N167" s="401"/>
      <c r="O167" s="402"/>
      <c r="P167" s="402"/>
      <c r="Q167" s="402"/>
      <c r="R167" s="402"/>
      <c r="S167" s="402"/>
      <c r="T167" s="402"/>
      <c r="U167" s="402"/>
      <c r="V167" s="402"/>
      <c r="W167" s="402"/>
      <c r="X167" s="402"/>
      <c r="Y167" s="403"/>
      <c r="Z167" s="401"/>
      <c r="AA167" s="402"/>
      <c r="AB167" s="402"/>
      <c r="AC167" s="402"/>
      <c r="AD167" s="402"/>
      <c r="AE167" s="402"/>
      <c r="AF167" s="402"/>
      <c r="AG167" s="402"/>
      <c r="AH167" s="402"/>
      <c r="AI167" s="402"/>
      <c r="AJ167" s="402"/>
      <c r="AK167" s="403"/>
      <c r="AL167" s="401"/>
      <c r="AM167" s="402"/>
      <c r="AN167" s="402"/>
      <c r="AO167" s="402"/>
      <c r="AP167" s="402"/>
      <c r="AQ167" s="402"/>
      <c r="AR167" s="402"/>
      <c r="AS167" s="402"/>
      <c r="AT167" s="402"/>
      <c r="AU167" s="402"/>
      <c r="AV167" s="402"/>
      <c r="AW167" s="403"/>
    </row>
    <row r="168" spans="1:49" s="53" customFormat="1" ht="21" customHeight="1" thickBot="1" x14ac:dyDescent="0.35">
      <c r="A168" s="410"/>
      <c r="B168" s="373" t="str">
        <f>IF(ISBLANK(B166),"",CONCATENATE(LEFT(INDEX(B$19:B$49,MATCH(LEFT(B166,11)&amp;"*",B$19:B$49,0)+2),FIND("-",INDEX(B$19:B$49,MATCH(LEFT(B166,11)&amp;"*",B$19:B$49,0)+2))),$A166))</f>
        <v/>
      </c>
      <c r="C168" s="374"/>
      <c r="D168" s="375"/>
      <c r="E168" s="163"/>
      <c r="F168" s="173"/>
      <c r="G168" s="165"/>
      <c r="H168" s="166"/>
      <c r="I168" s="166"/>
      <c r="J168" s="167"/>
      <c r="K168" s="168"/>
      <c r="L168" s="168"/>
      <c r="M168" s="168"/>
      <c r="N168" s="373" t="str">
        <f>IF(ISBLANK(N166),"",CONCATENATE(LEFT(INDEX(N$19:N$49,MATCH(LEFT(N166,11)&amp;"*",N$19:N$49,0)+2),FIND("-",INDEX(N$19:N$49,MATCH(LEFT(N166,11)&amp;"*",N$19:N$49,0)+2))),$A166))</f>
        <v/>
      </c>
      <c r="O168" s="374"/>
      <c r="P168" s="375"/>
      <c r="Q168" s="163"/>
      <c r="R168" s="173"/>
      <c r="S168" s="165"/>
      <c r="T168" s="166"/>
      <c r="U168" s="166"/>
      <c r="V168" s="167"/>
      <c r="W168" s="168"/>
      <c r="X168" s="164"/>
      <c r="Y168" s="168"/>
      <c r="Z168" s="373" t="str">
        <f>IF(ISBLANK(Z166),"",CONCATENATE(LEFT(INDEX(Z$19:Z$49,MATCH(LEFT(Z166,11)&amp;"*",Z$19:Z$49,0)+2),FIND("-",INDEX(Z$19:Z$49,MATCH(LEFT(Z166,11)&amp;"*",Z$19:Z$49,0)+2))),$A166))</f>
        <v/>
      </c>
      <c r="AA168" s="374"/>
      <c r="AB168" s="375"/>
      <c r="AC168" s="238"/>
      <c r="AD168" s="173"/>
      <c r="AE168" s="169"/>
      <c r="AF168" s="171"/>
      <c r="AG168" s="171"/>
      <c r="AH168" s="170"/>
      <c r="AI168" s="172"/>
      <c r="AJ168" s="172"/>
      <c r="AK168" s="182"/>
      <c r="AL168" s="373" t="str">
        <f>IF(ISBLANK(AL166),"",CONCATENATE(LEFT(INDEX(AL$19:AL$49,MATCH(LEFT(AL166,11)&amp;"*",AL$19:AL$49,0)+2),FIND("-",INDEX(AL$19:AL$49,MATCH(LEFT(AL166,11)&amp;"*",AL$19:AL$49,0)+2))),$A166))</f>
        <v/>
      </c>
      <c r="AM168" s="374"/>
      <c r="AN168" s="375"/>
      <c r="AO168" s="163"/>
      <c r="AP168" s="173"/>
      <c r="AQ168" s="165"/>
      <c r="AR168" s="166"/>
      <c r="AS168" s="166"/>
      <c r="AT168" s="167"/>
      <c r="AU168" s="168"/>
      <c r="AV168" s="164"/>
      <c r="AW168" s="168"/>
    </row>
    <row r="169" spans="1:49" s="53" customFormat="1" ht="21" customHeight="1" thickTop="1" x14ac:dyDescent="0.3">
      <c r="A169" s="408" t="s">
        <v>63</v>
      </c>
      <c r="B169" s="398"/>
      <c r="C169" s="399"/>
      <c r="D169" s="399"/>
      <c r="E169" s="399"/>
      <c r="F169" s="399"/>
      <c r="G169" s="399"/>
      <c r="H169" s="399"/>
      <c r="I169" s="399"/>
      <c r="J169" s="399"/>
      <c r="K169" s="399"/>
      <c r="L169" s="399"/>
      <c r="M169" s="400"/>
      <c r="N169" s="398"/>
      <c r="O169" s="399"/>
      <c r="P169" s="399"/>
      <c r="Q169" s="399"/>
      <c r="R169" s="399"/>
      <c r="S169" s="399"/>
      <c r="T169" s="399"/>
      <c r="U169" s="399"/>
      <c r="V169" s="399"/>
      <c r="W169" s="399"/>
      <c r="X169" s="399"/>
      <c r="Y169" s="400"/>
      <c r="Z169" s="398"/>
      <c r="AA169" s="399"/>
      <c r="AB169" s="399"/>
      <c r="AC169" s="399"/>
      <c r="AD169" s="399"/>
      <c r="AE169" s="399"/>
      <c r="AF169" s="399"/>
      <c r="AG169" s="399"/>
      <c r="AH169" s="399"/>
      <c r="AI169" s="399"/>
      <c r="AJ169" s="399"/>
      <c r="AK169" s="400"/>
      <c r="AL169" s="398"/>
      <c r="AM169" s="399"/>
      <c r="AN169" s="399"/>
      <c r="AO169" s="399"/>
      <c r="AP169" s="399"/>
      <c r="AQ169" s="399"/>
      <c r="AR169" s="399"/>
      <c r="AS169" s="399"/>
      <c r="AT169" s="399"/>
      <c r="AU169" s="399"/>
      <c r="AV169" s="399"/>
      <c r="AW169" s="400"/>
    </row>
    <row r="170" spans="1:49" s="53" customFormat="1" ht="21" customHeight="1" x14ac:dyDescent="0.3">
      <c r="A170" s="409"/>
      <c r="B170" s="401"/>
      <c r="C170" s="402"/>
      <c r="D170" s="402"/>
      <c r="E170" s="402"/>
      <c r="F170" s="402"/>
      <c r="G170" s="402"/>
      <c r="H170" s="402"/>
      <c r="I170" s="402"/>
      <c r="J170" s="402"/>
      <c r="K170" s="402"/>
      <c r="L170" s="402"/>
      <c r="M170" s="403"/>
      <c r="N170" s="401"/>
      <c r="O170" s="402"/>
      <c r="P170" s="402"/>
      <c r="Q170" s="402"/>
      <c r="R170" s="402"/>
      <c r="S170" s="402"/>
      <c r="T170" s="402"/>
      <c r="U170" s="402"/>
      <c r="V170" s="402"/>
      <c r="W170" s="402"/>
      <c r="X170" s="402"/>
      <c r="Y170" s="403"/>
      <c r="Z170" s="401"/>
      <c r="AA170" s="402"/>
      <c r="AB170" s="402"/>
      <c r="AC170" s="402"/>
      <c r="AD170" s="402"/>
      <c r="AE170" s="402"/>
      <c r="AF170" s="402"/>
      <c r="AG170" s="402"/>
      <c r="AH170" s="402"/>
      <c r="AI170" s="402"/>
      <c r="AJ170" s="402"/>
      <c r="AK170" s="403"/>
      <c r="AL170" s="401"/>
      <c r="AM170" s="402"/>
      <c r="AN170" s="402"/>
      <c r="AO170" s="402"/>
      <c r="AP170" s="402"/>
      <c r="AQ170" s="402"/>
      <c r="AR170" s="402"/>
      <c r="AS170" s="402"/>
      <c r="AT170" s="402"/>
      <c r="AU170" s="402"/>
      <c r="AV170" s="402"/>
      <c r="AW170" s="403"/>
    </row>
    <row r="171" spans="1:49" s="53" customFormat="1" ht="21" customHeight="1" thickBot="1" x14ac:dyDescent="0.35">
      <c r="A171" s="410"/>
      <c r="B171" s="373" t="str">
        <f>IF(ISBLANK(B169),"",CONCATENATE(LEFT(INDEX(B$19:B$49,MATCH(LEFT(B169,11)&amp;"*",B$19:B$49,0)+2),FIND("-",INDEX(B$19:B$49,MATCH(LEFT(B169,11)&amp;"*",B$19:B$49,0)+2))),$A169))</f>
        <v/>
      </c>
      <c r="C171" s="374"/>
      <c r="D171" s="375"/>
      <c r="E171" s="163"/>
      <c r="F171" s="173"/>
      <c r="G171" s="165"/>
      <c r="H171" s="166"/>
      <c r="I171" s="166"/>
      <c r="J171" s="167"/>
      <c r="K171" s="168"/>
      <c r="L171" s="168"/>
      <c r="M171" s="168"/>
      <c r="N171" s="373" t="str">
        <f>IF(ISBLANK(N169),"",CONCATENATE(LEFT(INDEX(N$19:N$49,MATCH(LEFT(N169,11)&amp;"*",N$19:N$49,0)+2),FIND("-",INDEX(N$19:N$49,MATCH(LEFT(N169,11)&amp;"*",N$19:N$49,0)+2))),$A169))</f>
        <v/>
      </c>
      <c r="O171" s="374"/>
      <c r="P171" s="375"/>
      <c r="Q171" s="163"/>
      <c r="R171" s="173"/>
      <c r="S171" s="165"/>
      <c r="T171" s="166"/>
      <c r="U171" s="166"/>
      <c r="V171" s="167"/>
      <c r="W171" s="168"/>
      <c r="X171" s="164"/>
      <c r="Y171" s="168"/>
      <c r="Z171" s="373" t="str">
        <f>IF(ISBLANK(Z169),"",CONCATENATE(LEFT(INDEX(Z$19:Z$49,MATCH(LEFT(Z169,11)&amp;"*",Z$19:Z$49,0)+2),FIND("-",INDEX(Z$19:Z$49,MATCH(LEFT(Z169,11)&amp;"*",Z$19:Z$49,0)+2))),$A169))</f>
        <v/>
      </c>
      <c r="AA171" s="374"/>
      <c r="AB171" s="375"/>
      <c r="AC171" s="238"/>
      <c r="AD171" s="173"/>
      <c r="AE171" s="169"/>
      <c r="AF171" s="171"/>
      <c r="AG171" s="171"/>
      <c r="AH171" s="170"/>
      <c r="AI171" s="172"/>
      <c r="AJ171" s="172"/>
      <c r="AK171" s="182"/>
      <c r="AL171" s="373" t="str">
        <f>IF(ISBLANK(AL169),"",CONCATENATE(LEFT(INDEX(AL$19:AL$49,MATCH(LEFT(AL169,11)&amp;"*",AL$19:AL$49,0)+2),FIND("-",INDEX(AL$19:AL$49,MATCH(LEFT(AL169,11)&amp;"*",AL$19:AL$49,0)+2))),$A169))</f>
        <v/>
      </c>
      <c r="AM171" s="374"/>
      <c r="AN171" s="375"/>
      <c r="AO171" s="163"/>
      <c r="AP171" s="173"/>
      <c r="AQ171" s="165"/>
      <c r="AR171" s="166"/>
      <c r="AS171" s="166"/>
      <c r="AT171" s="167"/>
      <c r="AU171" s="168"/>
      <c r="AV171" s="164"/>
      <c r="AW171" s="168"/>
    </row>
    <row r="172" spans="1:49" s="53" customFormat="1" ht="21" customHeight="1" thickTop="1" x14ac:dyDescent="0.3">
      <c r="A172" s="408" t="s">
        <v>64</v>
      </c>
      <c r="B172" s="398"/>
      <c r="C172" s="399"/>
      <c r="D172" s="399"/>
      <c r="E172" s="399"/>
      <c r="F172" s="399"/>
      <c r="G172" s="399"/>
      <c r="H172" s="399"/>
      <c r="I172" s="399"/>
      <c r="J172" s="399"/>
      <c r="K172" s="399"/>
      <c r="L172" s="399"/>
      <c r="M172" s="400"/>
      <c r="N172" s="398"/>
      <c r="O172" s="399"/>
      <c r="P172" s="399"/>
      <c r="Q172" s="399"/>
      <c r="R172" s="399"/>
      <c r="S172" s="399"/>
      <c r="T172" s="399"/>
      <c r="U172" s="399"/>
      <c r="V172" s="399"/>
      <c r="W172" s="399"/>
      <c r="X172" s="399"/>
      <c r="Y172" s="400"/>
      <c r="Z172" s="398"/>
      <c r="AA172" s="399"/>
      <c r="AB172" s="399"/>
      <c r="AC172" s="399"/>
      <c r="AD172" s="399"/>
      <c r="AE172" s="399"/>
      <c r="AF172" s="399"/>
      <c r="AG172" s="399"/>
      <c r="AH172" s="399"/>
      <c r="AI172" s="399"/>
      <c r="AJ172" s="399"/>
      <c r="AK172" s="400"/>
      <c r="AL172" s="398"/>
      <c r="AM172" s="399"/>
      <c r="AN172" s="399"/>
      <c r="AO172" s="399"/>
      <c r="AP172" s="399"/>
      <c r="AQ172" s="399"/>
      <c r="AR172" s="399"/>
      <c r="AS172" s="399"/>
      <c r="AT172" s="399"/>
      <c r="AU172" s="399"/>
      <c r="AV172" s="399"/>
      <c r="AW172" s="400"/>
    </row>
    <row r="173" spans="1:49" s="53" customFormat="1" ht="21" customHeight="1" x14ac:dyDescent="0.3">
      <c r="A173" s="409"/>
      <c r="B173" s="401"/>
      <c r="C173" s="402"/>
      <c r="D173" s="402"/>
      <c r="E173" s="402"/>
      <c r="F173" s="402"/>
      <c r="G173" s="402"/>
      <c r="H173" s="402"/>
      <c r="I173" s="402"/>
      <c r="J173" s="402"/>
      <c r="K173" s="402"/>
      <c r="L173" s="402"/>
      <c r="M173" s="403"/>
      <c r="N173" s="401"/>
      <c r="O173" s="402"/>
      <c r="P173" s="402"/>
      <c r="Q173" s="402"/>
      <c r="R173" s="402"/>
      <c r="S173" s="402"/>
      <c r="T173" s="402"/>
      <c r="U173" s="402"/>
      <c r="V173" s="402"/>
      <c r="W173" s="402"/>
      <c r="X173" s="402"/>
      <c r="Y173" s="403"/>
      <c r="Z173" s="401"/>
      <c r="AA173" s="402"/>
      <c r="AB173" s="402"/>
      <c r="AC173" s="402"/>
      <c r="AD173" s="402"/>
      <c r="AE173" s="402"/>
      <c r="AF173" s="402"/>
      <c r="AG173" s="402"/>
      <c r="AH173" s="402"/>
      <c r="AI173" s="402"/>
      <c r="AJ173" s="402"/>
      <c r="AK173" s="403"/>
      <c r="AL173" s="401"/>
      <c r="AM173" s="402"/>
      <c r="AN173" s="402"/>
      <c r="AO173" s="402"/>
      <c r="AP173" s="402"/>
      <c r="AQ173" s="402"/>
      <c r="AR173" s="402"/>
      <c r="AS173" s="402"/>
      <c r="AT173" s="402"/>
      <c r="AU173" s="402"/>
      <c r="AV173" s="402"/>
      <c r="AW173" s="403"/>
    </row>
    <row r="174" spans="1:49" s="53" customFormat="1" ht="21" customHeight="1" thickBot="1" x14ac:dyDescent="0.35">
      <c r="A174" s="410"/>
      <c r="B174" s="373" t="str">
        <f>IF(ISBLANK(B172),"",CONCATENATE(LEFT(INDEX(B$19:B$49,MATCH(LEFT(B172,11)&amp;"*",B$19:B$49,0)+2),FIND("-",INDEX(B$19:B$49,MATCH(LEFT(B172,11)&amp;"*",B$19:B$49,0)+2))),$A172))</f>
        <v/>
      </c>
      <c r="C174" s="374"/>
      <c r="D174" s="375"/>
      <c r="E174" s="163"/>
      <c r="F174" s="173"/>
      <c r="G174" s="165"/>
      <c r="H174" s="166"/>
      <c r="I174" s="166"/>
      <c r="J174" s="167"/>
      <c r="K174" s="168"/>
      <c r="L174" s="168"/>
      <c r="M174" s="168"/>
      <c r="N174" s="373" t="str">
        <f>IF(ISBLANK(N172),"",CONCATENATE(LEFT(INDEX(N$19:N$49,MATCH(LEFT(N172,11)&amp;"*",N$19:N$49,0)+2),FIND("-",INDEX(N$19:N$49,MATCH(LEFT(N172,11)&amp;"*",N$19:N$49,0)+2))),$A172))</f>
        <v/>
      </c>
      <c r="O174" s="374"/>
      <c r="P174" s="375"/>
      <c r="Q174" s="163"/>
      <c r="R174" s="173"/>
      <c r="S174" s="165"/>
      <c r="T174" s="166"/>
      <c r="U174" s="166"/>
      <c r="V174" s="167"/>
      <c r="W174" s="168"/>
      <c r="X174" s="164"/>
      <c r="Y174" s="168"/>
      <c r="Z174" s="373" t="str">
        <f>IF(ISBLANK(Z172),"",CONCATENATE(LEFT(INDEX(Z$19:Z$49,MATCH(LEFT(Z172,11)&amp;"*",Z$19:Z$49,0)+2),FIND("-",INDEX(Z$19:Z$49,MATCH(LEFT(Z172,11)&amp;"*",Z$19:Z$49,0)+2))),$A172))</f>
        <v/>
      </c>
      <c r="AA174" s="374"/>
      <c r="AB174" s="375"/>
      <c r="AC174" s="238"/>
      <c r="AD174" s="173"/>
      <c r="AE174" s="169"/>
      <c r="AF174" s="171"/>
      <c r="AG174" s="171"/>
      <c r="AH174" s="170"/>
      <c r="AI174" s="172"/>
      <c r="AJ174" s="172"/>
      <c r="AK174" s="183"/>
      <c r="AL174" s="373" t="str">
        <f>IF(ISBLANK(AL172),"",CONCATENATE(LEFT(INDEX(AL$19:AL$49,MATCH(LEFT(AL172,11)&amp;"*",AL$19:AL$49,0)+2),FIND("-",INDEX(AL$19:AL$49,MATCH(LEFT(AL172,11)&amp;"*",AL$19:AL$49,0)+2))),$A172))</f>
        <v/>
      </c>
      <c r="AM174" s="374"/>
      <c r="AN174" s="375"/>
      <c r="AO174" s="163"/>
      <c r="AP174" s="173"/>
      <c r="AQ174" s="165"/>
      <c r="AR174" s="166"/>
      <c r="AS174" s="166"/>
      <c r="AT174" s="167"/>
      <c r="AU174" s="168"/>
      <c r="AV174" s="164"/>
      <c r="AW174" s="168"/>
    </row>
    <row r="175" spans="1:49" s="53" customFormat="1" ht="21" customHeight="1" thickTop="1" x14ac:dyDescent="0.3">
      <c r="A175" s="408" t="s">
        <v>87</v>
      </c>
      <c r="B175" s="398"/>
      <c r="C175" s="399"/>
      <c r="D175" s="399"/>
      <c r="E175" s="399"/>
      <c r="F175" s="399"/>
      <c r="G175" s="399"/>
      <c r="H175" s="399"/>
      <c r="I175" s="399"/>
      <c r="J175" s="399"/>
      <c r="K175" s="399"/>
      <c r="L175" s="399"/>
      <c r="M175" s="400"/>
      <c r="N175" s="398"/>
      <c r="O175" s="399"/>
      <c r="P175" s="399"/>
      <c r="Q175" s="399"/>
      <c r="R175" s="399"/>
      <c r="S175" s="399"/>
      <c r="T175" s="399"/>
      <c r="U175" s="399"/>
      <c r="V175" s="399"/>
      <c r="W175" s="399"/>
      <c r="X175" s="399"/>
      <c r="Y175" s="400"/>
      <c r="Z175" s="398"/>
      <c r="AA175" s="399"/>
      <c r="AB175" s="399"/>
      <c r="AC175" s="399"/>
      <c r="AD175" s="399"/>
      <c r="AE175" s="399"/>
      <c r="AF175" s="399"/>
      <c r="AG175" s="399"/>
      <c r="AH175" s="399"/>
      <c r="AI175" s="399"/>
      <c r="AJ175" s="399"/>
      <c r="AK175" s="400"/>
      <c r="AL175" s="398"/>
      <c r="AM175" s="399"/>
      <c r="AN175" s="399"/>
      <c r="AO175" s="399"/>
      <c r="AP175" s="399"/>
      <c r="AQ175" s="399"/>
      <c r="AR175" s="399"/>
      <c r="AS175" s="399"/>
      <c r="AT175" s="399"/>
      <c r="AU175" s="399"/>
      <c r="AV175" s="399"/>
      <c r="AW175" s="400"/>
    </row>
    <row r="176" spans="1:49" s="53" customFormat="1" ht="21" customHeight="1" x14ac:dyDescent="0.3">
      <c r="A176" s="409"/>
      <c r="B176" s="401"/>
      <c r="C176" s="402"/>
      <c r="D176" s="402"/>
      <c r="E176" s="402"/>
      <c r="F176" s="402"/>
      <c r="G176" s="402"/>
      <c r="H176" s="402"/>
      <c r="I176" s="402"/>
      <c r="J176" s="402"/>
      <c r="K176" s="402"/>
      <c r="L176" s="402"/>
      <c r="M176" s="403"/>
      <c r="N176" s="401"/>
      <c r="O176" s="402"/>
      <c r="P176" s="402"/>
      <c r="Q176" s="402"/>
      <c r="R176" s="402"/>
      <c r="S176" s="402"/>
      <c r="T176" s="402"/>
      <c r="U176" s="402"/>
      <c r="V176" s="402"/>
      <c r="W176" s="402"/>
      <c r="X176" s="402"/>
      <c r="Y176" s="403"/>
      <c r="Z176" s="401"/>
      <c r="AA176" s="402"/>
      <c r="AB176" s="402"/>
      <c r="AC176" s="402"/>
      <c r="AD176" s="402"/>
      <c r="AE176" s="402"/>
      <c r="AF176" s="402"/>
      <c r="AG176" s="402"/>
      <c r="AH176" s="402"/>
      <c r="AI176" s="402"/>
      <c r="AJ176" s="402"/>
      <c r="AK176" s="403"/>
      <c r="AL176" s="401"/>
      <c r="AM176" s="402"/>
      <c r="AN176" s="402"/>
      <c r="AO176" s="402"/>
      <c r="AP176" s="402"/>
      <c r="AQ176" s="402"/>
      <c r="AR176" s="402"/>
      <c r="AS176" s="402"/>
      <c r="AT176" s="402"/>
      <c r="AU176" s="402"/>
      <c r="AV176" s="402"/>
      <c r="AW176" s="403"/>
    </row>
    <row r="177" spans="1:49" s="51" customFormat="1" ht="21" customHeight="1" thickBot="1" x14ac:dyDescent="0.3">
      <c r="A177" s="410"/>
      <c r="B177" s="373" t="str">
        <f>IF(ISBLANK(B175),"",CONCATENATE(LEFT(INDEX(B$19:B$49,MATCH(LEFT(B175,11)&amp;"*",B$19:B$49,0)+2),FIND("-",INDEX(B$19:B$49,MATCH(LEFT(B175,11)&amp;"*",B$19:B$49,0)+2))),$A175))</f>
        <v/>
      </c>
      <c r="C177" s="374"/>
      <c r="D177" s="375"/>
      <c r="E177" s="163"/>
      <c r="F177" s="173"/>
      <c r="G177" s="165"/>
      <c r="H177" s="166"/>
      <c r="I177" s="166"/>
      <c r="J177" s="167"/>
      <c r="K177" s="168"/>
      <c r="L177" s="168"/>
      <c r="M177" s="168"/>
      <c r="N177" s="373" t="str">
        <f>IF(ISBLANK(N175),"",CONCATENATE(LEFT(INDEX(N$19:N$49,MATCH(LEFT(N175,11)&amp;"*",N$19:N$49,0)+2),FIND("-",INDEX(N$19:N$49,MATCH(LEFT(N175,11)&amp;"*",N$19:N$49,0)+2))),$A175))</f>
        <v/>
      </c>
      <c r="O177" s="374"/>
      <c r="P177" s="375"/>
      <c r="Q177" s="163"/>
      <c r="R177" s="173"/>
      <c r="S177" s="165"/>
      <c r="T177" s="166"/>
      <c r="U177" s="166"/>
      <c r="V177" s="167"/>
      <c r="W177" s="168"/>
      <c r="X177" s="164"/>
      <c r="Y177" s="168"/>
      <c r="Z177" s="373" t="str">
        <f>IF(ISBLANK(Z175),"",CONCATENATE(LEFT(INDEX(Z$19:Z$49,MATCH(LEFT(Z175,11)&amp;"*",Z$19:Z$49,0)+2),FIND("-",INDEX(Z$19:Z$49,MATCH(LEFT(Z175,11)&amp;"*",Z$19:Z$49,0)+2))),$A175))</f>
        <v/>
      </c>
      <c r="AA177" s="374"/>
      <c r="AB177" s="375"/>
      <c r="AC177" s="238"/>
      <c r="AD177" s="173"/>
      <c r="AE177" s="169"/>
      <c r="AF177" s="171"/>
      <c r="AG177" s="171"/>
      <c r="AH177" s="170"/>
      <c r="AI177" s="172"/>
      <c r="AJ177" s="172"/>
      <c r="AK177" s="183"/>
      <c r="AL177" s="373" t="str">
        <f>IF(ISBLANK(AL175),"",CONCATENATE(LEFT(INDEX(AL$19:AL$49,MATCH(LEFT(AL175,11)&amp;"*",AL$19:AL$49,0)+2),FIND("-",INDEX(AL$19:AL$49,MATCH(LEFT(AL175,11)&amp;"*",AL$19:AL$49,0)+2))),$A175))</f>
        <v/>
      </c>
      <c r="AM177" s="374"/>
      <c r="AN177" s="375"/>
      <c r="AO177" s="163"/>
      <c r="AP177" s="173"/>
      <c r="AQ177" s="165"/>
      <c r="AR177" s="166"/>
      <c r="AS177" s="166"/>
      <c r="AT177" s="167"/>
      <c r="AU177" s="168"/>
      <c r="AV177" s="164"/>
      <c r="AW177" s="168"/>
    </row>
    <row r="178" spans="1:49" s="51" customFormat="1" ht="18" customHeight="1" thickTop="1" thickBot="1" x14ac:dyDescent="0.3">
      <c r="A178" s="69"/>
      <c r="B178" s="13"/>
      <c r="C178" s="13"/>
      <c r="D178" s="13"/>
      <c r="E178" s="13"/>
      <c r="F178" s="13"/>
      <c r="G178" s="13"/>
      <c r="H178" s="13"/>
      <c r="I178" s="13"/>
      <c r="J178" s="13"/>
      <c r="K178" s="13"/>
      <c r="L178" s="14"/>
      <c r="M178" s="14"/>
      <c r="N178" s="13"/>
      <c r="O178" s="295"/>
      <c r="P178" s="13"/>
      <c r="Q178" s="13"/>
      <c r="R178" s="13"/>
      <c r="S178" s="13"/>
      <c r="T178" s="13"/>
      <c r="U178" s="13"/>
      <c r="V178" s="13"/>
      <c r="W178" s="13"/>
      <c r="X178" s="14"/>
      <c r="Y178" s="14"/>
      <c r="Z178" s="13"/>
      <c r="AA178" s="13"/>
      <c r="AB178" s="13"/>
      <c r="AC178" s="13"/>
      <c r="AD178" s="13"/>
      <c r="AE178" s="13"/>
      <c r="AF178" s="13"/>
      <c r="AG178" s="13"/>
      <c r="AH178" s="13"/>
      <c r="AI178" s="13"/>
      <c r="AJ178" s="14"/>
      <c r="AK178" s="14"/>
      <c r="AL178" s="13"/>
      <c r="AM178" s="13"/>
      <c r="AN178" s="13"/>
      <c r="AO178" s="13"/>
      <c r="AP178" s="13"/>
      <c r="AQ178" s="13"/>
      <c r="AR178" s="13"/>
      <c r="AS178" s="13"/>
      <c r="AT178" s="13"/>
      <c r="AU178" s="13"/>
      <c r="AV178" s="14"/>
      <c r="AW178" s="14"/>
    </row>
    <row r="179" spans="1:49" s="51" customFormat="1" ht="15" customHeight="1" thickBot="1" x14ac:dyDescent="0.3">
      <c r="B179" s="63"/>
      <c r="C179" s="63"/>
      <c r="D179" s="63"/>
      <c r="E179" s="63"/>
      <c r="F179" s="63"/>
      <c r="G179" s="63"/>
      <c r="H179" s="471" t="s">
        <v>88</v>
      </c>
      <c r="I179" s="472"/>
      <c r="J179" s="472"/>
      <c r="K179" s="472"/>
      <c r="L179" s="472"/>
      <c r="M179" s="472"/>
      <c r="N179" s="472"/>
      <c r="O179" s="472"/>
      <c r="P179" s="472"/>
      <c r="Q179" s="472"/>
      <c r="R179" s="472"/>
      <c r="S179" s="472"/>
      <c r="T179" s="472"/>
      <c r="U179" s="472"/>
      <c r="V179" s="472"/>
      <c r="W179" s="472"/>
      <c r="X179" s="472"/>
      <c r="Y179" s="472"/>
      <c r="Z179" s="472"/>
      <c r="AA179" s="472"/>
      <c r="AB179" s="472"/>
      <c r="AC179" s="472"/>
      <c r="AD179" s="472"/>
      <c r="AE179" s="472"/>
      <c r="AF179" s="472"/>
      <c r="AG179" s="472"/>
      <c r="AH179" s="472"/>
      <c r="AI179" s="472"/>
      <c r="AJ179" s="472"/>
      <c r="AK179" s="472"/>
      <c r="AL179" s="472"/>
      <c r="AM179" s="472"/>
      <c r="AN179" s="472"/>
      <c r="AO179" s="472"/>
      <c r="AP179" s="472"/>
      <c r="AQ179" s="472"/>
      <c r="AR179" s="473"/>
      <c r="AS179" s="63"/>
      <c r="AT179" s="63"/>
      <c r="AU179" s="63"/>
      <c r="AV179" s="64"/>
      <c r="AW179" s="64"/>
    </row>
    <row r="180" spans="1:49" s="51" customFormat="1" ht="15" customHeight="1" x14ac:dyDescent="0.25">
      <c r="B180" s="71"/>
      <c r="C180" s="71"/>
      <c r="D180" s="71"/>
      <c r="E180" s="71"/>
      <c r="F180" s="71"/>
      <c r="G180" s="71"/>
      <c r="H180" s="240"/>
      <c r="I180" s="240"/>
      <c r="J180" s="240"/>
      <c r="K180" s="240"/>
      <c r="L180" s="240"/>
      <c r="M180" s="240"/>
      <c r="N180" s="240"/>
      <c r="O180" s="296"/>
      <c r="P180" s="240"/>
      <c r="Q180" s="240"/>
      <c r="R180" s="240"/>
      <c r="S180" s="240"/>
      <c r="T180" s="240"/>
      <c r="U180" s="240"/>
      <c r="V180" s="240"/>
      <c r="W180" s="240"/>
      <c r="X180" s="240"/>
      <c r="Y180" s="240"/>
      <c r="Z180" s="240"/>
      <c r="AA180" s="240"/>
      <c r="AB180" s="240"/>
      <c r="AC180" s="240"/>
      <c r="AN180" s="63"/>
      <c r="AO180" s="63"/>
      <c r="AP180" s="63"/>
      <c r="AQ180" s="63"/>
      <c r="AR180" s="63"/>
      <c r="AS180" s="63"/>
      <c r="AT180" s="63"/>
      <c r="AU180" s="63"/>
      <c r="AV180" s="64"/>
      <c r="AW180" s="64"/>
    </row>
    <row r="181" spans="1:49" s="51" customFormat="1" ht="15" customHeight="1" x14ac:dyDescent="0.3">
      <c r="A181" s="362" t="s">
        <v>364</v>
      </c>
      <c r="B181" s="363"/>
      <c r="C181" s="363"/>
      <c r="D181" s="363"/>
      <c r="E181" s="363"/>
      <c r="F181" s="363"/>
      <c r="G181" s="363"/>
      <c r="H181" s="363"/>
      <c r="I181" s="363"/>
      <c r="J181" s="363"/>
      <c r="K181" s="363"/>
      <c r="L181" s="363"/>
      <c r="M181" s="363"/>
      <c r="N181" s="363"/>
      <c r="O181" s="363"/>
      <c r="P181" s="363"/>
      <c r="Q181" s="363"/>
      <c r="R181" s="363"/>
      <c r="S181" s="363"/>
      <c r="T181" s="363"/>
      <c r="U181" s="363"/>
      <c r="V181" s="363"/>
      <c r="W181" s="363"/>
      <c r="X181" s="363"/>
      <c r="Y181" s="363"/>
      <c r="Z181" s="363"/>
      <c r="AA181" s="363"/>
      <c r="AB181" s="363"/>
      <c r="AC181" s="363"/>
      <c r="AD181" s="363"/>
      <c r="AE181" s="363"/>
      <c r="AF181" s="363"/>
      <c r="AG181" s="363"/>
      <c r="AH181" s="363"/>
      <c r="AI181" s="363"/>
      <c r="AJ181" s="363"/>
      <c r="AK181" s="363"/>
      <c r="AL181" s="363"/>
      <c r="AM181" s="363"/>
      <c r="AN181" s="363"/>
      <c r="AO181" s="363"/>
      <c r="AP181" s="363"/>
      <c r="AQ181" s="363"/>
      <c r="AR181" s="363"/>
      <c r="AS181" s="363"/>
      <c r="AT181" s="363"/>
      <c r="AU181" s="363"/>
      <c r="AV181" s="363"/>
      <c r="AW181" s="363"/>
    </row>
    <row r="182" spans="1:49" s="51" customFormat="1" ht="21" customHeight="1" x14ac:dyDescent="0.25">
      <c r="O182" s="297"/>
      <c r="AT182" s="63"/>
      <c r="AU182" s="63"/>
      <c r="AV182" s="64"/>
      <c r="AW182" s="64"/>
    </row>
    <row r="183" spans="1:49" s="51" customFormat="1" ht="21" customHeight="1" x14ac:dyDescent="0.25">
      <c r="B183" s="367" t="s">
        <v>39</v>
      </c>
      <c r="C183" s="367"/>
      <c r="D183" s="367"/>
      <c r="E183" s="367"/>
      <c r="F183" s="367"/>
      <c r="G183" s="367"/>
      <c r="H183" s="367"/>
      <c r="I183" s="367"/>
      <c r="J183" s="77"/>
      <c r="K183" s="77"/>
      <c r="L183" s="43"/>
      <c r="M183" s="43"/>
      <c r="N183" s="75"/>
      <c r="O183" s="289"/>
      <c r="P183" s="75"/>
      <c r="Q183" s="75"/>
      <c r="R183" s="76"/>
      <c r="S183" s="77"/>
      <c r="T183" s="77"/>
      <c r="U183" s="77"/>
      <c r="V183" s="77"/>
      <c r="W183" s="77"/>
      <c r="X183" s="43"/>
      <c r="Y183" s="43"/>
      <c r="Z183" s="75"/>
      <c r="AA183" s="75"/>
      <c r="AB183" s="75"/>
      <c r="AC183" s="75"/>
      <c r="AD183" s="76"/>
      <c r="AE183" s="77"/>
      <c r="AF183" s="77"/>
      <c r="AG183" s="77"/>
      <c r="AH183" s="77"/>
      <c r="AI183" s="77"/>
      <c r="AJ183" s="43"/>
      <c r="AK183" s="43"/>
      <c r="AL183" s="75"/>
      <c r="AM183" s="75"/>
      <c r="AN183" s="367" t="s">
        <v>42</v>
      </c>
      <c r="AO183" s="367"/>
      <c r="AP183" s="367"/>
      <c r="AQ183" s="367"/>
      <c r="AR183" s="367"/>
      <c r="AS183" s="367"/>
      <c r="AT183" s="367"/>
      <c r="AU183" s="367"/>
      <c r="AV183" s="43"/>
      <c r="AW183" s="43"/>
    </row>
    <row r="184" spans="1:49" s="51" customFormat="1" ht="21" customHeight="1" x14ac:dyDescent="0.25">
      <c r="B184" s="368" t="str">
        <f>Coperta!B$46</f>
        <v>Conf.univ.dr.ing. Florin DRĂGAN</v>
      </c>
      <c r="C184" s="368"/>
      <c r="D184" s="368"/>
      <c r="E184" s="368"/>
      <c r="F184" s="368"/>
      <c r="G184" s="368"/>
      <c r="H184" s="368"/>
      <c r="I184" s="368"/>
      <c r="J184" s="63"/>
      <c r="K184" s="63"/>
      <c r="L184" s="64"/>
      <c r="M184" s="64"/>
      <c r="N184" s="63"/>
      <c r="O184" s="290"/>
      <c r="P184" s="63"/>
      <c r="Q184" s="63"/>
      <c r="R184" s="63"/>
      <c r="S184" s="63"/>
      <c r="T184" s="63"/>
      <c r="U184" s="63"/>
      <c r="V184" s="63"/>
      <c r="W184" s="63"/>
      <c r="X184" s="64"/>
      <c r="Y184" s="64"/>
      <c r="Z184" s="63"/>
      <c r="AA184" s="63"/>
      <c r="AB184" s="63"/>
      <c r="AC184" s="63"/>
      <c r="AD184" s="63"/>
      <c r="AE184" s="63"/>
      <c r="AF184" s="63"/>
      <c r="AG184" s="63"/>
      <c r="AH184" s="63"/>
      <c r="AI184" s="63"/>
      <c r="AJ184" s="64"/>
      <c r="AK184" s="64"/>
      <c r="AL184" s="63"/>
      <c r="AM184" s="63"/>
      <c r="AN184" s="368" t="str">
        <f>Coperta!N$46</f>
        <v>Prof.univ.dr.ing. Marius-George MARCU</v>
      </c>
      <c r="AO184" s="368"/>
      <c r="AP184" s="368"/>
      <c r="AQ184" s="368"/>
      <c r="AR184" s="368"/>
      <c r="AS184" s="368"/>
      <c r="AT184" s="368"/>
      <c r="AU184" s="368"/>
      <c r="AV184" s="64"/>
      <c r="AW184" s="64"/>
    </row>
    <row r="185" spans="1:49" s="51" customFormat="1" ht="21" customHeight="1" x14ac:dyDescent="0.25">
      <c r="B185" s="18"/>
      <c r="C185" s="18"/>
      <c r="D185" s="18"/>
      <c r="E185" s="18"/>
      <c r="F185" s="18"/>
      <c r="G185" s="18"/>
      <c r="H185" s="18"/>
      <c r="I185" s="18"/>
      <c r="J185" s="63"/>
      <c r="K185" s="63"/>
      <c r="L185" s="64"/>
      <c r="M185" s="64"/>
      <c r="N185" s="63"/>
      <c r="O185" s="290"/>
      <c r="P185" s="63"/>
      <c r="Q185" s="63"/>
      <c r="R185" s="63"/>
      <c r="S185" s="63"/>
      <c r="T185" s="63"/>
      <c r="U185" s="63"/>
      <c r="V185" s="63"/>
      <c r="W185" s="63"/>
      <c r="X185" s="64"/>
      <c r="Y185" s="64"/>
      <c r="Z185" s="63"/>
      <c r="AA185" s="63"/>
      <c r="AB185" s="63"/>
      <c r="AC185" s="63"/>
      <c r="AD185" s="63"/>
      <c r="AE185" s="63"/>
      <c r="AF185" s="63"/>
      <c r="AG185" s="63"/>
      <c r="AH185" s="63"/>
      <c r="AI185" s="63"/>
      <c r="AJ185" s="64"/>
      <c r="AK185" s="64"/>
      <c r="AL185" s="63"/>
      <c r="AM185" s="63"/>
      <c r="AN185" s="18"/>
      <c r="AO185" s="18"/>
      <c r="AP185" s="18"/>
      <c r="AQ185" s="18"/>
      <c r="AR185" s="18"/>
      <c r="AS185" s="18"/>
      <c r="AT185" s="18"/>
      <c r="AU185" s="18"/>
      <c r="AV185" s="64"/>
      <c r="AW185" s="64"/>
    </row>
    <row r="186" spans="1:49" s="51" customFormat="1" ht="13.8" x14ac:dyDescent="0.25">
      <c r="G186" s="63"/>
      <c r="H186" s="63"/>
      <c r="I186" s="63"/>
      <c r="J186" s="63"/>
      <c r="K186" s="63"/>
      <c r="L186" s="64"/>
      <c r="M186" s="64"/>
      <c r="N186" s="63"/>
      <c r="O186" s="290"/>
      <c r="P186" s="63"/>
      <c r="Q186" s="63"/>
      <c r="R186" s="63"/>
      <c r="S186" s="63"/>
      <c r="T186" s="63"/>
      <c r="U186" s="63"/>
      <c r="V186" s="63"/>
      <c r="W186" s="63"/>
      <c r="X186" s="64"/>
      <c r="Y186" s="64"/>
      <c r="Z186" s="63"/>
      <c r="AA186" s="63"/>
      <c r="AB186" s="63"/>
      <c r="AC186" s="63"/>
      <c r="AD186" s="63"/>
      <c r="AE186" s="63"/>
      <c r="AF186" s="63"/>
      <c r="AG186" s="63"/>
      <c r="AH186" s="63"/>
      <c r="AI186" s="63"/>
      <c r="AJ186" s="64"/>
      <c r="AK186" s="64"/>
      <c r="AL186" s="63"/>
      <c r="AM186" s="63"/>
      <c r="AN186" s="63"/>
      <c r="AT186" s="63"/>
      <c r="AU186" s="63"/>
      <c r="AV186" s="64"/>
      <c r="AW186" s="64"/>
    </row>
    <row r="187" spans="1:49" s="51" customFormat="1" ht="13.8" x14ac:dyDescent="0.25">
      <c r="A187" s="1"/>
      <c r="B187" s="63"/>
      <c r="D187" s="63"/>
      <c r="E187" s="63"/>
      <c r="F187" s="63"/>
      <c r="G187" s="63"/>
      <c r="H187" s="63"/>
      <c r="I187" s="63"/>
      <c r="J187" s="63"/>
      <c r="K187" s="63"/>
      <c r="L187" s="64"/>
      <c r="M187" s="64"/>
      <c r="N187" s="63"/>
      <c r="O187" s="290"/>
      <c r="P187" s="63"/>
      <c r="Q187" s="63"/>
      <c r="R187" s="63"/>
      <c r="S187" s="63"/>
      <c r="T187" s="63"/>
      <c r="U187" s="63"/>
      <c r="V187" s="63"/>
      <c r="W187" s="63"/>
      <c r="X187" s="64"/>
      <c r="Y187" s="64"/>
      <c r="Z187" s="63"/>
      <c r="AA187" s="63"/>
      <c r="AB187" s="63"/>
      <c r="AC187" s="63"/>
      <c r="AD187" s="63"/>
      <c r="AE187" s="63"/>
      <c r="AF187" s="63"/>
      <c r="AG187" s="63"/>
      <c r="AH187" s="63"/>
      <c r="AI187" s="63"/>
      <c r="AJ187" s="64"/>
      <c r="AK187" s="64"/>
      <c r="AL187" s="63"/>
      <c r="AM187" s="63"/>
      <c r="AN187" s="63"/>
      <c r="AP187" s="63"/>
      <c r="AR187" s="63"/>
      <c r="AS187" s="63"/>
      <c r="AT187" s="63"/>
      <c r="AU187" s="63"/>
      <c r="AV187" s="64"/>
      <c r="AW187" s="64"/>
    </row>
    <row r="188" spans="1:49" ht="13.8" x14ac:dyDescent="0.25">
      <c r="A188" s="1"/>
      <c r="B188" s="63"/>
      <c r="C188" s="51"/>
      <c r="D188" s="63"/>
      <c r="E188" s="63"/>
      <c r="F188" s="63"/>
      <c r="G188" s="63"/>
      <c r="H188" s="63"/>
      <c r="I188" s="63"/>
      <c r="J188" s="63"/>
      <c r="K188" s="63"/>
      <c r="L188" s="64"/>
      <c r="M188" s="64"/>
      <c r="N188" s="63"/>
      <c r="O188" s="290"/>
      <c r="P188" s="63"/>
      <c r="Q188" s="63"/>
      <c r="R188" s="63"/>
      <c r="S188" s="63"/>
      <c r="T188" s="63"/>
      <c r="U188" s="63"/>
      <c r="V188" s="63"/>
      <c r="W188" s="63"/>
      <c r="X188" s="64"/>
      <c r="Y188" s="64"/>
      <c r="Z188" s="63"/>
      <c r="AA188" s="63"/>
      <c r="AB188" s="63"/>
      <c r="AC188" s="63"/>
      <c r="AD188" s="63"/>
      <c r="AE188" s="63"/>
      <c r="AF188" s="63"/>
      <c r="AG188" s="63"/>
      <c r="AH188" s="63"/>
      <c r="AI188" s="63"/>
      <c r="AJ188" s="64"/>
      <c r="AK188" s="64"/>
      <c r="AL188" s="63"/>
      <c r="AM188" s="63"/>
      <c r="AN188" s="63"/>
      <c r="AO188" s="51"/>
      <c r="AP188" s="63"/>
      <c r="AQ188" s="51"/>
      <c r="AR188" s="63"/>
      <c r="AS188" s="63"/>
      <c r="AT188" s="63"/>
      <c r="AU188" s="63"/>
      <c r="AV188" s="64"/>
      <c r="AW188" s="64"/>
    </row>
    <row r="189" spans="1:49" ht="13.8" x14ac:dyDescent="0.25">
      <c r="A189" s="1" t="s">
        <v>46</v>
      </c>
      <c r="B189" s="2"/>
      <c r="C189" s="2"/>
      <c r="D189" s="2"/>
      <c r="E189" s="2"/>
      <c r="F189" s="2"/>
      <c r="G189" s="2"/>
      <c r="H189" s="2"/>
      <c r="I189" s="2"/>
      <c r="J189" s="2"/>
      <c r="K189" s="2"/>
      <c r="L189" s="3"/>
      <c r="M189" s="3"/>
      <c r="N189" s="2"/>
      <c r="O189" s="287"/>
      <c r="P189" s="2"/>
      <c r="Q189" s="2"/>
      <c r="R189" s="2"/>
      <c r="S189" s="2"/>
      <c r="T189" s="2"/>
      <c r="U189" s="2"/>
      <c r="V189" s="2"/>
      <c r="W189" s="2"/>
      <c r="X189" s="3"/>
      <c r="Y189" s="3"/>
    </row>
    <row r="190" spans="1:49" ht="13.8" x14ac:dyDescent="0.25">
      <c r="A190" s="126" t="str">
        <f>Coperta!A$4</f>
        <v>Facultatea AUTOMATICĂ ȘI CALCULATOARE</v>
      </c>
    </row>
    <row r="191" spans="1:49" ht="13.8" x14ac:dyDescent="0.25">
      <c r="C191" s="6"/>
      <c r="D191" s="6"/>
      <c r="E191" s="6"/>
      <c r="F191" s="6"/>
      <c r="G191" s="6"/>
      <c r="H191" s="6"/>
      <c r="I191" s="6"/>
      <c r="J191" s="6"/>
      <c r="K191" s="6"/>
      <c r="L191" s="7"/>
      <c r="M191" s="7"/>
    </row>
    <row r="192" spans="1:49" ht="13.8" x14ac:dyDescent="0.25">
      <c r="A192" s="6" t="s">
        <v>73</v>
      </c>
      <c r="C192" s="6"/>
      <c r="D192" s="6"/>
      <c r="E192" s="6"/>
      <c r="F192" s="6"/>
      <c r="G192" s="6"/>
      <c r="H192" s="126" t="str">
        <f>Coperta!J$27</f>
        <v>ŞTIINŢE INGINEREŞTI</v>
      </c>
      <c r="I192" s="6"/>
      <c r="J192" s="6"/>
      <c r="K192" s="6"/>
      <c r="L192" s="7"/>
      <c r="M192" s="7"/>
    </row>
    <row r="193" spans="1:49" ht="13.8" x14ac:dyDescent="0.25">
      <c r="A193" s="6" t="s">
        <v>71</v>
      </c>
      <c r="C193" s="6"/>
      <c r="D193" s="6"/>
      <c r="E193" s="6"/>
      <c r="F193" s="6"/>
      <c r="G193" s="6"/>
      <c r="H193" s="126" t="str">
        <f>Coperta!J$29</f>
        <v>INGINERIA SISTEMELOR, CALCULATOARE ŞI TEHNOLOGIA INFORMAŢIEI</v>
      </c>
      <c r="I193" s="6"/>
      <c r="J193" s="6"/>
      <c r="K193" s="6"/>
      <c r="L193" s="7"/>
      <c r="M193" s="7"/>
    </row>
    <row r="194" spans="1:49" s="51" customFormat="1" ht="13.8" x14ac:dyDescent="0.25">
      <c r="A194" s="6" t="s">
        <v>72</v>
      </c>
      <c r="B194" s="4"/>
      <c r="C194" s="6"/>
      <c r="D194" s="6"/>
      <c r="E194" s="6"/>
      <c r="F194" s="6"/>
      <c r="G194" s="6"/>
      <c r="H194" s="126" t="str">
        <f>Coperta!J$31</f>
        <v>INGINERIA SISTEMELOR</v>
      </c>
      <c r="I194" s="6"/>
      <c r="J194" s="6"/>
      <c r="K194" s="6"/>
      <c r="L194" s="7"/>
      <c r="M194" s="7"/>
      <c r="N194" s="4"/>
      <c r="O194" s="286"/>
      <c r="P194" s="4"/>
      <c r="Q194" s="4"/>
      <c r="R194" s="4"/>
      <c r="S194" s="4" t="s">
        <v>31</v>
      </c>
      <c r="T194" s="4"/>
      <c r="U194" s="4"/>
      <c r="V194" s="4"/>
      <c r="W194" s="4"/>
      <c r="X194" s="5"/>
      <c r="Y194" s="5"/>
      <c r="Z194" s="4"/>
      <c r="AA194" s="4"/>
      <c r="AB194" s="4"/>
      <c r="AC194" s="4"/>
      <c r="AD194" s="4"/>
      <c r="AE194" s="4"/>
      <c r="AF194" s="4"/>
      <c r="AG194" s="4"/>
      <c r="AH194" s="4"/>
      <c r="AI194" s="4"/>
      <c r="AJ194" s="5"/>
      <c r="AK194" s="5"/>
      <c r="AL194" s="4"/>
      <c r="AM194" s="4"/>
      <c r="AN194" s="4"/>
      <c r="AO194" s="4"/>
      <c r="AP194" s="4"/>
      <c r="AQ194" s="4"/>
      <c r="AR194" s="4"/>
      <c r="AS194" s="4"/>
      <c r="AT194" s="4"/>
      <c r="AU194" s="4"/>
      <c r="AV194" s="5"/>
      <c r="AW194" s="5"/>
    </row>
    <row r="195" spans="1:49" s="53" customFormat="1" ht="17.399999999999999" x14ac:dyDescent="0.3">
      <c r="A195" s="6" t="s">
        <v>90</v>
      </c>
      <c r="B195" s="4"/>
      <c r="C195" s="6"/>
      <c r="D195" s="6"/>
      <c r="E195" s="6"/>
      <c r="F195" s="6"/>
      <c r="G195" s="6"/>
      <c r="H195" s="126" t="str">
        <f>Coperta!J$25</f>
        <v>AUTOMATICĂ ȘI INFORMATICĂ APLICATĂ</v>
      </c>
      <c r="I195" s="126"/>
      <c r="J195" s="63"/>
      <c r="K195" s="63"/>
      <c r="L195" s="64"/>
      <c r="M195" s="64"/>
      <c r="N195" s="63"/>
      <c r="O195" s="290"/>
      <c r="P195" s="63"/>
      <c r="Q195" s="63"/>
      <c r="R195" s="63"/>
      <c r="S195" s="63"/>
      <c r="T195" s="63"/>
      <c r="U195" s="63"/>
      <c r="V195" s="63"/>
      <c r="W195" s="63"/>
      <c r="X195" s="64"/>
      <c r="Y195" s="64"/>
      <c r="Z195" s="63"/>
      <c r="AA195" s="63"/>
      <c r="AB195" s="63"/>
      <c r="AC195" s="63"/>
      <c r="AD195" s="63"/>
      <c r="AE195" s="63"/>
      <c r="AF195" s="63"/>
      <c r="AG195" s="63"/>
      <c r="AH195" s="63"/>
      <c r="AI195" s="63"/>
      <c r="AJ195" s="64"/>
      <c r="AK195" s="64"/>
      <c r="AL195" s="63"/>
      <c r="AM195" s="63"/>
      <c r="AN195" s="63"/>
      <c r="AO195" s="63"/>
      <c r="AP195" s="63"/>
      <c r="AQ195" s="63"/>
      <c r="AR195" s="63"/>
      <c r="AS195" s="63"/>
      <c r="AT195" s="63"/>
      <c r="AU195" s="63"/>
      <c r="AV195" s="64"/>
      <c r="AW195" s="64"/>
    </row>
    <row r="196" spans="1:49" s="53" customFormat="1" ht="17.399999999999999" x14ac:dyDescent="0.3">
      <c r="B196" s="63"/>
      <c r="C196" s="63"/>
      <c r="D196" s="63"/>
      <c r="E196" s="54"/>
      <c r="F196" s="54"/>
      <c r="G196" s="54"/>
      <c r="H196" s="54"/>
      <c r="I196" s="54"/>
      <c r="J196" s="54"/>
      <c r="K196" s="54"/>
      <c r="L196" s="54" t="s">
        <v>31</v>
      </c>
      <c r="M196" s="54"/>
      <c r="N196" s="63"/>
      <c r="O196" s="290"/>
      <c r="P196" s="63"/>
      <c r="Q196" s="54"/>
      <c r="R196" s="54"/>
      <c r="S196" s="54"/>
      <c r="T196" s="54"/>
      <c r="U196" s="54"/>
      <c r="V196" s="54"/>
      <c r="W196" s="54"/>
      <c r="X196" s="54"/>
      <c r="Y196" s="54"/>
      <c r="Z196" s="63"/>
      <c r="AA196" s="63"/>
      <c r="AB196" s="63"/>
      <c r="AC196" s="54"/>
      <c r="AD196" s="54"/>
      <c r="AE196" s="54"/>
      <c r="AF196" s="54"/>
      <c r="AG196" s="54"/>
      <c r="AH196" s="54"/>
      <c r="AI196" s="54"/>
      <c r="AJ196" s="54"/>
      <c r="AK196" s="54"/>
      <c r="AL196" s="63"/>
      <c r="AM196" s="63"/>
      <c r="AN196" s="63"/>
      <c r="AO196" s="54"/>
      <c r="AP196" s="54"/>
      <c r="AQ196" s="54"/>
      <c r="AR196" s="54"/>
      <c r="AS196" s="54"/>
      <c r="AT196" s="54"/>
      <c r="AU196" s="54"/>
      <c r="AV196" s="54"/>
      <c r="AW196" s="54"/>
    </row>
    <row r="197" spans="1:49" s="53" customFormat="1" ht="21" customHeight="1" x14ac:dyDescent="0.3">
      <c r="B197" s="63"/>
      <c r="C197" s="63"/>
      <c r="D197" s="63"/>
      <c r="E197" s="54"/>
      <c r="F197" s="54"/>
      <c r="G197" s="54"/>
      <c r="H197" s="54"/>
      <c r="I197" s="54"/>
      <c r="J197" s="54"/>
      <c r="K197" s="54"/>
      <c r="L197" s="54"/>
      <c r="M197" s="54"/>
      <c r="N197" s="63"/>
      <c r="O197" s="290"/>
      <c r="P197" s="63"/>
      <c r="Q197" s="54"/>
      <c r="R197" s="54"/>
      <c r="S197" s="54"/>
      <c r="T197" s="54"/>
      <c r="U197" s="54"/>
      <c r="V197" s="54"/>
      <c r="W197" s="54"/>
      <c r="X197" s="54"/>
      <c r="Y197" s="54"/>
      <c r="Z197" s="63"/>
      <c r="AA197" s="63"/>
      <c r="AB197" s="63"/>
      <c r="AC197" s="54"/>
      <c r="AD197" s="54"/>
      <c r="AE197" s="54"/>
      <c r="AF197" s="54"/>
      <c r="AG197" s="54"/>
      <c r="AH197" s="54"/>
      <c r="AI197" s="54"/>
      <c r="AJ197" s="54"/>
      <c r="AK197" s="54"/>
      <c r="AL197" s="63"/>
      <c r="AM197" s="63"/>
      <c r="AN197" s="63"/>
      <c r="AO197" s="54"/>
      <c r="AP197" s="54"/>
      <c r="AQ197" s="54"/>
      <c r="AR197" s="54"/>
      <c r="AS197" s="54"/>
      <c r="AT197" s="54"/>
      <c r="AU197" s="54"/>
      <c r="AV197" s="54"/>
      <c r="AW197" s="54"/>
    </row>
    <row r="198" spans="1:49" s="50" customFormat="1" ht="21" customHeight="1" x14ac:dyDescent="0.3">
      <c r="A198" s="407" t="s">
        <v>81</v>
      </c>
      <c r="B198" s="407"/>
      <c r="C198" s="407"/>
      <c r="D198" s="407"/>
      <c r="E198" s="407"/>
      <c r="F198" s="407"/>
      <c r="G198" s="407"/>
      <c r="H198" s="407"/>
      <c r="I198" s="407"/>
      <c r="J198" s="407"/>
      <c r="K198" s="407"/>
      <c r="L198" s="407"/>
      <c r="M198" s="407"/>
      <c r="N198" s="407"/>
      <c r="O198" s="407"/>
      <c r="P198" s="407"/>
      <c r="Q198" s="407"/>
      <c r="R198" s="407"/>
      <c r="S198" s="407"/>
      <c r="T198" s="407"/>
      <c r="U198" s="407"/>
      <c r="V198" s="407"/>
      <c r="W198" s="407"/>
      <c r="X198" s="407"/>
      <c r="Y198" s="407"/>
      <c r="Z198" s="407"/>
      <c r="AA198" s="407"/>
      <c r="AB198" s="407"/>
      <c r="AC198" s="407"/>
      <c r="AD198" s="407"/>
      <c r="AE198" s="407"/>
      <c r="AF198" s="407"/>
      <c r="AG198" s="407"/>
      <c r="AH198" s="407"/>
      <c r="AI198" s="407"/>
      <c r="AJ198" s="407"/>
      <c r="AK198" s="407"/>
      <c r="AL198" s="407"/>
      <c r="AM198" s="407"/>
      <c r="AN198" s="407"/>
      <c r="AO198" s="407"/>
      <c r="AP198" s="407"/>
      <c r="AQ198" s="407"/>
      <c r="AR198" s="407"/>
      <c r="AS198" s="407"/>
      <c r="AT198" s="407"/>
      <c r="AU198" s="407"/>
      <c r="AV198" s="407"/>
      <c r="AW198" s="407"/>
    </row>
    <row r="199" spans="1:49" s="51" customFormat="1" ht="21" customHeight="1" thickBot="1" x14ac:dyDescent="0.3">
      <c r="A199" s="407" t="str">
        <f>A16</f>
        <v>Pentru seria de studenti 2023-2027</v>
      </c>
      <c r="B199" s="407"/>
      <c r="C199" s="407"/>
      <c r="D199" s="407"/>
      <c r="E199" s="407"/>
      <c r="F199" s="407"/>
      <c r="G199" s="407"/>
      <c r="H199" s="407"/>
      <c r="I199" s="407"/>
      <c r="J199" s="407"/>
      <c r="K199" s="407"/>
      <c r="L199" s="407"/>
      <c r="M199" s="407"/>
      <c r="N199" s="407"/>
      <c r="O199" s="407"/>
      <c r="P199" s="407"/>
      <c r="Q199" s="407"/>
      <c r="R199" s="407"/>
      <c r="S199" s="407"/>
      <c r="T199" s="407"/>
      <c r="U199" s="407"/>
      <c r="V199" s="407"/>
      <c r="W199" s="407"/>
      <c r="X199" s="407"/>
      <c r="Y199" s="407"/>
      <c r="Z199" s="407"/>
      <c r="AA199" s="407"/>
      <c r="AB199" s="407"/>
      <c r="AC199" s="407"/>
      <c r="AD199" s="407"/>
      <c r="AE199" s="407"/>
      <c r="AF199" s="407"/>
      <c r="AG199" s="407"/>
      <c r="AH199" s="407"/>
      <c r="AI199" s="407"/>
      <c r="AJ199" s="407"/>
      <c r="AK199" s="407"/>
      <c r="AL199" s="407"/>
      <c r="AM199" s="407"/>
      <c r="AN199" s="407"/>
      <c r="AO199" s="407"/>
      <c r="AP199" s="407"/>
      <c r="AQ199" s="407"/>
      <c r="AR199" s="407"/>
      <c r="AS199" s="407"/>
      <c r="AT199" s="407"/>
      <c r="AU199" s="407"/>
      <c r="AV199" s="407"/>
      <c r="AW199" s="407"/>
    </row>
    <row r="200" spans="1:49" s="51" customFormat="1" ht="21" customHeight="1" thickTop="1" thickBot="1" x14ac:dyDescent="0.3">
      <c r="B200" s="388" t="str">
        <f>B69</f>
        <v>ANUL III (2025-2026)</v>
      </c>
      <c r="C200" s="389"/>
      <c r="D200" s="389"/>
      <c r="E200" s="389"/>
      <c r="F200" s="389"/>
      <c r="G200" s="389"/>
      <c r="H200" s="389"/>
      <c r="I200" s="389"/>
      <c r="J200" s="389"/>
      <c r="K200" s="389"/>
      <c r="L200" s="389"/>
      <c r="M200" s="389"/>
      <c r="N200" s="389"/>
      <c r="O200" s="389"/>
      <c r="P200" s="389"/>
      <c r="Q200" s="389"/>
      <c r="R200" s="389"/>
      <c r="S200" s="389"/>
      <c r="T200" s="389"/>
      <c r="U200" s="389"/>
      <c r="V200" s="389"/>
      <c r="W200" s="389"/>
      <c r="X200" s="389"/>
      <c r="Y200" s="389"/>
      <c r="Z200" s="388" t="str">
        <f>Z69</f>
        <v>ANUL IV (2026-2027)</v>
      </c>
      <c r="AA200" s="389"/>
      <c r="AB200" s="389"/>
      <c r="AC200" s="389"/>
      <c r="AD200" s="389"/>
      <c r="AE200" s="389"/>
      <c r="AF200" s="389"/>
      <c r="AG200" s="389"/>
      <c r="AH200" s="389"/>
      <c r="AI200" s="389"/>
      <c r="AJ200" s="389"/>
      <c r="AK200" s="389"/>
      <c r="AL200" s="389"/>
      <c r="AM200" s="389"/>
      <c r="AN200" s="389"/>
      <c r="AO200" s="389"/>
      <c r="AP200" s="389"/>
      <c r="AQ200" s="389"/>
      <c r="AR200" s="389"/>
      <c r="AS200" s="389"/>
      <c r="AT200" s="389"/>
      <c r="AU200" s="389"/>
      <c r="AV200" s="389"/>
      <c r="AW200" s="389"/>
    </row>
    <row r="201" spans="1:49" s="53" customFormat="1" ht="21" customHeight="1" thickTop="1" thickBot="1" x14ac:dyDescent="0.35">
      <c r="A201" s="52"/>
      <c r="B201" s="388" t="s">
        <v>75</v>
      </c>
      <c r="C201" s="389"/>
      <c r="D201" s="389"/>
      <c r="E201" s="389"/>
      <c r="F201" s="389"/>
      <c r="G201" s="389"/>
      <c r="H201" s="389"/>
      <c r="I201" s="389"/>
      <c r="J201" s="389"/>
      <c r="K201" s="389"/>
      <c r="L201" s="389"/>
      <c r="M201" s="389"/>
      <c r="N201" s="388" t="s">
        <v>76</v>
      </c>
      <c r="O201" s="389"/>
      <c r="P201" s="389"/>
      <c r="Q201" s="389"/>
      <c r="R201" s="389"/>
      <c r="S201" s="389"/>
      <c r="T201" s="389"/>
      <c r="U201" s="389"/>
      <c r="V201" s="389"/>
      <c r="W201" s="389"/>
      <c r="X201" s="389"/>
      <c r="Y201" s="389"/>
      <c r="Z201" s="388" t="s">
        <v>77</v>
      </c>
      <c r="AA201" s="389"/>
      <c r="AB201" s="389"/>
      <c r="AC201" s="389"/>
      <c r="AD201" s="389"/>
      <c r="AE201" s="389"/>
      <c r="AF201" s="389"/>
      <c r="AG201" s="389"/>
      <c r="AH201" s="389"/>
      <c r="AI201" s="389"/>
      <c r="AJ201" s="389"/>
      <c r="AK201" s="389"/>
      <c r="AL201" s="389" t="s">
        <v>78</v>
      </c>
      <c r="AM201" s="389"/>
      <c r="AN201" s="389"/>
      <c r="AO201" s="389"/>
      <c r="AP201" s="389"/>
      <c r="AQ201" s="389"/>
      <c r="AR201" s="389"/>
      <c r="AS201" s="389"/>
      <c r="AT201" s="389"/>
      <c r="AU201" s="389"/>
      <c r="AV201" s="389"/>
      <c r="AW201" s="389"/>
    </row>
    <row r="202" spans="1:49" s="53" customFormat="1" ht="27" customHeight="1" thickTop="1" x14ac:dyDescent="0.3">
      <c r="A202" s="408" t="s">
        <v>65</v>
      </c>
      <c r="B202" s="398" t="s">
        <v>366</v>
      </c>
      <c r="C202" s="399"/>
      <c r="D202" s="399"/>
      <c r="E202" s="399"/>
      <c r="F202" s="399"/>
      <c r="G202" s="399"/>
      <c r="H202" s="399"/>
      <c r="I202" s="399"/>
      <c r="J202" s="399"/>
      <c r="K202" s="399"/>
      <c r="L202" s="399"/>
      <c r="M202" s="400"/>
      <c r="N202" s="398" t="s">
        <v>373</v>
      </c>
      <c r="O202" s="399"/>
      <c r="P202" s="399"/>
      <c r="Q202" s="399"/>
      <c r="R202" s="399"/>
      <c r="S202" s="399"/>
      <c r="T202" s="399"/>
      <c r="U202" s="399"/>
      <c r="V202" s="399"/>
      <c r="W202" s="399"/>
      <c r="X202" s="399"/>
      <c r="Y202" s="400"/>
      <c r="Z202" s="398" t="s">
        <v>381</v>
      </c>
      <c r="AA202" s="399"/>
      <c r="AB202" s="399"/>
      <c r="AC202" s="399"/>
      <c r="AD202" s="399"/>
      <c r="AE202" s="399"/>
      <c r="AF202" s="399"/>
      <c r="AG202" s="399"/>
      <c r="AH202" s="399"/>
      <c r="AI202" s="399"/>
      <c r="AJ202" s="399"/>
      <c r="AK202" s="400"/>
      <c r="AL202" s="398" t="s">
        <v>382</v>
      </c>
      <c r="AM202" s="399"/>
      <c r="AN202" s="399"/>
      <c r="AO202" s="399"/>
      <c r="AP202" s="399"/>
      <c r="AQ202" s="399"/>
      <c r="AR202" s="399"/>
      <c r="AS202" s="399"/>
      <c r="AT202" s="399"/>
      <c r="AU202" s="399"/>
      <c r="AV202" s="399"/>
      <c r="AW202" s="400"/>
    </row>
    <row r="203" spans="1:49" s="53" customFormat="1" ht="27" customHeight="1" x14ac:dyDescent="0.3">
      <c r="A203" s="409"/>
      <c r="B203" s="401"/>
      <c r="C203" s="402"/>
      <c r="D203" s="402"/>
      <c r="E203" s="402"/>
      <c r="F203" s="402"/>
      <c r="G203" s="402"/>
      <c r="H203" s="402"/>
      <c r="I203" s="402"/>
      <c r="J203" s="402"/>
      <c r="K203" s="402"/>
      <c r="L203" s="402"/>
      <c r="M203" s="403"/>
      <c r="N203" s="401"/>
      <c r="O203" s="402"/>
      <c r="P203" s="402"/>
      <c r="Q203" s="402"/>
      <c r="R203" s="402"/>
      <c r="S203" s="402"/>
      <c r="T203" s="402"/>
      <c r="U203" s="402"/>
      <c r="V203" s="402"/>
      <c r="W203" s="402"/>
      <c r="X203" s="402"/>
      <c r="Y203" s="403"/>
      <c r="Z203" s="401"/>
      <c r="AA203" s="402"/>
      <c r="AB203" s="402"/>
      <c r="AC203" s="402"/>
      <c r="AD203" s="402"/>
      <c r="AE203" s="402"/>
      <c r="AF203" s="402"/>
      <c r="AG203" s="402"/>
      <c r="AH203" s="402"/>
      <c r="AI203" s="402"/>
      <c r="AJ203" s="402"/>
      <c r="AK203" s="403"/>
      <c r="AL203" s="401"/>
      <c r="AM203" s="402"/>
      <c r="AN203" s="402"/>
      <c r="AO203" s="402"/>
      <c r="AP203" s="402"/>
      <c r="AQ203" s="402"/>
      <c r="AR203" s="402"/>
      <c r="AS203" s="402"/>
      <c r="AT203" s="402"/>
      <c r="AU203" s="402"/>
      <c r="AV203" s="402"/>
      <c r="AW203" s="403"/>
    </row>
    <row r="204" spans="1:49" s="53" customFormat="1" ht="21" customHeight="1" thickBot="1" x14ac:dyDescent="0.35">
      <c r="A204" s="410"/>
      <c r="B204" s="373" t="str">
        <f>IF(ISBLANK(B202),"",CONCATENATE(LEFT(INDEX(B$71:B$102,MATCH(LEFT(B202,11)&amp;"*",B$71:B$102,0)+2),FIND("-",INDEX(B$71:B$102,MATCH(LEFT(B202,11)&amp;"*",B$71:B$102,0)+2))),$A202))</f>
        <v>L021.23.05.S4-01</v>
      </c>
      <c r="C204" s="374"/>
      <c r="D204" s="375"/>
      <c r="E204" s="163">
        <v>5</v>
      </c>
      <c r="F204" s="173" t="s">
        <v>5</v>
      </c>
      <c r="G204" s="165">
        <v>28</v>
      </c>
      <c r="H204" s="166">
        <v>0</v>
      </c>
      <c r="I204" s="166">
        <v>28</v>
      </c>
      <c r="J204" s="167">
        <v>0</v>
      </c>
      <c r="K204" s="168"/>
      <c r="L204" s="168" t="s">
        <v>58</v>
      </c>
      <c r="M204" s="320">
        <f>25*E204-SUM(G204:K204)</f>
        <v>69</v>
      </c>
      <c r="N204" s="373" t="str">
        <f>IF(ISBLANK(N202),"",CONCATENATE(LEFT(INDEX(N$71:N$102,MATCH(LEFT(N202,11)&amp;"*",N$71:N$102,0)+2),FIND("-",INDEX(N$71:N$102,MATCH(LEFT(N202,11)&amp;"*",N$71:N$102,0)+2))),$A202))</f>
        <v>L021.23.06.D4-01</v>
      </c>
      <c r="O204" s="374"/>
      <c r="P204" s="375"/>
      <c r="Q204" s="238">
        <v>3</v>
      </c>
      <c r="R204" s="173" t="s">
        <v>5</v>
      </c>
      <c r="S204" s="169">
        <v>28</v>
      </c>
      <c r="T204" s="171">
        <v>0</v>
      </c>
      <c r="U204" s="171">
        <v>28</v>
      </c>
      <c r="V204" s="170">
        <v>0</v>
      </c>
      <c r="W204" s="172"/>
      <c r="X204" s="172" t="s">
        <v>53</v>
      </c>
      <c r="Y204" s="320">
        <f>25*Q204-SUM(S204:W204)</f>
        <v>19</v>
      </c>
      <c r="Z204" s="373" t="str">
        <f>IF(ISBLANK(Z202),"",CONCATENATE(LEFT(INDEX(Z$71:Z$102,MATCH(LEFT(Z202,11)&amp;"*",Z$71:Z$102,0)+2),FIND("-",INDEX(Z$71:Z$102,MATCH(LEFT(Z202,11)&amp;"*",Z$71:Z$102,0)+2))),$A202))</f>
        <v>L021.23.07.S1-01</v>
      </c>
      <c r="AA204" s="374"/>
      <c r="AB204" s="375"/>
      <c r="AC204" s="163">
        <v>4</v>
      </c>
      <c r="AD204" s="173" t="s">
        <v>290</v>
      </c>
      <c r="AE204" s="165">
        <v>28</v>
      </c>
      <c r="AF204" s="166">
        <v>0</v>
      </c>
      <c r="AG204" s="166">
        <v>28</v>
      </c>
      <c r="AH204" s="167">
        <v>0</v>
      </c>
      <c r="AI204" s="168"/>
      <c r="AJ204" s="168" t="s">
        <v>58</v>
      </c>
      <c r="AK204" s="320">
        <f>25*AC204-SUM(AE204:AI204)</f>
        <v>44</v>
      </c>
      <c r="AL204" s="373" t="str">
        <f>IF(ISBLANK(AL202),"",CONCATENATE(LEFT(INDEX(AL$71:AL$102,MATCH(LEFT(AL202,11)&amp;"*",AL$71:AL$102,0)+2),FIND("-",INDEX(AL$71:AL$102,MATCH(LEFT(AL202,11)&amp;"*",AL$71:AL$102,0)+2))),$A202))</f>
        <v>L021.23.08.S2-01</v>
      </c>
      <c r="AM204" s="374"/>
      <c r="AN204" s="375"/>
      <c r="AO204" s="163">
        <v>4</v>
      </c>
      <c r="AP204" s="173" t="s">
        <v>5</v>
      </c>
      <c r="AQ204" s="165">
        <v>28</v>
      </c>
      <c r="AR204" s="166">
        <v>0</v>
      </c>
      <c r="AS204" s="166">
        <v>14</v>
      </c>
      <c r="AT204" s="167">
        <v>0</v>
      </c>
      <c r="AU204" s="168"/>
      <c r="AV204" s="168" t="s">
        <v>58</v>
      </c>
      <c r="AW204" s="320">
        <f>25*AO204-SUM(AQ204:AU204)</f>
        <v>58</v>
      </c>
    </row>
    <row r="205" spans="1:49" s="53" customFormat="1" ht="27" customHeight="1" thickTop="1" x14ac:dyDescent="0.3">
      <c r="A205" s="408" t="s">
        <v>66</v>
      </c>
      <c r="B205" s="398" t="s">
        <v>367</v>
      </c>
      <c r="C205" s="399"/>
      <c r="D205" s="399"/>
      <c r="E205" s="399"/>
      <c r="F205" s="399"/>
      <c r="G205" s="399"/>
      <c r="H205" s="399"/>
      <c r="I205" s="399"/>
      <c r="J205" s="399"/>
      <c r="K205" s="399"/>
      <c r="L205" s="399"/>
      <c r="M205" s="400"/>
      <c r="N205" s="398" t="s">
        <v>441</v>
      </c>
      <c r="O205" s="399"/>
      <c r="P205" s="399"/>
      <c r="Q205" s="399"/>
      <c r="R205" s="399"/>
      <c r="S205" s="399"/>
      <c r="T205" s="399"/>
      <c r="U205" s="399"/>
      <c r="V205" s="399"/>
      <c r="W205" s="399"/>
      <c r="X205" s="399"/>
      <c r="Y205" s="400"/>
      <c r="Z205" s="398" t="s">
        <v>383</v>
      </c>
      <c r="AA205" s="399"/>
      <c r="AB205" s="399"/>
      <c r="AC205" s="399"/>
      <c r="AD205" s="399"/>
      <c r="AE205" s="399"/>
      <c r="AF205" s="399"/>
      <c r="AG205" s="399"/>
      <c r="AH205" s="399"/>
      <c r="AI205" s="399"/>
      <c r="AJ205" s="399"/>
      <c r="AK205" s="400"/>
      <c r="AL205" s="470" t="s">
        <v>384</v>
      </c>
      <c r="AM205" s="399"/>
      <c r="AN205" s="399"/>
      <c r="AO205" s="399"/>
      <c r="AP205" s="399"/>
      <c r="AQ205" s="399"/>
      <c r="AR205" s="399"/>
      <c r="AS205" s="399"/>
      <c r="AT205" s="399"/>
      <c r="AU205" s="399"/>
      <c r="AV205" s="399"/>
      <c r="AW205" s="400"/>
    </row>
    <row r="206" spans="1:49" s="53" customFormat="1" ht="27" customHeight="1" x14ac:dyDescent="0.3">
      <c r="A206" s="409"/>
      <c r="B206" s="401"/>
      <c r="C206" s="402"/>
      <c r="D206" s="402"/>
      <c r="E206" s="402"/>
      <c r="F206" s="402"/>
      <c r="G206" s="402"/>
      <c r="H206" s="402"/>
      <c r="I206" s="402"/>
      <c r="J206" s="402"/>
      <c r="K206" s="402"/>
      <c r="L206" s="402"/>
      <c r="M206" s="403"/>
      <c r="N206" s="401"/>
      <c r="O206" s="402"/>
      <c r="P206" s="402"/>
      <c r="Q206" s="402"/>
      <c r="R206" s="402"/>
      <c r="S206" s="402"/>
      <c r="T206" s="402"/>
      <c r="U206" s="402"/>
      <c r="V206" s="402"/>
      <c r="W206" s="402"/>
      <c r="X206" s="402"/>
      <c r="Y206" s="403"/>
      <c r="Z206" s="401"/>
      <c r="AA206" s="402"/>
      <c r="AB206" s="402"/>
      <c r="AC206" s="402"/>
      <c r="AD206" s="402"/>
      <c r="AE206" s="402"/>
      <c r="AF206" s="402"/>
      <c r="AG206" s="402"/>
      <c r="AH206" s="402"/>
      <c r="AI206" s="402"/>
      <c r="AJ206" s="402"/>
      <c r="AK206" s="403"/>
      <c r="AL206" s="401"/>
      <c r="AM206" s="402"/>
      <c r="AN206" s="402"/>
      <c r="AO206" s="402"/>
      <c r="AP206" s="402"/>
      <c r="AQ206" s="402"/>
      <c r="AR206" s="402"/>
      <c r="AS206" s="402"/>
      <c r="AT206" s="402"/>
      <c r="AU206" s="402"/>
      <c r="AV206" s="402"/>
      <c r="AW206" s="403"/>
    </row>
    <row r="207" spans="1:49" s="53" customFormat="1" ht="21" customHeight="1" thickBot="1" x14ac:dyDescent="0.35">
      <c r="A207" s="410"/>
      <c r="B207" s="373" t="str">
        <f>IF(ISBLANK(B205),"",CONCATENATE(LEFT(INDEX(B$71:B$102,MATCH(LEFT(B205,11)&amp;"*",B$71:B$102,0)+2),FIND("-",INDEX(B$71:B$102,MATCH(LEFT(B205,11)&amp;"*",B$71:B$102,0)+2))),A205))</f>
        <v>L021.23.05.S4-02</v>
      </c>
      <c r="C207" s="374"/>
      <c r="D207" s="375"/>
      <c r="E207" s="163">
        <v>5</v>
      </c>
      <c r="F207" s="173" t="s">
        <v>5</v>
      </c>
      <c r="G207" s="165">
        <v>28</v>
      </c>
      <c r="H207" s="166">
        <v>0</v>
      </c>
      <c r="I207" s="166">
        <v>28</v>
      </c>
      <c r="J207" s="167">
        <v>0</v>
      </c>
      <c r="K207" s="168"/>
      <c r="L207" s="168" t="s">
        <v>58</v>
      </c>
      <c r="M207" s="320">
        <f>25*E207-SUM(G207:K207)</f>
        <v>69</v>
      </c>
      <c r="N207" s="373" t="str">
        <f>IF(ISBLANK(N205),"",CONCATENATE(LEFT(INDEX(N$71:N$102,MATCH(LEFT(N205,11)&amp;"*",N$71:N$102,0)+2),FIND("-",INDEX(N$71:N$102,MATCH(LEFT(N205,11)&amp;"*",N$71:N$102,0)+2))),$A205))</f>
        <v>L021.23.06.D4-02</v>
      </c>
      <c r="O207" s="374"/>
      <c r="P207" s="375"/>
      <c r="Q207" s="238">
        <v>3</v>
      </c>
      <c r="R207" s="173" t="s">
        <v>5</v>
      </c>
      <c r="S207" s="169">
        <v>28</v>
      </c>
      <c r="T207" s="171">
        <v>0</v>
      </c>
      <c r="U207" s="171">
        <v>28</v>
      </c>
      <c r="V207" s="170">
        <v>0</v>
      </c>
      <c r="W207" s="172"/>
      <c r="X207" s="172" t="s">
        <v>58</v>
      </c>
      <c r="Y207" s="320">
        <f>25*Q207-SUM(S207:W207)</f>
        <v>19</v>
      </c>
      <c r="Z207" s="373" t="str">
        <f>IF(ISBLANK(Z205),"",CONCATENATE(LEFT(INDEX(Z$71:Z$102,MATCH(LEFT(Z205,11)&amp;"*",Z$71:Z$102,0)+2),FIND("-",INDEX(Z$71:Z$102,MATCH(LEFT(Z205,11)&amp;"*",Z$71:Z$102,0)+2))),$A205))</f>
        <v>L021.23.07.S1-02</v>
      </c>
      <c r="AA207" s="374"/>
      <c r="AB207" s="375"/>
      <c r="AC207" s="163">
        <v>4</v>
      </c>
      <c r="AD207" s="173" t="s">
        <v>290</v>
      </c>
      <c r="AE207" s="165">
        <v>28</v>
      </c>
      <c r="AF207" s="166">
        <v>0</v>
      </c>
      <c r="AG207" s="166">
        <v>28</v>
      </c>
      <c r="AH207" s="167">
        <v>0</v>
      </c>
      <c r="AI207" s="168"/>
      <c r="AJ207" s="168" t="s">
        <v>58</v>
      </c>
      <c r="AK207" s="320">
        <f>25*AC207-SUM(AE207:AI207)</f>
        <v>44</v>
      </c>
      <c r="AL207" s="373" t="str">
        <f>IF(ISBLANK(AL205),"",CONCATENATE(LEFT(INDEX(AL$71:AL$102,MATCH(LEFT(AL205,11)&amp;"*",AL$71:AL$102,0)+2),FIND("-",INDEX(AL$71:AL$102,MATCH(LEFT(AL205,11)&amp;"*",AL$71:AL$102,0)+2))),$A205))</f>
        <v>L021.23.08.S2-02</v>
      </c>
      <c r="AM207" s="374"/>
      <c r="AN207" s="375"/>
      <c r="AO207" s="163">
        <v>4</v>
      </c>
      <c r="AP207" s="173" t="s">
        <v>5</v>
      </c>
      <c r="AQ207" s="165">
        <v>28</v>
      </c>
      <c r="AR207" s="166">
        <v>0</v>
      </c>
      <c r="AS207" s="166">
        <v>14</v>
      </c>
      <c r="AT207" s="167">
        <v>0</v>
      </c>
      <c r="AU207" s="168"/>
      <c r="AV207" s="168" t="s">
        <v>58</v>
      </c>
      <c r="AW207" s="320">
        <f>25*AO207-SUM(AQ207:AU207)</f>
        <v>58</v>
      </c>
    </row>
    <row r="208" spans="1:49" s="53" customFormat="1" ht="21" customHeight="1" thickTop="1" x14ac:dyDescent="0.3">
      <c r="A208" s="408" t="s">
        <v>67</v>
      </c>
      <c r="B208" s="398" t="s">
        <v>368</v>
      </c>
      <c r="C208" s="399"/>
      <c r="D208" s="399"/>
      <c r="E208" s="399"/>
      <c r="F208" s="399"/>
      <c r="G208" s="399"/>
      <c r="H208" s="399"/>
      <c r="I208" s="399"/>
      <c r="J208" s="399"/>
      <c r="K208" s="399"/>
      <c r="L208" s="399"/>
      <c r="M208" s="400"/>
      <c r="N208" s="398" t="s">
        <v>454</v>
      </c>
      <c r="O208" s="399"/>
      <c r="P208" s="399"/>
      <c r="Q208" s="399"/>
      <c r="R208" s="399"/>
      <c r="S208" s="399"/>
      <c r="T208" s="399"/>
      <c r="U208" s="399"/>
      <c r="V208" s="399"/>
      <c r="W208" s="399"/>
      <c r="X208" s="399"/>
      <c r="Y208" s="400"/>
      <c r="Z208" s="398" t="s">
        <v>385</v>
      </c>
      <c r="AA208" s="399"/>
      <c r="AB208" s="399"/>
      <c r="AC208" s="399"/>
      <c r="AD208" s="399"/>
      <c r="AE208" s="399"/>
      <c r="AF208" s="399"/>
      <c r="AG208" s="399"/>
      <c r="AH208" s="399"/>
      <c r="AI208" s="399"/>
      <c r="AJ208" s="399"/>
      <c r="AK208" s="400"/>
      <c r="AL208" s="398" t="s">
        <v>386</v>
      </c>
      <c r="AM208" s="399"/>
      <c r="AN208" s="399"/>
      <c r="AO208" s="399"/>
      <c r="AP208" s="399"/>
      <c r="AQ208" s="399"/>
      <c r="AR208" s="399"/>
      <c r="AS208" s="399"/>
      <c r="AT208" s="399"/>
      <c r="AU208" s="399"/>
      <c r="AV208" s="399"/>
      <c r="AW208" s="400"/>
    </row>
    <row r="209" spans="1:49" s="53" customFormat="1" ht="21" customHeight="1" x14ac:dyDescent="0.3">
      <c r="A209" s="409"/>
      <c r="B209" s="401"/>
      <c r="C209" s="402"/>
      <c r="D209" s="402"/>
      <c r="E209" s="402"/>
      <c r="F209" s="402"/>
      <c r="G209" s="402"/>
      <c r="H209" s="402"/>
      <c r="I209" s="402"/>
      <c r="J209" s="402"/>
      <c r="K209" s="402"/>
      <c r="L209" s="402"/>
      <c r="M209" s="403"/>
      <c r="N209" s="401"/>
      <c r="O209" s="402"/>
      <c r="P209" s="402"/>
      <c r="Q209" s="402"/>
      <c r="R209" s="402"/>
      <c r="S209" s="402"/>
      <c r="T209" s="402"/>
      <c r="U209" s="402"/>
      <c r="V209" s="402"/>
      <c r="W209" s="402"/>
      <c r="X209" s="402"/>
      <c r="Y209" s="403"/>
      <c r="Z209" s="401"/>
      <c r="AA209" s="402"/>
      <c r="AB209" s="402"/>
      <c r="AC209" s="402"/>
      <c r="AD209" s="402"/>
      <c r="AE209" s="402"/>
      <c r="AF209" s="402"/>
      <c r="AG209" s="402"/>
      <c r="AH209" s="402"/>
      <c r="AI209" s="402"/>
      <c r="AJ209" s="402"/>
      <c r="AK209" s="403"/>
      <c r="AL209" s="401"/>
      <c r="AM209" s="402"/>
      <c r="AN209" s="402"/>
      <c r="AO209" s="402"/>
      <c r="AP209" s="402"/>
      <c r="AQ209" s="402"/>
      <c r="AR209" s="402"/>
      <c r="AS209" s="402"/>
      <c r="AT209" s="402"/>
      <c r="AU209" s="402"/>
      <c r="AV209" s="402"/>
      <c r="AW209" s="403"/>
    </row>
    <row r="210" spans="1:49" s="53" customFormat="1" ht="21" customHeight="1" thickBot="1" x14ac:dyDescent="0.35">
      <c r="A210" s="410"/>
      <c r="B210" s="373" t="str">
        <f>IF(ISBLANK(B208),"",CONCATENATE(LEFT(INDEX(B$71:B$102,MATCH(LEFT(B208,11)&amp;"*",B$71:B$102,0)+2),FIND("-",INDEX(B$71:B$102,MATCH(LEFT(B208,11)&amp;"*",B$71:B$102,0)+2))),A208))</f>
        <v>L021.23.05.S4-03</v>
      </c>
      <c r="C210" s="374"/>
      <c r="D210" s="375"/>
      <c r="E210" s="163">
        <v>5</v>
      </c>
      <c r="F210" s="173" t="s">
        <v>5</v>
      </c>
      <c r="G210" s="165">
        <v>28</v>
      </c>
      <c r="H210" s="166">
        <v>0</v>
      </c>
      <c r="I210" s="166">
        <v>28</v>
      </c>
      <c r="J210" s="167">
        <v>0</v>
      </c>
      <c r="K210" s="168"/>
      <c r="L210" s="168" t="s">
        <v>58</v>
      </c>
      <c r="M210" s="320">
        <f>25*E210-SUM(G210:K210)</f>
        <v>69</v>
      </c>
      <c r="N210" s="373" t="str">
        <f>IF(ISBLANK(N208),"",CONCATENATE(LEFT(INDEX(N$71:N$102,MATCH(LEFT(N208,11)&amp;"*",N$71:N$102,0)+2),FIND("-",INDEX(N$71:N$102,MATCH(LEFT(N208,11)&amp;"*",N$71:N$102,0)+2))),$A208))</f>
        <v>L021.23.06.D4-03</v>
      </c>
      <c r="O210" s="374"/>
      <c r="P210" s="375"/>
      <c r="Q210" s="238">
        <v>3</v>
      </c>
      <c r="R210" s="173" t="s">
        <v>5</v>
      </c>
      <c r="S210" s="169">
        <v>28</v>
      </c>
      <c r="T210" s="171">
        <v>0</v>
      </c>
      <c r="U210" s="171">
        <v>28</v>
      </c>
      <c r="V210" s="170">
        <v>0</v>
      </c>
      <c r="W210" s="172"/>
      <c r="X210" s="172" t="s">
        <v>53</v>
      </c>
      <c r="Y210" s="320">
        <f>25*Q210-SUM(S210:W210)</f>
        <v>19</v>
      </c>
      <c r="Z210" s="373" t="str">
        <f>IF(ISBLANK(Z208),"",CONCATENATE(LEFT(INDEX(Z$71:Z$102,MATCH(LEFT(Z208,11)&amp;"*",Z$71:Z$102,0)+2),FIND("-",INDEX(Z$71:Z$102,MATCH(LEFT(Z208,11)&amp;"*",Z$71:Z$102,0)+2))),$A208))</f>
        <v>L021.23.07.S1-03</v>
      </c>
      <c r="AA210" s="374"/>
      <c r="AB210" s="375"/>
      <c r="AC210" s="163">
        <v>4</v>
      </c>
      <c r="AD210" s="173" t="s">
        <v>290</v>
      </c>
      <c r="AE210" s="165">
        <v>28</v>
      </c>
      <c r="AF210" s="166">
        <v>0</v>
      </c>
      <c r="AG210" s="166">
        <v>28</v>
      </c>
      <c r="AH210" s="167">
        <v>0</v>
      </c>
      <c r="AI210" s="168"/>
      <c r="AJ210" s="168" t="s">
        <v>58</v>
      </c>
      <c r="AK210" s="320">
        <f>25*AC210-SUM(AE210:AI210)</f>
        <v>44</v>
      </c>
      <c r="AL210" s="373" t="str">
        <f>IF(ISBLANK(AL208),"",CONCATENATE(LEFT(INDEX(AL$71:AL$102,MATCH(LEFT(AL208,11)&amp;"*",AL$71:AL$102,0)+2),FIND("-",INDEX(AL$71:AL$102,MATCH(LEFT(AL208,11)&amp;"*",AL$71:AL$102,0)+2))),$A208))</f>
        <v>L021.23.08.S2-03</v>
      </c>
      <c r="AM210" s="374"/>
      <c r="AN210" s="375"/>
      <c r="AO210" s="163">
        <v>4</v>
      </c>
      <c r="AP210" s="173" t="s">
        <v>5</v>
      </c>
      <c r="AQ210" s="165">
        <v>28</v>
      </c>
      <c r="AR210" s="166">
        <v>0</v>
      </c>
      <c r="AS210" s="166">
        <v>14</v>
      </c>
      <c r="AT210" s="167">
        <v>0</v>
      </c>
      <c r="AU210" s="168"/>
      <c r="AV210" s="168" t="s">
        <v>58</v>
      </c>
      <c r="AW210" s="320">
        <f>25*AO210-SUM(AQ210:AU210)</f>
        <v>58</v>
      </c>
    </row>
    <row r="211" spans="1:49" s="53" customFormat="1" ht="21" customHeight="1" thickTop="1" x14ac:dyDescent="0.3">
      <c r="A211" s="408" t="s">
        <v>68</v>
      </c>
      <c r="B211" s="398" t="s">
        <v>448</v>
      </c>
      <c r="C211" s="399"/>
      <c r="D211" s="399"/>
      <c r="E211" s="399"/>
      <c r="F211" s="399"/>
      <c r="G211" s="399"/>
      <c r="H211" s="399"/>
      <c r="I211" s="399"/>
      <c r="J211" s="399"/>
      <c r="K211" s="399"/>
      <c r="L211" s="399"/>
      <c r="M211" s="400"/>
      <c r="N211" s="398" t="s">
        <v>455</v>
      </c>
      <c r="O211" s="399"/>
      <c r="P211" s="399"/>
      <c r="Q211" s="399"/>
      <c r="R211" s="399"/>
      <c r="S211" s="399"/>
      <c r="T211" s="399"/>
      <c r="U211" s="399"/>
      <c r="V211" s="399"/>
      <c r="W211" s="399"/>
      <c r="X211" s="399"/>
      <c r="Y211" s="400"/>
      <c r="Z211" s="398" t="s">
        <v>387</v>
      </c>
      <c r="AA211" s="399"/>
      <c r="AB211" s="399"/>
      <c r="AC211" s="399"/>
      <c r="AD211" s="399"/>
      <c r="AE211" s="399"/>
      <c r="AF211" s="399"/>
      <c r="AG211" s="399"/>
      <c r="AH211" s="399"/>
      <c r="AI211" s="399"/>
      <c r="AJ211" s="399"/>
      <c r="AK211" s="400"/>
      <c r="AL211" s="398" t="s">
        <v>388</v>
      </c>
      <c r="AM211" s="399"/>
      <c r="AN211" s="399"/>
      <c r="AO211" s="399"/>
      <c r="AP211" s="399"/>
      <c r="AQ211" s="399"/>
      <c r="AR211" s="399"/>
      <c r="AS211" s="399"/>
      <c r="AT211" s="399"/>
      <c r="AU211" s="399"/>
      <c r="AV211" s="399"/>
      <c r="AW211" s="400"/>
    </row>
    <row r="212" spans="1:49" s="53" customFormat="1" ht="21" customHeight="1" x14ac:dyDescent="0.3">
      <c r="A212" s="409"/>
      <c r="B212" s="401"/>
      <c r="C212" s="402"/>
      <c r="D212" s="402"/>
      <c r="E212" s="402"/>
      <c r="F212" s="402"/>
      <c r="G212" s="402"/>
      <c r="H212" s="402"/>
      <c r="I212" s="402"/>
      <c r="J212" s="402"/>
      <c r="K212" s="402"/>
      <c r="L212" s="402"/>
      <c r="M212" s="403"/>
      <c r="N212" s="401"/>
      <c r="O212" s="402"/>
      <c r="P212" s="402"/>
      <c r="Q212" s="402"/>
      <c r="R212" s="402"/>
      <c r="S212" s="402"/>
      <c r="T212" s="402"/>
      <c r="U212" s="402"/>
      <c r="V212" s="402"/>
      <c r="W212" s="402"/>
      <c r="X212" s="402"/>
      <c r="Y212" s="403"/>
      <c r="Z212" s="401"/>
      <c r="AA212" s="402"/>
      <c r="AB212" s="402"/>
      <c r="AC212" s="402"/>
      <c r="AD212" s="402"/>
      <c r="AE212" s="402"/>
      <c r="AF212" s="402"/>
      <c r="AG212" s="402"/>
      <c r="AH212" s="402"/>
      <c r="AI212" s="402"/>
      <c r="AJ212" s="402"/>
      <c r="AK212" s="403"/>
      <c r="AL212" s="401"/>
      <c r="AM212" s="402"/>
      <c r="AN212" s="402"/>
      <c r="AO212" s="402"/>
      <c r="AP212" s="402"/>
      <c r="AQ212" s="402"/>
      <c r="AR212" s="402"/>
      <c r="AS212" s="402"/>
      <c r="AT212" s="402"/>
      <c r="AU212" s="402"/>
      <c r="AV212" s="402"/>
      <c r="AW212" s="403"/>
    </row>
    <row r="213" spans="1:49" s="53" customFormat="1" ht="21" customHeight="1" thickBot="1" x14ac:dyDescent="0.35">
      <c r="A213" s="410"/>
      <c r="B213" s="373" t="str">
        <f>IF(ISBLANK(B211),"",CONCATENATE(LEFT(INDEX(B$71:B$102,MATCH(LEFT(B211,11)&amp;"*",B$71:B$102,0)+2),FIND("-",INDEX(B$71:B$102,MATCH(LEFT(B211,11)&amp;"*",B$71:B$102,0)+2))),A211))</f>
        <v>L021.23.05.S4-04</v>
      </c>
      <c r="C213" s="374"/>
      <c r="D213" s="375"/>
      <c r="E213" s="163">
        <v>5</v>
      </c>
      <c r="F213" s="173" t="s">
        <v>5</v>
      </c>
      <c r="G213" s="165">
        <v>28</v>
      </c>
      <c r="H213" s="166">
        <v>0</v>
      </c>
      <c r="I213" s="166">
        <v>28</v>
      </c>
      <c r="J213" s="167">
        <v>0</v>
      </c>
      <c r="K213" s="168"/>
      <c r="L213" s="168" t="s">
        <v>58</v>
      </c>
      <c r="M213" s="320">
        <f>25*E213-SUM(G213:K213)</f>
        <v>69</v>
      </c>
      <c r="N213" s="373" t="str">
        <f>IF(ISBLANK(N211),"",CONCATENATE(LEFT(INDEX(N$71:N$102,MATCH(LEFT(N211,11)&amp;"*",N$71:N$102,0)+2),FIND("-",INDEX(N$71:N$102,MATCH(LEFT(N211,11)&amp;"*",N$71:N$102,0)+2))),$A211))</f>
        <v>L021.23.06.D4-04</v>
      </c>
      <c r="O213" s="374"/>
      <c r="P213" s="375"/>
      <c r="Q213" s="238">
        <v>3</v>
      </c>
      <c r="R213" s="173" t="s">
        <v>5</v>
      </c>
      <c r="S213" s="169">
        <v>28</v>
      </c>
      <c r="T213" s="171">
        <v>0</v>
      </c>
      <c r="U213" s="171">
        <v>28</v>
      </c>
      <c r="V213" s="170">
        <v>0</v>
      </c>
      <c r="W213" s="172"/>
      <c r="X213" s="172" t="s">
        <v>58</v>
      </c>
      <c r="Y213" s="320">
        <f>25*Q213-SUM(S213:W213)</f>
        <v>19</v>
      </c>
      <c r="Z213" s="373" t="str">
        <f>IF(ISBLANK(Z211),"",CONCATENATE(LEFT(INDEX(Z$71:Z$102,MATCH(LEFT(Z211,11)&amp;"*",Z$71:Z$102,0)+2),FIND("-",INDEX(Z$71:Z$102,MATCH(LEFT(Z211,11)&amp;"*",Z$71:Z$102,0)+2))),$A211))</f>
        <v>L021.23.07.S1-04</v>
      </c>
      <c r="AA213" s="374"/>
      <c r="AB213" s="375"/>
      <c r="AC213" s="163">
        <v>4</v>
      </c>
      <c r="AD213" s="173" t="s">
        <v>290</v>
      </c>
      <c r="AE213" s="165">
        <v>28</v>
      </c>
      <c r="AF213" s="166">
        <v>0</v>
      </c>
      <c r="AG213" s="166">
        <v>28</v>
      </c>
      <c r="AH213" s="167">
        <v>0</v>
      </c>
      <c r="AI213" s="168"/>
      <c r="AJ213" s="168" t="s">
        <v>58</v>
      </c>
      <c r="AK213" s="320">
        <f>25*AC213-SUM(AE213:AI213)</f>
        <v>44</v>
      </c>
      <c r="AL213" s="373" t="str">
        <f>IF(ISBLANK(AL211),"",CONCATENATE(LEFT(INDEX(AL$71:AL$102,MATCH(LEFT(AL211,11)&amp;"*",AL$71:AL$102,0)+2),FIND("-",INDEX(AL$71:AL$102,MATCH(LEFT(AL211,11)&amp;"*",AL$71:AL$102,0)+2))),$A211))</f>
        <v>L021.23.08.S2-04</v>
      </c>
      <c r="AM213" s="374"/>
      <c r="AN213" s="375"/>
      <c r="AO213" s="163">
        <v>4</v>
      </c>
      <c r="AP213" s="173" t="s">
        <v>5</v>
      </c>
      <c r="AQ213" s="165">
        <v>28</v>
      </c>
      <c r="AR213" s="166">
        <v>0</v>
      </c>
      <c r="AS213" s="166">
        <v>14</v>
      </c>
      <c r="AT213" s="167">
        <v>0</v>
      </c>
      <c r="AU213" s="168"/>
      <c r="AV213" s="168" t="s">
        <v>58</v>
      </c>
      <c r="AW213" s="320">
        <f>25*AO213-SUM(AQ213:AU213)</f>
        <v>58</v>
      </c>
    </row>
    <row r="214" spans="1:49" s="53" customFormat="1" ht="21" customHeight="1" thickTop="1" x14ac:dyDescent="0.3">
      <c r="A214" s="408" t="s">
        <v>82</v>
      </c>
      <c r="B214" s="398" t="s">
        <v>369</v>
      </c>
      <c r="C214" s="399"/>
      <c r="D214" s="399"/>
      <c r="E214" s="399"/>
      <c r="F214" s="399"/>
      <c r="G214" s="399"/>
      <c r="H214" s="399"/>
      <c r="I214" s="399"/>
      <c r="J214" s="399"/>
      <c r="K214" s="399"/>
      <c r="L214" s="399"/>
      <c r="M214" s="400"/>
      <c r="N214" s="398" t="s">
        <v>374</v>
      </c>
      <c r="O214" s="399"/>
      <c r="P214" s="399"/>
      <c r="Q214" s="399"/>
      <c r="R214" s="399"/>
      <c r="S214" s="399"/>
      <c r="T214" s="399"/>
      <c r="U214" s="399"/>
      <c r="V214" s="399"/>
      <c r="W214" s="399"/>
      <c r="X214" s="399"/>
      <c r="Y214" s="400"/>
      <c r="Z214" s="398" t="s">
        <v>462</v>
      </c>
      <c r="AA214" s="399"/>
      <c r="AB214" s="399"/>
      <c r="AC214" s="399"/>
      <c r="AD214" s="399"/>
      <c r="AE214" s="399"/>
      <c r="AF214" s="399"/>
      <c r="AG214" s="399"/>
      <c r="AH214" s="399"/>
      <c r="AI214" s="399"/>
      <c r="AJ214" s="399"/>
      <c r="AK214" s="400"/>
      <c r="AL214" s="398" t="s">
        <v>389</v>
      </c>
      <c r="AM214" s="399"/>
      <c r="AN214" s="399"/>
      <c r="AO214" s="399"/>
      <c r="AP214" s="399"/>
      <c r="AQ214" s="399"/>
      <c r="AR214" s="399"/>
      <c r="AS214" s="399"/>
      <c r="AT214" s="399"/>
      <c r="AU214" s="399"/>
      <c r="AV214" s="399"/>
      <c r="AW214" s="400"/>
    </row>
    <row r="215" spans="1:49" s="53" customFormat="1" ht="21" customHeight="1" x14ac:dyDescent="0.3">
      <c r="A215" s="409"/>
      <c r="B215" s="401"/>
      <c r="C215" s="402"/>
      <c r="D215" s="402"/>
      <c r="E215" s="402"/>
      <c r="F215" s="402"/>
      <c r="G215" s="402"/>
      <c r="H215" s="402"/>
      <c r="I215" s="402"/>
      <c r="J215" s="402"/>
      <c r="K215" s="402"/>
      <c r="L215" s="402"/>
      <c r="M215" s="403"/>
      <c r="N215" s="401"/>
      <c r="O215" s="402"/>
      <c r="P215" s="402"/>
      <c r="Q215" s="402"/>
      <c r="R215" s="402"/>
      <c r="S215" s="402"/>
      <c r="T215" s="402"/>
      <c r="U215" s="402"/>
      <c r="V215" s="402"/>
      <c r="W215" s="402"/>
      <c r="X215" s="402"/>
      <c r="Y215" s="403"/>
      <c r="Z215" s="401"/>
      <c r="AA215" s="402"/>
      <c r="AB215" s="402"/>
      <c r="AC215" s="402"/>
      <c r="AD215" s="402"/>
      <c r="AE215" s="402"/>
      <c r="AF215" s="402"/>
      <c r="AG215" s="402"/>
      <c r="AH215" s="402"/>
      <c r="AI215" s="402"/>
      <c r="AJ215" s="402"/>
      <c r="AK215" s="403"/>
      <c r="AL215" s="401"/>
      <c r="AM215" s="402"/>
      <c r="AN215" s="402"/>
      <c r="AO215" s="402"/>
      <c r="AP215" s="402"/>
      <c r="AQ215" s="402"/>
      <c r="AR215" s="402"/>
      <c r="AS215" s="402"/>
      <c r="AT215" s="402"/>
      <c r="AU215" s="402"/>
      <c r="AV215" s="402"/>
      <c r="AW215" s="403"/>
    </row>
    <row r="216" spans="1:49" s="53" customFormat="1" ht="21" customHeight="1" thickBot="1" x14ac:dyDescent="0.35">
      <c r="A216" s="410"/>
      <c r="B216" s="373" t="str">
        <f>IF(ISBLANK(B214),"",CONCATENATE(LEFT(INDEX(B$71:B$102,MATCH(LEFT(B214,11)&amp;"*",B$71:B$102,0)+2),FIND("-",INDEX(B$71:B$102,MATCH(LEFT(B214,11)&amp;"*",B$71:B$102,0)+2))),A214))</f>
        <v>L021.23.05.S4-05</v>
      </c>
      <c r="C216" s="374"/>
      <c r="D216" s="375"/>
      <c r="E216" s="163">
        <v>5</v>
      </c>
      <c r="F216" s="173" t="s">
        <v>5</v>
      </c>
      <c r="G216" s="165">
        <v>28</v>
      </c>
      <c r="H216" s="166">
        <v>0</v>
      </c>
      <c r="I216" s="166">
        <v>28</v>
      </c>
      <c r="J216" s="167">
        <v>0</v>
      </c>
      <c r="K216" s="168"/>
      <c r="L216" s="168" t="s">
        <v>58</v>
      </c>
      <c r="M216" s="320">
        <f>25*E216-SUM(G216:K216)</f>
        <v>69</v>
      </c>
      <c r="N216" s="373" t="str">
        <f>IF(ISBLANK(N214),"",CONCATENATE(LEFT(INDEX(N$71:N$102,MATCH(LEFT(N214,11)&amp;"*",N$71:N$102,0)+2),FIND("-",INDEX(N$71:N$102,MATCH(LEFT(N214,11)&amp;"*",N$71:N$102,0)+2))),$A214))</f>
        <v>L021.23.06.S6-05</v>
      </c>
      <c r="O216" s="374"/>
      <c r="P216" s="375"/>
      <c r="Q216" s="163">
        <v>2</v>
      </c>
      <c r="R216" s="173" t="s">
        <v>290</v>
      </c>
      <c r="S216" s="165">
        <v>14</v>
      </c>
      <c r="T216" s="166">
        <v>0</v>
      </c>
      <c r="U216" s="166">
        <v>0</v>
      </c>
      <c r="V216" s="167">
        <v>28</v>
      </c>
      <c r="W216" s="168"/>
      <c r="X216" s="168" t="s">
        <v>58</v>
      </c>
      <c r="Y216" s="320">
        <f>25*Q216-SUM(S216:W216)</f>
        <v>8</v>
      </c>
      <c r="Z216" s="373" t="str">
        <f>IF(ISBLANK(Z214),"",CONCATENATE(LEFT(INDEX(Z$71:Z$102,MATCH(LEFT(Z214,11)&amp;"*",Z$71:Z$102,0)+2),FIND("-",INDEX(Z$71:Z$102,MATCH(LEFT(Z214,11)&amp;"*",Z$71:Z$102,0)+2))),$A214))</f>
        <v>L021.23.07.S1-05</v>
      </c>
      <c r="AA216" s="374"/>
      <c r="AB216" s="375"/>
      <c r="AC216" s="238">
        <v>5</v>
      </c>
      <c r="AD216" s="173" t="s">
        <v>5</v>
      </c>
      <c r="AE216" s="169">
        <v>28</v>
      </c>
      <c r="AF216" s="171">
        <v>0</v>
      </c>
      <c r="AG216" s="171">
        <v>28</v>
      </c>
      <c r="AH216" s="170">
        <v>0</v>
      </c>
      <c r="AI216" s="172"/>
      <c r="AJ216" s="172" t="s">
        <v>58</v>
      </c>
      <c r="AK216" s="320">
        <f>25*AC216-SUM(AE216:AI216)</f>
        <v>69</v>
      </c>
      <c r="AL216" s="373" t="str">
        <f>IF(ISBLANK(AL214),"",CONCATENATE(LEFT(INDEX(AL$71:AL$102,MATCH(LEFT(AL214,11)&amp;"*",AL$71:AL$102,0)+2),FIND("-",INDEX(AL$71:AL$102,MATCH(LEFT(AL214,11)&amp;"*",AL$71:AL$102,0)+2))),$A214))</f>
        <v>L021.23.08.S2-05</v>
      </c>
      <c r="AM216" s="374"/>
      <c r="AN216" s="375"/>
      <c r="AO216" s="163">
        <v>4</v>
      </c>
      <c r="AP216" s="173" t="s">
        <v>5</v>
      </c>
      <c r="AQ216" s="165">
        <v>28</v>
      </c>
      <c r="AR216" s="166">
        <v>0</v>
      </c>
      <c r="AS216" s="166">
        <v>14</v>
      </c>
      <c r="AT216" s="167">
        <v>0</v>
      </c>
      <c r="AU216" s="168"/>
      <c r="AV216" s="168" t="s">
        <v>58</v>
      </c>
      <c r="AW216" s="320">
        <f>25*AO216-SUM(AQ216:AU216)</f>
        <v>58</v>
      </c>
    </row>
    <row r="217" spans="1:49" s="53" customFormat="1" ht="27" customHeight="1" thickTop="1" x14ac:dyDescent="0.3">
      <c r="A217" s="408" t="s">
        <v>83</v>
      </c>
      <c r="B217" s="398" t="s">
        <v>435</v>
      </c>
      <c r="C217" s="399"/>
      <c r="D217" s="399"/>
      <c r="E217" s="399"/>
      <c r="F217" s="399"/>
      <c r="G217" s="399"/>
      <c r="H217" s="399"/>
      <c r="I217" s="399"/>
      <c r="J217" s="399"/>
      <c r="K217" s="399"/>
      <c r="L217" s="399"/>
      <c r="M217" s="400"/>
      <c r="N217" s="398" t="s">
        <v>375</v>
      </c>
      <c r="O217" s="399"/>
      <c r="P217" s="399"/>
      <c r="Q217" s="399"/>
      <c r="R217" s="399"/>
      <c r="S217" s="399"/>
      <c r="T217" s="399"/>
      <c r="U217" s="399"/>
      <c r="V217" s="399"/>
      <c r="W217" s="399"/>
      <c r="X217" s="399"/>
      <c r="Y217" s="400"/>
      <c r="Z217" s="398" t="s">
        <v>390</v>
      </c>
      <c r="AA217" s="399"/>
      <c r="AB217" s="399"/>
      <c r="AC217" s="399"/>
      <c r="AD217" s="399"/>
      <c r="AE217" s="399"/>
      <c r="AF217" s="399"/>
      <c r="AG217" s="399"/>
      <c r="AH217" s="399"/>
      <c r="AI217" s="399"/>
      <c r="AJ217" s="399"/>
      <c r="AK217" s="400"/>
      <c r="AL217" s="398" t="s">
        <v>391</v>
      </c>
      <c r="AM217" s="399"/>
      <c r="AN217" s="399"/>
      <c r="AO217" s="399"/>
      <c r="AP217" s="399"/>
      <c r="AQ217" s="399"/>
      <c r="AR217" s="399"/>
      <c r="AS217" s="399"/>
      <c r="AT217" s="399"/>
      <c r="AU217" s="399"/>
      <c r="AV217" s="399"/>
      <c r="AW217" s="400"/>
    </row>
    <row r="218" spans="1:49" s="53" customFormat="1" ht="27" customHeight="1" x14ac:dyDescent="0.3">
      <c r="A218" s="409"/>
      <c r="B218" s="401"/>
      <c r="C218" s="402"/>
      <c r="D218" s="402"/>
      <c r="E218" s="402"/>
      <c r="F218" s="402"/>
      <c r="G218" s="402"/>
      <c r="H218" s="402"/>
      <c r="I218" s="402"/>
      <c r="J218" s="402"/>
      <c r="K218" s="402"/>
      <c r="L218" s="402"/>
      <c r="M218" s="403"/>
      <c r="N218" s="401"/>
      <c r="O218" s="402"/>
      <c r="P218" s="402"/>
      <c r="Q218" s="402"/>
      <c r="R218" s="402"/>
      <c r="S218" s="402"/>
      <c r="T218" s="402"/>
      <c r="U218" s="402"/>
      <c r="V218" s="402"/>
      <c r="W218" s="402"/>
      <c r="X218" s="402"/>
      <c r="Y218" s="403"/>
      <c r="Z218" s="401"/>
      <c r="AA218" s="402"/>
      <c r="AB218" s="402"/>
      <c r="AC218" s="402"/>
      <c r="AD218" s="402"/>
      <c r="AE218" s="402"/>
      <c r="AF218" s="402"/>
      <c r="AG218" s="402"/>
      <c r="AH218" s="402"/>
      <c r="AI218" s="402"/>
      <c r="AJ218" s="402"/>
      <c r="AK218" s="403"/>
      <c r="AL218" s="401"/>
      <c r="AM218" s="402"/>
      <c r="AN218" s="402"/>
      <c r="AO218" s="402"/>
      <c r="AP218" s="402"/>
      <c r="AQ218" s="402"/>
      <c r="AR218" s="402"/>
      <c r="AS218" s="402"/>
      <c r="AT218" s="402"/>
      <c r="AU218" s="402"/>
      <c r="AV218" s="402"/>
      <c r="AW218" s="403"/>
    </row>
    <row r="219" spans="1:49" s="53" customFormat="1" ht="21" customHeight="1" thickBot="1" x14ac:dyDescent="0.35">
      <c r="A219" s="410"/>
      <c r="B219" s="373" t="str">
        <f>IF(ISBLANK(B217),"",CONCATENATE(LEFT(INDEX(B$71:B$102,MATCH(LEFT(B217,11)&amp;"*",B$71:B$102,0)+2),FIND("-",INDEX(B$71:B$102,MATCH(LEFT(B217,11)&amp;"*",B$71:B$102,0)+2))),A217))</f>
        <v>L021.23.05.S4-06</v>
      </c>
      <c r="C219" s="374"/>
      <c r="D219" s="375"/>
      <c r="E219" s="163">
        <v>5</v>
      </c>
      <c r="F219" s="173" t="s">
        <v>5</v>
      </c>
      <c r="G219" s="165">
        <v>28</v>
      </c>
      <c r="H219" s="166">
        <v>0</v>
      </c>
      <c r="I219" s="166">
        <v>28</v>
      </c>
      <c r="J219" s="167">
        <v>0</v>
      </c>
      <c r="K219" s="168"/>
      <c r="L219" s="168" t="s">
        <v>58</v>
      </c>
      <c r="M219" s="320">
        <f>25*E219-SUM(G219:K219)</f>
        <v>69</v>
      </c>
      <c r="N219" s="373" t="str">
        <f>IF(ISBLANK(N217),"",CONCATENATE(LEFT(INDEX(N$71:N$102,MATCH(LEFT(N217,11)&amp;"*",N$71:N$102,0)+2),FIND("-",INDEX(N$71:N$102,MATCH(LEFT(N217,11)&amp;"*",N$71:N$102,0)+2))),$A217))</f>
        <v>L021.23.06.S6-06</v>
      </c>
      <c r="O219" s="374"/>
      <c r="P219" s="375"/>
      <c r="Q219" s="163">
        <v>2</v>
      </c>
      <c r="R219" s="173" t="s">
        <v>290</v>
      </c>
      <c r="S219" s="165">
        <v>14</v>
      </c>
      <c r="T219" s="166">
        <v>0</v>
      </c>
      <c r="U219" s="166">
        <v>0</v>
      </c>
      <c r="V219" s="167">
        <v>28</v>
      </c>
      <c r="W219" s="168"/>
      <c r="X219" s="168" t="s">
        <v>58</v>
      </c>
      <c r="Y219" s="320">
        <f>25*Q219-SUM(S219:W219)</f>
        <v>8</v>
      </c>
      <c r="Z219" s="373" t="str">
        <f>IF(ISBLANK(Z217),"",CONCATENATE(LEFT(INDEX(Z$71:Z$102,MATCH(LEFT(Z217,11)&amp;"*",Z$71:Z$102,0)+2),FIND("-",INDEX(Z$71:Z$102,MATCH(LEFT(Z217,11)&amp;"*",Z$71:Z$102,0)+2))),$A217))</f>
        <v>L021.23.07.S1-06</v>
      </c>
      <c r="AA219" s="374"/>
      <c r="AB219" s="375"/>
      <c r="AC219" s="238">
        <v>5</v>
      </c>
      <c r="AD219" s="173" t="s">
        <v>5</v>
      </c>
      <c r="AE219" s="169">
        <v>28</v>
      </c>
      <c r="AF219" s="171">
        <v>0</v>
      </c>
      <c r="AG219" s="171">
        <v>28</v>
      </c>
      <c r="AH219" s="170">
        <v>0</v>
      </c>
      <c r="AI219" s="172"/>
      <c r="AJ219" s="172" t="s">
        <v>58</v>
      </c>
      <c r="AK219" s="320">
        <f>25*AC219-SUM(AE219:AI219)</f>
        <v>69</v>
      </c>
      <c r="AL219" s="373" t="str">
        <f>IF(ISBLANK(AL217),"",CONCATENATE(LEFT(INDEX(AL$71:AL$102,MATCH(LEFT(AL217,11)&amp;"*",AL$71:AL$102,0)+2),FIND("-",INDEX(AL$71:AL$102,MATCH(LEFT(AL217,11)&amp;"*",AL$71:AL$102,0)+2))),$A217))</f>
        <v>L021.23.08.S2-06</v>
      </c>
      <c r="AM219" s="374"/>
      <c r="AN219" s="375"/>
      <c r="AO219" s="163">
        <v>4</v>
      </c>
      <c r="AP219" s="173" t="s">
        <v>5</v>
      </c>
      <c r="AQ219" s="165">
        <v>28</v>
      </c>
      <c r="AR219" s="166">
        <v>0</v>
      </c>
      <c r="AS219" s="166">
        <v>14</v>
      </c>
      <c r="AT219" s="167">
        <v>0</v>
      </c>
      <c r="AU219" s="168"/>
      <c r="AV219" s="168" t="s">
        <v>58</v>
      </c>
      <c r="AW219" s="320">
        <f>25*AO219-SUM(AQ219:AU219)</f>
        <v>58</v>
      </c>
    </row>
    <row r="220" spans="1:49" s="53" customFormat="1" ht="27" customHeight="1" thickTop="1" x14ac:dyDescent="0.3">
      <c r="A220" s="408" t="s">
        <v>84</v>
      </c>
      <c r="B220" s="398" t="s">
        <v>370</v>
      </c>
      <c r="C220" s="399"/>
      <c r="D220" s="399"/>
      <c r="E220" s="399"/>
      <c r="F220" s="399"/>
      <c r="G220" s="399"/>
      <c r="H220" s="399"/>
      <c r="I220" s="399"/>
      <c r="J220" s="399"/>
      <c r="K220" s="399"/>
      <c r="L220" s="399"/>
      <c r="M220" s="400"/>
      <c r="N220" s="398" t="s">
        <v>376</v>
      </c>
      <c r="O220" s="399"/>
      <c r="P220" s="399"/>
      <c r="Q220" s="399"/>
      <c r="R220" s="399"/>
      <c r="S220" s="399"/>
      <c r="T220" s="399"/>
      <c r="U220" s="399"/>
      <c r="V220" s="399"/>
      <c r="W220" s="399"/>
      <c r="X220" s="399"/>
      <c r="Y220" s="400"/>
      <c r="Z220" s="421" t="s">
        <v>449</v>
      </c>
      <c r="AA220" s="422"/>
      <c r="AB220" s="422"/>
      <c r="AC220" s="422"/>
      <c r="AD220" s="422"/>
      <c r="AE220" s="422"/>
      <c r="AF220" s="422"/>
      <c r="AG220" s="422"/>
      <c r="AH220" s="422"/>
      <c r="AI220" s="422"/>
      <c r="AJ220" s="422"/>
      <c r="AK220" s="423"/>
      <c r="AL220" s="398" t="s">
        <v>392</v>
      </c>
      <c r="AM220" s="399"/>
      <c r="AN220" s="399"/>
      <c r="AO220" s="399"/>
      <c r="AP220" s="399"/>
      <c r="AQ220" s="399"/>
      <c r="AR220" s="399"/>
      <c r="AS220" s="399"/>
      <c r="AT220" s="399"/>
      <c r="AU220" s="399"/>
      <c r="AV220" s="399"/>
      <c r="AW220" s="400"/>
    </row>
    <row r="221" spans="1:49" s="53" customFormat="1" ht="27" customHeight="1" x14ac:dyDescent="0.3">
      <c r="A221" s="409"/>
      <c r="B221" s="401"/>
      <c r="C221" s="402"/>
      <c r="D221" s="402"/>
      <c r="E221" s="402"/>
      <c r="F221" s="402"/>
      <c r="G221" s="402"/>
      <c r="H221" s="402"/>
      <c r="I221" s="402"/>
      <c r="J221" s="402"/>
      <c r="K221" s="402"/>
      <c r="L221" s="402"/>
      <c r="M221" s="403"/>
      <c r="N221" s="401"/>
      <c r="O221" s="402"/>
      <c r="P221" s="402"/>
      <c r="Q221" s="402"/>
      <c r="R221" s="402"/>
      <c r="S221" s="402"/>
      <c r="T221" s="402"/>
      <c r="U221" s="402"/>
      <c r="V221" s="402"/>
      <c r="W221" s="402"/>
      <c r="X221" s="402"/>
      <c r="Y221" s="403"/>
      <c r="Z221" s="424"/>
      <c r="AA221" s="425"/>
      <c r="AB221" s="425"/>
      <c r="AC221" s="425"/>
      <c r="AD221" s="425"/>
      <c r="AE221" s="425"/>
      <c r="AF221" s="425"/>
      <c r="AG221" s="425"/>
      <c r="AH221" s="425"/>
      <c r="AI221" s="425"/>
      <c r="AJ221" s="425"/>
      <c r="AK221" s="426"/>
      <c r="AL221" s="401"/>
      <c r="AM221" s="402"/>
      <c r="AN221" s="402"/>
      <c r="AO221" s="402"/>
      <c r="AP221" s="402"/>
      <c r="AQ221" s="402"/>
      <c r="AR221" s="402"/>
      <c r="AS221" s="402"/>
      <c r="AT221" s="402"/>
      <c r="AU221" s="402"/>
      <c r="AV221" s="402"/>
      <c r="AW221" s="403"/>
    </row>
    <row r="222" spans="1:49" s="53" customFormat="1" ht="21" customHeight="1" thickBot="1" x14ac:dyDescent="0.35">
      <c r="A222" s="410"/>
      <c r="B222" s="373" t="str">
        <f>IF(ISBLANK(B220),"",CONCATENATE(LEFT(INDEX(B$71:B$102,MATCH(LEFT(B220,11)&amp;"*",B$71:B$102,0)+2),FIND("-",INDEX(B$71:B$102,MATCH(LEFT(B220,11)&amp;"*",B$71:B$102,0)+2))),A220))</f>
        <v>L021.23.05.D6-07</v>
      </c>
      <c r="C222" s="374"/>
      <c r="D222" s="375"/>
      <c r="E222" s="163">
        <v>2</v>
      </c>
      <c r="F222" s="173" t="s">
        <v>290</v>
      </c>
      <c r="G222" s="165">
        <v>14</v>
      </c>
      <c r="H222" s="166">
        <v>0</v>
      </c>
      <c r="I222" s="166">
        <v>0</v>
      </c>
      <c r="J222" s="167">
        <v>28</v>
      </c>
      <c r="K222" s="168"/>
      <c r="L222" s="168" t="s">
        <v>58</v>
      </c>
      <c r="M222" s="320">
        <f>25*E222-SUM(G222:K222)</f>
        <v>8</v>
      </c>
      <c r="N222" s="373" t="str">
        <f>IF(ISBLANK(N220),"",CONCATENATE(LEFT(INDEX(N$71:N$102,MATCH(LEFT(N220,11)&amp;"*",N$71:N$102,0)+2),FIND("-",INDEX(N$71:N$102,MATCH(LEFT(N220,11)&amp;"*",N$71:N$102,0)+2))),$A220))</f>
        <v>L021.23.06.S6-07</v>
      </c>
      <c r="O222" s="374"/>
      <c r="P222" s="375"/>
      <c r="Q222" s="163">
        <v>2</v>
      </c>
      <c r="R222" s="173" t="s">
        <v>290</v>
      </c>
      <c r="S222" s="165">
        <v>14</v>
      </c>
      <c r="T222" s="166">
        <v>0</v>
      </c>
      <c r="U222" s="166">
        <v>0</v>
      </c>
      <c r="V222" s="167">
        <v>28</v>
      </c>
      <c r="W222" s="168"/>
      <c r="X222" s="168" t="s">
        <v>58</v>
      </c>
      <c r="Y222" s="320">
        <f>25*Q222-SUM(S222:W222)</f>
        <v>8</v>
      </c>
      <c r="Z222" s="373" t="str">
        <f>IF(ISBLANK(Z220),"",CONCATENATE(LEFT(INDEX(Z$71:Z$102,MATCH(LEFT(Z220,11)&amp;"*",Z$71:Z$102,0)+2),FIND("-",INDEX(Z$71:Z$102,MATCH(LEFT(Z220,11)&amp;"*",Z$71:Z$102,0)+2))),$A220))</f>
        <v>L021.23.07.S1-07</v>
      </c>
      <c r="AA222" s="374"/>
      <c r="AB222" s="375"/>
      <c r="AC222" s="238">
        <v>5</v>
      </c>
      <c r="AD222" s="173" t="s">
        <v>5</v>
      </c>
      <c r="AE222" s="169">
        <v>28</v>
      </c>
      <c r="AF222" s="171">
        <v>0</v>
      </c>
      <c r="AG222" s="171">
        <v>28</v>
      </c>
      <c r="AH222" s="170">
        <v>0</v>
      </c>
      <c r="AI222" s="172"/>
      <c r="AJ222" s="172" t="s">
        <v>58</v>
      </c>
      <c r="AK222" s="320">
        <f>25*AC222-SUM(AE222:AI222)</f>
        <v>69</v>
      </c>
      <c r="AL222" s="373" t="str">
        <f>IF(ISBLANK(AL220),"",CONCATENATE(LEFT(INDEX(AL$71:AL$102,MATCH(LEFT(AL220,11)&amp;"*",AL$71:AL$102,0)+2),FIND("-",INDEX(AL$71:AL$102,MATCH(LEFT(AL220,11)&amp;"*",AL$71:AL$102,0)+2))),$A220))</f>
        <v>L021.23.08.S2-07</v>
      </c>
      <c r="AM222" s="374"/>
      <c r="AN222" s="375"/>
      <c r="AO222" s="163">
        <v>4</v>
      </c>
      <c r="AP222" s="173" t="s">
        <v>5</v>
      </c>
      <c r="AQ222" s="165">
        <v>28</v>
      </c>
      <c r="AR222" s="166">
        <v>0</v>
      </c>
      <c r="AS222" s="166">
        <v>14</v>
      </c>
      <c r="AT222" s="167">
        <v>0</v>
      </c>
      <c r="AU222" s="168"/>
      <c r="AV222" s="168" t="s">
        <v>58</v>
      </c>
      <c r="AW222" s="320">
        <f>25*AO222-SUM(AQ222:AU222)</f>
        <v>58</v>
      </c>
    </row>
    <row r="223" spans="1:49" s="53" customFormat="1" ht="27" customHeight="1" thickTop="1" x14ac:dyDescent="0.3">
      <c r="A223" s="408" t="s">
        <v>85</v>
      </c>
      <c r="B223" s="398" t="s">
        <v>371</v>
      </c>
      <c r="C223" s="399"/>
      <c r="D223" s="399"/>
      <c r="E223" s="399"/>
      <c r="F223" s="399"/>
      <c r="G223" s="399"/>
      <c r="H223" s="399"/>
      <c r="I223" s="399"/>
      <c r="J223" s="399"/>
      <c r="K223" s="399"/>
      <c r="L223" s="399"/>
      <c r="M223" s="400"/>
      <c r="N223" s="398" t="s">
        <v>377</v>
      </c>
      <c r="O223" s="399"/>
      <c r="P223" s="399"/>
      <c r="Q223" s="399"/>
      <c r="R223" s="399"/>
      <c r="S223" s="399"/>
      <c r="T223" s="399"/>
      <c r="U223" s="399"/>
      <c r="V223" s="399"/>
      <c r="W223" s="399"/>
      <c r="X223" s="399"/>
      <c r="Y223" s="400"/>
      <c r="Z223" s="398" t="s">
        <v>393</v>
      </c>
      <c r="AA223" s="399"/>
      <c r="AB223" s="399"/>
      <c r="AC223" s="399"/>
      <c r="AD223" s="399"/>
      <c r="AE223" s="399"/>
      <c r="AF223" s="399"/>
      <c r="AG223" s="399"/>
      <c r="AH223" s="399"/>
      <c r="AI223" s="399"/>
      <c r="AJ223" s="399"/>
      <c r="AK223" s="400"/>
      <c r="AL223" s="398" t="s">
        <v>394</v>
      </c>
      <c r="AM223" s="399"/>
      <c r="AN223" s="399"/>
      <c r="AO223" s="399"/>
      <c r="AP223" s="399"/>
      <c r="AQ223" s="399"/>
      <c r="AR223" s="399"/>
      <c r="AS223" s="399"/>
      <c r="AT223" s="399"/>
      <c r="AU223" s="399"/>
      <c r="AV223" s="399"/>
      <c r="AW223" s="400"/>
    </row>
    <row r="224" spans="1:49" s="53" customFormat="1" ht="27" customHeight="1" x14ac:dyDescent="0.3">
      <c r="A224" s="409"/>
      <c r="B224" s="401"/>
      <c r="C224" s="402"/>
      <c r="D224" s="402"/>
      <c r="E224" s="402"/>
      <c r="F224" s="402"/>
      <c r="G224" s="402"/>
      <c r="H224" s="402"/>
      <c r="I224" s="402"/>
      <c r="J224" s="402"/>
      <c r="K224" s="402"/>
      <c r="L224" s="402"/>
      <c r="M224" s="403"/>
      <c r="N224" s="401"/>
      <c r="O224" s="402"/>
      <c r="P224" s="402"/>
      <c r="Q224" s="402"/>
      <c r="R224" s="402"/>
      <c r="S224" s="402"/>
      <c r="T224" s="402"/>
      <c r="U224" s="402"/>
      <c r="V224" s="402"/>
      <c r="W224" s="402"/>
      <c r="X224" s="402"/>
      <c r="Y224" s="403"/>
      <c r="Z224" s="401"/>
      <c r="AA224" s="402"/>
      <c r="AB224" s="402"/>
      <c r="AC224" s="402"/>
      <c r="AD224" s="402"/>
      <c r="AE224" s="402"/>
      <c r="AF224" s="402"/>
      <c r="AG224" s="402"/>
      <c r="AH224" s="402"/>
      <c r="AI224" s="402"/>
      <c r="AJ224" s="402"/>
      <c r="AK224" s="403"/>
      <c r="AL224" s="401"/>
      <c r="AM224" s="402"/>
      <c r="AN224" s="402"/>
      <c r="AO224" s="402"/>
      <c r="AP224" s="402"/>
      <c r="AQ224" s="402"/>
      <c r="AR224" s="402"/>
      <c r="AS224" s="402"/>
      <c r="AT224" s="402"/>
      <c r="AU224" s="402"/>
      <c r="AV224" s="402"/>
      <c r="AW224" s="403"/>
    </row>
    <row r="225" spans="1:49" s="53" customFormat="1" ht="21" customHeight="1" thickBot="1" x14ac:dyDescent="0.35">
      <c r="A225" s="410"/>
      <c r="B225" s="373" t="str">
        <f>IF(ISBLANK(B223),"",CONCATENATE(LEFT(INDEX(B$71:B$102,MATCH(LEFT(B223,11)&amp;"*",B$71:B$102,0)+2),FIND("-",INDEX(B$71:B$102,MATCH(LEFT(B223,11)&amp;"*",B$71:B$102,0)+2))),A223))</f>
        <v>L021.23.05.D6-08</v>
      </c>
      <c r="C225" s="374"/>
      <c r="D225" s="375"/>
      <c r="E225" s="163">
        <v>2</v>
      </c>
      <c r="F225" s="173" t="s">
        <v>290</v>
      </c>
      <c r="G225" s="165">
        <v>14</v>
      </c>
      <c r="H225" s="166">
        <v>0</v>
      </c>
      <c r="I225" s="166">
        <v>0</v>
      </c>
      <c r="J225" s="167">
        <v>28</v>
      </c>
      <c r="K225" s="168"/>
      <c r="L225" s="168" t="s">
        <v>58</v>
      </c>
      <c r="M225" s="320">
        <f>25*E225-SUM(G225:K225)</f>
        <v>8</v>
      </c>
      <c r="N225" s="373" t="str">
        <f>IF(ISBLANK(N223),"",CONCATENATE(LEFT(INDEX(N$71:N$102,MATCH(LEFT(N223,11)&amp;"*",N$71:N$102,0)+2),FIND("-",INDEX(N$71:N$102,MATCH(LEFT(N223,11)&amp;"*",N$71:N$102,0)+2))),$A223))</f>
        <v>L021.23.06.S6-08</v>
      </c>
      <c r="O225" s="374"/>
      <c r="P225" s="375"/>
      <c r="Q225" s="163">
        <v>2</v>
      </c>
      <c r="R225" s="173" t="s">
        <v>290</v>
      </c>
      <c r="S225" s="165">
        <v>14</v>
      </c>
      <c r="T225" s="166">
        <v>0</v>
      </c>
      <c r="U225" s="166">
        <v>0</v>
      </c>
      <c r="V225" s="167">
        <v>28</v>
      </c>
      <c r="W225" s="168"/>
      <c r="X225" s="168" t="s">
        <v>58</v>
      </c>
      <c r="Y225" s="320">
        <f>25*Q225-SUM(S225:W225)</f>
        <v>8</v>
      </c>
      <c r="Z225" s="373" t="str">
        <f>IF(ISBLANK(Z223),"",CONCATENATE(LEFT(INDEX(Z$71:Z$102,MATCH(LEFT(Z223,11)&amp;"*",Z$71:Z$102,0)+2),FIND("-",INDEX(Z$71:Z$102,MATCH(LEFT(Z223,11)&amp;"*",Z$71:Z$102,0)+2))),$A223))</f>
        <v>L021.23.07.S1-08</v>
      </c>
      <c r="AA225" s="374"/>
      <c r="AB225" s="375"/>
      <c r="AC225" s="238">
        <v>5</v>
      </c>
      <c r="AD225" s="173" t="s">
        <v>5</v>
      </c>
      <c r="AE225" s="169">
        <v>28</v>
      </c>
      <c r="AF225" s="171">
        <v>0</v>
      </c>
      <c r="AG225" s="171">
        <v>28</v>
      </c>
      <c r="AH225" s="170">
        <v>0</v>
      </c>
      <c r="AI225" s="172"/>
      <c r="AJ225" s="172" t="s">
        <v>58</v>
      </c>
      <c r="AK225" s="320">
        <f>25*AC225-SUM(AE225:AI225)</f>
        <v>69</v>
      </c>
      <c r="AL225" s="373" t="str">
        <f>IF(ISBLANK(AL223),"",CONCATENATE(LEFT(INDEX(AL$71:AL$102,MATCH(LEFT(AL223,11)&amp;"*",AL$71:AL$102,0)+2),FIND("-",INDEX(AL$71:AL$102,MATCH(LEFT(AL223,11)&amp;"*",AL$71:AL$102,0)+2))),$A223))</f>
        <v>L021.23.08.S2-08</v>
      </c>
      <c r="AM225" s="374"/>
      <c r="AN225" s="375"/>
      <c r="AO225" s="163">
        <v>4</v>
      </c>
      <c r="AP225" s="173" t="s">
        <v>5</v>
      </c>
      <c r="AQ225" s="165">
        <v>28</v>
      </c>
      <c r="AR225" s="166">
        <v>0</v>
      </c>
      <c r="AS225" s="166">
        <v>14</v>
      </c>
      <c r="AT225" s="167">
        <v>0</v>
      </c>
      <c r="AU225" s="168"/>
      <c r="AV225" s="168" t="s">
        <v>58</v>
      </c>
      <c r="AW225" s="320">
        <f>25*AO225-SUM(AQ225:AU225)</f>
        <v>58</v>
      </c>
    </row>
    <row r="226" spans="1:49" s="53" customFormat="1" ht="27" customHeight="1" thickTop="1" x14ac:dyDescent="0.3">
      <c r="A226" s="408" t="s">
        <v>86</v>
      </c>
      <c r="B226" s="398" t="s">
        <v>372</v>
      </c>
      <c r="C226" s="399"/>
      <c r="D226" s="399"/>
      <c r="E226" s="399"/>
      <c r="F226" s="399"/>
      <c r="G226" s="399"/>
      <c r="H226" s="399"/>
      <c r="I226" s="399"/>
      <c r="J226" s="399"/>
      <c r="K226" s="399"/>
      <c r="L226" s="399"/>
      <c r="M226" s="400"/>
      <c r="N226" s="398" t="s">
        <v>378</v>
      </c>
      <c r="O226" s="399"/>
      <c r="P226" s="399"/>
      <c r="Q226" s="399"/>
      <c r="R226" s="399"/>
      <c r="S226" s="399"/>
      <c r="T226" s="399"/>
      <c r="U226" s="399"/>
      <c r="V226" s="399"/>
      <c r="W226" s="399"/>
      <c r="X226" s="399"/>
      <c r="Y226" s="400"/>
      <c r="Z226" s="398" t="s">
        <v>445</v>
      </c>
      <c r="AA226" s="399"/>
      <c r="AB226" s="399"/>
      <c r="AC226" s="399"/>
      <c r="AD226" s="399"/>
      <c r="AE226" s="399"/>
      <c r="AF226" s="399"/>
      <c r="AG226" s="399"/>
      <c r="AH226" s="399"/>
      <c r="AI226" s="399"/>
      <c r="AJ226" s="399"/>
      <c r="AK226" s="400"/>
      <c r="AL226" s="398" t="s">
        <v>395</v>
      </c>
      <c r="AM226" s="399"/>
      <c r="AN226" s="399"/>
      <c r="AO226" s="399"/>
      <c r="AP226" s="399"/>
      <c r="AQ226" s="399"/>
      <c r="AR226" s="399"/>
      <c r="AS226" s="399"/>
      <c r="AT226" s="399"/>
      <c r="AU226" s="399"/>
      <c r="AV226" s="399"/>
      <c r="AW226" s="400"/>
    </row>
    <row r="227" spans="1:49" s="53" customFormat="1" ht="27" customHeight="1" x14ac:dyDescent="0.3">
      <c r="A227" s="409"/>
      <c r="B227" s="401"/>
      <c r="C227" s="402"/>
      <c r="D227" s="402"/>
      <c r="E227" s="402"/>
      <c r="F227" s="402"/>
      <c r="G227" s="402"/>
      <c r="H227" s="402"/>
      <c r="I227" s="402"/>
      <c r="J227" s="402"/>
      <c r="K227" s="402"/>
      <c r="L227" s="402"/>
      <c r="M227" s="403"/>
      <c r="N227" s="401"/>
      <c r="O227" s="402"/>
      <c r="P227" s="402"/>
      <c r="Q227" s="402"/>
      <c r="R227" s="402"/>
      <c r="S227" s="402"/>
      <c r="T227" s="402"/>
      <c r="U227" s="402"/>
      <c r="V227" s="402"/>
      <c r="W227" s="402"/>
      <c r="X227" s="402"/>
      <c r="Y227" s="403"/>
      <c r="Z227" s="401"/>
      <c r="AA227" s="402"/>
      <c r="AB227" s="402"/>
      <c r="AC227" s="402"/>
      <c r="AD227" s="402"/>
      <c r="AE227" s="402"/>
      <c r="AF227" s="402"/>
      <c r="AG227" s="402"/>
      <c r="AH227" s="402"/>
      <c r="AI227" s="402"/>
      <c r="AJ227" s="402"/>
      <c r="AK227" s="403"/>
      <c r="AL227" s="401"/>
      <c r="AM227" s="402"/>
      <c r="AN227" s="402"/>
      <c r="AO227" s="402"/>
      <c r="AP227" s="402"/>
      <c r="AQ227" s="402"/>
      <c r="AR227" s="402"/>
      <c r="AS227" s="402"/>
      <c r="AT227" s="402"/>
      <c r="AU227" s="402"/>
      <c r="AV227" s="402"/>
      <c r="AW227" s="403"/>
    </row>
    <row r="228" spans="1:49" s="53" customFormat="1" ht="21" customHeight="1" thickBot="1" x14ac:dyDescent="0.35">
      <c r="A228" s="410"/>
      <c r="B228" s="373" t="str">
        <f>IF(ISBLANK(B226),"",CONCATENATE(LEFT(INDEX(B$71:B$102,MATCH(LEFT(B226,11)&amp;"*",B$71:B$102,0)+2),FIND("-",INDEX(B$71:B$102,MATCH(LEFT(B226,11)&amp;"*",B$71:B$102,0)+2))),A226))</f>
        <v>L021.23.05.D6-09</v>
      </c>
      <c r="C228" s="374"/>
      <c r="D228" s="375"/>
      <c r="E228" s="163">
        <v>2</v>
      </c>
      <c r="F228" s="173" t="s">
        <v>290</v>
      </c>
      <c r="G228" s="165">
        <v>14</v>
      </c>
      <c r="H228" s="166">
        <v>0</v>
      </c>
      <c r="I228" s="166">
        <v>0</v>
      </c>
      <c r="J228" s="167">
        <v>28</v>
      </c>
      <c r="K228" s="168"/>
      <c r="L228" s="168" t="s">
        <v>58</v>
      </c>
      <c r="M228" s="320">
        <f>25*E228-SUM(G228:K228)</f>
        <v>8</v>
      </c>
      <c r="N228" s="373" t="str">
        <f>IF(ISBLANK(N226),"",CONCATENATE(LEFT(INDEX(N$71:N$102,MATCH(LEFT(N226,11)&amp;"*",N$71:N$102,0)+2),FIND("-",INDEX(N$71:N$102,MATCH(LEFT(N226,11)&amp;"*",N$71:N$102,0)+2))),$A226))</f>
        <v>L021.23.06.D4-09</v>
      </c>
      <c r="O228" s="374"/>
      <c r="P228" s="375"/>
      <c r="Q228" s="319">
        <v>2</v>
      </c>
      <c r="R228" s="320" t="s">
        <v>290</v>
      </c>
      <c r="S228" s="321">
        <v>14</v>
      </c>
      <c r="T228" s="322">
        <v>14</v>
      </c>
      <c r="U228" s="322">
        <v>0</v>
      </c>
      <c r="V228" s="323">
        <v>0</v>
      </c>
      <c r="W228" s="324"/>
      <c r="X228" s="324" t="s">
        <v>7</v>
      </c>
      <c r="Y228" s="320">
        <f>25*Q228-SUM(S228:W228)</f>
        <v>22</v>
      </c>
      <c r="Z228" s="373" t="str">
        <f>IF(ISBLANK(Z226),"",CONCATENATE(LEFT(INDEX(Z$71:Z$102,MATCH(LEFT(Z226,11)&amp;"*",Z$71:Z$102,0)+2),FIND("-",INDEX(Z$71:Z$102,MATCH(LEFT(Z226,11)&amp;"*",Z$71:Z$102,0)+2))),$A226))</f>
        <v>L021.23.07.S1-09</v>
      </c>
      <c r="AA228" s="374"/>
      <c r="AB228" s="375"/>
      <c r="AC228" s="238">
        <v>5</v>
      </c>
      <c r="AD228" s="173" t="s">
        <v>5</v>
      </c>
      <c r="AE228" s="169">
        <v>28</v>
      </c>
      <c r="AF228" s="171">
        <v>0</v>
      </c>
      <c r="AG228" s="171">
        <v>28</v>
      </c>
      <c r="AH228" s="170">
        <v>0</v>
      </c>
      <c r="AI228" s="172"/>
      <c r="AJ228" s="172" t="s">
        <v>58</v>
      </c>
      <c r="AK228" s="320">
        <f>25*AC228-SUM(AE228:AI228)</f>
        <v>69</v>
      </c>
      <c r="AL228" s="373" t="str">
        <f>IF(ISBLANK(AL226),"",CONCATENATE(LEFT(INDEX(AL$71:AL$102,MATCH(LEFT(AL226,11)&amp;"*",AL$71:AL$102,0)+2),FIND("-",INDEX(AL$71:AL$102,MATCH(LEFT(AL226,11)&amp;"*",AL$71:AL$102,0)+2))),$A226))</f>
        <v>L021.23.08.S2-09</v>
      </c>
      <c r="AM228" s="374"/>
      <c r="AN228" s="375"/>
      <c r="AO228" s="163">
        <v>4</v>
      </c>
      <c r="AP228" s="173" t="s">
        <v>5</v>
      </c>
      <c r="AQ228" s="165">
        <v>28</v>
      </c>
      <c r="AR228" s="166">
        <v>0</v>
      </c>
      <c r="AS228" s="166">
        <v>14</v>
      </c>
      <c r="AT228" s="167">
        <v>0</v>
      </c>
      <c r="AU228" s="168"/>
      <c r="AV228" s="168" t="s">
        <v>58</v>
      </c>
      <c r="AW228" s="320">
        <f>25*AO228-SUM(AQ228:AU228)</f>
        <v>58</v>
      </c>
    </row>
    <row r="229" spans="1:49" s="53" customFormat="1" ht="21" customHeight="1" thickTop="1" x14ac:dyDescent="0.3">
      <c r="A229" s="408" t="s">
        <v>63</v>
      </c>
      <c r="B229" s="398"/>
      <c r="C229" s="399"/>
      <c r="D229" s="399"/>
      <c r="E229" s="399"/>
      <c r="F229" s="399"/>
      <c r="G229" s="399"/>
      <c r="H229" s="399"/>
      <c r="I229" s="399"/>
      <c r="J229" s="399"/>
      <c r="K229" s="399"/>
      <c r="L229" s="399"/>
      <c r="M229" s="400"/>
      <c r="N229" s="398" t="s">
        <v>379</v>
      </c>
      <c r="O229" s="399"/>
      <c r="P229" s="399"/>
      <c r="Q229" s="399"/>
      <c r="R229" s="399"/>
      <c r="S229" s="399"/>
      <c r="T229" s="399"/>
      <c r="U229" s="399"/>
      <c r="V229" s="399"/>
      <c r="W229" s="399"/>
      <c r="X229" s="399"/>
      <c r="Y229" s="400"/>
      <c r="Z229" s="398" t="s">
        <v>396</v>
      </c>
      <c r="AA229" s="399"/>
      <c r="AB229" s="399"/>
      <c r="AC229" s="399"/>
      <c r="AD229" s="399"/>
      <c r="AE229" s="399"/>
      <c r="AF229" s="399"/>
      <c r="AG229" s="399"/>
      <c r="AH229" s="399"/>
      <c r="AI229" s="399"/>
      <c r="AJ229" s="399"/>
      <c r="AK229" s="400"/>
      <c r="AL229" s="398" t="s">
        <v>410</v>
      </c>
      <c r="AM229" s="399"/>
      <c r="AN229" s="399"/>
      <c r="AO229" s="399"/>
      <c r="AP229" s="399"/>
      <c r="AQ229" s="399"/>
      <c r="AR229" s="399"/>
      <c r="AS229" s="399"/>
      <c r="AT229" s="399"/>
      <c r="AU229" s="399"/>
      <c r="AV229" s="399"/>
      <c r="AW229" s="400"/>
    </row>
    <row r="230" spans="1:49" s="53" customFormat="1" ht="21" customHeight="1" x14ac:dyDescent="0.3">
      <c r="A230" s="409"/>
      <c r="B230" s="401"/>
      <c r="C230" s="402"/>
      <c r="D230" s="402"/>
      <c r="E230" s="402"/>
      <c r="F230" s="402"/>
      <c r="G230" s="402"/>
      <c r="H230" s="402"/>
      <c r="I230" s="402"/>
      <c r="J230" s="402"/>
      <c r="K230" s="402"/>
      <c r="L230" s="402"/>
      <c r="M230" s="403"/>
      <c r="N230" s="401"/>
      <c r="O230" s="402"/>
      <c r="P230" s="402"/>
      <c r="Q230" s="402"/>
      <c r="R230" s="402"/>
      <c r="S230" s="402"/>
      <c r="T230" s="402"/>
      <c r="U230" s="402"/>
      <c r="V230" s="402"/>
      <c r="W230" s="402"/>
      <c r="X230" s="402"/>
      <c r="Y230" s="403"/>
      <c r="Z230" s="401"/>
      <c r="AA230" s="402"/>
      <c r="AB230" s="402"/>
      <c r="AC230" s="402"/>
      <c r="AD230" s="402"/>
      <c r="AE230" s="402"/>
      <c r="AF230" s="402"/>
      <c r="AG230" s="402"/>
      <c r="AH230" s="402"/>
      <c r="AI230" s="402"/>
      <c r="AJ230" s="402"/>
      <c r="AK230" s="403"/>
      <c r="AL230" s="401"/>
      <c r="AM230" s="402"/>
      <c r="AN230" s="402"/>
      <c r="AO230" s="402"/>
      <c r="AP230" s="402"/>
      <c r="AQ230" s="402"/>
      <c r="AR230" s="402"/>
      <c r="AS230" s="402"/>
      <c r="AT230" s="402"/>
      <c r="AU230" s="402"/>
      <c r="AV230" s="402"/>
      <c r="AW230" s="403"/>
    </row>
    <row r="231" spans="1:49" s="53" customFormat="1" ht="21" customHeight="1" thickBot="1" x14ac:dyDescent="0.35">
      <c r="A231" s="410"/>
      <c r="B231" s="373" t="str">
        <f>IF(ISBLANK(B229),"",CONCATENATE(LEFT(INDEX(B$71:B$102,MATCH(LEFT(B229,11)&amp;"*",B$71:B$102,0)+2),FIND("-",INDEX(B$71:B$102,MATCH(LEFT(B229,11)&amp;"*",B$71:B$102,0)+2))),A229))</f>
        <v/>
      </c>
      <c r="C231" s="374"/>
      <c r="D231" s="375"/>
      <c r="E231" s="163"/>
      <c r="F231" s="173"/>
      <c r="G231" s="165"/>
      <c r="H231" s="166"/>
      <c r="I231" s="166"/>
      <c r="J231" s="167"/>
      <c r="K231" s="168"/>
      <c r="L231" s="168"/>
      <c r="M231" s="168"/>
      <c r="N231" s="373" t="str">
        <f>IF(ISBLANK(N229),"",CONCATENATE(LEFT(INDEX(N$71:N$102,MATCH(LEFT(N229,11)&amp;"*",N$71:N$102,0)+2),FIND("-",INDEX(N$71:N$102,MATCH(LEFT(N229,11)&amp;"*",N$71:N$102,0)+2))),$A229))</f>
        <v>L021.23.06.D4-10</v>
      </c>
      <c r="O231" s="374"/>
      <c r="P231" s="375"/>
      <c r="Q231" s="319">
        <v>2</v>
      </c>
      <c r="R231" s="320" t="s">
        <v>290</v>
      </c>
      <c r="S231" s="321">
        <v>14</v>
      </c>
      <c r="T231" s="322">
        <v>14</v>
      </c>
      <c r="U231" s="322">
        <v>0</v>
      </c>
      <c r="V231" s="323">
        <v>0</v>
      </c>
      <c r="W231" s="324"/>
      <c r="X231" s="324" t="s">
        <v>7</v>
      </c>
      <c r="Y231" s="320">
        <f>25*Q231-SUM(S231:W231)</f>
        <v>22</v>
      </c>
      <c r="Z231" s="373" t="str">
        <f>IF(ISBLANK(Z229),"",CONCATENATE(LEFT(INDEX(Z$71:Z$102,MATCH(LEFT(Z229,11)&amp;"*",Z$71:Z$102,0)+2),FIND("-",INDEX(Z$71:Z$102,MATCH(LEFT(Z229,11)&amp;"*",Z$71:Z$102,0)+2))),$A229))</f>
        <v>L021.23.07.S1-10</v>
      </c>
      <c r="AA231" s="374"/>
      <c r="AB231" s="375"/>
      <c r="AC231" s="238">
        <v>5</v>
      </c>
      <c r="AD231" s="173" t="s">
        <v>5</v>
      </c>
      <c r="AE231" s="169">
        <v>28</v>
      </c>
      <c r="AF231" s="171">
        <v>0</v>
      </c>
      <c r="AG231" s="171">
        <v>28</v>
      </c>
      <c r="AH231" s="170">
        <v>0</v>
      </c>
      <c r="AI231" s="172"/>
      <c r="AJ231" s="172" t="s">
        <v>58</v>
      </c>
      <c r="AK231" s="320">
        <f>25*AC231-SUM(AE231:AI231)</f>
        <v>69</v>
      </c>
      <c r="AL231" s="373" t="str">
        <f>IF(ISBLANK(AL229),"",CONCATENATE(LEFT(INDEX(AL$71:AL$102,MATCH(LEFT(AL229,11)&amp;"*",AL$71:AL$102,0)+2),FIND("-",INDEX(AL$71:AL$102,MATCH(LEFT(AL229,11)&amp;"*",AL$71:AL$102,0)+2))),$A229))</f>
        <v>L021.23.08.S2-10</v>
      </c>
      <c r="AM231" s="374"/>
      <c r="AN231" s="375"/>
      <c r="AO231" s="163">
        <v>4</v>
      </c>
      <c r="AP231" s="173" t="s">
        <v>5</v>
      </c>
      <c r="AQ231" s="165">
        <v>28</v>
      </c>
      <c r="AR231" s="166">
        <v>0</v>
      </c>
      <c r="AS231" s="166">
        <v>14</v>
      </c>
      <c r="AT231" s="167">
        <v>0</v>
      </c>
      <c r="AU231" s="168"/>
      <c r="AV231" s="168" t="s">
        <v>58</v>
      </c>
      <c r="AW231" s="320">
        <f>25*AO231-SUM(AQ231:AU231)</f>
        <v>58</v>
      </c>
    </row>
    <row r="232" spans="1:49" s="53" customFormat="1" ht="21" customHeight="1" thickTop="1" x14ac:dyDescent="0.3">
      <c r="A232" s="408" t="s">
        <v>64</v>
      </c>
      <c r="B232" s="398"/>
      <c r="C232" s="399"/>
      <c r="D232" s="399"/>
      <c r="E232" s="399"/>
      <c r="F232" s="399"/>
      <c r="G232" s="399"/>
      <c r="H232" s="399"/>
      <c r="I232" s="399"/>
      <c r="J232" s="399"/>
      <c r="K232" s="399"/>
      <c r="L232" s="399"/>
      <c r="M232" s="400"/>
      <c r="N232" s="398"/>
      <c r="O232" s="399"/>
      <c r="P232" s="399"/>
      <c r="Q232" s="399"/>
      <c r="R232" s="399"/>
      <c r="S232" s="399"/>
      <c r="T232" s="399"/>
      <c r="U232" s="399"/>
      <c r="V232" s="399"/>
      <c r="W232" s="399"/>
      <c r="X232" s="399"/>
      <c r="Y232" s="400"/>
      <c r="Z232" s="398" t="s">
        <v>397</v>
      </c>
      <c r="AA232" s="399"/>
      <c r="AB232" s="399"/>
      <c r="AC232" s="399"/>
      <c r="AD232" s="399"/>
      <c r="AE232" s="399"/>
      <c r="AF232" s="399"/>
      <c r="AG232" s="399"/>
      <c r="AH232" s="399"/>
      <c r="AI232" s="399"/>
      <c r="AJ232" s="399"/>
      <c r="AK232" s="400"/>
      <c r="AL232" s="398" t="s">
        <v>398</v>
      </c>
      <c r="AM232" s="399"/>
      <c r="AN232" s="399"/>
      <c r="AO232" s="399"/>
      <c r="AP232" s="399"/>
      <c r="AQ232" s="399"/>
      <c r="AR232" s="399"/>
      <c r="AS232" s="399"/>
      <c r="AT232" s="399"/>
      <c r="AU232" s="399"/>
      <c r="AV232" s="399"/>
      <c r="AW232" s="400"/>
    </row>
    <row r="233" spans="1:49" s="53" customFormat="1" ht="21" customHeight="1" x14ac:dyDescent="0.3">
      <c r="A233" s="409"/>
      <c r="B233" s="401"/>
      <c r="C233" s="402"/>
      <c r="D233" s="402"/>
      <c r="E233" s="402"/>
      <c r="F233" s="402"/>
      <c r="G233" s="402"/>
      <c r="H233" s="402"/>
      <c r="I233" s="402"/>
      <c r="J233" s="402"/>
      <c r="K233" s="402"/>
      <c r="L233" s="402"/>
      <c r="M233" s="403"/>
      <c r="N233" s="401"/>
      <c r="O233" s="402"/>
      <c r="P233" s="402"/>
      <c r="Q233" s="402"/>
      <c r="R233" s="402"/>
      <c r="S233" s="402"/>
      <c r="T233" s="402"/>
      <c r="U233" s="402"/>
      <c r="V233" s="402"/>
      <c r="W233" s="402"/>
      <c r="X233" s="402"/>
      <c r="Y233" s="403"/>
      <c r="Z233" s="401"/>
      <c r="AA233" s="402"/>
      <c r="AB233" s="402"/>
      <c r="AC233" s="402"/>
      <c r="AD233" s="402"/>
      <c r="AE233" s="402"/>
      <c r="AF233" s="402"/>
      <c r="AG233" s="402"/>
      <c r="AH233" s="402"/>
      <c r="AI233" s="402"/>
      <c r="AJ233" s="402"/>
      <c r="AK233" s="403"/>
      <c r="AL233" s="401"/>
      <c r="AM233" s="402"/>
      <c r="AN233" s="402"/>
      <c r="AO233" s="402"/>
      <c r="AP233" s="402"/>
      <c r="AQ233" s="402"/>
      <c r="AR233" s="402"/>
      <c r="AS233" s="402"/>
      <c r="AT233" s="402"/>
      <c r="AU233" s="402"/>
      <c r="AV233" s="402"/>
      <c r="AW233" s="403"/>
    </row>
    <row r="234" spans="1:49" s="53" customFormat="1" ht="21" customHeight="1" thickBot="1" x14ac:dyDescent="0.35">
      <c r="A234" s="410"/>
      <c r="B234" s="373" t="str">
        <f>IF(ISBLANK(B232),"",CONCATENATE(LEFT(INDEX(B$71:B$102,MATCH(LEFT(B232,11)&amp;"*",B$71:B$102,0)+2),FIND("-",INDEX(B$71:B$102,MATCH(LEFT(B232,11)&amp;"*",B$71:B$102,0)+2))),A232))</f>
        <v/>
      </c>
      <c r="C234" s="374"/>
      <c r="D234" s="375"/>
      <c r="E234" s="163"/>
      <c r="F234" s="173"/>
      <c r="G234" s="165"/>
      <c r="H234" s="166"/>
      <c r="I234" s="166"/>
      <c r="J234" s="167"/>
      <c r="K234" s="168"/>
      <c r="L234" s="168"/>
      <c r="M234" s="168"/>
      <c r="N234" s="373" t="str">
        <f>IF(ISBLANK(N232),"",CONCATENATE(LEFT(INDEX(N$71:N$102,MATCH(LEFT(N232,11)&amp;"*",N$71:N$102,0)+2),FIND("-",INDEX(N$71:N$102,MATCH(LEFT(N232,11)&amp;"*",N$71:N$102,0)+2))),$A232))</f>
        <v/>
      </c>
      <c r="O234" s="374"/>
      <c r="P234" s="375"/>
      <c r="Q234" s="163"/>
      <c r="R234" s="164"/>
      <c r="S234" s="165"/>
      <c r="T234" s="166"/>
      <c r="U234" s="166"/>
      <c r="V234" s="167"/>
      <c r="W234" s="168"/>
      <c r="X234" s="164"/>
      <c r="Y234" s="168"/>
      <c r="Z234" s="373" t="str">
        <f>IF(ISBLANK(Z232),"",CONCATENATE(LEFT(INDEX(Z$71:Z$102,MATCH(LEFT(Z232,11)&amp;"*",Z$71:Z$102,0)+2),FIND("-",INDEX(Z$71:Z$102,MATCH(LEFT(Z232,11)&amp;"*",Z$71:Z$102,0)+2))),$A232))</f>
        <v>L021.23.07.S1-11</v>
      </c>
      <c r="AA234" s="374"/>
      <c r="AB234" s="375"/>
      <c r="AC234" s="238">
        <v>5</v>
      </c>
      <c r="AD234" s="173" t="s">
        <v>5</v>
      </c>
      <c r="AE234" s="169">
        <v>28</v>
      </c>
      <c r="AF234" s="171">
        <v>0</v>
      </c>
      <c r="AG234" s="171">
        <v>28</v>
      </c>
      <c r="AH234" s="170">
        <v>0</v>
      </c>
      <c r="AI234" s="172"/>
      <c r="AJ234" s="172" t="s">
        <v>58</v>
      </c>
      <c r="AK234" s="320">
        <f>25*AC234-SUM(AE234:AI234)</f>
        <v>69</v>
      </c>
      <c r="AL234" s="373" t="str">
        <f>IF(ISBLANK(AL232),"",CONCATENATE(LEFT(INDEX(AL$71:AL$102,MATCH(LEFT(AL232,11)&amp;"*",AL$71:AL$102,0)+2),FIND("-",INDEX(AL$71:AL$102,MATCH(LEFT(AL232,11)&amp;"*",AL$71:AL$102,0)+2))),$A232))</f>
        <v>L021.23.08.S2-11</v>
      </c>
      <c r="AM234" s="374"/>
      <c r="AN234" s="375"/>
      <c r="AO234" s="163">
        <v>4</v>
      </c>
      <c r="AP234" s="173" t="s">
        <v>5</v>
      </c>
      <c r="AQ234" s="165">
        <v>28</v>
      </c>
      <c r="AR234" s="166">
        <v>0</v>
      </c>
      <c r="AS234" s="166">
        <v>14</v>
      </c>
      <c r="AT234" s="167">
        <v>0</v>
      </c>
      <c r="AU234" s="168"/>
      <c r="AV234" s="168" t="s">
        <v>58</v>
      </c>
      <c r="AW234" s="320">
        <f>25*AO234-SUM(AQ234:AU234)</f>
        <v>58</v>
      </c>
    </row>
    <row r="235" spans="1:49" s="53" customFormat="1" ht="21" customHeight="1" thickTop="1" x14ac:dyDescent="0.3">
      <c r="A235" s="408" t="s">
        <v>87</v>
      </c>
      <c r="B235" s="398"/>
      <c r="C235" s="399"/>
      <c r="D235" s="399"/>
      <c r="E235" s="399"/>
      <c r="F235" s="399"/>
      <c r="G235" s="399"/>
      <c r="H235" s="399"/>
      <c r="I235" s="399"/>
      <c r="J235" s="399"/>
      <c r="K235" s="399"/>
      <c r="L235" s="399"/>
      <c r="M235" s="400"/>
      <c r="N235" s="398"/>
      <c r="O235" s="399"/>
      <c r="P235" s="399"/>
      <c r="Q235" s="399"/>
      <c r="R235" s="399"/>
      <c r="S235" s="399"/>
      <c r="T235" s="399"/>
      <c r="U235" s="399"/>
      <c r="V235" s="399"/>
      <c r="W235" s="399"/>
      <c r="X235" s="399"/>
      <c r="Y235" s="400"/>
      <c r="Z235" s="398" t="s">
        <v>399</v>
      </c>
      <c r="AA235" s="399"/>
      <c r="AB235" s="399"/>
      <c r="AC235" s="399"/>
      <c r="AD235" s="399"/>
      <c r="AE235" s="399"/>
      <c r="AF235" s="399"/>
      <c r="AG235" s="399"/>
      <c r="AH235" s="399"/>
      <c r="AI235" s="399"/>
      <c r="AJ235" s="399"/>
      <c r="AK235" s="400"/>
      <c r="AL235" s="398" t="s">
        <v>400</v>
      </c>
      <c r="AM235" s="399"/>
      <c r="AN235" s="399"/>
      <c r="AO235" s="399"/>
      <c r="AP235" s="399"/>
      <c r="AQ235" s="399"/>
      <c r="AR235" s="399"/>
      <c r="AS235" s="399"/>
      <c r="AT235" s="399"/>
      <c r="AU235" s="399"/>
      <c r="AV235" s="399"/>
      <c r="AW235" s="400"/>
    </row>
    <row r="236" spans="1:49" s="53" customFormat="1" ht="21" customHeight="1" x14ac:dyDescent="0.3">
      <c r="A236" s="409"/>
      <c r="B236" s="401"/>
      <c r="C236" s="402"/>
      <c r="D236" s="402"/>
      <c r="E236" s="402"/>
      <c r="F236" s="402"/>
      <c r="G236" s="402"/>
      <c r="H236" s="402"/>
      <c r="I236" s="402"/>
      <c r="J236" s="402"/>
      <c r="K236" s="402"/>
      <c r="L236" s="402"/>
      <c r="M236" s="403"/>
      <c r="N236" s="401"/>
      <c r="O236" s="402"/>
      <c r="P236" s="402"/>
      <c r="Q236" s="402"/>
      <c r="R236" s="402"/>
      <c r="S236" s="402"/>
      <c r="T236" s="402"/>
      <c r="U236" s="402"/>
      <c r="V236" s="402"/>
      <c r="W236" s="402"/>
      <c r="X236" s="402"/>
      <c r="Y236" s="403"/>
      <c r="Z236" s="401"/>
      <c r="AA236" s="402"/>
      <c r="AB236" s="402"/>
      <c r="AC236" s="402"/>
      <c r="AD236" s="402"/>
      <c r="AE236" s="402"/>
      <c r="AF236" s="402"/>
      <c r="AG236" s="402"/>
      <c r="AH236" s="402"/>
      <c r="AI236" s="402"/>
      <c r="AJ236" s="402"/>
      <c r="AK236" s="403"/>
      <c r="AL236" s="401"/>
      <c r="AM236" s="402"/>
      <c r="AN236" s="402"/>
      <c r="AO236" s="402"/>
      <c r="AP236" s="402"/>
      <c r="AQ236" s="402"/>
      <c r="AR236" s="402"/>
      <c r="AS236" s="402"/>
      <c r="AT236" s="402"/>
      <c r="AU236" s="402"/>
      <c r="AV236" s="402"/>
      <c r="AW236" s="403"/>
    </row>
    <row r="237" spans="1:49" s="53" customFormat="1" ht="21" customHeight="1" thickBot="1" x14ac:dyDescent="0.35">
      <c r="A237" s="410"/>
      <c r="B237" s="373" t="str">
        <f>IF(ISBLANK(B235),"",CONCATENATE(LEFT(INDEX(B$71:B$102,MATCH(LEFT(B235,11)&amp;"*",B$71:B$102,0)+2),FIND("-",INDEX(B$71:B$102,MATCH(LEFT(B235,11)&amp;"*",B$71:B$102,0)+2))),A235))</f>
        <v/>
      </c>
      <c r="C237" s="374"/>
      <c r="D237" s="375"/>
      <c r="E237" s="163"/>
      <c r="F237" s="173"/>
      <c r="G237" s="165"/>
      <c r="H237" s="166"/>
      <c r="I237" s="166"/>
      <c r="J237" s="167"/>
      <c r="K237" s="168"/>
      <c r="L237" s="168"/>
      <c r="M237" s="168"/>
      <c r="N237" s="373" t="str">
        <f>IF(ISBLANK(N235),"",CONCATENATE(LEFT(INDEX(N$71:N$102,MATCH(LEFT(N235,11)&amp;"*",N$71:N$102,0)+2),FIND("-",INDEX(N$71:N$102,MATCH(LEFT(N235,11)&amp;"*",N$71:N$102,0)+2))),$A235))</f>
        <v/>
      </c>
      <c r="O237" s="374"/>
      <c r="P237" s="375"/>
      <c r="Q237" s="163"/>
      <c r="R237" s="164"/>
      <c r="S237" s="165"/>
      <c r="T237" s="166"/>
      <c r="U237" s="166"/>
      <c r="V237" s="167"/>
      <c r="W237" s="168"/>
      <c r="X237" s="164"/>
      <c r="Y237" s="168"/>
      <c r="Z237" s="373" t="str">
        <f>IF(ISBLANK(Z235),"",CONCATENATE(LEFT(INDEX(Z$71:Z$102,MATCH(LEFT(Z235,11)&amp;"*",Z$71:Z$102,0)+2),FIND("-",INDEX(Z$71:Z$102,MATCH(LEFT(Z235,11)&amp;"*",Z$71:Z$102,0)+2))),$A235))</f>
        <v>L021.23.07.S1-12</v>
      </c>
      <c r="AA237" s="374"/>
      <c r="AB237" s="375"/>
      <c r="AC237" s="238">
        <v>5</v>
      </c>
      <c r="AD237" s="173" t="s">
        <v>5</v>
      </c>
      <c r="AE237" s="169">
        <v>28</v>
      </c>
      <c r="AF237" s="171">
        <v>0</v>
      </c>
      <c r="AG237" s="171">
        <v>28</v>
      </c>
      <c r="AH237" s="170">
        <v>0</v>
      </c>
      <c r="AI237" s="172"/>
      <c r="AJ237" s="172" t="s">
        <v>58</v>
      </c>
      <c r="AK237" s="320">
        <f>25*AC237-SUM(AE237:AI237)</f>
        <v>69</v>
      </c>
      <c r="AL237" s="373" t="str">
        <f>IF(ISBLANK(AL235),"",CONCATENATE(LEFT(INDEX(AL$71:AL$102,MATCH(LEFT(AL235,11)&amp;"*",AL$71:AL$102,0)+2),FIND("-",INDEX(AL$71:AL$102,MATCH(LEFT(AL235,11)&amp;"*",AL$71:AL$102,0)+2))),$A235))</f>
        <v>L021.23.08.S2-12</v>
      </c>
      <c r="AM237" s="374"/>
      <c r="AN237" s="375"/>
      <c r="AO237" s="163">
        <v>4</v>
      </c>
      <c r="AP237" s="173" t="s">
        <v>5</v>
      </c>
      <c r="AQ237" s="165">
        <v>28</v>
      </c>
      <c r="AR237" s="166">
        <v>0</v>
      </c>
      <c r="AS237" s="166">
        <v>14</v>
      </c>
      <c r="AT237" s="167">
        <v>0</v>
      </c>
      <c r="AU237" s="168"/>
      <c r="AV237" s="168" t="s">
        <v>58</v>
      </c>
      <c r="AW237" s="320">
        <f>25*AO237-SUM(AQ237:AU237)</f>
        <v>58</v>
      </c>
    </row>
    <row r="238" spans="1:49" s="53" customFormat="1" ht="21" customHeight="1" thickTop="1" x14ac:dyDescent="0.3">
      <c r="A238" s="408" t="s">
        <v>235</v>
      </c>
      <c r="B238" s="398"/>
      <c r="C238" s="399"/>
      <c r="D238" s="399"/>
      <c r="E238" s="399"/>
      <c r="F238" s="399"/>
      <c r="G238" s="399"/>
      <c r="H238" s="399"/>
      <c r="I238" s="399"/>
      <c r="J238" s="399"/>
      <c r="K238" s="399"/>
      <c r="L238" s="399"/>
      <c r="M238" s="400"/>
      <c r="N238" s="398"/>
      <c r="O238" s="399"/>
      <c r="P238" s="399"/>
      <c r="Q238" s="399"/>
      <c r="R238" s="399"/>
      <c r="S238" s="399"/>
      <c r="T238" s="399"/>
      <c r="U238" s="399"/>
      <c r="V238" s="399"/>
      <c r="W238" s="399"/>
      <c r="X238" s="399"/>
      <c r="Y238" s="400"/>
      <c r="Z238" s="398" t="s">
        <v>432</v>
      </c>
      <c r="AA238" s="399"/>
      <c r="AB238" s="399"/>
      <c r="AC238" s="399"/>
      <c r="AD238" s="399"/>
      <c r="AE238" s="399"/>
      <c r="AF238" s="399"/>
      <c r="AG238" s="399"/>
      <c r="AH238" s="399"/>
      <c r="AI238" s="399"/>
      <c r="AJ238" s="399"/>
      <c r="AK238" s="400"/>
      <c r="AL238" s="398" t="s">
        <v>450</v>
      </c>
      <c r="AM238" s="399"/>
      <c r="AN238" s="399"/>
      <c r="AO238" s="399"/>
      <c r="AP238" s="399"/>
      <c r="AQ238" s="399"/>
      <c r="AR238" s="399"/>
      <c r="AS238" s="399"/>
      <c r="AT238" s="399"/>
      <c r="AU238" s="399"/>
      <c r="AV238" s="399"/>
      <c r="AW238" s="400"/>
    </row>
    <row r="239" spans="1:49" s="53" customFormat="1" ht="21" customHeight="1" x14ac:dyDescent="0.3">
      <c r="A239" s="409"/>
      <c r="B239" s="401"/>
      <c r="C239" s="402"/>
      <c r="D239" s="402"/>
      <c r="E239" s="402"/>
      <c r="F239" s="402"/>
      <c r="G239" s="402"/>
      <c r="H239" s="402"/>
      <c r="I239" s="402"/>
      <c r="J239" s="402"/>
      <c r="K239" s="402"/>
      <c r="L239" s="402"/>
      <c r="M239" s="403"/>
      <c r="N239" s="401"/>
      <c r="O239" s="402"/>
      <c r="P239" s="402"/>
      <c r="Q239" s="402"/>
      <c r="R239" s="402"/>
      <c r="S239" s="402"/>
      <c r="T239" s="402"/>
      <c r="U239" s="402"/>
      <c r="V239" s="402"/>
      <c r="W239" s="402"/>
      <c r="X239" s="402"/>
      <c r="Y239" s="403"/>
      <c r="Z239" s="401"/>
      <c r="AA239" s="402"/>
      <c r="AB239" s="402"/>
      <c r="AC239" s="402"/>
      <c r="AD239" s="402"/>
      <c r="AE239" s="402"/>
      <c r="AF239" s="402"/>
      <c r="AG239" s="402"/>
      <c r="AH239" s="402"/>
      <c r="AI239" s="402"/>
      <c r="AJ239" s="402"/>
      <c r="AK239" s="403"/>
      <c r="AL239" s="401"/>
      <c r="AM239" s="402"/>
      <c r="AN239" s="402"/>
      <c r="AO239" s="402"/>
      <c r="AP239" s="402"/>
      <c r="AQ239" s="402"/>
      <c r="AR239" s="402"/>
      <c r="AS239" s="402"/>
      <c r="AT239" s="402"/>
      <c r="AU239" s="402"/>
      <c r="AV239" s="402"/>
      <c r="AW239" s="403"/>
    </row>
    <row r="240" spans="1:49" s="51" customFormat="1" ht="21" customHeight="1" thickBot="1" x14ac:dyDescent="0.3">
      <c r="A240" s="410"/>
      <c r="B240" s="373" t="str">
        <f>IF(ISBLANK(B238),"",CONCATENATE(LEFT(INDEX(B$71:B$102,MATCH(LEFT(B238,11)&amp;"*",B$71:B$102,0)+2),FIND("-",INDEX(B$71:B$102,MATCH(LEFT(B238,11)&amp;"*",B$71:B$102,0)+2))),A238))</f>
        <v/>
      </c>
      <c r="C240" s="374"/>
      <c r="D240" s="375"/>
      <c r="E240" s="163"/>
      <c r="F240" s="173"/>
      <c r="G240" s="165"/>
      <c r="H240" s="166"/>
      <c r="I240" s="166"/>
      <c r="J240" s="167"/>
      <c r="K240" s="168"/>
      <c r="L240" s="168"/>
      <c r="M240" s="168"/>
      <c r="N240" s="373" t="str">
        <f>IF(ISBLANK(N238),"",CONCATENATE(LEFT(INDEX(N$71:N$102,MATCH(LEFT(N238,11)&amp;"*",N$71:N$102,0)+2),FIND("-",INDEX(N$71:N$102,MATCH(LEFT(N238,11)&amp;"*",N$71:N$102,0)+2))),$A238))</f>
        <v/>
      </c>
      <c r="O240" s="374"/>
      <c r="P240" s="375"/>
      <c r="Q240" s="163"/>
      <c r="R240" s="164"/>
      <c r="S240" s="165"/>
      <c r="T240" s="166"/>
      <c r="U240" s="166"/>
      <c r="V240" s="167"/>
      <c r="W240" s="168"/>
      <c r="X240" s="164"/>
      <c r="Y240" s="168"/>
      <c r="Z240" s="373" t="str">
        <f>IF(ISBLANK(Z238),"",CONCATENATE(LEFT(INDEX(Z$71:Z$102,MATCH(LEFT(Z238,11)&amp;"*",Z$71:Z$102,0)+2),FIND("-",INDEX(Z$71:Z$102,MATCH(LEFT(Z238,11)&amp;"*",Z$71:Z$102,0)+2))),$A238))</f>
        <v>L021.23.07.S1-13</v>
      </c>
      <c r="AA240" s="374"/>
      <c r="AB240" s="375"/>
      <c r="AC240" s="238">
        <v>5</v>
      </c>
      <c r="AD240" s="173" t="s">
        <v>5</v>
      </c>
      <c r="AE240" s="169">
        <v>28</v>
      </c>
      <c r="AF240" s="171">
        <v>0</v>
      </c>
      <c r="AG240" s="171">
        <v>28</v>
      </c>
      <c r="AH240" s="170">
        <v>0</v>
      </c>
      <c r="AI240" s="172"/>
      <c r="AJ240" s="172" t="s">
        <v>58</v>
      </c>
      <c r="AK240" s="320">
        <f>25*AC240-SUM(AE240:AI240)</f>
        <v>69</v>
      </c>
      <c r="AL240" s="373" t="str">
        <f>IF(ISBLANK(AL238),"",CONCATENATE(LEFT(INDEX(AL$71:AL$102,MATCH(LEFT(AL238,11)&amp;"*",AL$71:AL$102,0)+2),FIND("-",INDEX(AL$71:AL$102,MATCH(LEFT(AL238,11)&amp;"*",AL$71:AL$102,0)+2))),$A238))</f>
        <v>L021.23.08.S2-13</v>
      </c>
      <c r="AM240" s="374"/>
      <c r="AN240" s="375"/>
      <c r="AO240" s="163">
        <v>4</v>
      </c>
      <c r="AP240" s="173" t="s">
        <v>5</v>
      </c>
      <c r="AQ240" s="165">
        <v>28</v>
      </c>
      <c r="AR240" s="166">
        <v>0</v>
      </c>
      <c r="AS240" s="166">
        <v>14</v>
      </c>
      <c r="AT240" s="167">
        <v>0</v>
      </c>
      <c r="AU240" s="168"/>
      <c r="AV240" s="168" t="s">
        <v>58</v>
      </c>
      <c r="AW240" s="320">
        <f>25*AO240-SUM(AQ240:AU240)</f>
        <v>58</v>
      </c>
    </row>
    <row r="241" spans="1:49" s="51" customFormat="1" ht="18" customHeight="1" thickTop="1" thickBot="1" x14ac:dyDescent="0.3">
      <c r="A241" s="70"/>
      <c r="B241" s="13"/>
      <c r="C241" s="13"/>
      <c r="D241" s="13"/>
      <c r="E241" s="13"/>
      <c r="F241" s="13"/>
      <c r="G241" s="13"/>
      <c r="H241" s="13"/>
      <c r="I241" s="13"/>
      <c r="J241" s="13"/>
      <c r="K241" s="13"/>
      <c r="L241" s="14"/>
      <c r="M241" s="14"/>
      <c r="N241" s="13"/>
      <c r="O241" s="295"/>
      <c r="P241" s="13"/>
      <c r="Q241" s="13"/>
      <c r="R241" s="13"/>
      <c r="S241" s="13"/>
      <c r="T241" s="13"/>
      <c r="U241" s="13"/>
      <c r="V241" s="13"/>
      <c r="W241" s="13"/>
      <c r="X241" s="14"/>
      <c r="Y241" s="14"/>
      <c r="Z241" s="13"/>
      <c r="AA241" s="13"/>
      <c r="AB241" s="13"/>
      <c r="AC241" s="13"/>
      <c r="AD241" s="13"/>
      <c r="AE241" s="13"/>
      <c r="AF241" s="13"/>
      <c r="AG241" s="13"/>
      <c r="AH241" s="13"/>
      <c r="AI241" s="13"/>
      <c r="AJ241" s="14"/>
      <c r="AK241" s="14"/>
      <c r="AL241" s="13"/>
      <c r="AM241" s="13"/>
      <c r="AN241" s="13"/>
      <c r="AO241" s="13"/>
      <c r="AP241" s="13"/>
      <c r="AQ241" s="13"/>
      <c r="AR241" s="13"/>
      <c r="AS241" s="13"/>
      <c r="AT241" s="13"/>
      <c r="AU241" s="13"/>
      <c r="AV241" s="14"/>
      <c r="AW241" s="14"/>
    </row>
    <row r="242" spans="1:49" s="51" customFormat="1" ht="15" customHeight="1" thickBot="1" x14ac:dyDescent="0.3">
      <c r="B242" s="63"/>
      <c r="C242" s="63"/>
      <c r="D242" s="63"/>
      <c r="E242" s="63"/>
      <c r="F242" s="63"/>
      <c r="G242" s="63"/>
      <c r="H242" s="471" t="s">
        <v>88</v>
      </c>
      <c r="I242" s="472"/>
      <c r="J242" s="472"/>
      <c r="K242" s="472"/>
      <c r="L242" s="472"/>
      <c r="M242" s="472"/>
      <c r="N242" s="472"/>
      <c r="O242" s="472"/>
      <c r="P242" s="472"/>
      <c r="Q242" s="472"/>
      <c r="R242" s="472"/>
      <c r="S242" s="472"/>
      <c r="T242" s="472"/>
      <c r="U242" s="472"/>
      <c r="V242" s="472"/>
      <c r="W242" s="472"/>
      <c r="X242" s="472"/>
      <c r="Y242" s="472"/>
      <c r="Z242" s="472"/>
      <c r="AA242" s="472"/>
      <c r="AB242" s="472"/>
      <c r="AC242" s="472"/>
      <c r="AD242" s="472"/>
      <c r="AE242" s="472"/>
      <c r="AF242" s="472"/>
      <c r="AG242" s="472"/>
      <c r="AH242" s="472"/>
      <c r="AI242" s="472"/>
      <c r="AJ242" s="472"/>
      <c r="AK242" s="472"/>
      <c r="AL242" s="472"/>
      <c r="AM242" s="472"/>
      <c r="AN242" s="472"/>
      <c r="AO242" s="472"/>
      <c r="AP242" s="472"/>
      <c r="AQ242" s="472"/>
      <c r="AR242" s="473"/>
      <c r="AS242" s="63"/>
      <c r="AT242" s="63"/>
      <c r="AU242" s="63"/>
      <c r="AV242" s="64"/>
      <c r="AW242" s="64"/>
    </row>
    <row r="243" spans="1:49" s="51" customFormat="1" ht="15" customHeight="1" x14ac:dyDescent="0.25">
      <c r="B243" s="63"/>
      <c r="C243" s="63"/>
      <c r="D243" s="63"/>
      <c r="E243" s="63"/>
      <c r="F243" s="63"/>
      <c r="G243" s="63"/>
      <c r="H243" s="63"/>
      <c r="I243" s="63"/>
      <c r="J243" s="63"/>
      <c r="K243" s="63"/>
      <c r="L243" s="64"/>
      <c r="M243" s="64"/>
      <c r="N243" s="63"/>
      <c r="O243" s="290"/>
      <c r="P243" s="63"/>
      <c r="Q243" s="63"/>
      <c r="R243" s="240"/>
      <c r="S243" s="240"/>
      <c r="T243" s="240"/>
      <c r="U243" s="240"/>
      <c r="V243" s="240"/>
      <c r="W243" s="240"/>
      <c r="X243" s="240"/>
      <c r="Y243" s="240"/>
      <c r="Z243" s="240"/>
      <c r="AA243" s="240"/>
      <c r="AB243" s="240"/>
      <c r="AC243" s="240"/>
      <c r="AD243" s="240"/>
      <c r="AE243" s="240"/>
      <c r="AF243" s="240"/>
      <c r="AG243" s="240"/>
      <c r="AH243" s="240"/>
      <c r="AI243" s="240"/>
      <c r="AJ243" s="240"/>
      <c r="AK243" s="240"/>
      <c r="AL243" s="240"/>
      <c r="AM243" s="240"/>
      <c r="AN243" s="63"/>
      <c r="AO243" s="63"/>
      <c r="AP243" s="63"/>
      <c r="AQ243" s="63"/>
      <c r="AR243" s="63"/>
      <c r="AS243" s="63"/>
      <c r="AT243" s="63"/>
      <c r="AU243" s="63"/>
      <c r="AV243" s="64"/>
      <c r="AW243" s="64"/>
    </row>
    <row r="244" spans="1:49" s="51" customFormat="1" ht="15" customHeight="1" x14ac:dyDescent="0.3">
      <c r="A244" s="363" t="s">
        <v>365</v>
      </c>
      <c r="B244" s="363"/>
      <c r="C244" s="363"/>
      <c r="D244" s="363"/>
      <c r="E244" s="363"/>
      <c r="F244" s="363"/>
      <c r="G244" s="363"/>
      <c r="H244" s="363"/>
      <c r="I244" s="363"/>
      <c r="J244" s="363"/>
      <c r="K244" s="363"/>
      <c r="L244" s="363"/>
      <c r="M244" s="363"/>
      <c r="N244" s="363"/>
      <c r="O244" s="363"/>
      <c r="P244" s="363"/>
      <c r="Q244" s="363"/>
      <c r="R244" s="363"/>
      <c r="S244" s="363"/>
      <c r="T244" s="363"/>
      <c r="U244" s="363"/>
      <c r="V244" s="363"/>
      <c r="W244" s="363"/>
      <c r="X244" s="363"/>
      <c r="Y244" s="363"/>
      <c r="Z244" s="363"/>
      <c r="AA244" s="363"/>
      <c r="AB244" s="363"/>
      <c r="AC244" s="363"/>
      <c r="AD244" s="363"/>
      <c r="AE244" s="363"/>
      <c r="AF244" s="363"/>
      <c r="AG244" s="363"/>
      <c r="AH244" s="363"/>
      <c r="AI244" s="363"/>
      <c r="AJ244" s="363"/>
      <c r="AK244" s="363"/>
      <c r="AL244" s="363"/>
      <c r="AM244" s="363"/>
      <c r="AN244" s="363"/>
      <c r="AO244" s="363"/>
      <c r="AP244" s="363"/>
      <c r="AQ244" s="363"/>
      <c r="AR244" s="363"/>
      <c r="AS244" s="363"/>
      <c r="AT244" s="363"/>
      <c r="AU244" s="363"/>
      <c r="AV244" s="363"/>
      <c r="AW244" s="363"/>
    </row>
    <row r="245" spans="1:49" ht="21" customHeight="1" x14ac:dyDescent="0.25">
      <c r="A245" s="51"/>
      <c r="B245" s="51"/>
      <c r="C245" s="51"/>
      <c r="D245" s="51"/>
      <c r="E245" s="51"/>
      <c r="F245" s="51"/>
      <c r="G245" s="51"/>
      <c r="H245" s="51"/>
      <c r="I245" s="51"/>
      <c r="J245" s="51"/>
      <c r="K245" s="51"/>
      <c r="L245" s="51"/>
      <c r="M245" s="51"/>
      <c r="N245" s="51"/>
      <c r="O245" s="297"/>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64"/>
      <c r="AW245" s="64"/>
    </row>
    <row r="246" spans="1:49" s="51" customFormat="1" ht="21" customHeight="1" x14ac:dyDescent="0.25">
      <c r="B246" s="367" t="s">
        <v>39</v>
      </c>
      <c r="C246" s="367"/>
      <c r="D246" s="367"/>
      <c r="E246" s="367"/>
      <c r="F246" s="367"/>
      <c r="G246" s="367"/>
      <c r="H246" s="367"/>
      <c r="I246" s="367"/>
      <c r="J246" s="77"/>
      <c r="K246" s="77"/>
      <c r="L246" s="43"/>
      <c r="M246" s="43"/>
      <c r="N246" s="75"/>
      <c r="O246" s="289"/>
      <c r="P246" s="75"/>
      <c r="Q246" s="75"/>
      <c r="R246" s="76"/>
      <c r="S246" s="77"/>
      <c r="T246" s="77"/>
      <c r="U246" s="77"/>
      <c r="V246" s="77"/>
      <c r="W246" s="77"/>
      <c r="X246" s="43"/>
      <c r="Y246" s="43"/>
      <c r="Z246" s="75"/>
      <c r="AA246" s="75"/>
      <c r="AB246" s="75"/>
      <c r="AC246" s="75"/>
      <c r="AD246" s="76"/>
      <c r="AE246" s="77"/>
      <c r="AF246" s="77"/>
      <c r="AG246" s="77"/>
      <c r="AH246" s="77"/>
      <c r="AI246" s="77"/>
      <c r="AJ246" s="43"/>
      <c r="AK246" s="43"/>
      <c r="AL246" s="75"/>
      <c r="AM246" s="75"/>
      <c r="AN246" s="367" t="s">
        <v>42</v>
      </c>
      <c r="AO246" s="367"/>
      <c r="AP246" s="367"/>
      <c r="AQ246" s="367"/>
      <c r="AR246" s="367"/>
      <c r="AS246" s="367"/>
      <c r="AT246" s="367"/>
      <c r="AU246" s="367"/>
      <c r="AV246" s="43"/>
      <c r="AW246" s="43"/>
    </row>
    <row r="247" spans="1:49" s="51" customFormat="1" ht="21" customHeight="1" x14ac:dyDescent="0.25">
      <c r="B247" s="368" t="str">
        <f>Coperta!B$46</f>
        <v>Conf.univ.dr.ing. Florin DRĂGAN</v>
      </c>
      <c r="C247" s="368"/>
      <c r="D247" s="368"/>
      <c r="E247" s="368"/>
      <c r="F247" s="368"/>
      <c r="G247" s="368"/>
      <c r="H247" s="368"/>
      <c r="I247" s="368"/>
      <c r="J247" s="63"/>
      <c r="K247" s="63"/>
      <c r="L247" s="64"/>
      <c r="M247" s="64"/>
      <c r="N247" s="63"/>
      <c r="O247" s="290"/>
      <c r="P247" s="63"/>
      <c r="Q247" s="63"/>
      <c r="R247" s="63"/>
      <c r="S247" s="63"/>
      <c r="T247" s="63"/>
      <c r="U247" s="63"/>
      <c r="V247" s="63"/>
      <c r="W247" s="63"/>
      <c r="X247" s="64"/>
      <c r="Y247" s="64"/>
      <c r="Z247" s="63"/>
      <c r="AA247" s="63"/>
      <c r="AB247" s="63"/>
      <c r="AC247" s="63"/>
      <c r="AD247" s="63"/>
      <c r="AE247" s="63"/>
      <c r="AF247" s="63"/>
      <c r="AG247" s="63"/>
      <c r="AH247" s="63"/>
      <c r="AI247" s="63"/>
      <c r="AJ247" s="64"/>
      <c r="AK247" s="64"/>
      <c r="AL247" s="63"/>
      <c r="AM247" s="63"/>
      <c r="AN247" s="368" t="str">
        <f>Coperta!N$46</f>
        <v>Prof.univ.dr.ing. Marius-George MARCU</v>
      </c>
      <c r="AO247" s="368"/>
      <c r="AP247" s="368"/>
      <c r="AQ247" s="368"/>
      <c r="AR247" s="368"/>
      <c r="AS247" s="368"/>
      <c r="AT247" s="368"/>
      <c r="AU247" s="368"/>
      <c r="AV247" s="64"/>
      <c r="AW247" s="64"/>
    </row>
    <row r="248" spans="1:49" s="51" customFormat="1" ht="21" customHeight="1" x14ac:dyDescent="0.25">
      <c r="B248" s="18"/>
      <c r="C248" s="18"/>
      <c r="D248" s="18"/>
      <c r="E248" s="18"/>
      <c r="F248" s="18"/>
      <c r="G248" s="18"/>
      <c r="H248" s="18"/>
      <c r="I248" s="18"/>
      <c r="J248" s="63"/>
      <c r="K248" s="63"/>
      <c r="L248" s="64"/>
      <c r="M248" s="64"/>
      <c r="N248" s="63"/>
      <c r="O248" s="290"/>
      <c r="P248" s="63"/>
      <c r="Q248" s="63"/>
      <c r="R248" s="63"/>
      <c r="S248" s="63"/>
      <c r="T248" s="63"/>
      <c r="U248" s="63"/>
      <c r="V248" s="63"/>
      <c r="W248" s="63"/>
      <c r="X248" s="64"/>
      <c r="Y248" s="64"/>
      <c r="Z248" s="63"/>
      <c r="AA248" s="63"/>
      <c r="AB248" s="63"/>
      <c r="AC248" s="63"/>
      <c r="AD248" s="63"/>
      <c r="AE248" s="63"/>
      <c r="AF248" s="63"/>
      <c r="AG248" s="63"/>
      <c r="AH248" s="63"/>
      <c r="AI248" s="63"/>
      <c r="AJ248" s="64"/>
      <c r="AK248" s="64"/>
      <c r="AL248" s="63"/>
      <c r="AM248" s="63"/>
      <c r="AN248" s="18"/>
      <c r="AO248" s="18"/>
      <c r="AP248" s="18"/>
      <c r="AQ248" s="18"/>
      <c r="AR248" s="18"/>
      <c r="AS248" s="18"/>
      <c r="AT248" s="18"/>
      <c r="AU248" s="18"/>
      <c r="AV248" s="64"/>
      <c r="AW248" s="64"/>
    </row>
    <row r="249" spans="1:49" s="51" customFormat="1" ht="13.8" x14ac:dyDescent="0.25">
      <c r="B249" s="63"/>
      <c r="C249" s="63"/>
      <c r="D249" s="63"/>
      <c r="E249" s="63"/>
      <c r="F249" s="63"/>
      <c r="G249" s="63"/>
      <c r="H249" s="63"/>
      <c r="I249" s="63"/>
      <c r="J249" s="63"/>
      <c r="K249" s="63"/>
      <c r="L249" s="64"/>
      <c r="M249" s="64"/>
      <c r="N249" s="63"/>
      <c r="O249" s="290"/>
      <c r="P249" s="63"/>
      <c r="Q249" s="63"/>
      <c r="R249" s="63"/>
      <c r="S249" s="63"/>
      <c r="T249" s="63"/>
      <c r="U249" s="63"/>
      <c r="V249" s="63"/>
      <c r="W249" s="63"/>
      <c r="X249" s="64"/>
      <c r="Y249" s="64"/>
      <c r="Z249" s="63"/>
      <c r="AA249" s="63"/>
      <c r="AB249" s="63"/>
      <c r="AC249" s="63"/>
      <c r="AD249" s="63"/>
      <c r="AE249" s="63"/>
      <c r="AF249" s="63"/>
      <c r="AG249" s="63"/>
      <c r="AH249" s="63"/>
      <c r="AI249" s="63"/>
      <c r="AJ249" s="64"/>
      <c r="AK249" s="64"/>
      <c r="AL249" s="63"/>
      <c r="AM249" s="63"/>
      <c r="AN249" s="63"/>
      <c r="AO249" s="63"/>
      <c r="AP249" s="63"/>
      <c r="AQ249" s="63"/>
      <c r="AR249" s="63"/>
      <c r="AS249" s="63"/>
      <c r="AT249" s="63"/>
      <c r="AU249" s="63"/>
      <c r="AV249" s="64"/>
      <c r="AW249" s="64"/>
    </row>
    <row r="250" spans="1:49" s="51" customFormat="1" ht="13.8" x14ac:dyDescent="0.25">
      <c r="A250" s="1"/>
      <c r="B250" s="63"/>
      <c r="D250" s="63"/>
      <c r="E250" s="63"/>
      <c r="F250" s="63"/>
      <c r="G250" s="63"/>
      <c r="H250" s="63"/>
      <c r="I250" s="63"/>
      <c r="J250" s="63"/>
      <c r="K250" s="63"/>
      <c r="L250" s="64"/>
      <c r="M250" s="64"/>
      <c r="N250" s="63"/>
      <c r="O250" s="290"/>
      <c r="P250" s="63"/>
      <c r="Q250" s="63"/>
      <c r="R250" s="63"/>
      <c r="S250" s="63"/>
      <c r="T250" s="63"/>
      <c r="U250" s="63"/>
      <c r="V250" s="63"/>
      <c r="W250" s="63"/>
      <c r="X250" s="64"/>
      <c r="Y250" s="64"/>
      <c r="Z250" s="63"/>
      <c r="AA250" s="63"/>
      <c r="AB250" s="63"/>
      <c r="AC250" s="63"/>
      <c r="AD250" s="63"/>
      <c r="AE250" s="63"/>
      <c r="AF250" s="63"/>
      <c r="AG250" s="63"/>
      <c r="AH250" s="63"/>
      <c r="AI250" s="63"/>
      <c r="AJ250" s="64"/>
      <c r="AK250" s="64"/>
      <c r="AL250" s="63"/>
      <c r="AM250" s="63"/>
      <c r="AN250" s="63"/>
      <c r="AP250" s="63"/>
      <c r="AR250" s="63"/>
      <c r="AS250" s="63"/>
      <c r="AT250" s="63"/>
      <c r="AU250" s="63"/>
      <c r="AV250" s="64"/>
      <c r="AW250" s="64"/>
    </row>
    <row r="251" spans="1:49" ht="13.8" x14ac:dyDescent="0.25">
      <c r="A251" s="1"/>
      <c r="B251" s="63"/>
      <c r="C251" s="51"/>
      <c r="D251" s="63"/>
      <c r="E251" s="63"/>
      <c r="F251" s="63"/>
      <c r="G251" s="63"/>
      <c r="H251" s="63"/>
      <c r="I251" s="63"/>
      <c r="J251" s="63"/>
      <c r="K251" s="63"/>
      <c r="L251" s="64"/>
      <c r="M251" s="64"/>
      <c r="N251" s="63"/>
      <c r="O251" s="290"/>
      <c r="P251" s="63"/>
      <c r="Q251" s="63"/>
      <c r="R251" s="63"/>
      <c r="S251" s="63"/>
      <c r="T251" s="63"/>
      <c r="U251" s="63"/>
      <c r="V251" s="63"/>
      <c r="W251" s="63"/>
      <c r="X251" s="64"/>
      <c r="Y251" s="64"/>
      <c r="Z251" s="63"/>
      <c r="AA251" s="63"/>
      <c r="AB251" s="63"/>
      <c r="AC251" s="63"/>
      <c r="AD251" s="63"/>
      <c r="AE251" s="63"/>
      <c r="AF251" s="63"/>
      <c r="AG251" s="63"/>
      <c r="AH251" s="63"/>
      <c r="AI251" s="63"/>
      <c r="AJ251" s="64"/>
      <c r="AK251" s="64"/>
      <c r="AL251" s="63"/>
      <c r="AM251" s="63"/>
      <c r="AN251" s="63"/>
      <c r="AO251" s="51"/>
      <c r="AP251" s="63"/>
      <c r="AQ251" s="51"/>
      <c r="AR251" s="63"/>
      <c r="AS251" s="63"/>
      <c r="AT251" s="63"/>
      <c r="AU251" s="63"/>
      <c r="AV251" s="64"/>
      <c r="AW251" s="64"/>
    </row>
    <row r="252" spans="1:49" ht="13.8" x14ac:dyDescent="0.25">
      <c r="A252" s="1" t="s">
        <v>46</v>
      </c>
      <c r="B252" s="2"/>
      <c r="C252" s="2"/>
      <c r="D252" s="2"/>
      <c r="E252" s="2"/>
      <c r="F252" s="2"/>
      <c r="G252" s="2"/>
      <c r="H252" s="2"/>
      <c r="I252" s="2"/>
      <c r="J252" s="2"/>
      <c r="K252" s="2"/>
      <c r="L252" s="3"/>
      <c r="M252" s="3"/>
      <c r="N252" s="2"/>
      <c r="O252" s="287"/>
      <c r="P252" s="2"/>
      <c r="Q252" s="2"/>
      <c r="R252" s="2"/>
      <c r="S252" s="2"/>
      <c r="T252" s="2"/>
      <c r="U252" s="2"/>
      <c r="V252" s="2"/>
      <c r="W252" s="2"/>
      <c r="X252" s="3"/>
      <c r="Y252" s="3"/>
    </row>
    <row r="253" spans="1:49" ht="13.8" x14ac:dyDescent="0.25">
      <c r="A253" s="126" t="str">
        <f>Coperta!A$4</f>
        <v>Facultatea AUTOMATICĂ ȘI CALCULATOARE</v>
      </c>
    </row>
    <row r="254" spans="1:49" ht="13.8" x14ac:dyDescent="0.25">
      <c r="C254" s="6"/>
      <c r="D254" s="6"/>
      <c r="E254" s="6"/>
      <c r="F254" s="6"/>
      <c r="G254" s="6"/>
      <c r="H254" s="6"/>
      <c r="I254" s="6"/>
      <c r="J254" s="6"/>
      <c r="K254" s="6"/>
      <c r="L254" s="7"/>
      <c r="M254" s="7"/>
    </row>
    <row r="255" spans="1:49" ht="13.8" x14ac:dyDescent="0.25">
      <c r="A255" s="6" t="s">
        <v>73</v>
      </c>
      <c r="C255" s="6"/>
      <c r="D255" s="6"/>
      <c r="E255" s="6"/>
      <c r="F255" s="6"/>
      <c r="G255" s="6"/>
      <c r="H255" s="126" t="str">
        <f>Coperta!J$27</f>
        <v>ŞTIINŢE INGINEREŞTI</v>
      </c>
      <c r="I255" s="6"/>
      <c r="J255" s="6"/>
      <c r="K255" s="6"/>
      <c r="L255" s="7"/>
      <c r="M255" s="7"/>
    </row>
    <row r="256" spans="1:49" ht="13.8" x14ac:dyDescent="0.25">
      <c r="A256" s="6" t="s">
        <v>71</v>
      </c>
      <c r="C256" s="6"/>
      <c r="D256" s="6"/>
      <c r="E256" s="6"/>
      <c r="F256" s="6"/>
      <c r="G256" s="6"/>
      <c r="H256" s="126" t="str">
        <f>Coperta!J$29</f>
        <v>INGINERIA SISTEMELOR, CALCULATOARE ŞI TEHNOLOGIA INFORMAŢIEI</v>
      </c>
      <c r="I256" s="6"/>
      <c r="J256" s="6"/>
      <c r="K256" s="6"/>
      <c r="L256" s="7"/>
      <c r="M256" s="7"/>
    </row>
    <row r="257" spans="1:49" s="51" customFormat="1" ht="13.8" x14ac:dyDescent="0.25">
      <c r="A257" s="6" t="s">
        <v>72</v>
      </c>
      <c r="B257" s="4"/>
      <c r="C257" s="6"/>
      <c r="D257" s="6"/>
      <c r="E257" s="6"/>
      <c r="F257" s="6"/>
      <c r="G257" s="6"/>
      <c r="H257" s="126" t="str">
        <f>Coperta!J$31</f>
        <v>INGINERIA SISTEMELOR</v>
      </c>
      <c r="I257" s="6"/>
      <c r="J257" s="6"/>
      <c r="K257" s="6"/>
      <c r="L257" s="7"/>
      <c r="M257" s="7"/>
      <c r="N257" s="4"/>
      <c r="O257" s="286"/>
      <c r="P257" s="4"/>
      <c r="Q257" s="4"/>
      <c r="R257" s="4"/>
      <c r="S257" s="4" t="s">
        <v>31</v>
      </c>
      <c r="T257" s="4"/>
      <c r="U257" s="4"/>
      <c r="V257" s="4"/>
      <c r="W257" s="4"/>
      <c r="X257" s="5"/>
      <c r="Y257" s="5"/>
      <c r="Z257" s="4"/>
      <c r="AA257" s="4"/>
      <c r="AB257" s="4"/>
      <c r="AC257" s="4"/>
      <c r="AD257" s="4"/>
      <c r="AE257" s="4"/>
      <c r="AF257" s="4"/>
      <c r="AG257" s="4"/>
      <c r="AH257" s="4"/>
      <c r="AI257" s="4"/>
      <c r="AJ257" s="5"/>
      <c r="AK257" s="5"/>
      <c r="AL257" s="4"/>
      <c r="AM257" s="4"/>
      <c r="AN257" s="4"/>
      <c r="AO257" s="4"/>
      <c r="AP257" s="4"/>
      <c r="AQ257" s="4"/>
      <c r="AR257" s="4"/>
      <c r="AS257" s="4"/>
      <c r="AT257" s="4"/>
      <c r="AU257" s="4"/>
      <c r="AV257" s="5"/>
      <c r="AW257" s="5"/>
    </row>
    <row r="258" spans="1:49" s="53" customFormat="1" ht="17.399999999999999" x14ac:dyDescent="0.3">
      <c r="A258" s="6" t="s">
        <v>90</v>
      </c>
      <c r="B258" s="4"/>
      <c r="C258" s="6"/>
      <c r="D258" s="6"/>
      <c r="E258" s="6"/>
      <c r="F258" s="6"/>
      <c r="G258" s="6"/>
      <c r="H258" s="126" t="str">
        <f>Coperta!J$25</f>
        <v>AUTOMATICĂ ȘI INFORMATICĂ APLICATĂ</v>
      </c>
      <c r="I258" s="126"/>
      <c r="J258" s="63"/>
      <c r="K258" s="63"/>
      <c r="L258" s="64"/>
      <c r="M258" s="64"/>
      <c r="N258" s="63"/>
      <c r="O258" s="290"/>
      <c r="P258" s="63"/>
      <c r="Q258" s="63"/>
      <c r="R258" s="63"/>
      <c r="S258" s="63"/>
      <c r="T258" s="63"/>
      <c r="U258" s="63"/>
      <c r="V258" s="63"/>
      <c r="W258" s="63"/>
      <c r="X258" s="64"/>
      <c r="Y258" s="64"/>
      <c r="Z258" s="63"/>
      <c r="AA258" s="63"/>
      <c r="AB258" s="63"/>
      <c r="AC258" s="63"/>
      <c r="AD258" s="63"/>
      <c r="AE258" s="63"/>
      <c r="AF258" s="63"/>
      <c r="AG258" s="63"/>
      <c r="AH258" s="63"/>
      <c r="AI258" s="63"/>
      <c r="AJ258" s="64"/>
      <c r="AK258" s="64"/>
      <c r="AL258" s="63"/>
      <c r="AM258" s="63"/>
      <c r="AN258" s="63"/>
      <c r="AO258" s="63"/>
      <c r="AP258" s="63"/>
      <c r="AQ258" s="63"/>
      <c r="AR258" s="63"/>
      <c r="AS258" s="63"/>
      <c r="AT258" s="63"/>
      <c r="AU258" s="63"/>
      <c r="AV258" s="64"/>
      <c r="AW258" s="64"/>
    </row>
    <row r="259" spans="1:49" s="53" customFormat="1" ht="17.399999999999999" x14ac:dyDescent="0.3">
      <c r="B259" s="63"/>
      <c r="C259" s="63"/>
      <c r="D259" s="63"/>
      <c r="E259" s="54"/>
      <c r="F259" s="54"/>
      <c r="G259" s="54"/>
      <c r="H259" s="54"/>
      <c r="I259" s="54"/>
      <c r="J259" s="54"/>
      <c r="K259" s="54"/>
      <c r="L259" s="54" t="s">
        <v>31</v>
      </c>
      <c r="M259" s="54"/>
      <c r="N259" s="63"/>
      <c r="O259" s="290"/>
      <c r="P259" s="63"/>
      <c r="Q259" s="54"/>
      <c r="R259" s="54"/>
      <c r="S259" s="54"/>
      <c r="T259" s="54"/>
      <c r="U259" s="54"/>
      <c r="V259" s="54"/>
      <c r="W259" s="54"/>
      <c r="X259" s="54"/>
      <c r="Y259" s="54"/>
      <c r="Z259" s="63"/>
      <c r="AA259" s="63"/>
      <c r="AB259" s="63"/>
      <c r="AC259" s="54"/>
      <c r="AD259" s="54"/>
      <c r="AE259" s="54"/>
      <c r="AF259" s="54"/>
      <c r="AG259" s="54"/>
      <c r="AH259" s="54"/>
      <c r="AI259" s="54"/>
      <c r="AJ259" s="54"/>
      <c r="AK259" s="54"/>
      <c r="AL259" s="63"/>
      <c r="AM259" s="63"/>
      <c r="AN259" s="63"/>
      <c r="AO259" s="54"/>
      <c r="AP259" s="54"/>
      <c r="AQ259" s="54"/>
      <c r="AR259" s="54"/>
      <c r="AS259" s="54"/>
      <c r="AT259" s="54"/>
      <c r="AU259" s="54"/>
      <c r="AV259" s="54"/>
      <c r="AW259" s="54"/>
    </row>
    <row r="260" spans="1:49" s="53" customFormat="1" ht="21" customHeight="1" x14ac:dyDescent="0.3">
      <c r="B260" s="63"/>
      <c r="C260" s="63"/>
      <c r="D260" s="63"/>
      <c r="E260" s="54"/>
      <c r="F260" s="54"/>
      <c r="G260" s="54"/>
      <c r="H260" s="54"/>
      <c r="I260" s="54"/>
      <c r="J260" s="54"/>
      <c r="K260" s="54"/>
      <c r="L260" s="54"/>
      <c r="M260" s="54"/>
      <c r="N260" s="63"/>
      <c r="O260" s="290"/>
      <c r="P260" s="63"/>
      <c r="Q260" s="54"/>
      <c r="R260" s="54"/>
      <c r="S260" s="54"/>
      <c r="T260" s="54"/>
      <c r="U260" s="54"/>
      <c r="V260" s="54"/>
      <c r="W260" s="54"/>
      <c r="X260" s="54"/>
      <c r="Y260" s="54"/>
      <c r="Z260" s="63"/>
      <c r="AA260" s="63"/>
      <c r="AB260" s="63"/>
      <c r="AC260" s="54"/>
      <c r="AD260" s="54"/>
      <c r="AE260" s="54"/>
      <c r="AF260" s="54"/>
      <c r="AG260" s="54"/>
      <c r="AH260" s="54"/>
      <c r="AI260" s="54"/>
      <c r="AJ260" s="54"/>
      <c r="AK260" s="54"/>
      <c r="AL260" s="63"/>
      <c r="AM260" s="63"/>
      <c r="AN260" s="63"/>
      <c r="AO260" s="54"/>
      <c r="AP260" s="54"/>
      <c r="AQ260" s="54"/>
      <c r="AR260" s="54"/>
      <c r="AS260" s="54"/>
      <c r="AT260" s="54"/>
      <c r="AU260" s="54"/>
      <c r="AV260" s="54"/>
      <c r="AW260" s="54"/>
    </row>
    <row r="261" spans="1:49" s="50" customFormat="1" ht="21" customHeight="1" x14ac:dyDescent="0.3">
      <c r="A261" s="407" t="s">
        <v>81</v>
      </c>
      <c r="B261" s="407"/>
      <c r="C261" s="407"/>
      <c r="D261" s="407"/>
      <c r="E261" s="407"/>
      <c r="F261" s="407"/>
      <c r="G261" s="407"/>
      <c r="H261" s="407"/>
      <c r="I261" s="407"/>
      <c r="J261" s="407"/>
      <c r="K261" s="407"/>
      <c r="L261" s="407"/>
      <c r="M261" s="407"/>
      <c r="N261" s="407"/>
      <c r="O261" s="407"/>
      <c r="P261" s="407"/>
      <c r="Q261" s="407"/>
      <c r="R261" s="407"/>
      <c r="S261" s="407"/>
      <c r="T261" s="407"/>
      <c r="U261" s="407"/>
      <c r="V261" s="407"/>
      <c r="W261" s="407"/>
      <c r="X261" s="407"/>
      <c r="Y261" s="407"/>
      <c r="Z261" s="407"/>
      <c r="AA261" s="407"/>
      <c r="AB261" s="407"/>
      <c r="AC261" s="407"/>
      <c r="AD261" s="407"/>
      <c r="AE261" s="407"/>
      <c r="AF261" s="407"/>
      <c r="AG261" s="407"/>
      <c r="AH261" s="407"/>
      <c r="AI261" s="407"/>
      <c r="AJ261" s="407"/>
      <c r="AK261" s="407"/>
      <c r="AL261" s="407"/>
      <c r="AM261" s="407"/>
      <c r="AN261" s="407"/>
      <c r="AO261" s="407"/>
      <c r="AP261" s="407"/>
      <c r="AQ261" s="407"/>
      <c r="AR261" s="407"/>
      <c r="AS261" s="407"/>
      <c r="AT261" s="407"/>
      <c r="AU261" s="407"/>
      <c r="AV261" s="407"/>
      <c r="AW261" s="407"/>
    </row>
    <row r="262" spans="1:49" s="51" customFormat="1" ht="21" customHeight="1" thickBot="1" x14ac:dyDescent="0.3">
      <c r="A262" s="407" t="str">
        <f>A16</f>
        <v>Pentru seria de studenti 2023-2027</v>
      </c>
      <c r="B262" s="407"/>
      <c r="C262" s="407"/>
      <c r="D262" s="407"/>
      <c r="E262" s="407"/>
      <c r="F262" s="407"/>
      <c r="G262" s="407"/>
      <c r="H262" s="407"/>
      <c r="I262" s="407"/>
      <c r="J262" s="407"/>
      <c r="K262" s="407"/>
      <c r="L262" s="407"/>
      <c r="M262" s="407"/>
      <c r="N262" s="407"/>
      <c r="O262" s="407"/>
      <c r="P262" s="407"/>
      <c r="Q262" s="407"/>
      <c r="R262" s="407"/>
      <c r="S262" s="407"/>
      <c r="T262" s="407"/>
      <c r="U262" s="407"/>
      <c r="V262" s="407"/>
      <c r="W262" s="407"/>
      <c r="X262" s="407"/>
      <c r="Y262" s="407"/>
      <c r="Z262" s="407"/>
      <c r="AA262" s="407"/>
      <c r="AB262" s="407"/>
      <c r="AC262" s="407"/>
      <c r="AD262" s="407"/>
      <c r="AE262" s="407"/>
      <c r="AF262" s="407"/>
      <c r="AG262" s="407"/>
      <c r="AH262" s="407"/>
      <c r="AI262" s="407"/>
      <c r="AJ262" s="407"/>
      <c r="AK262" s="407"/>
      <c r="AL262" s="407"/>
      <c r="AM262" s="407"/>
      <c r="AN262" s="407"/>
      <c r="AO262" s="407"/>
      <c r="AP262" s="407"/>
      <c r="AQ262" s="407"/>
      <c r="AR262" s="407"/>
      <c r="AS262" s="407"/>
      <c r="AT262" s="407"/>
      <c r="AU262" s="407"/>
      <c r="AV262" s="407"/>
      <c r="AW262" s="407"/>
    </row>
    <row r="263" spans="1:49" s="51" customFormat="1" ht="21" customHeight="1" thickTop="1" thickBot="1" x14ac:dyDescent="0.3">
      <c r="B263" s="388" t="str">
        <f>B69</f>
        <v>ANUL III (2025-2026)</v>
      </c>
      <c r="C263" s="389"/>
      <c r="D263" s="389"/>
      <c r="E263" s="389"/>
      <c r="F263" s="389"/>
      <c r="G263" s="389"/>
      <c r="H263" s="389"/>
      <c r="I263" s="389"/>
      <c r="J263" s="389"/>
      <c r="K263" s="389"/>
      <c r="L263" s="389"/>
      <c r="M263" s="389"/>
      <c r="N263" s="389"/>
      <c r="O263" s="389"/>
      <c r="P263" s="389"/>
      <c r="Q263" s="389"/>
      <c r="R263" s="389"/>
      <c r="S263" s="389"/>
      <c r="T263" s="389"/>
      <c r="U263" s="389"/>
      <c r="V263" s="389"/>
      <c r="W263" s="389"/>
      <c r="X263" s="389"/>
      <c r="Y263" s="389"/>
      <c r="Z263" s="388" t="str">
        <f>Z69</f>
        <v>ANUL IV (2026-2027)</v>
      </c>
      <c r="AA263" s="389"/>
      <c r="AB263" s="389"/>
      <c r="AC263" s="389"/>
      <c r="AD263" s="389"/>
      <c r="AE263" s="389"/>
      <c r="AF263" s="389"/>
      <c r="AG263" s="389"/>
      <c r="AH263" s="389"/>
      <c r="AI263" s="389"/>
      <c r="AJ263" s="389"/>
      <c r="AK263" s="389"/>
      <c r="AL263" s="389"/>
      <c r="AM263" s="389"/>
      <c r="AN263" s="389"/>
      <c r="AO263" s="389"/>
      <c r="AP263" s="389"/>
      <c r="AQ263" s="389"/>
      <c r="AR263" s="389"/>
      <c r="AS263" s="389"/>
      <c r="AT263" s="389"/>
      <c r="AU263" s="389"/>
      <c r="AV263" s="389"/>
      <c r="AW263" s="389"/>
    </row>
    <row r="264" spans="1:49" s="53" customFormat="1" ht="21" customHeight="1" thickTop="1" thickBot="1" x14ac:dyDescent="0.35">
      <c r="A264" s="52"/>
      <c r="B264" s="388" t="s">
        <v>75</v>
      </c>
      <c r="C264" s="389"/>
      <c r="D264" s="389"/>
      <c r="E264" s="389"/>
      <c r="F264" s="389"/>
      <c r="G264" s="389"/>
      <c r="H264" s="389"/>
      <c r="I264" s="389"/>
      <c r="J264" s="389"/>
      <c r="K264" s="389"/>
      <c r="L264" s="389"/>
      <c r="M264" s="389"/>
      <c r="N264" s="388" t="s">
        <v>76</v>
      </c>
      <c r="O264" s="389"/>
      <c r="P264" s="389"/>
      <c r="Q264" s="389"/>
      <c r="R264" s="389"/>
      <c r="S264" s="389"/>
      <c r="T264" s="389"/>
      <c r="U264" s="389"/>
      <c r="V264" s="389"/>
      <c r="W264" s="389"/>
      <c r="X264" s="389"/>
      <c r="Y264" s="389"/>
      <c r="Z264" s="388" t="s">
        <v>77</v>
      </c>
      <c r="AA264" s="389"/>
      <c r="AB264" s="389"/>
      <c r="AC264" s="389"/>
      <c r="AD264" s="389"/>
      <c r="AE264" s="389"/>
      <c r="AF264" s="389"/>
      <c r="AG264" s="389"/>
      <c r="AH264" s="389"/>
      <c r="AI264" s="389"/>
      <c r="AJ264" s="389"/>
      <c r="AK264" s="389"/>
      <c r="AL264" s="389" t="s">
        <v>78</v>
      </c>
      <c r="AM264" s="389"/>
      <c r="AN264" s="389"/>
      <c r="AO264" s="389"/>
      <c r="AP264" s="389"/>
      <c r="AQ264" s="389"/>
      <c r="AR264" s="389"/>
      <c r="AS264" s="389"/>
      <c r="AT264" s="389"/>
      <c r="AU264" s="389"/>
      <c r="AV264" s="389"/>
      <c r="AW264" s="389"/>
    </row>
    <row r="265" spans="1:49" s="53" customFormat="1" ht="27" customHeight="1" thickTop="1" x14ac:dyDescent="0.3">
      <c r="A265" s="408" t="s">
        <v>236</v>
      </c>
      <c r="B265" s="398"/>
      <c r="C265" s="399"/>
      <c r="D265" s="399"/>
      <c r="E265" s="399"/>
      <c r="F265" s="399"/>
      <c r="G265" s="399"/>
      <c r="H265" s="399"/>
      <c r="I265" s="399"/>
      <c r="J265" s="399"/>
      <c r="K265" s="399"/>
      <c r="L265" s="399"/>
      <c r="M265" s="400"/>
      <c r="N265" s="398"/>
      <c r="O265" s="399"/>
      <c r="P265" s="399"/>
      <c r="Q265" s="399"/>
      <c r="R265" s="399"/>
      <c r="S265" s="399"/>
      <c r="T265" s="399"/>
      <c r="U265" s="399"/>
      <c r="V265" s="399"/>
      <c r="W265" s="399"/>
      <c r="X265" s="399"/>
      <c r="Y265" s="400"/>
      <c r="Z265" s="398" t="s">
        <v>401</v>
      </c>
      <c r="AA265" s="399"/>
      <c r="AB265" s="399"/>
      <c r="AC265" s="399"/>
      <c r="AD265" s="399"/>
      <c r="AE265" s="399"/>
      <c r="AF265" s="399"/>
      <c r="AG265" s="399"/>
      <c r="AH265" s="399"/>
      <c r="AI265" s="399"/>
      <c r="AJ265" s="399"/>
      <c r="AK265" s="400"/>
      <c r="AL265" s="398" t="s">
        <v>402</v>
      </c>
      <c r="AM265" s="399"/>
      <c r="AN265" s="399"/>
      <c r="AO265" s="399"/>
      <c r="AP265" s="399"/>
      <c r="AQ265" s="399"/>
      <c r="AR265" s="399"/>
      <c r="AS265" s="399"/>
      <c r="AT265" s="399"/>
      <c r="AU265" s="399"/>
      <c r="AV265" s="399"/>
      <c r="AW265" s="400"/>
    </row>
    <row r="266" spans="1:49" s="53" customFormat="1" ht="27" customHeight="1" x14ac:dyDescent="0.3">
      <c r="A266" s="409"/>
      <c r="B266" s="401"/>
      <c r="C266" s="402"/>
      <c r="D266" s="402"/>
      <c r="E266" s="402"/>
      <c r="F266" s="402"/>
      <c r="G266" s="402"/>
      <c r="H266" s="402"/>
      <c r="I266" s="402"/>
      <c r="J266" s="402"/>
      <c r="K266" s="402"/>
      <c r="L266" s="402"/>
      <c r="M266" s="403"/>
      <c r="N266" s="401"/>
      <c r="O266" s="402"/>
      <c r="P266" s="402"/>
      <c r="Q266" s="402"/>
      <c r="R266" s="402"/>
      <c r="S266" s="402"/>
      <c r="T266" s="402"/>
      <c r="U266" s="402"/>
      <c r="V266" s="402"/>
      <c r="W266" s="402"/>
      <c r="X266" s="402"/>
      <c r="Y266" s="403"/>
      <c r="Z266" s="401"/>
      <c r="AA266" s="402"/>
      <c r="AB266" s="402"/>
      <c r="AC266" s="402"/>
      <c r="AD266" s="402"/>
      <c r="AE266" s="402"/>
      <c r="AF266" s="402"/>
      <c r="AG266" s="402"/>
      <c r="AH266" s="402"/>
      <c r="AI266" s="402"/>
      <c r="AJ266" s="402"/>
      <c r="AK266" s="403"/>
      <c r="AL266" s="401"/>
      <c r="AM266" s="402"/>
      <c r="AN266" s="402"/>
      <c r="AO266" s="402"/>
      <c r="AP266" s="402"/>
      <c r="AQ266" s="402"/>
      <c r="AR266" s="402"/>
      <c r="AS266" s="402"/>
      <c r="AT266" s="402"/>
      <c r="AU266" s="402"/>
      <c r="AV266" s="402"/>
      <c r="AW266" s="403"/>
    </row>
    <row r="267" spans="1:49" s="53" customFormat="1" ht="21" customHeight="1" thickBot="1" x14ac:dyDescent="0.35">
      <c r="A267" s="410"/>
      <c r="B267" s="373" t="str">
        <f>IF(ISBLANK(B265),"",CONCATENATE(LEFT(INDEX(B$71:B$102,MATCH(LEFT(B265,11)&amp;"*",B$71:B$102,0)+2),FIND("-",INDEX(B$71:B$102,MATCH(LEFT(B265,11)&amp;"*",B$71:B$102,0)+2))),$A265))</f>
        <v/>
      </c>
      <c r="C267" s="374"/>
      <c r="D267" s="375"/>
      <c r="E267" s="163"/>
      <c r="F267" s="173"/>
      <c r="G267" s="165"/>
      <c r="H267" s="166"/>
      <c r="I267" s="166"/>
      <c r="J267" s="167"/>
      <c r="K267" s="168"/>
      <c r="L267" s="168"/>
      <c r="M267" s="320"/>
      <c r="N267" s="373" t="str">
        <f>IF(ISBLANK(N265),"",CONCATENATE(LEFT(INDEX(N$71:N$102,MATCH(LEFT(N265,11)&amp;"*",N$71:N$102,0)+2),FIND("-",INDEX(N$71:N$102,MATCH(LEFT(N265,11)&amp;"*",N$71:N$102,0)+2))),$A265))</f>
        <v/>
      </c>
      <c r="O267" s="374"/>
      <c r="P267" s="375"/>
      <c r="Q267" s="238"/>
      <c r="R267" s="173"/>
      <c r="S267" s="169"/>
      <c r="T267" s="171"/>
      <c r="U267" s="171"/>
      <c r="V267" s="170"/>
      <c r="W267" s="172"/>
      <c r="X267" s="172"/>
      <c r="Y267" s="320"/>
      <c r="Z267" s="373" t="str">
        <f>IF(ISBLANK(Z265),"",CONCATENATE(LEFT(INDEX(Z$71:Z$102,MATCH(LEFT(Z265,11)&amp;"*",Z$71:Z$102,0)+2),FIND("-",INDEX(Z$71:Z$102,MATCH(LEFT(Z265,11)&amp;"*",Z$71:Z$102,0)+2))),$A265))</f>
        <v>L021.23.07.S1-14</v>
      </c>
      <c r="AA267" s="374"/>
      <c r="AB267" s="375"/>
      <c r="AC267" s="238">
        <v>5</v>
      </c>
      <c r="AD267" s="173" t="s">
        <v>5</v>
      </c>
      <c r="AE267" s="169">
        <v>28</v>
      </c>
      <c r="AF267" s="171">
        <v>0</v>
      </c>
      <c r="AG267" s="171">
        <v>28</v>
      </c>
      <c r="AH267" s="170">
        <v>0</v>
      </c>
      <c r="AI267" s="172"/>
      <c r="AJ267" s="172" t="s">
        <v>58</v>
      </c>
      <c r="AK267" s="320">
        <f>25*AC267-SUM(AE267:AI267)</f>
        <v>69</v>
      </c>
      <c r="AL267" s="373" t="str">
        <f>IF(ISBLANK(AL265),"",CONCATENATE(LEFT(INDEX(AL$71:AL$102,MATCH(LEFT(AL265,11)&amp;"*",AL$71:AL$102,0)+2),FIND("-",INDEX(AL$71:AL$102,MATCH(LEFT(AL265,11)&amp;"*",AL$71:AL$102,0)+2))),$A265))</f>
        <v>L021.23.08.S2-14</v>
      </c>
      <c r="AM267" s="374"/>
      <c r="AN267" s="375"/>
      <c r="AO267" s="163">
        <v>4</v>
      </c>
      <c r="AP267" s="173" t="s">
        <v>5</v>
      </c>
      <c r="AQ267" s="165">
        <v>28</v>
      </c>
      <c r="AR267" s="166">
        <v>0</v>
      </c>
      <c r="AS267" s="166">
        <v>14</v>
      </c>
      <c r="AT267" s="167">
        <v>0</v>
      </c>
      <c r="AU267" s="168"/>
      <c r="AV267" s="168" t="s">
        <v>58</v>
      </c>
      <c r="AW267" s="320">
        <f>25*AO267-SUM(AQ267:AU267)</f>
        <v>58</v>
      </c>
    </row>
    <row r="268" spans="1:49" s="53" customFormat="1" ht="27" customHeight="1" thickTop="1" x14ac:dyDescent="0.3">
      <c r="A268" s="408" t="s">
        <v>237</v>
      </c>
      <c r="B268" s="398"/>
      <c r="C268" s="399"/>
      <c r="D268" s="399"/>
      <c r="E268" s="399"/>
      <c r="F268" s="399"/>
      <c r="G268" s="399"/>
      <c r="H268" s="399"/>
      <c r="I268" s="399"/>
      <c r="J268" s="399"/>
      <c r="K268" s="399"/>
      <c r="L268" s="399"/>
      <c r="M268" s="400"/>
      <c r="N268" s="398"/>
      <c r="O268" s="399"/>
      <c r="P268" s="399"/>
      <c r="Q268" s="399"/>
      <c r="R268" s="399"/>
      <c r="S268" s="399"/>
      <c r="T268" s="399"/>
      <c r="U268" s="399"/>
      <c r="V268" s="399"/>
      <c r="W268" s="399"/>
      <c r="X268" s="399"/>
      <c r="Y268" s="400"/>
      <c r="Z268" s="398" t="s">
        <v>403</v>
      </c>
      <c r="AA268" s="399"/>
      <c r="AB268" s="399"/>
      <c r="AC268" s="399"/>
      <c r="AD268" s="399"/>
      <c r="AE268" s="399"/>
      <c r="AF268" s="399"/>
      <c r="AG268" s="399"/>
      <c r="AH268" s="399"/>
      <c r="AI268" s="399"/>
      <c r="AJ268" s="399"/>
      <c r="AK268" s="400"/>
      <c r="AL268" s="398" t="s">
        <v>404</v>
      </c>
      <c r="AM268" s="399"/>
      <c r="AN268" s="399"/>
      <c r="AO268" s="399"/>
      <c r="AP268" s="399"/>
      <c r="AQ268" s="399"/>
      <c r="AR268" s="399"/>
      <c r="AS268" s="399"/>
      <c r="AT268" s="399"/>
      <c r="AU268" s="399"/>
      <c r="AV268" s="399"/>
      <c r="AW268" s="400"/>
    </row>
    <row r="269" spans="1:49" s="53" customFormat="1" ht="27" customHeight="1" x14ac:dyDescent="0.3">
      <c r="A269" s="409"/>
      <c r="B269" s="401"/>
      <c r="C269" s="402"/>
      <c r="D269" s="402"/>
      <c r="E269" s="402"/>
      <c r="F269" s="402"/>
      <c r="G269" s="402"/>
      <c r="H269" s="402"/>
      <c r="I269" s="402"/>
      <c r="J269" s="402"/>
      <c r="K269" s="402"/>
      <c r="L269" s="402"/>
      <c r="M269" s="403"/>
      <c r="N269" s="401"/>
      <c r="O269" s="402"/>
      <c r="P269" s="402"/>
      <c r="Q269" s="402"/>
      <c r="R269" s="402"/>
      <c r="S269" s="402"/>
      <c r="T269" s="402"/>
      <c r="U269" s="402"/>
      <c r="V269" s="402"/>
      <c r="W269" s="402"/>
      <c r="X269" s="402"/>
      <c r="Y269" s="403"/>
      <c r="Z269" s="401"/>
      <c r="AA269" s="402"/>
      <c r="AB269" s="402"/>
      <c r="AC269" s="402"/>
      <c r="AD269" s="402"/>
      <c r="AE269" s="402"/>
      <c r="AF269" s="402"/>
      <c r="AG269" s="402"/>
      <c r="AH269" s="402"/>
      <c r="AI269" s="402"/>
      <c r="AJ269" s="402"/>
      <c r="AK269" s="403"/>
      <c r="AL269" s="401"/>
      <c r="AM269" s="402"/>
      <c r="AN269" s="402"/>
      <c r="AO269" s="402"/>
      <c r="AP269" s="402"/>
      <c r="AQ269" s="402"/>
      <c r="AR269" s="402"/>
      <c r="AS269" s="402"/>
      <c r="AT269" s="402"/>
      <c r="AU269" s="402"/>
      <c r="AV269" s="402"/>
      <c r="AW269" s="403"/>
    </row>
    <row r="270" spans="1:49" s="53" customFormat="1" ht="21" customHeight="1" thickBot="1" x14ac:dyDescent="0.35">
      <c r="A270" s="410"/>
      <c r="B270" s="373" t="str">
        <f>IF(ISBLANK(B268),"",CONCATENATE(LEFT(INDEX(B$71:B$102,MATCH(LEFT(B268,11)&amp;"*",B$71:B$102,0)+2),FIND("-",INDEX(B$71:B$102,MATCH(LEFT(B268,11)&amp;"*",B$71:B$102,0)+2))),A268))</f>
        <v/>
      </c>
      <c r="C270" s="374"/>
      <c r="D270" s="375"/>
      <c r="E270" s="163"/>
      <c r="F270" s="173"/>
      <c r="G270" s="165"/>
      <c r="H270" s="166"/>
      <c r="I270" s="166"/>
      <c r="J270" s="167"/>
      <c r="K270" s="168"/>
      <c r="L270" s="168"/>
      <c r="M270" s="320"/>
      <c r="N270" s="373" t="str">
        <f>IF(ISBLANK(N268),"",CONCATENATE(LEFT(INDEX(N$71:N$102,MATCH(LEFT(N268,11)&amp;"*",N$71:N$102,0)+2),FIND("-",INDEX(N$71:N$102,MATCH(LEFT(N268,11)&amp;"*",N$71:N$102,0)+2))),$A268))</f>
        <v/>
      </c>
      <c r="O270" s="374"/>
      <c r="P270" s="375"/>
      <c r="Q270" s="238"/>
      <c r="R270" s="173"/>
      <c r="S270" s="169"/>
      <c r="T270" s="171"/>
      <c r="U270" s="171"/>
      <c r="V270" s="170"/>
      <c r="W270" s="172"/>
      <c r="X270" s="172"/>
      <c r="Y270" s="320"/>
      <c r="Z270" s="373" t="str">
        <f>IF(ISBLANK(Z268),"",CONCATENATE(LEFT(INDEX(Z$71:Z$102,MATCH(LEFT(Z268,11)&amp;"*",Z$71:Z$102,0)+2),FIND("-",INDEX(Z$71:Z$102,MATCH(LEFT(Z268,11)&amp;"*",Z$71:Z$102,0)+2))),$A268))</f>
        <v>L021.23.07.S1-15</v>
      </c>
      <c r="AA270" s="374"/>
      <c r="AB270" s="375"/>
      <c r="AC270" s="238">
        <v>5</v>
      </c>
      <c r="AD270" s="173" t="s">
        <v>5</v>
      </c>
      <c r="AE270" s="169">
        <v>28</v>
      </c>
      <c r="AF270" s="171">
        <v>0</v>
      </c>
      <c r="AG270" s="171">
        <v>28</v>
      </c>
      <c r="AH270" s="170">
        <v>0</v>
      </c>
      <c r="AI270" s="172"/>
      <c r="AJ270" s="172" t="s">
        <v>58</v>
      </c>
      <c r="AK270" s="320">
        <f>25*AC270-SUM(AE270:AI270)</f>
        <v>69</v>
      </c>
      <c r="AL270" s="373" t="str">
        <f>IF(ISBLANK(AL268),"",CONCATENATE(LEFT(INDEX(AL$71:AL$102,MATCH(LEFT(AL268,11)&amp;"*",AL$71:AL$102,0)+2),FIND("-",INDEX(AL$71:AL$102,MATCH(LEFT(AL268,11)&amp;"*",AL$71:AL$102,0)+2))),$A268))</f>
        <v>L021.23.08.S2-15</v>
      </c>
      <c r="AM270" s="374"/>
      <c r="AN270" s="375"/>
      <c r="AO270" s="163">
        <v>4</v>
      </c>
      <c r="AP270" s="173" t="s">
        <v>5</v>
      </c>
      <c r="AQ270" s="165">
        <v>28</v>
      </c>
      <c r="AR270" s="166">
        <v>0</v>
      </c>
      <c r="AS270" s="166">
        <v>14</v>
      </c>
      <c r="AT270" s="167">
        <v>0</v>
      </c>
      <c r="AU270" s="168"/>
      <c r="AV270" s="168" t="s">
        <v>58</v>
      </c>
      <c r="AW270" s="320">
        <f>25*AO270-SUM(AQ270:AU270)</f>
        <v>58</v>
      </c>
    </row>
    <row r="271" spans="1:49" s="53" customFormat="1" ht="21" customHeight="1" thickTop="1" x14ac:dyDescent="0.3">
      <c r="A271" s="408" t="s">
        <v>238</v>
      </c>
      <c r="B271" s="398"/>
      <c r="C271" s="399"/>
      <c r="D271" s="399"/>
      <c r="E271" s="399"/>
      <c r="F271" s="399"/>
      <c r="G271" s="399"/>
      <c r="H271" s="399"/>
      <c r="I271" s="399"/>
      <c r="J271" s="399"/>
      <c r="K271" s="399"/>
      <c r="L271" s="399"/>
      <c r="M271" s="400"/>
      <c r="N271" s="398"/>
      <c r="O271" s="399"/>
      <c r="P271" s="399"/>
      <c r="Q271" s="399"/>
      <c r="R271" s="399"/>
      <c r="S271" s="399"/>
      <c r="T271" s="399"/>
      <c r="U271" s="399"/>
      <c r="V271" s="399"/>
      <c r="W271" s="399"/>
      <c r="X271" s="399"/>
      <c r="Y271" s="400"/>
      <c r="Z271" s="398" t="s">
        <v>405</v>
      </c>
      <c r="AA271" s="399"/>
      <c r="AB271" s="399"/>
      <c r="AC271" s="399"/>
      <c r="AD271" s="399"/>
      <c r="AE271" s="399"/>
      <c r="AF271" s="399"/>
      <c r="AG271" s="399"/>
      <c r="AH271" s="399"/>
      <c r="AI271" s="399"/>
      <c r="AJ271" s="399"/>
      <c r="AK271" s="400"/>
      <c r="AL271" s="421" t="s">
        <v>406</v>
      </c>
      <c r="AM271" s="422"/>
      <c r="AN271" s="422"/>
      <c r="AO271" s="422"/>
      <c r="AP271" s="422"/>
      <c r="AQ271" s="422"/>
      <c r="AR271" s="422"/>
      <c r="AS271" s="422"/>
      <c r="AT271" s="422"/>
      <c r="AU271" s="422"/>
      <c r="AV271" s="422"/>
      <c r="AW271" s="423"/>
    </row>
    <row r="272" spans="1:49" s="53" customFormat="1" ht="21" customHeight="1" x14ac:dyDescent="0.3">
      <c r="A272" s="409"/>
      <c r="B272" s="401"/>
      <c r="C272" s="402"/>
      <c r="D272" s="402"/>
      <c r="E272" s="402"/>
      <c r="F272" s="402"/>
      <c r="G272" s="402"/>
      <c r="H272" s="402"/>
      <c r="I272" s="402"/>
      <c r="J272" s="402"/>
      <c r="K272" s="402"/>
      <c r="L272" s="402"/>
      <c r="M272" s="403"/>
      <c r="N272" s="401"/>
      <c r="O272" s="402"/>
      <c r="P272" s="402"/>
      <c r="Q272" s="402"/>
      <c r="R272" s="402"/>
      <c r="S272" s="402"/>
      <c r="T272" s="402"/>
      <c r="U272" s="402"/>
      <c r="V272" s="402"/>
      <c r="W272" s="402"/>
      <c r="X272" s="402"/>
      <c r="Y272" s="403"/>
      <c r="Z272" s="401"/>
      <c r="AA272" s="402"/>
      <c r="AB272" s="402"/>
      <c r="AC272" s="402"/>
      <c r="AD272" s="402"/>
      <c r="AE272" s="402"/>
      <c r="AF272" s="402"/>
      <c r="AG272" s="402"/>
      <c r="AH272" s="402"/>
      <c r="AI272" s="402"/>
      <c r="AJ272" s="402"/>
      <c r="AK272" s="403"/>
      <c r="AL272" s="424"/>
      <c r="AM272" s="425"/>
      <c r="AN272" s="425"/>
      <c r="AO272" s="425"/>
      <c r="AP272" s="425"/>
      <c r="AQ272" s="425"/>
      <c r="AR272" s="425"/>
      <c r="AS272" s="425"/>
      <c r="AT272" s="425"/>
      <c r="AU272" s="425"/>
      <c r="AV272" s="425"/>
      <c r="AW272" s="426"/>
    </row>
    <row r="273" spans="1:49" s="53" customFormat="1" ht="21" customHeight="1" thickBot="1" x14ac:dyDescent="0.35">
      <c r="A273" s="410"/>
      <c r="B273" s="373" t="str">
        <f>IF(ISBLANK(B271),"",CONCATENATE(LEFT(INDEX(B$71:B$102,MATCH(LEFT(B271,11)&amp;"*",B$71:B$102,0)+2),FIND("-",INDEX(B$71:B$102,MATCH(LEFT(B271,11)&amp;"*",B$71:B$102,0)+2))),A271))</f>
        <v/>
      </c>
      <c r="C273" s="374"/>
      <c r="D273" s="375"/>
      <c r="E273" s="163"/>
      <c r="F273" s="173"/>
      <c r="G273" s="165"/>
      <c r="H273" s="166"/>
      <c r="I273" s="166"/>
      <c r="J273" s="167"/>
      <c r="K273" s="168"/>
      <c r="L273" s="168"/>
      <c r="M273" s="320"/>
      <c r="N273" s="373" t="str">
        <f>IF(ISBLANK(N271),"",CONCATENATE(LEFT(INDEX(N$71:N$102,MATCH(LEFT(N271,11)&amp;"*",N$71:N$102,0)+2),FIND("-",INDEX(N$71:N$102,MATCH(LEFT(N271,11)&amp;"*",N$71:N$102,0)+2))),$A271))</f>
        <v/>
      </c>
      <c r="O273" s="374"/>
      <c r="P273" s="375"/>
      <c r="Q273" s="238"/>
      <c r="R273" s="173"/>
      <c r="S273" s="169"/>
      <c r="T273" s="171"/>
      <c r="U273" s="171"/>
      <c r="V273" s="170"/>
      <c r="W273" s="172"/>
      <c r="X273" s="172"/>
      <c r="Y273" s="320"/>
      <c r="Z273" s="373" t="str">
        <f>IF(ISBLANK(Z271),"",CONCATENATE(LEFT(INDEX(Z$71:Z$102,MATCH(LEFT(Z271,11)&amp;"*",Z$71:Z$102,0)+2),FIND("-",INDEX(Z$71:Z$102,MATCH(LEFT(Z271,11)&amp;"*",Z$71:Z$102,0)+2))),$A271))</f>
        <v>L021.23.07.S1-16</v>
      </c>
      <c r="AA273" s="374"/>
      <c r="AB273" s="375"/>
      <c r="AC273" s="238">
        <v>5</v>
      </c>
      <c r="AD273" s="173" t="s">
        <v>5</v>
      </c>
      <c r="AE273" s="169">
        <v>28</v>
      </c>
      <c r="AF273" s="171">
        <v>0</v>
      </c>
      <c r="AG273" s="171">
        <v>28</v>
      </c>
      <c r="AH273" s="170">
        <v>0</v>
      </c>
      <c r="AI273" s="172"/>
      <c r="AJ273" s="172" t="s">
        <v>58</v>
      </c>
      <c r="AK273" s="320">
        <f>25*AC273-SUM(AE273:AI273)</f>
        <v>69</v>
      </c>
      <c r="AL273" s="373" t="str">
        <f>IF(ISBLANK(AL271),"",CONCATENATE(LEFT(INDEX(AL$71:AL$102,MATCH(LEFT(AL271,11)&amp;"*",AL$71:AL$102,0)+2),FIND("-",INDEX(AL$71:AL$102,MATCH(LEFT(AL271,11)&amp;"*",AL$71:AL$102,0)+2))),$A271))</f>
        <v>L021.23.08.S2-16</v>
      </c>
      <c r="AM273" s="374"/>
      <c r="AN273" s="375"/>
      <c r="AO273" s="163">
        <v>4</v>
      </c>
      <c r="AP273" s="173" t="s">
        <v>5</v>
      </c>
      <c r="AQ273" s="165">
        <v>28</v>
      </c>
      <c r="AR273" s="166">
        <v>0</v>
      </c>
      <c r="AS273" s="166">
        <v>14</v>
      </c>
      <c r="AT273" s="167">
        <v>0</v>
      </c>
      <c r="AU273" s="168"/>
      <c r="AV273" s="168" t="s">
        <v>58</v>
      </c>
      <c r="AW273" s="320">
        <f>25*AO273-SUM(AQ273:AU273)</f>
        <v>58</v>
      </c>
    </row>
    <row r="274" spans="1:49" s="53" customFormat="1" ht="21" customHeight="1" thickTop="1" x14ac:dyDescent="0.3">
      <c r="A274" s="408" t="s">
        <v>239</v>
      </c>
      <c r="B274" s="398"/>
      <c r="C274" s="399"/>
      <c r="D274" s="399"/>
      <c r="E274" s="399"/>
      <c r="F274" s="399"/>
      <c r="G274" s="399"/>
      <c r="H274" s="399"/>
      <c r="I274" s="399"/>
      <c r="J274" s="399"/>
      <c r="K274" s="399"/>
      <c r="L274" s="399"/>
      <c r="M274" s="400"/>
      <c r="N274" s="398"/>
      <c r="O274" s="399"/>
      <c r="P274" s="399"/>
      <c r="Q274" s="399"/>
      <c r="R274" s="399"/>
      <c r="S274" s="399"/>
      <c r="T274" s="399"/>
      <c r="U274" s="399"/>
      <c r="V274" s="399"/>
      <c r="W274" s="399"/>
      <c r="X274" s="399"/>
      <c r="Y274" s="400"/>
      <c r="Z274" s="398" t="s">
        <v>407</v>
      </c>
      <c r="AA274" s="399"/>
      <c r="AB274" s="399"/>
      <c r="AC274" s="399"/>
      <c r="AD274" s="399"/>
      <c r="AE274" s="399"/>
      <c r="AF274" s="399"/>
      <c r="AG274" s="399"/>
      <c r="AH274" s="399"/>
      <c r="AI274" s="399"/>
      <c r="AJ274" s="399"/>
      <c r="AK274" s="400"/>
      <c r="AL274" s="398" t="s">
        <v>408</v>
      </c>
      <c r="AM274" s="399"/>
      <c r="AN274" s="399"/>
      <c r="AO274" s="399"/>
      <c r="AP274" s="399"/>
      <c r="AQ274" s="399"/>
      <c r="AR274" s="399"/>
      <c r="AS274" s="399"/>
      <c r="AT274" s="399"/>
      <c r="AU274" s="399"/>
      <c r="AV274" s="399"/>
      <c r="AW274" s="400"/>
    </row>
    <row r="275" spans="1:49" s="53" customFormat="1" ht="21" customHeight="1" x14ac:dyDescent="0.3">
      <c r="A275" s="409"/>
      <c r="B275" s="401"/>
      <c r="C275" s="402"/>
      <c r="D275" s="402"/>
      <c r="E275" s="402"/>
      <c r="F275" s="402"/>
      <c r="G275" s="402"/>
      <c r="H275" s="402"/>
      <c r="I275" s="402"/>
      <c r="J275" s="402"/>
      <c r="K275" s="402"/>
      <c r="L275" s="402"/>
      <c r="M275" s="403"/>
      <c r="N275" s="401"/>
      <c r="O275" s="402"/>
      <c r="P275" s="402"/>
      <c r="Q275" s="402"/>
      <c r="R275" s="402"/>
      <c r="S275" s="402"/>
      <c r="T275" s="402"/>
      <c r="U275" s="402"/>
      <c r="V275" s="402"/>
      <c r="W275" s="402"/>
      <c r="X275" s="402"/>
      <c r="Y275" s="403"/>
      <c r="Z275" s="401"/>
      <c r="AA275" s="402"/>
      <c r="AB275" s="402"/>
      <c r="AC275" s="402"/>
      <c r="AD275" s="402"/>
      <c r="AE275" s="402"/>
      <c r="AF275" s="402"/>
      <c r="AG275" s="402"/>
      <c r="AH275" s="402"/>
      <c r="AI275" s="402"/>
      <c r="AJ275" s="402"/>
      <c r="AK275" s="403"/>
      <c r="AL275" s="401"/>
      <c r="AM275" s="402"/>
      <c r="AN275" s="402"/>
      <c r="AO275" s="402"/>
      <c r="AP275" s="402"/>
      <c r="AQ275" s="402"/>
      <c r="AR275" s="402"/>
      <c r="AS275" s="402"/>
      <c r="AT275" s="402"/>
      <c r="AU275" s="402"/>
      <c r="AV275" s="402"/>
      <c r="AW275" s="403"/>
    </row>
    <row r="276" spans="1:49" s="53" customFormat="1" ht="21" customHeight="1" thickBot="1" x14ac:dyDescent="0.35">
      <c r="A276" s="410"/>
      <c r="B276" s="373" t="str">
        <f>IF(ISBLANK(B274),"",CONCATENATE(LEFT(INDEX(B$71:B$102,MATCH(LEFT(B274,11)&amp;"*",B$71:B$102,0)+2),FIND("-",INDEX(B$71:B$102,MATCH(LEFT(B274,11)&amp;"*",B$71:B$102,0)+2))),A274))</f>
        <v/>
      </c>
      <c r="C276" s="374"/>
      <c r="D276" s="375"/>
      <c r="E276" s="163"/>
      <c r="F276" s="173"/>
      <c r="G276" s="165"/>
      <c r="H276" s="166"/>
      <c r="I276" s="166"/>
      <c r="J276" s="167"/>
      <c r="K276" s="168"/>
      <c r="L276" s="168"/>
      <c r="M276" s="320"/>
      <c r="N276" s="373" t="str">
        <f>IF(ISBLANK(N274),"",CONCATENATE(LEFT(INDEX(N$71:N$102,MATCH(LEFT(N274,11)&amp;"*",N$71:N$102,0)+2),FIND("-",INDEX(N$71:N$102,MATCH(LEFT(N274,11)&amp;"*",N$71:N$102,0)+2))),$A274))</f>
        <v/>
      </c>
      <c r="O276" s="374"/>
      <c r="P276" s="375"/>
      <c r="Q276" s="238"/>
      <c r="R276" s="173"/>
      <c r="S276" s="169"/>
      <c r="T276" s="171"/>
      <c r="U276" s="171"/>
      <c r="V276" s="170"/>
      <c r="W276" s="172"/>
      <c r="X276" s="172"/>
      <c r="Y276" s="320"/>
      <c r="Z276" s="373" t="str">
        <f>IF(ISBLANK(Z274),"",CONCATENATE(LEFT(INDEX(Z$71:Z$102,MATCH(LEFT(Z274,11)&amp;"*",Z$71:Z$102,0)+2),FIND("-",INDEX(Z$71:Z$102,MATCH(LEFT(Z274,11)&amp;"*",Z$71:Z$102,0)+2))),$A274))</f>
        <v>L021.23.07.S1-17</v>
      </c>
      <c r="AA276" s="374"/>
      <c r="AB276" s="375"/>
      <c r="AC276" s="238">
        <v>5</v>
      </c>
      <c r="AD276" s="173" t="s">
        <v>5</v>
      </c>
      <c r="AE276" s="169">
        <v>28</v>
      </c>
      <c r="AF276" s="171">
        <v>0</v>
      </c>
      <c r="AG276" s="171">
        <v>28</v>
      </c>
      <c r="AH276" s="170">
        <v>0</v>
      </c>
      <c r="AI276" s="172"/>
      <c r="AJ276" s="172" t="s">
        <v>58</v>
      </c>
      <c r="AK276" s="320">
        <f>25*AC276-SUM(AE276:AI276)</f>
        <v>69</v>
      </c>
      <c r="AL276" s="373" t="str">
        <f>IF(ISBLANK(AL274),"",CONCATENATE(LEFT(INDEX(AL$71:AL$102,MATCH(LEFT(AL274,11)&amp;"*",AL$71:AL$102,0)+2),FIND("-",INDEX(AL$71:AL$102,MATCH(LEFT(AL274,11)&amp;"*",AL$71:AL$102,0)+2))),$A274))</f>
        <v>L021.23.08.S2-17</v>
      </c>
      <c r="AM276" s="374"/>
      <c r="AN276" s="375"/>
      <c r="AO276" s="163">
        <v>4</v>
      </c>
      <c r="AP276" s="173" t="s">
        <v>5</v>
      </c>
      <c r="AQ276" s="165">
        <v>28</v>
      </c>
      <c r="AR276" s="166">
        <v>0</v>
      </c>
      <c r="AS276" s="166">
        <v>14</v>
      </c>
      <c r="AT276" s="167">
        <v>0</v>
      </c>
      <c r="AU276" s="168"/>
      <c r="AV276" s="168" t="s">
        <v>58</v>
      </c>
      <c r="AW276" s="320">
        <f>25*AO276-SUM(AQ276:AU276)</f>
        <v>58</v>
      </c>
    </row>
    <row r="277" spans="1:49" s="53" customFormat="1" ht="21" customHeight="1" thickTop="1" x14ac:dyDescent="0.3">
      <c r="A277" s="408" t="s">
        <v>240</v>
      </c>
      <c r="B277" s="398"/>
      <c r="C277" s="399"/>
      <c r="D277" s="399"/>
      <c r="E277" s="399"/>
      <c r="F277" s="399"/>
      <c r="G277" s="399"/>
      <c r="H277" s="399"/>
      <c r="I277" s="399"/>
      <c r="J277" s="399"/>
      <c r="K277" s="399"/>
      <c r="L277" s="399"/>
      <c r="M277" s="400"/>
      <c r="N277" s="398"/>
      <c r="O277" s="399"/>
      <c r="P277" s="399"/>
      <c r="Q277" s="399"/>
      <c r="R277" s="399"/>
      <c r="S277" s="399"/>
      <c r="T277" s="399"/>
      <c r="U277" s="399"/>
      <c r="V277" s="399"/>
      <c r="W277" s="399"/>
      <c r="X277" s="399"/>
      <c r="Y277" s="400"/>
      <c r="Z277" s="398" t="s">
        <v>436</v>
      </c>
      <c r="AA277" s="399"/>
      <c r="AB277" s="399"/>
      <c r="AC277" s="399"/>
      <c r="AD277" s="399"/>
      <c r="AE277" s="399"/>
      <c r="AF277" s="399"/>
      <c r="AG277" s="399"/>
      <c r="AH277" s="399"/>
      <c r="AI277" s="399"/>
      <c r="AJ277" s="399"/>
      <c r="AK277" s="400"/>
      <c r="AL277" s="398" t="s">
        <v>456</v>
      </c>
      <c r="AM277" s="399"/>
      <c r="AN277" s="399"/>
      <c r="AO277" s="399"/>
      <c r="AP277" s="399"/>
      <c r="AQ277" s="399"/>
      <c r="AR277" s="399"/>
      <c r="AS277" s="399"/>
      <c r="AT277" s="399"/>
      <c r="AU277" s="399"/>
      <c r="AV277" s="399"/>
      <c r="AW277" s="400"/>
    </row>
    <row r="278" spans="1:49" s="53" customFormat="1" ht="21" customHeight="1" x14ac:dyDescent="0.3">
      <c r="A278" s="409"/>
      <c r="B278" s="401"/>
      <c r="C278" s="402"/>
      <c r="D278" s="402"/>
      <c r="E278" s="402"/>
      <c r="F278" s="402"/>
      <c r="G278" s="402"/>
      <c r="H278" s="402"/>
      <c r="I278" s="402"/>
      <c r="J278" s="402"/>
      <c r="K278" s="402"/>
      <c r="L278" s="402"/>
      <c r="M278" s="403"/>
      <c r="N278" s="401"/>
      <c r="O278" s="402"/>
      <c r="P278" s="402"/>
      <c r="Q278" s="402"/>
      <c r="R278" s="402"/>
      <c r="S278" s="402"/>
      <c r="T278" s="402"/>
      <c r="U278" s="402"/>
      <c r="V278" s="402"/>
      <c r="W278" s="402"/>
      <c r="X278" s="402"/>
      <c r="Y278" s="403"/>
      <c r="Z278" s="401"/>
      <c r="AA278" s="402"/>
      <c r="AB278" s="402"/>
      <c r="AC278" s="402"/>
      <c r="AD278" s="402"/>
      <c r="AE278" s="402"/>
      <c r="AF278" s="402"/>
      <c r="AG278" s="402"/>
      <c r="AH278" s="402"/>
      <c r="AI278" s="402"/>
      <c r="AJ278" s="402"/>
      <c r="AK278" s="403"/>
      <c r="AL278" s="401"/>
      <c r="AM278" s="402"/>
      <c r="AN278" s="402"/>
      <c r="AO278" s="402"/>
      <c r="AP278" s="402"/>
      <c r="AQ278" s="402"/>
      <c r="AR278" s="402"/>
      <c r="AS278" s="402"/>
      <c r="AT278" s="402"/>
      <c r="AU278" s="402"/>
      <c r="AV278" s="402"/>
      <c r="AW278" s="403"/>
    </row>
    <row r="279" spans="1:49" s="53" customFormat="1" ht="21" customHeight="1" thickBot="1" x14ac:dyDescent="0.35">
      <c r="A279" s="410"/>
      <c r="B279" s="373" t="str">
        <f>IF(ISBLANK(B277),"",CONCATENATE(LEFT(INDEX(B$71:B$102,MATCH(LEFT(B277,11)&amp;"*",B$71:B$102,0)+2),FIND("-",INDEX(B$71:B$102,MATCH(LEFT(B277,11)&amp;"*",B$71:B$102,0)+2))),A277))</f>
        <v/>
      </c>
      <c r="C279" s="374"/>
      <c r="D279" s="375"/>
      <c r="E279" s="163"/>
      <c r="F279" s="173"/>
      <c r="G279" s="165"/>
      <c r="H279" s="166"/>
      <c r="I279" s="166"/>
      <c r="J279" s="167"/>
      <c r="K279" s="168"/>
      <c r="L279" s="168"/>
      <c r="M279" s="320"/>
      <c r="N279" s="373" t="str">
        <f>IF(ISBLANK(N277),"",CONCATENATE(LEFT(INDEX(N$71:N$102,MATCH(LEFT(N277,11)&amp;"*",N$71:N$102,0)+2),FIND("-",INDEX(N$71:N$102,MATCH(LEFT(N277,11)&amp;"*",N$71:N$102,0)+2))),$A277))</f>
        <v/>
      </c>
      <c r="O279" s="374"/>
      <c r="P279" s="375"/>
      <c r="Q279" s="163"/>
      <c r="R279" s="173"/>
      <c r="S279" s="165"/>
      <c r="T279" s="166"/>
      <c r="U279" s="166"/>
      <c r="V279" s="167"/>
      <c r="W279" s="168"/>
      <c r="X279" s="168"/>
      <c r="Y279" s="320"/>
      <c r="Z279" s="373" t="str">
        <f>IF(ISBLANK(Z277),"",CONCATENATE(LEFT(INDEX(Z$71:Z$102,MATCH(LEFT(Z277,11)&amp;"*",Z$71:Z$102,0)+2),FIND("-",INDEX(Z$71:Z$102,MATCH(LEFT(Z277,11)&amp;"*",Z$71:Z$102,0)+2))),$A277))</f>
        <v>L021.23.07.S1-18</v>
      </c>
      <c r="AA279" s="374"/>
      <c r="AB279" s="375"/>
      <c r="AC279" s="238">
        <v>5</v>
      </c>
      <c r="AD279" s="173" t="s">
        <v>5</v>
      </c>
      <c r="AE279" s="169">
        <v>28</v>
      </c>
      <c r="AF279" s="171">
        <v>0</v>
      </c>
      <c r="AG279" s="171">
        <v>28</v>
      </c>
      <c r="AH279" s="170">
        <v>0</v>
      </c>
      <c r="AI279" s="172"/>
      <c r="AJ279" s="172" t="s">
        <v>58</v>
      </c>
      <c r="AK279" s="320">
        <f>25*AC279-SUM(AE279:AI279)</f>
        <v>69</v>
      </c>
      <c r="AL279" s="373" t="str">
        <f>IF(ISBLANK(AL277),"",CONCATENATE(LEFT(INDEX(AL$71:AL$102,MATCH(LEFT(AL277,11)&amp;"*",AL$71:AL$102,0)+2),FIND("-",INDEX(AL$71:AL$102,MATCH(LEFT(AL277,11)&amp;"*",AL$71:AL$102,0)+2))),$A277))</f>
        <v>L021.23.08.S2-18</v>
      </c>
      <c r="AM279" s="374"/>
      <c r="AN279" s="375"/>
      <c r="AO279" s="163">
        <v>4</v>
      </c>
      <c r="AP279" s="173" t="s">
        <v>5</v>
      </c>
      <c r="AQ279" s="165">
        <v>28</v>
      </c>
      <c r="AR279" s="166">
        <v>0</v>
      </c>
      <c r="AS279" s="166">
        <v>14</v>
      </c>
      <c r="AT279" s="167">
        <v>0</v>
      </c>
      <c r="AU279" s="168"/>
      <c r="AV279" s="168" t="s">
        <v>58</v>
      </c>
      <c r="AW279" s="320">
        <f>25*AO279-SUM(AQ279:AU279)</f>
        <v>58</v>
      </c>
    </row>
    <row r="280" spans="1:49" s="53" customFormat="1" ht="21" customHeight="1" thickTop="1" x14ac:dyDescent="0.3">
      <c r="A280" s="408" t="s">
        <v>241</v>
      </c>
      <c r="B280" s="398"/>
      <c r="C280" s="399"/>
      <c r="D280" s="399"/>
      <c r="E280" s="399"/>
      <c r="F280" s="399"/>
      <c r="G280" s="399"/>
      <c r="H280" s="399"/>
      <c r="I280" s="399"/>
      <c r="J280" s="399"/>
      <c r="K280" s="399"/>
      <c r="L280" s="399"/>
      <c r="M280" s="400"/>
      <c r="N280" s="398"/>
      <c r="O280" s="399"/>
      <c r="P280" s="399"/>
      <c r="Q280" s="399"/>
      <c r="R280" s="399"/>
      <c r="S280" s="399"/>
      <c r="T280" s="399"/>
      <c r="U280" s="399"/>
      <c r="V280" s="399"/>
      <c r="W280" s="399"/>
      <c r="X280" s="399"/>
      <c r="Y280" s="400"/>
      <c r="Z280" s="398" t="s">
        <v>409</v>
      </c>
      <c r="AA280" s="399"/>
      <c r="AB280" s="399"/>
      <c r="AC280" s="399"/>
      <c r="AD280" s="399"/>
      <c r="AE280" s="399"/>
      <c r="AF280" s="399"/>
      <c r="AG280" s="399"/>
      <c r="AH280" s="399"/>
      <c r="AI280" s="399"/>
      <c r="AJ280" s="399"/>
      <c r="AK280" s="400"/>
      <c r="AL280" s="398" t="s">
        <v>412</v>
      </c>
      <c r="AM280" s="399"/>
      <c r="AN280" s="399"/>
      <c r="AO280" s="399"/>
      <c r="AP280" s="399"/>
      <c r="AQ280" s="399"/>
      <c r="AR280" s="399"/>
      <c r="AS280" s="399"/>
      <c r="AT280" s="399"/>
      <c r="AU280" s="399"/>
      <c r="AV280" s="399"/>
      <c r="AW280" s="400"/>
    </row>
    <row r="281" spans="1:49" s="53" customFormat="1" ht="21" customHeight="1" x14ac:dyDescent="0.3">
      <c r="A281" s="409"/>
      <c r="B281" s="401"/>
      <c r="C281" s="402"/>
      <c r="D281" s="402"/>
      <c r="E281" s="402"/>
      <c r="F281" s="402"/>
      <c r="G281" s="402"/>
      <c r="H281" s="402"/>
      <c r="I281" s="402"/>
      <c r="J281" s="402"/>
      <c r="K281" s="402"/>
      <c r="L281" s="402"/>
      <c r="M281" s="403"/>
      <c r="N281" s="401"/>
      <c r="O281" s="402"/>
      <c r="P281" s="402"/>
      <c r="Q281" s="402"/>
      <c r="R281" s="402"/>
      <c r="S281" s="402"/>
      <c r="T281" s="402"/>
      <c r="U281" s="402"/>
      <c r="V281" s="402"/>
      <c r="W281" s="402"/>
      <c r="X281" s="402"/>
      <c r="Y281" s="403"/>
      <c r="Z281" s="401"/>
      <c r="AA281" s="402"/>
      <c r="AB281" s="402"/>
      <c r="AC281" s="402"/>
      <c r="AD281" s="402"/>
      <c r="AE281" s="402"/>
      <c r="AF281" s="402"/>
      <c r="AG281" s="402"/>
      <c r="AH281" s="402"/>
      <c r="AI281" s="402"/>
      <c r="AJ281" s="402"/>
      <c r="AK281" s="403"/>
      <c r="AL281" s="401"/>
      <c r="AM281" s="402"/>
      <c r="AN281" s="402"/>
      <c r="AO281" s="402"/>
      <c r="AP281" s="402"/>
      <c r="AQ281" s="402"/>
      <c r="AR281" s="402"/>
      <c r="AS281" s="402"/>
      <c r="AT281" s="402"/>
      <c r="AU281" s="402"/>
      <c r="AV281" s="402"/>
      <c r="AW281" s="403"/>
    </row>
    <row r="282" spans="1:49" s="53" customFormat="1" ht="21" customHeight="1" thickBot="1" x14ac:dyDescent="0.35">
      <c r="A282" s="410"/>
      <c r="B282" s="373" t="str">
        <f>IF(ISBLANK(B280),"",CONCATENATE(LEFT(INDEX(B$71:B$102,MATCH(LEFT(B280,11)&amp;"*",B$71:B$102,0)+2),FIND("-",INDEX(B$71:B$102,MATCH(LEFT(B280,11)&amp;"*",B$71:B$102,0)+2))),A280))</f>
        <v/>
      </c>
      <c r="C282" s="374"/>
      <c r="D282" s="375"/>
      <c r="E282" s="163"/>
      <c r="F282" s="173"/>
      <c r="G282" s="165"/>
      <c r="H282" s="166"/>
      <c r="I282" s="166"/>
      <c r="J282" s="167"/>
      <c r="K282" s="168"/>
      <c r="L282" s="168"/>
      <c r="M282" s="320"/>
      <c r="N282" s="373" t="str">
        <f>IF(ISBLANK(N280),"",CONCATENATE(LEFT(INDEX(N$71:N$102,MATCH(LEFT(N280,11)&amp;"*",N$71:N$102,0)+2),FIND("-",INDEX(N$71:N$102,MATCH(LEFT(N280,11)&amp;"*",N$71:N$102,0)+2))),$A280))</f>
        <v/>
      </c>
      <c r="O282" s="374"/>
      <c r="P282" s="375"/>
      <c r="Q282" s="163"/>
      <c r="R282" s="173"/>
      <c r="S282" s="165"/>
      <c r="T282" s="166"/>
      <c r="U282" s="166"/>
      <c r="V282" s="167"/>
      <c r="W282" s="168"/>
      <c r="X282" s="168"/>
      <c r="Y282" s="320"/>
      <c r="Z282" s="373" t="str">
        <f>IF(ISBLANK(Z280),"",CONCATENATE(LEFT(INDEX(Z$71:Z$102,MATCH(LEFT(Z280,11)&amp;"*",Z$71:Z$102,0)+2),FIND("-",INDEX(Z$71:Z$102,MATCH(LEFT(Z280,11)&amp;"*",Z$71:Z$102,0)+2))),$A280))</f>
        <v>L021.23.07.S1-19</v>
      </c>
      <c r="AA282" s="374"/>
      <c r="AB282" s="375"/>
      <c r="AC282" s="238">
        <v>5</v>
      </c>
      <c r="AD282" s="173" t="s">
        <v>5</v>
      </c>
      <c r="AE282" s="169">
        <v>28</v>
      </c>
      <c r="AF282" s="171">
        <v>0</v>
      </c>
      <c r="AG282" s="171">
        <v>28</v>
      </c>
      <c r="AH282" s="170">
        <v>0</v>
      </c>
      <c r="AI282" s="172"/>
      <c r="AJ282" s="172" t="s">
        <v>58</v>
      </c>
      <c r="AK282" s="320">
        <f>25*AC282-SUM(AE282:AI282)</f>
        <v>69</v>
      </c>
      <c r="AL282" s="373" t="str">
        <f>IF(ISBLANK(AL280),"",CONCATENATE(LEFT(INDEX(AL$71:AL$102,MATCH(LEFT(AL280,11)&amp;"*",AL$71:AL$102,0)+2),FIND("-",INDEX(AL$71:AL$102,MATCH(LEFT(AL280,11)&amp;"*",AL$71:AL$102,0)+2))),$A280))</f>
        <v>L021.23.08.S2-19</v>
      </c>
      <c r="AM282" s="374"/>
      <c r="AN282" s="375"/>
      <c r="AO282" s="163">
        <v>4</v>
      </c>
      <c r="AP282" s="173" t="s">
        <v>5</v>
      </c>
      <c r="AQ282" s="165">
        <v>28</v>
      </c>
      <c r="AR282" s="166">
        <v>0</v>
      </c>
      <c r="AS282" s="166">
        <v>14</v>
      </c>
      <c r="AT282" s="167">
        <v>0</v>
      </c>
      <c r="AU282" s="168"/>
      <c r="AV282" s="168" t="s">
        <v>58</v>
      </c>
      <c r="AW282" s="320">
        <f>25*AO282-SUM(AQ282:AU282)</f>
        <v>58</v>
      </c>
    </row>
    <row r="283" spans="1:49" s="53" customFormat="1" ht="21" customHeight="1" thickTop="1" x14ac:dyDescent="0.3">
      <c r="A283" s="408" t="s">
        <v>242</v>
      </c>
      <c r="B283" s="398"/>
      <c r="C283" s="399"/>
      <c r="D283" s="399"/>
      <c r="E283" s="399"/>
      <c r="F283" s="399"/>
      <c r="G283" s="399"/>
      <c r="H283" s="399"/>
      <c r="I283" s="399"/>
      <c r="J283" s="399"/>
      <c r="K283" s="399"/>
      <c r="L283" s="399"/>
      <c r="M283" s="400"/>
      <c r="N283" s="398"/>
      <c r="O283" s="399"/>
      <c r="P283" s="399"/>
      <c r="Q283" s="399"/>
      <c r="R283" s="399"/>
      <c r="S283" s="399"/>
      <c r="T283" s="399"/>
      <c r="U283" s="399"/>
      <c r="V283" s="399"/>
      <c r="W283" s="399"/>
      <c r="X283" s="399"/>
      <c r="Y283" s="400"/>
      <c r="Z283" s="398" t="s">
        <v>411</v>
      </c>
      <c r="AA283" s="399"/>
      <c r="AB283" s="399"/>
      <c r="AC283" s="399"/>
      <c r="AD283" s="399"/>
      <c r="AE283" s="399"/>
      <c r="AF283" s="399"/>
      <c r="AG283" s="399"/>
      <c r="AH283" s="399"/>
      <c r="AI283" s="399"/>
      <c r="AJ283" s="399"/>
      <c r="AK283" s="400"/>
      <c r="AL283" s="398"/>
      <c r="AM283" s="399"/>
      <c r="AN283" s="399"/>
      <c r="AO283" s="399"/>
      <c r="AP283" s="399"/>
      <c r="AQ283" s="399"/>
      <c r="AR283" s="399"/>
      <c r="AS283" s="399"/>
      <c r="AT283" s="399"/>
      <c r="AU283" s="399"/>
      <c r="AV283" s="399"/>
      <c r="AW283" s="400"/>
    </row>
    <row r="284" spans="1:49" s="53" customFormat="1" ht="21" customHeight="1" x14ac:dyDescent="0.3">
      <c r="A284" s="409"/>
      <c r="B284" s="401"/>
      <c r="C284" s="402"/>
      <c r="D284" s="402"/>
      <c r="E284" s="402"/>
      <c r="F284" s="402"/>
      <c r="G284" s="402"/>
      <c r="H284" s="402"/>
      <c r="I284" s="402"/>
      <c r="J284" s="402"/>
      <c r="K284" s="402"/>
      <c r="L284" s="402"/>
      <c r="M284" s="403"/>
      <c r="N284" s="401"/>
      <c r="O284" s="402"/>
      <c r="P284" s="402"/>
      <c r="Q284" s="402"/>
      <c r="R284" s="402"/>
      <c r="S284" s="402"/>
      <c r="T284" s="402"/>
      <c r="U284" s="402"/>
      <c r="V284" s="402"/>
      <c r="W284" s="402"/>
      <c r="X284" s="402"/>
      <c r="Y284" s="403"/>
      <c r="Z284" s="401"/>
      <c r="AA284" s="402"/>
      <c r="AB284" s="402"/>
      <c r="AC284" s="402"/>
      <c r="AD284" s="402"/>
      <c r="AE284" s="402"/>
      <c r="AF284" s="402"/>
      <c r="AG284" s="402"/>
      <c r="AH284" s="402"/>
      <c r="AI284" s="402"/>
      <c r="AJ284" s="402"/>
      <c r="AK284" s="403"/>
      <c r="AL284" s="401"/>
      <c r="AM284" s="402"/>
      <c r="AN284" s="402"/>
      <c r="AO284" s="402"/>
      <c r="AP284" s="402"/>
      <c r="AQ284" s="402"/>
      <c r="AR284" s="402"/>
      <c r="AS284" s="402"/>
      <c r="AT284" s="402"/>
      <c r="AU284" s="402"/>
      <c r="AV284" s="402"/>
      <c r="AW284" s="403"/>
    </row>
    <row r="285" spans="1:49" s="53" customFormat="1" ht="21" customHeight="1" thickBot="1" x14ac:dyDescent="0.35">
      <c r="A285" s="410"/>
      <c r="B285" s="373" t="str">
        <f>IF(ISBLANK(B283),"",CONCATENATE(LEFT(INDEX(B$71:B$102,MATCH(LEFT(B283,11)&amp;"*",B$71:B$102,0)+2),FIND("-",INDEX(B$71:B$102,MATCH(LEFT(B283,11)&amp;"*",B$71:B$102,0)+2))),A283))</f>
        <v/>
      </c>
      <c r="C285" s="374"/>
      <c r="D285" s="375"/>
      <c r="E285" s="163"/>
      <c r="F285" s="173"/>
      <c r="G285" s="165"/>
      <c r="H285" s="166"/>
      <c r="I285" s="166"/>
      <c r="J285" s="167"/>
      <c r="K285" s="168"/>
      <c r="L285" s="168"/>
      <c r="M285" s="320"/>
      <c r="N285" s="373" t="str">
        <f>IF(ISBLANK(N283),"",CONCATENATE(LEFT(INDEX(N$71:N$102,MATCH(LEFT(N283,11)&amp;"*",N$71:N$102,0)+2),FIND("-",INDEX(N$71:N$102,MATCH(LEFT(N283,11)&amp;"*",N$71:N$102,0)+2))),$A283))</f>
        <v/>
      </c>
      <c r="O285" s="374"/>
      <c r="P285" s="375"/>
      <c r="Q285" s="163"/>
      <c r="R285" s="173"/>
      <c r="S285" s="165"/>
      <c r="T285" s="166"/>
      <c r="U285" s="166"/>
      <c r="V285" s="167"/>
      <c r="W285" s="168"/>
      <c r="X285" s="168"/>
      <c r="Y285" s="320"/>
      <c r="Z285" s="373" t="str">
        <f>IF(ISBLANK(Z283),"",CONCATENATE(LEFT(INDEX(Z$71:Z$102,MATCH(LEFT(Z283,11)&amp;"*",Z$71:Z$102,0)+2),FIND("-",INDEX(Z$71:Z$102,MATCH(LEFT(Z283,11)&amp;"*",Z$71:Z$102,0)+2))),$A283))</f>
        <v>L021.23.07.S1-20</v>
      </c>
      <c r="AA285" s="374"/>
      <c r="AB285" s="375"/>
      <c r="AC285" s="238">
        <v>5</v>
      </c>
      <c r="AD285" s="173" t="s">
        <v>5</v>
      </c>
      <c r="AE285" s="169">
        <v>28</v>
      </c>
      <c r="AF285" s="171">
        <v>0</v>
      </c>
      <c r="AG285" s="171">
        <v>28</v>
      </c>
      <c r="AH285" s="170">
        <v>0</v>
      </c>
      <c r="AI285" s="172"/>
      <c r="AJ285" s="172" t="s">
        <v>58</v>
      </c>
      <c r="AK285" s="320">
        <f>25*AC285-SUM(AE285:AI285)</f>
        <v>69</v>
      </c>
      <c r="AL285" s="373" t="str">
        <f>IF(ISBLANK(AL283),"",CONCATENATE(LEFT(INDEX(AL$71:AL$102,MATCH(LEFT(AL283,11)&amp;"*",AL$71:AL$102,0)+2),FIND("-",INDEX(AL$71:AL$102,MATCH(LEFT(AL283,11)&amp;"*",AL$71:AL$102,0)+2))),$A283))</f>
        <v/>
      </c>
      <c r="AM285" s="374"/>
      <c r="AN285" s="375"/>
      <c r="AO285" s="163"/>
      <c r="AP285" s="173"/>
      <c r="AQ285" s="165"/>
      <c r="AR285" s="166"/>
      <c r="AS285" s="166"/>
      <c r="AT285" s="167"/>
      <c r="AU285" s="168"/>
      <c r="AV285" s="168"/>
      <c r="AW285" s="320">
        <f>25*AO285-SUM(AQ285:AU285)</f>
        <v>0</v>
      </c>
    </row>
    <row r="286" spans="1:49" s="53" customFormat="1" ht="21" customHeight="1" thickTop="1" x14ac:dyDescent="0.3">
      <c r="A286" s="408" t="s">
        <v>243</v>
      </c>
      <c r="B286" s="398"/>
      <c r="C286" s="399"/>
      <c r="D286" s="399"/>
      <c r="E286" s="399"/>
      <c r="F286" s="399"/>
      <c r="G286" s="399"/>
      <c r="H286" s="399"/>
      <c r="I286" s="399"/>
      <c r="J286" s="399"/>
      <c r="K286" s="399"/>
      <c r="L286" s="399"/>
      <c r="M286" s="400"/>
      <c r="N286" s="398"/>
      <c r="O286" s="399"/>
      <c r="P286" s="399"/>
      <c r="Q286" s="399"/>
      <c r="R286" s="399"/>
      <c r="S286" s="399"/>
      <c r="T286" s="399"/>
      <c r="U286" s="399"/>
      <c r="V286" s="399"/>
      <c r="W286" s="399"/>
      <c r="X286" s="399"/>
      <c r="Y286" s="400"/>
      <c r="Z286" s="398" t="s">
        <v>413</v>
      </c>
      <c r="AA286" s="399"/>
      <c r="AB286" s="399"/>
      <c r="AC286" s="399"/>
      <c r="AD286" s="399"/>
      <c r="AE286" s="399"/>
      <c r="AF286" s="399"/>
      <c r="AG286" s="399"/>
      <c r="AH286" s="399"/>
      <c r="AI286" s="399"/>
      <c r="AJ286" s="399"/>
      <c r="AK286" s="400"/>
      <c r="AL286" s="398"/>
      <c r="AM286" s="399"/>
      <c r="AN286" s="399"/>
      <c r="AO286" s="399"/>
      <c r="AP286" s="399"/>
      <c r="AQ286" s="399"/>
      <c r="AR286" s="399"/>
      <c r="AS286" s="399"/>
      <c r="AT286" s="399"/>
      <c r="AU286" s="399"/>
      <c r="AV286" s="399"/>
      <c r="AW286" s="400"/>
    </row>
    <row r="287" spans="1:49" s="53" customFormat="1" ht="21" customHeight="1" x14ac:dyDescent="0.3">
      <c r="A287" s="409"/>
      <c r="B287" s="401"/>
      <c r="C287" s="402"/>
      <c r="D287" s="402"/>
      <c r="E287" s="402"/>
      <c r="F287" s="402"/>
      <c r="G287" s="402"/>
      <c r="H287" s="402"/>
      <c r="I287" s="402"/>
      <c r="J287" s="402"/>
      <c r="K287" s="402"/>
      <c r="L287" s="402"/>
      <c r="M287" s="403"/>
      <c r="N287" s="401"/>
      <c r="O287" s="402"/>
      <c r="P287" s="402"/>
      <c r="Q287" s="402"/>
      <c r="R287" s="402"/>
      <c r="S287" s="402"/>
      <c r="T287" s="402"/>
      <c r="U287" s="402"/>
      <c r="V287" s="402"/>
      <c r="W287" s="402"/>
      <c r="X287" s="402"/>
      <c r="Y287" s="403"/>
      <c r="Z287" s="401"/>
      <c r="AA287" s="402"/>
      <c r="AB287" s="402"/>
      <c r="AC287" s="402"/>
      <c r="AD287" s="402"/>
      <c r="AE287" s="402"/>
      <c r="AF287" s="402"/>
      <c r="AG287" s="402"/>
      <c r="AH287" s="402"/>
      <c r="AI287" s="402"/>
      <c r="AJ287" s="402"/>
      <c r="AK287" s="403"/>
      <c r="AL287" s="401"/>
      <c r="AM287" s="402"/>
      <c r="AN287" s="402"/>
      <c r="AO287" s="402"/>
      <c r="AP287" s="402"/>
      <c r="AQ287" s="402"/>
      <c r="AR287" s="402"/>
      <c r="AS287" s="402"/>
      <c r="AT287" s="402"/>
      <c r="AU287" s="402"/>
      <c r="AV287" s="402"/>
      <c r="AW287" s="403"/>
    </row>
    <row r="288" spans="1:49" s="53" customFormat="1" ht="21" customHeight="1" thickBot="1" x14ac:dyDescent="0.35">
      <c r="A288" s="410"/>
      <c r="B288" s="373" t="str">
        <f>IF(ISBLANK(B286),"",CONCATENATE(LEFT(INDEX(B$71:B$102,MATCH(LEFT(B286,11)&amp;"*",B$71:B$102,0)+2),FIND("-",INDEX(B$71:B$102,MATCH(LEFT(B286,11)&amp;"*",B$71:B$102,0)+2))),A286))</f>
        <v/>
      </c>
      <c r="C288" s="374"/>
      <c r="D288" s="375"/>
      <c r="E288" s="163"/>
      <c r="F288" s="173"/>
      <c r="G288" s="165"/>
      <c r="H288" s="166"/>
      <c r="I288" s="166"/>
      <c r="J288" s="167"/>
      <c r="K288" s="168"/>
      <c r="L288" s="168"/>
      <c r="M288" s="320"/>
      <c r="N288" s="373" t="str">
        <f>IF(ISBLANK(N286),"",CONCATENATE(LEFT(INDEX(N$71:N$102,MATCH(LEFT(N286,11)&amp;"*",N$71:N$102,0)+2),FIND("-",INDEX(N$71:N$102,MATCH(LEFT(N286,11)&amp;"*",N$71:N$102,0)+2))),$A286))</f>
        <v/>
      </c>
      <c r="O288" s="374"/>
      <c r="P288" s="375"/>
      <c r="Q288" s="163"/>
      <c r="R288" s="173"/>
      <c r="S288" s="165"/>
      <c r="T288" s="166"/>
      <c r="U288" s="166"/>
      <c r="V288" s="167"/>
      <c r="W288" s="168"/>
      <c r="X288" s="168"/>
      <c r="Y288" s="320"/>
      <c r="Z288" s="373" t="str">
        <f>IF(ISBLANK(Z286),"",CONCATENATE(LEFT(INDEX(Z$71:Z$102,MATCH(LEFT(Z286,11)&amp;"*",Z$71:Z$102,0)+2),FIND("-",INDEX(Z$71:Z$102,MATCH(LEFT(Z286,11)&amp;"*",Z$71:Z$102,0)+2))),$A286))</f>
        <v>L021.23.07.S1-21</v>
      </c>
      <c r="AA288" s="374"/>
      <c r="AB288" s="375"/>
      <c r="AC288" s="238">
        <v>5</v>
      </c>
      <c r="AD288" s="173" t="s">
        <v>5</v>
      </c>
      <c r="AE288" s="169">
        <v>28</v>
      </c>
      <c r="AF288" s="171">
        <v>0</v>
      </c>
      <c r="AG288" s="171">
        <v>28</v>
      </c>
      <c r="AH288" s="170">
        <v>0</v>
      </c>
      <c r="AI288" s="172"/>
      <c r="AJ288" s="172" t="s">
        <v>58</v>
      </c>
      <c r="AK288" s="320">
        <f>25*AC288-SUM(AE288:AI288)</f>
        <v>69</v>
      </c>
      <c r="AL288" s="373" t="str">
        <f>IF(ISBLANK(AL286),"",CONCATENATE(LEFT(INDEX(AL$71:AL$102,MATCH(LEFT(AL286,11)&amp;"*",AL$71:AL$102,0)+2),FIND("-",INDEX(AL$71:AL$102,MATCH(LEFT(AL286,11)&amp;"*",AL$71:AL$102,0)+2))),$A286))</f>
        <v/>
      </c>
      <c r="AM288" s="374"/>
      <c r="AN288" s="375"/>
      <c r="AO288" s="238"/>
      <c r="AP288" s="173"/>
      <c r="AQ288" s="174"/>
      <c r="AR288" s="171"/>
      <c r="AS288" s="171"/>
      <c r="AT288" s="170"/>
      <c r="AU288" s="172"/>
      <c r="AV288" s="172"/>
      <c r="AW288" s="173"/>
    </row>
    <row r="289" spans="1:49" s="53" customFormat="1" ht="21" customHeight="1" thickTop="1" x14ac:dyDescent="0.3">
      <c r="A289" s="408" t="s">
        <v>244</v>
      </c>
      <c r="B289" s="398"/>
      <c r="C289" s="399"/>
      <c r="D289" s="399"/>
      <c r="E289" s="399"/>
      <c r="F289" s="399"/>
      <c r="G289" s="399"/>
      <c r="H289" s="399"/>
      <c r="I289" s="399"/>
      <c r="J289" s="399"/>
      <c r="K289" s="399"/>
      <c r="L289" s="399"/>
      <c r="M289" s="400"/>
      <c r="N289" s="398"/>
      <c r="O289" s="399"/>
      <c r="P289" s="399"/>
      <c r="Q289" s="399"/>
      <c r="R289" s="399"/>
      <c r="S289" s="399"/>
      <c r="T289" s="399"/>
      <c r="U289" s="399"/>
      <c r="V289" s="399"/>
      <c r="W289" s="399"/>
      <c r="X289" s="399"/>
      <c r="Y289" s="400"/>
      <c r="Z289" s="398" t="s">
        <v>452</v>
      </c>
      <c r="AA289" s="399"/>
      <c r="AB289" s="399"/>
      <c r="AC289" s="399"/>
      <c r="AD289" s="399"/>
      <c r="AE289" s="399"/>
      <c r="AF289" s="399"/>
      <c r="AG289" s="399"/>
      <c r="AH289" s="399"/>
      <c r="AI289" s="399"/>
      <c r="AJ289" s="399"/>
      <c r="AK289" s="400"/>
      <c r="AL289" s="398"/>
      <c r="AM289" s="399"/>
      <c r="AN289" s="399"/>
      <c r="AO289" s="399"/>
      <c r="AP289" s="399"/>
      <c r="AQ289" s="399"/>
      <c r="AR289" s="399"/>
      <c r="AS289" s="399"/>
      <c r="AT289" s="399"/>
      <c r="AU289" s="399"/>
      <c r="AV289" s="399"/>
      <c r="AW289" s="400"/>
    </row>
    <row r="290" spans="1:49" s="53" customFormat="1" ht="21" customHeight="1" x14ac:dyDescent="0.3">
      <c r="A290" s="409"/>
      <c r="B290" s="401"/>
      <c r="C290" s="402"/>
      <c r="D290" s="402"/>
      <c r="E290" s="402"/>
      <c r="F290" s="402"/>
      <c r="G290" s="402"/>
      <c r="H290" s="402"/>
      <c r="I290" s="402"/>
      <c r="J290" s="402"/>
      <c r="K290" s="402"/>
      <c r="L290" s="402"/>
      <c r="M290" s="403"/>
      <c r="N290" s="401"/>
      <c r="O290" s="402"/>
      <c r="P290" s="402"/>
      <c r="Q290" s="402"/>
      <c r="R290" s="402"/>
      <c r="S290" s="402"/>
      <c r="T290" s="402"/>
      <c r="U290" s="402"/>
      <c r="V290" s="402"/>
      <c r="W290" s="402"/>
      <c r="X290" s="402"/>
      <c r="Y290" s="403"/>
      <c r="Z290" s="401"/>
      <c r="AA290" s="402"/>
      <c r="AB290" s="402"/>
      <c r="AC290" s="402"/>
      <c r="AD290" s="402"/>
      <c r="AE290" s="402"/>
      <c r="AF290" s="402"/>
      <c r="AG290" s="402"/>
      <c r="AH290" s="402"/>
      <c r="AI290" s="402"/>
      <c r="AJ290" s="402"/>
      <c r="AK290" s="403"/>
      <c r="AL290" s="401"/>
      <c r="AM290" s="402"/>
      <c r="AN290" s="402"/>
      <c r="AO290" s="402"/>
      <c r="AP290" s="402"/>
      <c r="AQ290" s="402"/>
      <c r="AR290" s="402"/>
      <c r="AS290" s="402"/>
      <c r="AT290" s="402"/>
      <c r="AU290" s="402"/>
      <c r="AV290" s="402"/>
      <c r="AW290" s="403"/>
    </row>
    <row r="291" spans="1:49" s="53" customFormat="1" ht="21" customHeight="1" thickBot="1" x14ac:dyDescent="0.35">
      <c r="A291" s="410"/>
      <c r="B291" s="373" t="str">
        <f>IF(ISBLANK(B289),"",CONCATENATE(LEFT(INDEX(B$71:B$102,MATCH(LEFT(B289,11)&amp;"*",B$71:B$102,0)+2),FIND("-",INDEX(B$71:B$102,MATCH(LEFT(B289,11)&amp;"*",B$71:B$102,0)+2))),A289))</f>
        <v/>
      </c>
      <c r="C291" s="374"/>
      <c r="D291" s="375"/>
      <c r="E291" s="163"/>
      <c r="F291" s="173"/>
      <c r="G291" s="165"/>
      <c r="H291" s="166"/>
      <c r="I291" s="166"/>
      <c r="J291" s="167"/>
      <c r="K291" s="168"/>
      <c r="L291" s="168"/>
      <c r="M291" s="320"/>
      <c r="N291" s="373" t="str">
        <f>IF(ISBLANK(N289),"",CONCATENATE(LEFT(INDEX(N$71:N$102,MATCH(LEFT(N289,11)&amp;"*",N$71:N$102,0)+2),FIND("-",INDEX(N$71:N$102,MATCH(LEFT(N289,11)&amp;"*",N$71:N$102,0)+2))),$A289))</f>
        <v/>
      </c>
      <c r="O291" s="374"/>
      <c r="P291" s="375"/>
      <c r="Q291" s="319"/>
      <c r="R291" s="320"/>
      <c r="S291" s="321"/>
      <c r="T291" s="322"/>
      <c r="U291" s="322"/>
      <c r="V291" s="323"/>
      <c r="W291" s="324"/>
      <c r="X291" s="324"/>
      <c r="Y291" s="320"/>
      <c r="Z291" s="373" t="str">
        <f>IF(ISBLANK(Z289),"",CONCATENATE(LEFT(INDEX(Z$71:Z$102,MATCH(LEFT(Z289,11)&amp;"*",Z$71:Z$102,0)+2),FIND("-",INDEX(Z$71:Z$102,MATCH(LEFT(Z289,11)&amp;"*",Z$71:Z$102,0)+2))),$A289))</f>
        <v>L021.23.07.S1-22</v>
      </c>
      <c r="AA291" s="374"/>
      <c r="AB291" s="375"/>
      <c r="AC291" s="238">
        <v>5</v>
      </c>
      <c r="AD291" s="173" t="s">
        <v>5</v>
      </c>
      <c r="AE291" s="169">
        <v>28</v>
      </c>
      <c r="AF291" s="171">
        <v>0</v>
      </c>
      <c r="AG291" s="171">
        <v>28</v>
      </c>
      <c r="AH291" s="170">
        <v>0</v>
      </c>
      <c r="AI291" s="172"/>
      <c r="AJ291" s="172" t="s">
        <v>58</v>
      </c>
      <c r="AK291" s="320">
        <f>25*AC291-SUM(AE291:AI291)</f>
        <v>69</v>
      </c>
      <c r="AL291" s="373" t="str">
        <f>IF(ISBLANK(AL289),"",CONCATENATE(LEFT(INDEX(AL$71:AL$102,MATCH(LEFT(AL289,11)&amp;"*",AL$71:AL$102,0)+2),FIND("-",INDEX(AL$71:AL$102,MATCH(LEFT(AL289,11)&amp;"*",AL$71:AL$102,0)+2))),$A289))</f>
        <v/>
      </c>
      <c r="AM291" s="374"/>
      <c r="AN291" s="375"/>
      <c r="AO291" s="163"/>
      <c r="AP291" s="164"/>
      <c r="AQ291" s="165"/>
      <c r="AR291" s="166"/>
      <c r="AS291" s="166"/>
      <c r="AT291" s="167"/>
      <c r="AU291" s="168"/>
      <c r="AV291" s="164"/>
      <c r="AW291" s="168"/>
    </row>
    <row r="292" spans="1:49" s="53" customFormat="1" ht="21" customHeight="1" thickTop="1" x14ac:dyDescent="0.3">
      <c r="A292" s="408" t="s">
        <v>245</v>
      </c>
      <c r="B292" s="398"/>
      <c r="C292" s="399"/>
      <c r="D292" s="399"/>
      <c r="E292" s="399"/>
      <c r="F292" s="399"/>
      <c r="G292" s="399"/>
      <c r="H292" s="399"/>
      <c r="I292" s="399"/>
      <c r="J292" s="399"/>
      <c r="K292" s="399"/>
      <c r="L292" s="399"/>
      <c r="M292" s="400"/>
      <c r="N292" s="398"/>
      <c r="O292" s="399"/>
      <c r="P292" s="399"/>
      <c r="Q292" s="399"/>
      <c r="R292" s="399"/>
      <c r="S292" s="399"/>
      <c r="T292" s="399"/>
      <c r="U292" s="399"/>
      <c r="V292" s="399"/>
      <c r="W292" s="399"/>
      <c r="X292" s="399"/>
      <c r="Y292" s="400"/>
      <c r="Z292" s="398" t="s">
        <v>414</v>
      </c>
      <c r="AA292" s="399"/>
      <c r="AB292" s="399"/>
      <c r="AC292" s="399"/>
      <c r="AD292" s="399"/>
      <c r="AE292" s="399"/>
      <c r="AF292" s="399"/>
      <c r="AG292" s="399"/>
      <c r="AH292" s="399"/>
      <c r="AI292" s="399"/>
      <c r="AJ292" s="399"/>
      <c r="AK292" s="400"/>
      <c r="AL292" s="398"/>
      <c r="AM292" s="399"/>
      <c r="AN292" s="399"/>
      <c r="AO292" s="399"/>
      <c r="AP292" s="399"/>
      <c r="AQ292" s="399"/>
      <c r="AR292" s="399"/>
      <c r="AS292" s="399"/>
      <c r="AT292" s="399"/>
      <c r="AU292" s="399"/>
      <c r="AV292" s="399"/>
      <c r="AW292" s="400"/>
    </row>
    <row r="293" spans="1:49" s="53" customFormat="1" ht="21" customHeight="1" x14ac:dyDescent="0.3">
      <c r="A293" s="409"/>
      <c r="B293" s="401"/>
      <c r="C293" s="402"/>
      <c r="D293" s="402"/>
      <c r="E293" s="402"/>
      <c r="F293" s="402"/>
      <c r="G293" s="402"/>
      <c r="H293" s="402"/>
      <c r="I293" s="402"/>
      <c r="J293" s="402"/>
      <c r="K293" s="402"/>
      <c r="L293" s="402"/>
      <c r="M293" s="403"/>
      <c r="N293" s="401"/>
      <c r="O293" s="402"/>
      <c r="P293" s="402"/>
      <c r="Q293" s="402"/>
      <c r="R293" s="402"/>
      <c r="S293" s="402"/>
      <c r="T293" s="402"/>
      <c r="U293" s="402"/>
      <c r="V293" s="402"/>
      <c r="W293" s="402"/>
      <c r="X293" s="402"/>
      <c r="Y293" s="403"/>
      <c r="Z293" s="401"/>
      <c r="AA293" s="402"/>
      <c r="AB293" s="402"/>
      <c r="AC293" s="402"/>
      <c r="AD293" s="402"/>
      <c r="AE293" s="402"/>
      <c r="AF293" s="402"/>
      <c r="AG293" s="402"/>
      <c r="AH293" s="402"/>
      <c r="AI293" s="402"/>
      <c r="AJ293" s="402"/>
      <c r="AK293" s="403"/>
      <c r="AL293" s="401"/>
      <c r="AM293" s="402"/>
      <c r="AN293" s="402"/>
      <c r="AO293" s="402"/>
      <c r="AP293" s="402"/>
      <c r="AQ293" s="402"/>
      <c r="AR293" s="402"/>
      <c r="AS293" s="402"/>
      <c r="AT293" s="402"/>
      <c r="AU293" s="402"/>
      <c r="AV293" s="402"/>
      <c r="AW293" s="403"/>
    </row>
    <row r="294" spans="1:49" s="53" customFormat="1" ht="21" customHeight="1" thickBot="1" x14ac:dyDescent="0.35">
      <c r="A294" s="410"/>
      <c r="B294" s="373" t="str">
        <f>IF(ISBLANK(B292),"",CONCATENATE(LEFT(INDEX(B$71:B$102,MATCH(LEFT(B292,11)&amp;"*",B$71:B$102,0)+2),FIND("-",INDEX(B$71:B$102,MATCH(LEFT(B292,11)&amp;"*",B$71:B$102,0)+2))),A292))</f>
        <v/>
      </c>
      <c r="C294" s="374"/>
      <c r="D294" s="375"/>
      <c r="E294" s="163"/>
      <c r="F294" s="164"/>
      <c r="G294" s="165"/>
      <c r="H294" s="166"/>
      <c r="I294" s="166"/>
      <c r="J294" s="167"/>
      <c r="K294" s="168"/>
      <c r="L294" s="168"/>
      <c r="M294" s="168"/>
      <c r="N294" s="373" t="str">
        <f>IF(ISBLANK(N292),"",CONCATENATE(LEFT(INDEX(N$71:N$102,MATCH(LEFT(N292,11)&amp;"*",N$71:N$102,0)+2),FIND("-",INDEX(N$71:N$102,MATCH(LEFT(N292,11)&amp;"*",N$71:N$102,0)+2))),$A292))</f>
        <v/>
      </c>
      <c r="O294" s="374"/>
      <c r="P294" s="375"/>
      <c r="Q294" s="319"/>
      <c r="R294" s="320"/>
      <c r="S294" s="321"/>
      <c r="T294" s="322"/>
      <c r="U294" s="322"/>
      <c r="V294" s="323"/>
      <c r="W294" s="324"/>
      <c r="X294" s="324"/>
      <c r="Y294" s="320"/>
      <c r="Z294" s="373" t="str">
        <f>IF(ISBLANK(Z292),"",CONCATENATE(LEFT(INDEX(Z$71:Z$102,MATCH(LEFT(Z292,11)&amp;"*",Z$71:Z$102,0)+2),FIND("-",INDEX(Z$71:Z$102,MATCH(LEFT(Z292,11)&amp;"*",Z$71:Z$102,0)+2))),$A292))</f>
        <v>L021.23.07.S1-23</v>
      </c>
      <c r="AA294" s="374"/>
      <c r="AB294" s="375"/>
      <c r="AC294" s="238">
        <v>5</v>
      </c>
      <c r="AD294" s="173" t="s">
        <v>5</v>
      </c>
      <c r="AE294" s="169">
        <v>28</v>
      </c>
      <c r="AF294" s="171">
        <v>0</v>
      </c>
      <c r="AG294" s="171">
        <v>28</v>
      </c>
      <c r="AH294" s="170">
        <v>0</v>
      </c>
      <c r="AI294" s="172"/>
      <c r="AJ294" s="172" t="s">
        <v>58</v>
      </c>
      <c r="AK294" s="320">
        <f>25*AC294-SUM(AE294:AI294)</f>
        <v>69</v>
      </c>
      <c r="AL294" s="373" t="str">
        <f>IF(ISBLANK(AL292),"",CONCATENATE(LEFT(INDEX(AL$71:AL$102,MATCH(LEFT(AL292,11)&amp;"*",AL$71:AL$102,0)+2),FIND("-",INDEX(AL$71:AL$102,MATCH(LEFT(AL292,11)&amp;"*",AL$71:AL$102,0)+2))),$A292))</f>
        <v/>
      </c>
      <c r="AM294" s="374"/>
      <c r="AN294" s="375"/>
      <c r="AO294" s="163"/>
      <c r="AP294" s="164"/>
      <c r="AQ294" s="165"/>
      <c r="AR294" s="166"/>
      <c r="AS294" s="166"/>
      <c r="AT294" s="167"/>
      <c r="AU294" s="168"/>
      <c r="AV294" s="164"/>
      <c r="AW294" s="168"/>
    </row>
    <row r="295" spans="1:49" s="53" customFormat="1" ht="25.2" customHeight="1" thickTop="1" x14ac:dyDescent="0.3">
      <c r="A295" s="408" t="s">
        <v>246</v>
      </c>
      <c r="B295" s="398"/>
      <c r="C295" s="399"/>
      <c r="D295" s="399"/>
      <c r="E295" s="399"/>
      <c r="F295" s="399"/>
      <c r="G295" s="399"/>
      <c r="H295" s="399"/>
      <c r="I295" s="399"/>
      <c r="J295" s="399"/>
      <c r="K295" s="399"/>
      <c r="L295" s="399"/>
      <c r="M295" s="400"/>
      <c r="N295" s="398"/>
      <c r="O295" s="399"/>
      <c r="P295" s="399"/>
      <c r="Q295" s="399"/>
      <c r="R295" s="399"/>
      <c r="S295" s="399"/>
      <c r="T295" s="399"/>
      <c r="U295" s="399"/>
      <c r="V295" s="399"/>
      <c r="W295" s="399"/>
      <c r="X295" s="399"/>
      <c r="Y295" s="400"/>
      <c r="Z295" s="398" t="s">
        <v>415</v>
      </c>
      <c r="AA295" s="399"/>
      <c r="AB295" s="399"/>
      <c r="AC295" s="399"/>
      <c r="AD295" s="399"/>
      <c r="AE295" s="399"/>
      <c r="AF295" s="399"/>
      <c r="AG295" s="399"/>
      <c r="AH295" s="399"/>
      <c r="AI295" s="399"/>
      <c r="AJ295" s="399"/>
      <c r="AK295" s="400"/>
      <c r="AL295" s="398"/>
      <c r="AM295" s="399"/>
      <c r="AN295" s="399"/>
      <c r="AO295" s="399"/>
      <c r="AP295" s="399"/>
      <c r="AQ295" s="399"/>
      <c r="AR295" s="399"/>
      <c r="AS295" s="399"/>
      <c r="AT295" s="399"/>
      <c r="AU295" s="399"/>
      <c r="AV295" s="399"/>
      <c r="AW295" s="400"/>
    </row>
    <row r="296" spans="1:49" s="53" customFormat="1" ht="25.2" customHeight="1" x14ac:dyDescent="0.3">
      <c r="A296" s="409"/>
      <c r="B296" s="401"/>
      <c r="C296" s="402"/>
      <c r="D296" s="402"/>
      <c r="E296" s="402"/>
      <c r="F296" s="402"/>
      <c r="G296" s="402"/>
      <c r="H296" s="402"/>
      <c r="I296" s="402"/>
      <c r="J296" s="402"/>
      <c r="K296" s="402"/>
      <c r="L296" s="402"/>
      <c r="M296" s="403"/>
      <c r="N296" s="401"/>
      <c r="O296" s="402"/>
      <c r="P296" s="402"/>
      <c r="Q296" s="402"/>
      <c r="R296" s="402"/>
      <c r="S296" s="402"/>
      <c r="T296" s="402"/>
      <c r="U296" s="402"/>
      <c r="V296" s="402"/>
      <c r="W296" s="402"/>
      <c r="X296" s="402"/>
      <c r="Y296" s="403"/>
      <c r="Z296" s="401"/>
      <c r="AA296" s="402"/>
      <c r="AB296" s="402"/>
      <c r="AC296" s="402"/>
      <c r="AD296" s="402"/>
      <c r="AE296" s="402"/>
      <c r="AF296" s="402"/>
      <c r="AG296" s="402"/>
      <c r="AH296" s="402"/>
      <c r="AI296" s="402"/>
      <c r="AJ296" s="402"/>
      <c r="AK296" s="403"/>
      <c r="AL296" s="401"/>
      <c r="AM296" s="402"/>
      <c r="AN296" s="402"/>
      <c r="AO296" s="402"/>
      <c r="AP296" s="402"/>
      <c r="AQ296" s="402"/>
      <c r="AR296" s="402"/>
      <c r="AS296" s="402"/>
      <c r="AT296" s="402"/>
      <c r="AU296" s="402"/>
      <c r="AV296" s="402"/>
      <c r="AW296" s="403"/>
    </row>
    <row r="297" spans="1:49" s="53" customFormat="1" ht="21" customHeight="1" thickBot="1" x14ac:dyDescent="0.35">
      <c r="A297" s="410"/>
      <c r="B297" s="373" t="str">
        <f>IF(ISBLANK(B295),"",CONCATENATE(LEFT(INDEX(B$71:B$102,MATCH(LEFT(B295,11)&amp;"*",B$71:B$102,0)+2),FIND("-",INDEX(B$71:B$102,MATCH(LEFT(B295,11)&amp;"*",B$71:B$102,0)+2))),A295))</f>
        <v/>
      </c>
      <c r="C297" s="374"/>
      <c r="D297" s="375"/>
      <c r="E297" s="163"/>
      <c r="F297" s="164"/>
      <c r="G297" s="165"/>
      <c r="H297" s="166"/>
      <c r="I297" s="166"/>
      <c r="J297" s="167"/>
      <c r="K297" s="168"/>
      <c r="L297" s="168"/>
      <c r="M297" s="168"/>
      <c r="N297" s="373" t="str">
        <f>IF(ISBLANK(N295),"",CONCATENATE(LEFT(INDEX(N$71:N$102,MATCH(LEFT(N295,11)&amp;"*",N$71:N$102,0)+2),FIND("-",INDEX(N$71:N$102,MATCH(LEFT(N295,11)&amp;"*",N$71:N$102,0)+2))),$A295))</f>
        <v/>
      </c>
      <c r="O297" s="374"/>
      <c r="P297" s="375"/>
      <c r="Q297" s="163"/>
      <c r="R297" s="164"/>
      <c r="S297" s="165"/>
      <c r="T297" s="166"/>
      <c r="U297" s="166"/>
      <c r="V297" s="167"/>
      <c r="W297" s="168"/>
      <c r="X297" s="164"/>
      <c r="Y297" s="168"/>
      <c r="Z297" s="373" t="str">
        <f>IF(ISBLANK(Z295),"",CONCATENATE(LEFT(INDEX(Z$71:Z$102,MATCH(LEFT(Z295,11)&amp;"*",Z$71:Z$102,0)+2),FIND("-",INDEX(Z$71:Z$102,MATCH(LEFT(Z295,11)&amp;"*",Z$71:Z$102,0)+2))),$A295))</f>
        <v>L021.23.07.S1-24</v>
      </c>
      <c r="AA297" s="374"/>
      <c r="AB297" s="375"/>
      <c r="AC297" s="238">
        <v>2</v>
      </c>
      <c r="AD297" s="173" t="s">
        <v>290</v>
      </c>
      <c r="AE297" s="169">
        <v>28</v>
      </c>
      <c r="AF297" s="171">
        <v>0</v>
      </c>
      <c r="AG297" s="171">
        <v>0</v>
      </c>
      <c r="AH297" s="170">
        <v>7</v>
      </c>
      <c r="AI297" s="172"/>
      <c r="AJ297" s="172" t="s">
        <v>53</v>
      </c>
      <c r="AK297" s="320">
        <f>25*AC297-SUM(AE297:AI297)</f>
        <v>15</v>
      </c>
      <c r="AL297" s="373" t="str">
        <f>IF(ISBLANK(AL295),"",CONCATENATE(LEFT(INDEX(AL$71:AL$102,MATCH(LEFT(AL295,11)&amp;"*",AL$71:AL$102,0)+2),FIND("-",INDEX(AL$71:AL$102,MATCH(LEFT(AL295,11)&amp;"*",AL$71:AL$102,0)+2))),$A295))</f>
        <v/>
      </c>
      <c r="AM297" s="374"/>
      <c r="AN297" s="375"/>
      <c r="AO297" s="163"/>
      <c r="AP297" s="164"/>
      <c r="AQ297" s="165"/>
      <c r="AR297" s="166"/>
      <c r="AS297" s="166"/>
      <c r="AT297" s="167"/>
      <c r="AU297" s="168"/>
      <c r="AV297" s="164"/>
      <c r="AW297" s="168"/>
    </row>
    <row r="298" spans="1:49" s="53" customFormat="1" ht="21" customHeight="1" thickTop="1" x14ac:dyDescent="0.3">
      <c r="A298" s="408" t="s">
        <v>250</v>
      </c>
      <c r="B298" s="398"/>
      <c r="C298" s="399"/>
      <c r="D298" s="399"/>
      <c r="E298" s="399"/>
      <c r="F298" s="399"/>
      <c r="G298" s="399"/>
      <c r="H298" s="399"/>
      <c r="I298" s="399"/>
      <c r="J298" s="399"/>
      <c r="K298" s="399"/>
      <c r="L298" s="399"/>
      <c r="M298" s="400"/>
      <c r="N298" s="398"/>
      <c r="O298" s="399"/>
      <c r="P298" s="399"/>
      <c r="Q298" s="399"/>
      <c r="R298" s="399"/>
      <c r="S298" s="399"/>
      <c r="T298" s="399"/>
      <c r="U298" s="399"/>
      <c r="V298" s="399"/>
      <c r="W298" s="399"/>
      <c r="X298" s="399"/>
      <c r="Y298" s="400"/>
      <c r="Z298" s="398" t="s">
        <v>416</v>
      </c>
      <c r="AA298" s="399"/>
      <c r="AB298" s="399"/>
      <c r="AC298" s="399"/>
      <c r="AD298" s="399"/>
      <c r="AE298" s="399"/>
      <c r="AF298" s="399"/>
      <c r="AG298" s="399"/>
      <c r="AH298" s="399"/>
      <c r="AI298" s="399"/>
      <c r="AJ298" s="399"/>
      <c r="AK298" s="400"/>
      <c r="AL298" s="398"/>
      <c r="AM298" s="399"/>
      <c r="AN298" s="399"/>
      <c r="AO298" s="399"/>
      <c r="AP298" s="399"/>
      <c r="AQ298" s="399"/>
      <c r="AR298" s="399"/>
      <c r="AS298" s="399"/>
      <c r="AT298" s="399"/>
      <c r="AU298" s="399"/>
      <c r="AV298" s="399"/>
      <c r="AW298" s="400"/>
    </row>
    <row r="299" spans="1:49" s="53" customFormat="1" ht="21" customHeight="1" x14ac:dyDescent="0.3">
      <c r="A299" s="409"/>
      <c r="B299" s="401"/>
      <c r="C299" s="402"/>
      <c r="D299" s="402"/>
      <c r="E299" s="402"/>
      <c r="F299" s="402"/>
      <c r="G299" s="402"/>
      <c r="H299" s="402"/>
      <c r="I299" s="402"/>
      <c r="J299" s="402"/>
      <c r="K299" s="402"/>
      <c r="L299" s="402"/>
      <c r="M299" s="403"/>
      <c r="N299" s="401"/>
      <c r="O299" s="402"/>
      <c r="P299" s="402"/>
      <c r="Q299" s="402"/>
      <c r="R299" s="402"/>
      <c r="S299" s="402"/>
      <c r="T299" s="402"/>
      <c r="U299" s="402"/>
      <c r="V299" s="402"/>
      <c r="W299" s="402"/>
      <c r="X299" s="402"/>
      <c r="Y299" s="403"/>
      <c r="Z299" s="401"/>
      <c r="AA299" s="402"/>
      <c r="AB299" s="402"/>
      <c r="AC299" s="402"/>
      <c r="AD299" s="402"/>
      <c r="AE299" s="402"/>
      <c r="AF299" s="402"/>
      <c r="AG299" s="402"/>
      <c r="AH299" s="402"/>
      <c r="AI299" s="402"/>
      <c r="AJ299" s="402"/>
      <c r="AK299" s="403"/>
      <c r="AL299" s="401"/>
      <c r="AM299" s="402"/>
      <c r="AN299" s="402"/>
      <c r="AO299" s="402"/>
      <c r="AP299" s="402"/>
      <c r="AQ299" s="402"/>
      <c r="AR299" s="402"/>
      <c r="AS299" s="402"/>
      <c r="AT299" s="402"/>
      <c r="AU299" s="402"/>
      <c r="AV299" s="402"/>
      <c r="AW299" s="403"/>
    </row>
    <row r="300" spans="1:49" s="53" customFormat="1" ht="21" customHeight="1" thickBot="1" x14ac:dyDescent="0.35">
      <c r="A300" s="410"/>
      <c r="B300" s="373" t="str">
        <f>IF(ISBLANK(B298),"",CONCATENATE(LEFT(INDEX(B$71:B$102,MATCH(LEFT(B298,11)&amp;"*",B$71:B$102,0)+2),FIND("-",INDEX(B$71:B$102,MATCH(LEFT(B298,11)&amp;"*",B$71:B$102,0)+2))),A298))</f>
        <v/>
      </c>
      <c r="C300" s="374"/>
      <c r="D300" s="375"/>
      <c r="E300" s="163"/>
      <c r="F300" s="164"/>
      <c r="G300" s="165"/>
      <c r="H300" s="166"/>
      <c r="I300" s="166"/>
      <c r="J300" s="167"/>
      <c r="K300" s="168"/>
      <c r="L300" s="168"/>
      <c r="M300" s="168"/>
      <c r="N300" s="373" t="str">
        <f>IF(ISBLANK(N298),"",CONCATENATE(LEFT(INDEX(N$71:N$102,MATCH(LEFT(N298,11)&amp;"*",N$71:N$102,0)+2),FIND("-",INDEX(N$71:N$102,MATCH(LEFT(N298,11)&amp;"*",N$71:N$102,0)+2))),$A298))</f>
        <v/>
      </c>
      <c r="O300" s="374"/>
      <c r="P300" s="375"/>
      <c r="Q300" s="163"/>
      <c r="R300" s="164"/>
      <c r="S300" s="165"/>
      <c r="T300" s="166"/>
      <c r="U300" s="166"/>
      <c r="V300" s="167"/>
      <c r="W300" s="168"/>
      <c r="X300" s="164"/>
      <c r="Y300" s="168"/>
      <c r="Z300" s="373" t="str">
        <f>IF(ISBLANK(Z298),"",CONCATENATE(LEFT(INDEX(Z$71:Z$102,MATCH(LEFT(Z298,11)&amp;"*",Z$71:Z$102,0)+2),FIND("-",INDEX(Z$71:Z$102,MATCH(LEFT(Z298,11)&amp;"*",Z$71:Z$102,0)+2))),$A298))</f>
        <v>L021.23.07.S1-25</v>
      </c>
      <c r="AA300" s="374"/>
      <c r="AB300" s="375"/>
      <c r="AC300" s="238">
        <v>2</v>
      </c>
      <c r="AD300" s="173" t="s">
        <v>290</v>
      </c>
      <c r="AE300" s="169">
        <v>28</v>
      </c>
      <c r="AF300" s="171">
        <v>0</v>
      </c>
      <c r="AG300" s="171">
        <v>0</v>
      </c>
      <c r="AH300" s="170">
        <v>7</v>
      </c>
      <c r="AI300" s="172"/>
      <c r="AJ300" s="172" t="s">
        <v>53</v>
      </c>
      <c r="AK300" s="320">
        <f>25*AC300-SUM(AE300:AI300)</f>
        <v>15</v>
      </c>
      <c r="AL300" s="373" t="str">
        <f>IF(ISBLANK(AL298),"",CONCATENATE(LEFT(INDEX(AL$71:AL$102,MATCH(LEFT(AL298,11)&amp;"*",AL$71:AL$102,0)+2),FIND("-",INDEX(AL$71:AL$102,MATCH(LEFT(AL298,11)&amp;"*",AL$71:AL$102,0)+2))),$A298))</f>
        <v/>
      </c>
      <c r="AM300" s="374"/>
      <c r="AN300" s="375"/>
      <c r="AO300" s="163"/>
      <c r="AP300" s="164"/>
      <c r="AQ300" s="165"/>
      <c r="AR300" s="166"/>
      <c r="AS300" s="166"/>
      <c r="AT300" s="167"/>
      <c r="AU300" s="168"/>
      <c r="AV300" s="164"/>
      <c r="AW300" s="168"/>
    </row>
    <row r="301" spans="1:49" s="53" customFormat="1" ht="21" customHeight="1" thickTop="1" x14ac:dyDescent="0.3">
      <c r="A301" s="408" t="s">
        <v>251</v>
      </c>
      <c r="B301" s="398"/>
      <c r="C301" s="399"/>
      <c r="D301" s="399"/>
      <c r="E301" s="399"/>
      <c r="F301" s="399"/>
      <c r="G301" s="399"/>
      <c r="H301" s="399"/>
      <c r="I301" s="399"/>
      <c r="J301" s="399"/>
      <c r="K301" s="399"/>
      <c r="L301" s="399"/>
      <c r="M301" s="400"/>
      <c r="N301" s="398"/>
      <c r="O301" s="399"/>
      <c r="P301" s="399"/>
      <c r="Q301" s="399"/>
      <c r="R301" s="399"/>
      <c r="S301" s="399"/>
      <c r="T301" s="399"/>
      <c r="U301" s="399"/>
      <c r="V301" s="399"/>
      <c r="W301" s="399"/>
      <c r="X301" s="399"/>
      <c r="Y301" s="400"/>
      <c r="Z301" s="398"/>
      <c r="AA301" s="399"/>
      <c r="AB301" s="399"/>
      <c r="AC301" s="399"/>
      <c r="AD301" s="399"/>
      <c r="AE301" s="399"/>
      <c r="AF301" s="399"/>
      <c r="AG301" s="399"/>
      <c r="AH301" s="399"/>
      <c r="AI301" s="399"/>
      <c r="AJ301" s="399"/>
      <c r="AK301" s="400"/>
      <c r="AL301" s="398"/>
      <c r="AM301" s="399"/>
      <c r="AN301" s="399"/>
      <c r="AO301" s="399"/>
      <c r="AP301" s="399"/>
      <c r="AQ301" s="399"/>
      <c r="AR301" s="399"/>
      <c r="AS301" s="399"/>
      <c r="AT301" s="399"/>
      <c r="AU301" s="399"/>
      <c r="AV301" s="399"/>
      <c r="AW301" s="400"/>
    </row>
    <row r="302" spans="1:49" s="53" customFormat="1" ht="21" customHeight="1" x14ac:dyDescent="0.3">
      <c r="A302" s="409"/>
      <c r="B302" s="401"/>
      <c r="C302" s="402"/>
      <c r="D302" s="402"/>
      <c r="E302" s="402"/>
      <c r="F302" s="402"/>
      <c r="G302" s="402"/>
      <c r="H302" s="402"/>
      <c r="I302" s="402"/>
      <c r="J302" s="402"/>
      <c r="K302" s="402"/>
      <c r="L302" s="402"/>
      <c r="M302" s="403"/>
      <c r="N302" s="401"/>
      <c r="O302" s="402"/>
      <c r="P302" s="402"/>
      <c r="Q302" s="402"/>
      <c r="R302" s="402"/>
      <c r="S302" s="402"/>
      <c r="T302" s="402"/>
      <c r="U302" s="402"/>
      <c r="V302" s="402"/>
      <c r="W302" s="402"/>
      <c r="X302" s="402"/>
      <c r="Y302" s="403"/>
      <c r="Z302" s="401"/>
      <c r="AA302" s="402"/>
      <c r="AB302" s="402"/>
      <c r="AC302" s="402"/>
      <c r="AD302" s="402"/>
      <c r="AE302" s="402"/>
      <c r="AF302" s="402"/>
      <c r="AG302" s="402"/>
      <c r="AH302" s="402"/>
      <c r="AI302" s="402"/>
      <c r="AJ302" s="402"/>
      <c r="AK302" s="403"/>
      <c r="AL302" s="401"/>
      <c r="AM302" s="402"/>
      <c r="AN302" s="402"/>
      <c r="AO302" s="402"/>
      <c r="AP302" s="402"/>
      <c r="AQ302" s="402"/>
      <c r="AR302" s="402"/>
      <c r="AS302" s="402"/>
      <c r="AT302" s="402"/>
      <c r="AU302" s="402"/>
      <c r="AV302" s="402"/>
      <c r="AW302" s="403"/>
    </row>
    <row r="303" spans="1:49" s="51" customFormat="1" ht="21" customHeight="1" thickBot="1" x14ac:dyDescent="0.3">
      <c r="A303" s="410"/>
      <c r="B303" s="373" t="str">
        <f>IF(ISBLANK(B301),"",CONCATENATE(LEFT(INDEX(B$71:B$102,MATCH(LEFT(B301,11)&amp;"*",B$71:B$102,0)+2),FIND("-",INDEX(B$71:B$102,MATCH(LEFT(B301,11)&amp;"*",B$71:B$102,0)+2))),A301))</f>
        <v/>
      </c>
      <c r="C303" s="374"/>
      <c r="D303" s="375"/>
      <c r="E303" s="163"/>
      <c r="F303" s="164"/>
      <c r="G303" s="165"/>
      <c r="H303" s="166"/>
      <c r="I303" s="166"/>
      <c r="J303" s="167"/>
      <c r="K303" s="168"/>
      <c r="L303" s="168"/>
      <c r="M303" s="168"/>
      <c r="N303" s="373" t="str">
        <f>IF(ISBLANK(N301),"",CONCATENATE(LEFT(INDEX(N$71:N$102,MATCH(LEFT(N301,11)&amp;"*",N$71:N$102,0)+2),FIND("-",INDEX(N$71:N$102,MATCH(LEFT(N301,11)&amp;"*",N$71:N$102,0)+2))),$A301))</f>
        <v/>
      </c>
      <c r="O303" s="374"/>
      <c r="P303" s="375"/>
      <c r="Q303" s="163"/>
      <c r="R303" s="164"/>
      <c r="S303" s="165"/>
      <c r="T303" s="166"/>
      <c r="U303" s="166"/>
      <c r="V303" s="167"/>
      <c r="W303" s="168"/>
      <c r="X303" s="164"/>
      <c r="Y303" s="168"/>
      <c r="Z303" s="373" t="str">
        <f>IF(ISBLANK(Z301),"",CONCATENATE(LEFT(INDEX(Z$71:Z$102,MATCH(LEFT(Z301,11)&amp;"*",Z$71:Z$102,0)+2),FIND("-",INDEX(Z$71:Z$102,MATCH(LEFT(Z301,11)&amp;"*",Z$71:Z$102,0)+2))),$A301))</f>
        <v/>
      </c>
      <c r="AA303" s="374"/>
      <c r="AB303" s="375"/>
      <c r="AC303" s="238"/>
      <c r="AD303" s="173"/>
      <c r="AE303" s="169"/>
      <c r="AF303" s="171"/>
      <c r="AG303" s="171"/>
      <c r="AH303" s="170"/>
      <c r="AI303" s="172"/>
      <c r="AJ303" s="172"/>
      <c r="AK303" s="183"/>
      <c r="AL303" s="373" t="str">
        <f>IF(ISBLANK(AL301),"",CONCATENATE(LEFT(INDEX(AL$71:AL$102,MATCH(LEFT(AL301,11)&amp;"*",AL$71:AL$102,0)+2),FIND("-",INDEX(AL$71:AL$102,MATCH(LEFT(AL301,11)&amp;"*",AL$71:AL$102,0)+2))),$A301))</f>
        <v/>
      </c>
      <c r="AM303" s="374"/>
      <c r="AN303" s="375"/>
      <c r="AO303" s="163"/>
      <c r="AP303" s="164"/>
      <c r="AQ303" s="165"/>
      <c r="AR303" s="166"/>
      <c r="AS303" s="166"/>
      <c r="AT303" s="167"/>
      <c r="AU303" s="168"/>
      <c r="AV303" s="164"/>
      <c r="AW303" s="168"/>
    </row>
    <row r="304" spans="1:49" s="51" customFormat="1" ht="18" customHeight="1" thickTop="1" thickBot="1" x14ac:dyDescent="0.3">
      <c r="A304" s="69"/>
      <c r="B304" s="13"/>
      <c r="C304" s="13"/>
      <c r="D304" s="13"/>
      <c r="E304" s="13"/>
      <c r="F304" s="13"/>
      <c r="G304" s="13"/>
      <c r="H304" s="13"/>
      <c r="I304" s="13"/>
      <c r="J304" s="13"/>
      <c r="K304" s="13"/>
      <c r="L304" s="14"/>
      <c r="M304" s="14"/>
      <c r="N304" s="13"/>
      <c r="O304" s="295"/>
      <c r="P304" s="13"/>
      <c r="Q304" s="13"/>
      <c r="R304" s="13"/>
      <c r="S304" s="13"/>
      <c r="T304" s="13"/>
      <c r="U304" s="13"/>
      <c r="V304" s="13"/>
      <c r="W304" s="13"/>
      <c r="X304" s="14"/>
      <c r="Y304" s="14"/>
      <c r="Z304" s="13"/>
      <c r="AA304" s="13"/>
      <c r="AB304" s="13"/>
      <c r="AC304" s="13"/>
      <c r="AD304" s="13"/>
      <c r="AE304" s="13"/>
      <c r="AF304" s="13"/>
      <c r="AG304" s="13"/>
      <c r="AH304" s="13"/>
      <c r="AI304" s="13"/>
      <c r="AJ304" s="14"/>
      <c r="AK304" s="14"/>
      <c r="AL304" s="13"/>
      <c r="AM304" s="13"/>
      <c r="AN304" s="13"/>
      <c r="AO304" s="13"/>
      <c r="AP304" s="13"/>
      <c r="AQ304" s="13"/>
      <c r="AR304" s="13"/>
      <c r="AS304" s="13"/>
      <c r="AT304" s="13"/>
      <c r="AU304" s="13"/>
      <c r="AV304" s="14"/>
      <c r="AW304" s="14"/>
    </row>
    <row r="305" spans="1:49" s="51" customFormat="1" ht="15" customHeight="1" thickBot="1" x14ac:dyDescent="0.3">
      <c r="B305" s="63"/>
      <c r="C305" s="63"/>
      <c r="D305" s="63"/>
      <c r="E305" s="63"/>
      <c r="F305" s="63"/>
      <c r="G305" s="63"/>
      <c r="H305" s="471" t="s">
        <v>88</v>
      </c>
      <c r="I305" s="472"/>
      <c r="J305" s="472"/>
      <c r="K305" s="472"/>
      <c r="L305" s="472"/>
      <c r="M305" s="472"/>
      <c r="N305" s="472"/>
      <c r="O305" s="472"/>
      <c r="P305" s="472"/>
      <c r="Q305" s="472"/>
      <c r="R305" s="472"/>
      <c r="S305" s="472"/>
      <c r="T305" s="472"/>
      <c r="U305" s="472"/>
      <c r="V305" s="472"/>
      <c r="W305" s="472"/>
      <c r="X305" s="472"/>
      <c r="Y305" s="472"/>
      <c r="Z305" s="472"/>
      <c r="AA305" s="472"/>
      <c r="AB305" s="472"/>
      <c r="AC305" s="472"/>
      <c r="AD305" s="472"/>
      <c r="AE305" s="472"/>
      <c r="AF305" s="472"/>
      <c r="AG305" s="472"/>
      <c r="AH305" s="472"/>
      <c r="AI305" s="472"/>
      <c r="AJ305" s="472"/>
      <c r="AK305" s="472"/>
      <c r="AL305" s="472"/>
      <c r="AM305" s="472"/>
      <c r="AN305" s="472"/>
      <c r="AO305" s="472"/>
      <c r="AP305" s="472"/>
      <c r="AQ305" s="472"/>
      <c r="AR305" s="473"/>
      <c r="AS305" s="63"/>
      <c r="AT305" s="63"/>
      <c r="AU305" s="63"/>
      <c r="AV305" s="64"/>
      <c r="AW305" s="64"/>
    </row>
    <row r="306" spans="1:49" s="51" customFormat="1" ht="15" customHeight="1" x14ac:dyDescent="0.25">
      <c r="B306" s="63"/>
      <c r="C306" s="63"/>
      <c r="D306" s="63"/>
      <c r="E306" s="63"/>
      <c r="F306" s="63"/>
      <c r="G306" s="63"/>
      <c r="H306" s="63"/>
      <c r="I306" s="63"/>
      <c r="J306" s="63"/>
      <c r="K306" s="63"/>
      <c r="L306" s="64"/>
      <c r="M306" s="64"/>
      <c r="N306" s="63"/>
      <c r="O306" s="290"/>
      <c r="P306" s="63"/>
      <c r="Q306" s="63"/>
      <c r="R306" s="240"/>
      <c r="S306" s="240"/>
      <c r="T306" s="240"/>
      <c r="U306" s="240"/>
      <c r="V306" s="240"/>
      <c r="W306" s="240"/>
      <c r="X306" s="240"/>
      <c r="Y306" s="240"/>
      <c r="Z306" s="240"/>
      <c r="AA306" s="240"/>
      <c r="AB306" s="240"/>
      <c r="AC306" s="240"/>
      <c r="AD306" s="240"/>
      <c r="AE306" s="240"/>
      <c r="AF306" s="240"/>
      <c r="AG306" s="240"/>
      <c r="AH306" s="240"/>
      <c r="AI306" s="240"/>
      <c r="AJ306" s="240"/>
      <c r="AK306" s="240"/>
      <c r="AL306" s="240"/>
      <c r="AM306" s="240"/>
      <c r="AN306" s="63"/>
      <c r="AO306" s="63"/>
      <c r="AP306" s="63"/>
      <c r="AQ306" s="63"/>
      <c r="AR306" s="63"/>
      <c r="AS306" s="63"/>
      <c r="AT306" s="63"/>
      <c r="AU306" s="63"/>
      <c r="AV306" s="64"/>
      <c r="AW306" s="64"/>
    </row>
    <row r="307" spans="1:49" s="51" customFormat="1" ht="15" customHeight="1" x14ac:dyDescent="0.3">
      <c r="A307" s="363" t="s">
        <v>380</v>
      </c>
      <c r="B307" s="363"/>
      <c r="C307" s="363"/>
      <c r="D307" s="363"/>
      <c r="E307" s="363"/>
      <c r="F307" s="363"/>
      <c r="G307" s="363"/>
      <c r="H307" s="363"/>
      <c r="I307" s="363"/>
      <c r="J307" s="363"/>
      <c r="K307" s="363"/>
      <c r="L307" s="363"/>
      <c r="M307" s="363"/>
      <c r="N307" s="363"/>
      <c r="O307" s="363"/>
      <c r="P307" s="363"/>
      <c r="Q307" s="363"/>
      <c r="R307" s="363"/>
      <c r="S307" s="363"/>
      <c r="T307" s="363"/>
      <c r="U307" s="363"/>
      <c r="V307" s="363"/>
      <c r="W307" s="363"/>
      <c r="X307" s="363"/>
      <c r="Y307" s="363"/>
      <c r="Z307" s="363"/>
      <c r="AA307" s="363"/>
      <c r="AB307" s="363"/>
      <c r="AC307" s="363"/>
      <c r="AD307" s="363"/>
      <c r="AE307" s="363"/>
      <c r="AF307" s="363"/>
      <c r="AG307" s="363"/>
      <c r="AH307" s="363"/>
      <c r="AI307" s="363"/>
      <c r="AJ307" s="363"/>
      <c r="AK307" s="363"/>
      <c r="AL307" s="363"/>
      <c r="AM307" s="363"/>
      <c r="AN307" s="363"/>
      <c r="AO307" s="363"/>
      <c r="AP307" s="363"/>
      <c r="AQ307" s="363"/>
      <c r="AR307" s="363"/>
      <c r="AS307" s="363"/>
      <c r="AT307" s="363"/>
      <c r="AU307" s="363"/>
      <c r="AV307" s="363"/>
      <c r="AW307" s="363"/>
    </row>
    <row r="308" spans="1:49" ht="21" customHeight="1" x14ac:dyDescent="0.25">
      <c r="A308" s="51"/>
      <c r="B308" s="51"/>
      <c r="C308" s="51"/>
      <c r="D308" s="51"/>
      <c r="E308" s="51"/>
      <c r="F308" s="51"/>
      <c r="G308" s="51"/>
      <c r="H308" s="51"/>
      <c r="I308" s="51"/>
      <c r="J308" s="51"/>
      <c r="K308" s="51"/>
      <c r="L308" s="51"/>
      <c r="M308" s="51"/>
      <c r="N308" s="51"/>
      <c r="O308" s="297"/>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c r="AR308" s="51"/>
      <c r="AS308" s="63"/>
      <c r="AT308" s="63"/>
      <c r="AU308" s="63"/>
      <c r="AV308" s="64"/>
      <c r="AW308" s="64"/>
    </row>
    <row r="309" spans="1:49" s="51" customFormat="1" ht="21" customHeight="1" x14ac:dyDescent="0.25">
      <c r="B309" s="367" t="s">
        <v>39</v>
      </c>
      <c r="C309" s="367"/>
      <c r="D309" s="367"/>
      <c r="E309" s="367"/>
      <c r="F309" s="367"/>
      <c r="G309" s="367"/>
      <c r="H309" s="367"/>
      <c r="I309" s="367"/>
      <c r="J309" s="77"/>
      <c r="K309" s="77"/>
      <c r="L309" s="43"/>
      <c r="M309" s="43"/>
      <c r="N309" s="75"/>
      <c r="O309" s="289"/>
      <c r="P309" s="75"/>
      <c r="Q309" s="75"/>
      <c r="R309" s="76"/>
      <c r="S309" s="77"/>
      <c r="T309" s="77"/>
      <c r="U309" s="77"/>
      <c r="V309" s="77"/>
      <c r="W309" s="77"/>
      <c r="X309" s="43"/>
      <c r="Y309" s="43"/>
      <c r="Z309" s="75"/>
      <c r="AA309" s="75"/>
      <c r="AB309" s="75"/>
      <c r="AC309" s="75"/>
      <c r="AD309" s="76"/>
      <c r="AE309" s="77"/>
      <c r="AF309" s="77"/>
      <c r="AG309" s="77"/>
      <c r="AH309" s="77"/>
      <c r="AI309" s="77"/>
      <c r="AJ309" s="43"/>
      <c r="AK309" s="43"/>
      <c r="AL309" s="75"/>
      <c r="AM309" s="75"/>
      <c r="AN309" s="367" t="s">
        <v>42</v>
      </c>
      <c r="AO309" s="367"/>
      <c r="AP309" s="367"/>
      <c r="AQ309" s="367"/>
      <c r="AR309" s="367"/>
      <c r="AS309" s="367"/>
      <c r="AT309" s="367"/>
      <c r="AU309" s="367"/>
      <c r="AV309" s="43"/>
      <c r="AW309" s="43"/>
    </row>
    <row r="310" spans="1:49" s="51" customFormat="1" ht="21" customHeight="1" x14ac:dyDescent="0.25">
      <c r="B310" s="368" t="str">
        <f>Coperta!B$46</f>
        <v>Conf.univ.dr.ing. Florin DRĂGAN</v>
      </c>
      <c r="C310" s="368"/>
      <c r="D310" s="368"/>
      <c r="E310" s="368"/>
      <c r="F310" s="368"/>
      <c r="G310" s="368"/>
      <c r="H310" s="368"/>
      <c r="I310" s="368"/>
      <c r="J310" s="63"/>
      <c r="K310" s="63"/>
      <c r="L310" s="64"/>
      <c r="M310" s="64"/>
      <c r="N310" s="63"/>
      <c r="O310" s="290"/>
      <c r="P310" s="63"/>
      <c r="Q310" s="63"/>
      <c r="R310" s="63"/>
      <c r="S310" s="63"/>
      <c r="T310" s="63"/>
      <c r="U310" s="63"/>
      <c r="V310" s="63"/>
      <c r="W310" s="63"/>
      <c r="X310" s="64"/>
      <c r="Y310" s="64"/>
      <c r="Z310" s="63"/>
      <c r="AA310" s="63"/>
      <c r="AB310" s="63"/>
      <c r="AC310" s="63"/>
      <c r="AD310" s="63"/>
      <c r="AE310" s="63"/>
      <c r="AF310" s="63"/>
      <c r="AG310" s="63"/>
      <c r="AH310" s="63"/>
      <c r="AI310" s="63"/>
      <c r="AJ310" s="64"/>
      <c r="AK310" s="64"/>
      <c r="AL310" s="63"/>
      <c r="AM310" s="63"/>
      <c r="AN310" s="368" t="str">
        <f>Coperta!N$46</f>
        <v>Prof.univ.dr.ing. Marius-George MARCU</v>
      </c>
      <c r="AO310" s="368"/>
      <c r="AP310" s="368"/>
      <c r="AQ310" s="368"/>
      <c r="AR310" s="368"/>
      <c r="AS310" s="368"/>
      <c r="AT310" s="368"/>
      <c r="AU310" s="368"/>
      <c r="AV310" s="64"/>
      <c r="AW310" s="64"/>
    </row>
    <row r="311" spans="1:49" ht="21" customHeight="1" x14ac:dyDescent="0.25">
      <c r="A311" s="51"/>
      <c r="B311" s="63"/>
      <c r="C311" s="63"/>
      <c r="D311" s="63"/>
      <c r="E311" s="63"/>
      <c r="F311" s="63"/>
      <c r="G311" s="63"/>
      <c r="H311" s="63"/>
      <c r="I311" s="63"/>
      <c r="J311" s="63"/>
      <c r="K311" s="63"/>
      <c r="L311" s="64"/>
      <c r="M311" s="64"/>
      <c r="N311" s="63"/>
      <c r="O311" s="290"/>
      <c r="P311" s="63"/>
      <c r="Q311" s="63"/>
      <c r="R311" s="63"/>
      <c r="S311" s="63"/>
      <c r="T311" s="63"/>
      <c r="U311" s="63"/>
      <c r="V311" s="63"/>
      <c r="W311" s="63"/>
      <c r="X311" s="64"/>
      <c r="Y311" s="64"/>
      <c r="Z311" s="63"/>
      <c r="AA311" s="63"/>
      <c r="AB311" s="63"/>
      <c r="AC311" s="63"/>
      <c r="AD311" s="63"/>
      <c r="AE311" s="63"/>
      <c r="AF311" s="63"/>
      <c r="AG311" s="63"/>
      <c r="AH311" s="63"/>
      <c r="AI311" s="63"/>
      <c r="AJ311" s="64"/>
      <c r="AK311" s="64"/>
      <c r="AL311" s="63"/>
      <c r="AM311" s="63"/>
      <c r="AN311" s="63"/>
      <c r="AO311" s="63"/>
      <c r="AP311" s="63"/>
      <c r="AQ311" s="63"/>
      <c r="AR311" s="63"/>
      <c r="AS311" s="63"/>
      <c r="AT311" s="63"/>
      <c r="AU311" s="63"/>
      <c r="AV311" s="64"/>
      <c r="AW311" s="64"/>
    </row>
    <row r="312" spans="1:49" ht="13.8" x14ac:dyDescent="0.25">
      <c r="A312" s="1"/>
    </row>
    <row r="313" spans="1:49" ht="17.25" customHeight="1" x14ac:dyDescent="0.25">
      <c r="A313" s="1"/>
    </row>
    <row r="314" spans="1:49" ht="17.25" customHeight="1" x14ac:dyDescent="0.25">
      <c r="A314" s="1"/>
    </row>
    <row r="315" spans="1:49" ht="13.8" x14ac:dyDescent="0.25">
      <c r="A315" s="1" t="s">
        <v>46</v>
      </c>
      <c r="B315" s="2"/>
      <c r="C315" s="2"/>
      <c r="D315" s="2"/>
      <c r="E315" s="2"/>
      <c r="F315" s="2"/>
      <c r="G315" s="2"/>
      <c r="H315" s="2"/>
      <c r="I315" s="2"/>
      <c r="J315" s="2"/>
      <c r="K315" s="2"/>
      <c r="L315" s="3"/>
      <c r="M315" s="3"/>
      <c r="N315" s="2"/>
      <c r="O315" s="287"/>
      <c r="P315" s="2"/>
      <c r="Q315" s="2"/>
      <c r="R315" s="2"/>
      <c r="S315" s="2"/>
      <c r="T315" s="2"/>
      <c r="U315" s="2"/>
      <c r="V315" s="2"/>
      <c r="W315" s="2"/>
      <c r="X315" s="3"/>
      <c r="Y315" s="3"/>
    </row>
    <row r="316" spans="1:49" ht="13.8" x14ac:dyDescent="0.25">
      <c r="A316" s="126" t="str">
        <f>Coperta!A$4</f>
        <v>Facultatea AUTOMATICĂ ȘI CALCULATOARE</v>
      </c>
    </row>
    <row r="317" spans="1:49" ht="13.8" x14ac:dyDescent="0.25">
      <c r="C317" s="6"/>
      <c r="D317" s="6"/>
      <c r="E317" s="6"/>
      <c r="F317" s="6"/>
      <c r="G317" s="6"/>
      <c r="H317" s="6"/>
      <c r="I317" s="6"/>
      <c r="J317" s="6"/>
      <c r="K317" s="6"/>
      <c r="L317" s="7"/>
      <c r="M317" s="7"/>
    </row>
    <row r="318" spans="1:49" ht="13.8" x14ac:dyDescent="0.25">
      <c r="A318" s="6" t="s">
        <v>73</v>
      </c>
      <c r="C318" s="6"/>
      <c r="D318" s="6"/>
      <c r="E318" s="6"/>
      <c r="F318" s="6"/>
      <c r="G318" s="6"/>
      <c r="H318" s="126" t="str">
        <f>Coperta!J$27</f>
        <v>ŞTIINŢE INGINEREŞTI</v>
      </c>
      <c r="I318" s="6"/>
      <c r="J318" s="6"/>
      <c r="K318" s="6"/>
      <c r="L318" s="7"/>
      <c r="M318" s="7"/>
    </row>
    <row r="319" spans="1:49" ht="13.8" x14ac:dyDescent="0.25">
      <c r="A319" s="6" t="s">
        <v>71</v>
      </c>
      <c r="C319" s="6"/>
      <c r="D319" s="6"/>
      <c r="E319" s="6"/>
      <c r="F319" s="6"/>
      <c r="G319" s="6"/>
      <c r="H319" s="126" t="str">
        <f>Coperta!J$29</f>
        <v>INGINERIA SISTEMELOR, CALCULATOARE ŞI TEHNOLOGIA INFORMAŢIEI</v>
      </c>
      <c r="I319" s="6"/>
      <c r="J319" s="6"/>
      <c r="K319" s="6"/>
      <c r="L319" s="7"/>
      <c r="M319" s="7"/>
    </row>
    <row r="320" spans="1:49" ht="13.8" x14ac:dyDescent="0.25">
      <c r="A320" s="6" t="s">
        <v>72</v>
      </c>
      <c r="C320" s="6"/>
      <c r="D320" s="6"/>
      <c r="E320" s="6"/>
      <c r="F320" s="6"/>
      <c r="G320" s="6"/>
      <c r="H320" s="126" t="str">
        <f>Coperta!J$31</f>
        <v>INGINERIA SISTEMELOR</v>
      </c>
      <c r="I320" s="6"/>
      <c r="J320" s="6"/>
      <c r="K320" s="6"/>
      <c r="L320" s="7"/>
      <c r="M320" s="7"/>
      <c r="S320" s="4" t="s">
        <v>31</v>
      </c>
    </row>
    <row r="321" spans="1:49" ht="21" customHeight="1" x14ac:dyDescent="0.25">
      <c r="A321" s="6" t="s">
        <v>90</v>
      </c>
      <c r="C321" s="6"/>
      <c r="D321" s="6"/>
      <c r="E321" s="6"/>
      <c r="F321" s="6"/>
      <c r="G321" s="6"/>
      <c r="H321" s="126" t="str">
        <f>Coperta!J$25</f>
        <v>AUTOMATICĂ ȘI INFORMATICĂ APLICATĂ</v>
      </c>
    </row>
    <row r="322" spans="1:49" s="9" customFormat="1" ht="17.399999999999999" x14ac:dyDescent="0.3">
      <c r="A322" s="1"/>
      <c r="B322" s="4"/>
      <c r="C322" s="4"/>
      <c r="D322" s="4"/>
      <c r="E322" s="4"/>
      <c r="F322" s="4"/>
      <c r="G322" s="4"/>
      <c r="H322" s="4"/>
      <c r="I322" s="4"/>
      <c r="J322" s="4"/>
      <c r="K322" s="4"/>
      <c r="L322" s="5"/>
      <c r="M322" s="5"/>
      <c r="N322" s="4"/>
      <c r="O322" s="286"/>
      <c r="P322" s="4"/>
      <c r="Q322" s="4"/>
      <c r="R322" s="4"/>
      <c r="S322" s="4"/>
      <c r="T322" s="4"/>
      <c r="U322" s="4"/>
      <c r="V322" s="4"/>
      <c r="W322" s="4"/>
      <c r="X322" s="5"/>
      <c r="Y322" s="5"/>
      <c r="Z322" s="4"/>
      <c r="AA322" s="4"/>
      <c r="AB322" s="4"/>
      <c r="AC322" s="4"/>
      <c r="AD322" s="4"/>
      <c r="AE322" s="4"/>
      <c r="AF322" s="4"/>
      <c r="AG322" s="4"/>
      <c r="AH322" s="4"/>
      <c r="AI322" s="4"/>
      <c r="AJ322" s="5"/>
      <c r="AK322" s="5"/>
      <c r="AL322" s="4"/>
      <c r="AM322" s="4"/>
      <c r="AN322" s="4"/>
      <c r="AO322" s="4"/>
      <c r="AP322" s="4"/>
      <c r="AQ322" s="4"/>
      <c r="AR322" s="4"/>
      <c r="AS322" s="4"/>
      <c r="AT322" s="4"/>
      <c r="AU322" s="4"/>
      <c r="AV322" s="5"/>
      <c r="AW322" s="5"/>
    </row>
    <row r="323" spans="1:49" s="50" customFormat="1" ht="17.399999999999999" x14ac:dyDescent="0.3">
      <c r="A323" s="407" t="s">
        <v>0</v>
      </c>
      <c r="B323" s="407"/>
      <c r="C323" s="407"/>
      <c r="D323" s="407"/>
      <c r="E323" s="407"/>
      <c r="F323" s="407"/>
      <c r="G323" s="407"/>
      <c r="H323" s="407"/>
      <c r="I323" s="407"/>
      <c r="J323" s="407"/>
      <c r="K323" s="407"/>
      <c r="L323" s="407"/>
      <c r="M323" s="407"/>
      <c r="N323" s="407"/>
      <c r="O323" s="407"/>
      <c r="P323" s="407"/>
      <c r="Q323" s="407"/>
      <c r="R323" s="407"/>
      <c r="S323" s="407"/>
      <c r="T323" s="407"/>
      <c r="U323" s="407"/>
      <c r="V323" s="407"/>
      <c r="W323" s="407"/>
      <c r="X323" s="407"/>
      <c r="Y323" s="407"/>
      <c r="Z323" s="407"/>
      <c r="AA323" s="407"/>
      <c r="AB323" s="407"/>
      <c r="AC323" s="407"/>
      <c r="AD323" s="407"/>
      <c r="AE323" s="407"/>
      <c r="AF323" s="407"/>
      <c r="AG323" s="407"/>
      <c r="AH323" s="407"/>
      <c r="AI323" s="407"/>
      <c r="AJ323" s="407"/>
      <c r="AK323" s="407"/>
      <c r="AL323" s="407"/>
      <c r="AM323" s="407"/>
      <c r="AN323" s="407"/>
      <c r="AO323" s="407"/>
      <c r="AP323" s="407"/>
      <c r="AQ323" s="407"/>
      <c r="AR323" s="407"/>
      <c r="AS323" s="407"/>
      <c r="AT323" s="407"/>
      <c r="AU323" s="407"/>
      <c r="AV323" s="407"/>
      <c r="AW323" s="407"/>
    </row>
    <row r="324" spans="1:49" s="9" customFormat="1" ht="21" customHeight="1" thickBot="1" x14ac:dyDescent="0.35">
      <c r="A324" s="407" t="str">
        <f>A16</f>
        <v>Pentru seria de studenti 2023-2027</v>
      </c>
      <c r="B324" s="407"/>
      <c r="C324" s="407"/>
      <c r="D324" s="407"/>
      <c r="E324" s="407"/>
      <c r="F324" s="407"/>
      <c r="G324" s="407"/>
      <c r="H324" s="407"/>
      <c r="I324" s="407"/>
      <c r="J324" s="407"/>
      <c r="K324" s="407"/>
      <c r="L324" s="407"/>
      <c r="M324" s="407"/>
      <c r="N324" s="407"/>
      <c r="O324" s="407"/>
      <c r="P324" s="407"/>
      <c r="Q324" s="407"/>
      <c r="R324" s="407"/>
      <c r="S324" s="407"/>
      <c r="T324" s="407"/>
      <c r="U324" s="407"/>
      <c r="V324" s="407"/>
      <c r="W324" s="407"/>
      <c r="X324" s="407"/>
      <c r="Y324" s="407"/>
      <c r="Z324" s="407"/>
      <c r="AA324" s="407"/>
      <c r="AB324" s="407"/>
      <c r="AC324" s="407"/>
      <c r="AD324" s="407"/>
      <c r="AE324" s="407"/>
      <c r="AF324" s="407"/>
      <c r="AG324" s="407"/>
      <c r="AH324" s="407"/>
      <c r="AI324" s="407"/>
      <c r="AJ324" s="407"/>
      <c r="AK324" s="407"/>
      <c r="AL324" s="407"/>
      <c r="AM324" s="407"/>
      <c r="AN324" s="407"/>
      <c r="AO324" s="407"/>
      <c r="AP324" s="407"/>
      <c r="AQ324" s="407"/>
      <c r="AR324" s="407"/>
      <c r="AS324" s="407"/>
      <c r="AT324" s="407"/>
      <c r="AU324" s="407"/>
      <c r="AV324" s="407"/>
      <c r="AW324" s="407"/>
    </row>
    <row r="325" spans="1:49" s="9" customFormat="1" ht="21" customHeight="1" thickTop="1" thickBot="1" x14ac:dyDescent="0.35">
      <c r="B325" s="360" t="str">
        <f>B17</f>
        <v>ANUL I (2023-2024)</v>
      </c>
      <c r="C325" s="361"/>
      <c r="D325" s="361"/>
      <c r="E325" s="361"/>
      <c r="F325" s="361"/>
      <c r="G325" s="361"/>
      <c r="H325" s="361"/>
      <c r="I325" s="361"/>
      <c r="J325" s="361"/>
      <c r="K325" s="361"/>
      <c r="L325" s="361"/>
      <c r="M325" s="361"/>
      <c r="N325" s="361"/>
      <c r="O325" s="361"/>
      <c r="P325" s="361"/>
      <c r="Q325" s="361"/>
      <c r="R325" s="361"/>
      <c r="S325" s="361"/>
      <c r="T325" s="361"/>
      <c r="U325" s="361"/>
      <c r="V325" s="361"/>
      <c r="W325" s="361"/>
      <c r="X325" s="361"/>
      <c r="Y325" s="361"/>
      <c r="Z325" s="360" t="str">
        <f>Z17</f>
        <v>ANUL II (2024-2025)</v>
      </c>
      <c r="AA325" s="361"/>
      <c r="AB325" s="361"/>
      <c r="AC325" s="361"/>
      <c r="AD325" s="361"/>
      <c r="AE325" s="361"/>
      <c r="AF325" s="361"/>
      <c r="AG325" s="361"/>
      <c r="AH325" s="361"/>
      <c r="AI325" s="361"/>
      <c r="AJ325" s="361"/>
      <c r="AK325" s="361"/>
      <c r="AL325" s="361"/>
      <c r="AM325" s="361"/>
      <c r="AN325" s="361"/>
      <c r="AO325" s="361"/>
      <c r="AP325" s="361"/>
      <c r="AQ325" s="361"/>
      <c r="AR325" s="361"/>
      <c r="AS325" s="361"/>
      <c r="AT325" s="361"/>
      <c r="AU325" s="361"/>
      <c r="AV325" s="361"/>
      <c r="AW325" s="361"/>
    </row>
    <row r="326" spans="1:49" s="9" customFormat="1" ht="21" customHeight="1" thickTop="1" thickBot="1" x14ac:dyDescent="0.35">
      <c r="A326" s="15"/>
      <c r="B326" s="360" t="s">
        <v>1</v>
      </c>
      <c r="C326" s="361"/>
      <c r="D326" s="361"/>
      <c r="E326" s="361"/>
      <c r="F326" s="361"/>
      <c r="G326" s="361"/>
      <c r="H326" s="361"/>
      <c r="I326" s="361"/>
      <c r="J326" s="361"/>
      <c r="K326" s="361"/>
      <c r="L326" s="361"/>
      <c r="M326" s="361"/>
      <c r="N326" s="360" t="s">
        <v>2</v>
      </c>
      <c r="O326" s="361"/>
      <c r="P326" s="361"/>
      <c r="Q326" s="361"/>
      <c r="R326" s="361"/>
      <c r="S326" s="361"/>
      <c r="T326" s="361"/>
      <c r="U326" s="361"/>
      <c r="V326" s="361"/>
      <c r="W326" s="361"/>
      <c r="X326" s="361"/>
      <c r="Y326" s="361"/>
      <c r="Z326" s="360" t="s">
        <v>3</v>
      </c>
      <c r="AA326" s="361"/>
      <c r="AB326" s="361"/>
      <c r="AC326" s="361"/>
      <c r="AD326" s="361"/>
      <c r="AE326" s="361"/>
      <c r="AF326" s="361"/>
      <c r="AG326" s="361"/>
      <c r="AH326" s="361"/>
      <c r="AI326" s="361"/>
      <c r="AJ326" s="361"/>
      <c r="AK326" s="361"/>
      <c r="AL326" s="360" t="s">
        <v>4</v>
      </c>
      <c r="AM326" s="361"/>
      <c r="AN326" s="361"/>
      <c r="AO326" s="361"/>
      <c r="AP326" s="361"/>
      <c r="AQ326" s="361"/>
      <c r="AR326" s="361"/>
      <c r="AS326" s="361"/>
      <c r="AT326" s="361"/>
      <c r="AU326" s="361"/>
      <c r="AV326" s="361"/>
      <c r="AW326" s="361"/>
    </row>
    <row r="327" spans="1:49" s="9" customFormat="1" ht="21" customHeight="1" thickTop="1" x14ac:dyDescent="0.3">
      <c r="A327" s="408" t="s">
        <v>65</v>
      </c>
      <c r="B327" s="391" t="s">
        <v>417</v>
      </c>
      <c r="C327" s="392"/>
      <c r="D327" s="392"/>
      <c r="E327" s="392"/>
      <c r="F327" s="392"/>
      <c r="G327" s="392"/>
      <c r="H327" s="392"/>
      <c r="I327" s="392"/>
      <c r="J327" s="392"/>
      <c r="K327" s="392"/>
      <c r="L327" s="392"/>
      <c r="M327" s="393"/>
      <c r="N327" s="391" t="s">
        <v>418</v>
      </c>
      <c r="O327" s="392"/>
      <c r="P327" s="392"/>
      <c r="Q327" s="392"/>
      <c r="R327" s="392"/>
      <c r="S327" s="392"/>
      <c r="T327" s="392"/>
      <c r="U327" s="392"/>
      <c r="V327" s="392"/>
      <c r="W327" s="392"/>
      <c r="X327" s="392"/>
      <c r="Y327" s="393"/>
      <c r="Z327" s="391" t="s">
        <v>419</v>
      </c>
      <c r="AA327" s="392"/>
      <c r="AB327" s="392"/>
      <c r="AC327" s="392"/>
      <c r="AD327" s="392"/>
      <c r="AE327" s="392"/>
      <c r="AF327" s="392"/>
      <c r="AG327" s="392"/>
      <c r="AH327" s="392"/>
      <c r="AI327" s="392"/>
      <c r="AJ327" s="392"/>
      <c r="AK327" s="393"/>
      <c r="AL327" s="391" t="s">
        <v>420</v>
      </c>
      <c r="AM327" s="392"/>
      <c r="AN327" s="392"/>
      <c r="AO327" s="392"/>
      <c r="AP327" s="392"/>
      <c r="AQ327" s="392"/>
      <c r="AR327" s="392"/>
      <c r="AS327" s="392"/>
      <c r="AT327" s="392"/>
      <c r="AU327" s="392"/>
      <c r="AV327" s="392"/>
      <c r="AW327" s="393"/>
    </row>
    <row r="328" spans="1:49" s="9" customFormat="1" ht="21" customHeight="1" x14ac:dyDescent="0.3">
      <c r="A328" s="409"/>
      <c r="B328" s="394"/>
      <c r="C328" s="395"/>
      <c r="D328" s="395"/>
      <c r="E328" s="395"/>
      <c r="F328" s="395"/>
      <c r="G328" s="395"/>
      <c r="H328" s="395"/>
      <c r="I328" s="395"/>
      <c r="J328" s="395"/>
      <c r="K328" s="395"/>
      <c r="L328" s="395"/>
      <c r="M328" s="396"/>
      <c r="N328" s="394"/>
      <c r="O328" s="395"/>
      <c r="P328" s="395"/>
      <c r="Q328" s="395"/>
      <c r="R328" s="395"/>
      <c r="S328" s="395"/>
      <c r="T328" s="395"/>
      <c r="U328" s="395"/>
      <c r="V328" s="395"/>
      <c r="W328" s="395"/>
      <c r="X328" s="395"/>
      <c r="Y328" s="396"/>
      <c r="Z328" s="394"/>
      <c r="AA328" s="395"/>
      <c r="AB328" s="395"/>
      <c r="AC328" s="395"/>
      <c r="AD328" s="395"/>
      <c r="AE328" s="395"/>
      <c r="AF328" s="395"/>
      <c r="AG328" s="395"/>
      <c r="AH328" s="395"/>
      <c r="AI328" s="395"/>
      <c r="AJ328" s="395"/>
      <c r="AK328" s="396"/>
      <c r="AL328" s="394"/>
      <c r="AM328" s="395"/>
      <c r="AN328" s="395"/>
      <c r="AO328" s="395"/>
      <c r="AP328" s="395"/>
      <c r="AQ328" s="395"/>
      <c r="AR328" s="395"/>
      <c r="AS328" s="395"/>
      <c r="AT328" s="395"/>
      <c r="AU328" s="395"/>
      <c r="AV328" s="395"/>
      <c r="AW328" s="396"/>
    </row>
    <row r="329" spans="1:49" s="9" customFormat="1" ht="21" customHeight="1" thickBot="1" x14ac:dyDescent="0.35">
      <c r="A329" s="410"/>
      <c r="B329" s="404" t="str">
        <f>IF(ISBLANK(B327),"",CONCATENATE($E$12,$F$12,".",$G$12,".","0",RIGHT($B$326,1),".",RIGHT(L329,1),$A$49,"-",A327))</f>
        <v>L021.23.01.C11-01</v>
      </c>
      <c r="C329" s="405"/>
      <c r="D329" s="406"/>
      <c r="E329" s="325">
        <v>5</v>
      </c>
      <c r="F329" s="326" t="s">
        <v>5</v>
      </c>
      <c r="G329" s="327">
        <v>28</v>
      </c>
      <c r="H329" s="328">
        <v>28</v>
      </c>
      <c r="I329" s="328">
        <v>0</v>
      </c>
      <c r="J329" s="329">
        <v>0</v>
      </c>
      <c r="K329" s="330"/>
      <c r="L329" s="326" t="s">
        <v>7</v>
      </c>
      <c r="M329" s="330">
        <f>25*E329-SUM(G329:K329)</f>
        <v>69</v>
      </c>
      <c r="N329" s="404" t="str">
        <f>IF(ISBLANK(N327),"",CONCATENATE($E$12,$F$12,".",$G$12,".","0",RIGHT($N$326,1),".",RIGHT(X329,1),$A$49,"-",A327))</f>
        <v>L021.23.02.C11-01</v>
      </c>
      <c r="O329" s="405"/>
      <c r="P329" s="406"/>
      <c r="Q329" s="325">
        <v>5</v>
      </c>
      <c r="R329" s="326" t="s">
        <v>5</v>
      </c>
      <c r="S329" s="327">
        <v>28</v>
      </c>
      <c r="T329" s="328">
        <v>28</v>
      </c>
      <c r="U329" s="328">
        <v>0</v>
      </c>
      <c r="V329" s="329">
        <v>0</v>
      </c>
      <c r="W329" s="330"/>
      <c r="X329" s="326" t="s">
        <v>7</v>
      </c>
      <c r="Y329" s="330">
        <f>25*Q329-SUM(S329:W329)</f>
        <v>69</v>
      </c>
      <c r="Z329" s="404" t="str">
        <f>IF(ISBLANK(Z327),"",CONCATENATE($E$12,$F$12,".",$G$12,".","0",RIGHT($Z$326,1),".",RIGHT(AJ329,1),$A$49,"-",A327))</f>
        <v>L021.23.03.C11-01</v>
      </c>
      <c r="AA329" s="405"/>
      <c r="AB329" s="406"/>
      <c r="AC329" s="325">
        <v>5</v>
      </c>
      <c r="AD329" s="326" t="s">
        <v>5</v>
      </c>
      <c r="AE329" s="327">
        <v>28</v>
      </c>
      <c r="AF329" s="328">
        <v>28</v>
      </c>
      <c r="AG329" s="328">
        <v>0</v>
      </c>
      <c r="AH329" s="329">
        <v>0</v>
      </c>
      <c r="AI329" s="330"/>
      <c r="AJ329" s="326" t="s">
        <v>7</v>
      </c>
      <c r="AK329" s="330">
        <f>25*AC329-SUM(AE329:AI329)</f>
        <v>69</v>
      </c>
      <c r="AL329" s="404" t="str">
        <f>IF(ISBLANK(AL327),"",CONCATENATE($E$12,$F$12,".",$G$12,".","0",RIGHT($AL$326,1),".",RIGHT(AV329,1),$A$49,"-",A327))</f>
        <v>L021.23.04.S11-01</v>
      </c>
      <c r="AM329" s="405"/>
      <c r="AN329" s="406"/>
      <c r="AO329" s="325">
        <v>5</v>
      </c>
      <c r="AP329" s="326" t="s">
        <v>5</v>
      </c>
      <c r="AQ329" s="327">
        <v>28</v>
      </c>
      <c r="AR329" s="328">
        <v>28</v>
      </c>
      <c r="AS329" s="328">
        <v>0</v>
      </c>
      <c r="AT329" s="329">
        <v>0</v>
      </c>
      <c r="AU329" s="330"/>
      <c r="AV329" s="326" t="s">
        <v>58</v>
      </c>
      <c r="AW329" s="330">
        <f>25*AO329-SUM(AQ329:AU329)</f>
        <v>69</v>
      </c>
    </row>
    <row r="330" spans="1:49" s="9" customFormat="1" ht="21" customHeight="1" thickTop="1" x14ac:dyDescent="0.3">
      <c r="A330" s="408" t="s">
        <v>66</v>
      </c>
      <c r="B330" s="391" t="s">
        <v>421</v>
      </c>
      <c r="C330" s="392"/>
      <c r="D330" s="392"/>
      <c r="E330" s="392"/>
      <c r="F330" s="392"/>
      <c r="G330" s="392"/>
      <c r="H330" s="392"/>
      <c r="I330" s="392"/>
      <c r="J330" s="392"/>
      <c r="K330" s="392"/>
      <c r="L330" s="392"/>
      <c r="M330" s="393"/>
      <c r="N330" s="391" t="s">
        <v>422</v>
      </c>
      <c r="O330" s="392"/>
      <c r="P330" s="392"/>
      <c r="Q330" s="392"/>
      <c r="R330" s="392"/>
      <c r="S330" s="392"/>
      <c r="T330" s="392"/>
      <c r="U330" s="392"/>
      <c r="V330" s="392"/>
      <c r="W330" s="392"/>
      <c r="X330" s="392"/>
      <c r="Y330" s="393"/>
      <c r="Z330" s="391" t="s">
        <v>423</v>
      </c>
      <c r="AA330" s="392"/>
      <c r="AB330" s="392"/>
      <c r="AC330" s="392"/>
      <c r="AD330" s="392"/>
      <c r="AE330" s="392"/>
      <c r="AF330" s="392"/>
      <c r="AG330" s="392"/>
      <c r="AH330" s="392"/>
      <c r="AI330" s="392"/>
      <c r="AJ330" s="392"/>
      <c r="AK330" s="393"/>
      <c r="AL330" s="391" t="s">
        <v>424</v>
      </c>
      <c r="AM330" s="392"/>
      <c r="AN330" s="392"/>
      <c r="AO330" s="392"/>
      <c r="AP330" s="392"/>
      <c r="AQ330" s="392"/>
      <c r="AR330" s="392"/>
      <c r="AS330" s="392"/>
      <c r="AT330" s="392"/>
      <c r="AU330" s="392"/>
      <c r="AV330" s="392"/>
      <c r="AW330" s="393"/>
    </row>
    <row r="331" spans="1:49" s="9" customFormat="1" ht="21" customHeight="1" x14ac:dyDescent="0.3">
      <c r="A331" s="409"/>
      <c r="B331" s="394"/>
      <c r="C331" s="395"/>
      <c r="D331" s="395"/>
      <c r="E331" s="395"/>
      <c r="F331" s="395"/>
      <c r="G331" s="395"/>
      <c r="H331" s="395"/>
      <c r="I331" s="395"/>
      <c r="J331" s="395"/>
      <c r="K331" s="395"/>
      <c r="L331" s="395"/>
      <c r="M331" s="396"/>
      <c r="N331" s="394"/>
      <c r="O331" s="395"/>
      <c r="P331" s="395"/>
      <c r="Q331" s="395"/>
      <c r="R331" s="395"/>
      <c r="S331" s="395"/>
      <c r="T331" s="395"/>
      <c r="U331" s="395"/>
      <c r="V331" s="395"/>
      <c r="W331" s="395"/>
      <c r="X331" s="395"/>
      <c r="Y331" s="396"/>
      <c r="Z331" s="394"/>
      <c r="AA331" s="395"/>
      <c r="AB331" s="395"/>
      <c r="AC331" s="395"/>
      <c r="AD331" s="395"/>
      <c r="AE331" s="395"/>
      <c r="AF331" s="395"/>
      <c r="AG331" s="395"/>
      <c r="AH331" s="395"/>
      <c r="AI331" s="395"/>
      <c r="AJ331" s="395"/>
      <c r="AK331" s="396"/>
      <c r="AL331" s="394"/>
      <c r="AM331" s="395"/>
      <c r="AN331" s="395"/>
      <c r="AO331" s="395"/>
      <c r="AP331" s="395"/>
      <c r="AQ331" s="395"/>
      <c r="AR331" s="395"/>
      <c r="AS331" s="395"/>
      <c r="AT331" s="395"/>
      <c r="AU331" s="395"/>
      <c r="AV331" s="395"/>
      <c r="AW331" s="396"/>
    </row>
    <row r="332" spans="1:49" s="9" customFormat="1" ht="21" customHeight="1" thickBot="1" x14ac:dyDescent="0.35">
      <c r="A332" s="410"/>
      <c r="B332" s="404" t="str">
        <f>IF(ISBLANK(B330),"",CONCATENATE($E$12,$F$12,".",$G$12,".","0",RIGHT($B$326,1),".",RIGHT(L332,1),$A$49,"-",A330))</f>
        <v>L021.23.01.F11-02</v>
      </c>
      <c r="C332" s="405"/>
      <c r="D332" s="406"/>
      <c r="E332" s="325">
        <v>2</v>
      </c>
      <c r="F332" s="326" t="s">
        <v>5</v>
      </c>
      <c r="G332" s="327">
        <v>28</v>
      </c>
      <c r="H332" s="328">
        <v>0</v>
      </c>
      <c r="I332" s="328">
        <v>0</v>
      </c>
      <c r="J332" s="329">
        <v>0</v>
      </c>
      <c r="K332" s="330"/>
      <c r="L332" s="326" t="s">
        <v>45</v>
      </c>
      <c r="M332" s="330">
        <f>25*E332-SUM(G332:K332)</f>
        <v>22</v>
      </c>
      <c r="N332" s="404" t="str">
        <f>IF(ISBLANK(N330),"",CONCATENATE($E$12,$F$12,".",$G$12,".","0",RIGHT($N$326,1),".",RIGHT(X332,1),$A$49,"-",A330))</f>
        <v>L021.23.02.f11-02</v>
      </c>
      <c r="O332" s="405"/>
      <c r="P332" s="406"/>
      <c r="Q332" s="325">
        <v>2</v>
      </c>
      <c r="R332" s="326" t="s">
        <v>6</v>
      </c>
      <c r="S332" s="327">
        <v>0</v>
      </c>
      <c r="T332" s="328">
        <v>0</v>
      </c>
      <c r="U332" s="328">
        <v>28</v>
      </c>
      <c r="V332" s="329">
        <v>0</v>
      </c>
      <c r="W332" s="330"/>
      <c r="X332" s="326" t="s">
        <v>324</v>
      </c>
      <c r="Y332" s="330">
        <f>25*Q332-SUM(S332:W332)</f>
        <v>22</v>
      </c>
      <c r="Z332" s="404" t="str">
        <f>IF(ISBLANK(Z330),"",CONCATENATE($E$12,$F$12,".",$G$12,".","0",RIGHT($Z$326,1),".",RIGHT(AJ332,1),$A$49,"-",A330))</f>
        <v>L021.23.03.C11-02</v>
      </c>
      <c r="AA332" s="405"/>
      <c r="AB332" s="406"/>
      <c r="AC332" s="325">
        <v>2</v>
      </c>
      <c r="AD332" s="326" t="s">
        <v>290</v>
      </c>
      <c r="AE332" s="327">
        <v>0</v>
      </c>
      <c r="AF332" s="328">
        <v>28</v>
      </c>
      <c r="AG332" s="328">
        <v>0</v>
      </c>
      <c r="AH332" s="329">
        <v>0</v>
      </c>
      <c r="AI332" s="330"/>
      <c r="AJ332" s="326" t="s">
        <v>7</v>
      </c>
      <c r="AK332" s="330">
        <f>25*AC332-SUM(AE332:AI332)</f>
        <v>22</v>
      </c>
      <c r="AL332" s="404" t="str">
        <f>IF(ISBLANK(AL330),"",CONCATENATE($E$12,$F$12,".",$G$12,".","0",RIGHT($AL$326,1),".",RIGHT(AV332,1),$A$49,"-",A330))</f>
        <v>L021.23.04.F11-02</v>
      </c>
      <c r="AM332" s="405"/>
      <c r="AN332" s="406"/>
      <c r="AO332" s="325">
        <v>4</v>
      </c>
      <c r="AP332" s="326" t="s">
        <v>5</v>
      </c>
      <c r="AQ332" s="327">
        <v>28</v>
      </c>
      <c r="AR332" s="328">
        <v>28</v>
      </c>
      <c r="AS332" s="328">
        <v>0</v>
      </c>
      <c r="AT332" s="329">
        <v>0</v>
      </c>
      <c r="AU332" s="330"/>
      <c r="AV332" s="326" t="s">
        <v>45</v>
      </c>
      <c r="AW332" s="330">
        <f>25*AO332-SUM(AQ332:AU332)</f>
        <v>44</v>
      </c>
    </row>
    <row r="333" spans="1:49" s="9" customFormat="1" ht="21" customHeight="1" thickTop="1" x14ac:dyDescent="0.3">
      <c r="A333" s="408" t="s">
        <v>67</v>
      </c>
      <c r="B333" s="391"/>
      <c r="C333" s="392"/>
      <c r="D333" s="392"/>
      <c r="E333" s="392"/>
      <c r="F333" s="392"/>
      <c r="G333" s="392"/>
      <c r="H333" s="392"/>
      <c r="I333" s="392"/>
      <c r="J333" s="392"/>
      <c r="K333" s="392"/>
      <c r="L333" s="392"/>
      <c r="M333" s="393"/>
      <c r="N333" s="391"/>
      <c r="O333" s="392"/>
      <c r="P333" s="392"/>
      <c r="Q333" s="392"/>
      <c r="R333" s="392"/>
      <c r="S333" s="392"/>
      <c r="T333" s="392"/>
      <c r="U333" s="392"/>
      <c r="V333" s="392"/>
      <c r="W333" s="392"/>
      <c r="X333" s="392"/>
      <c r="Y333" s="393"/>
      <c r="Z333" s="391"/>
      <c r="AA333" s="392"/>
      <c r="AB333" s="392"/>
      <c r="AC333" s="392"/>
      <c r="AD333" s="392"/>
      <c r="AE333" s="392"/>
      <c r="AF333" s="392"/>
      <c r="AG333" s="392"/>
      <c r="AH333" s="392"/>
      <c r="AI333" s="392"/>
      <c r="AJ333" s="392"/>
      <c r="AK333" s="393"/>
      <c r="AL333" s="391" t="s">
        <v>422</v>
      </c>
      <c r="AM333" s="392"/>
      <c r="AN333" s="392"/>
      <c r="AO333" s="392"/>
      <c r="AP333" s="392"/>
      <c r="AQ333" s="392"/>
      <c r="AR333" s="392"/>
      <c r="AS333" s="392"/>
      <c r="AT333" s="392"/>
      <c r="AU333" s="392"/>
      <c r="AV333" s="392"/>
      <c r="AW333" s="393"/>
    </row>
    <row r="334" spans="1:49" s="9" customFormat="1" ht="21" customHeight="1" x14ac:dyDescent="0.3">
      <c r="A334" s="409"/>
      <c r="B334" s="394"/>
      <c r="C334" s="395"/>
      <c r="D334" s="395"/>
      <c r="E334" s="395"/>
      <c r="F334" s="395"/>
      <c r="G334" s="395"/>
      <c r="H334" s="395"/>
      <c r="I334" s="395"/>
      <c r="J334" s="395"/>
      <c r="K334" s="395"/>
      <c r="L334" s="395"/>
      <c r="M334" s="396"/>
      <c r="N334" s="394"/>
      <c r="O334" s="395"/>
      <c r="P334" s="395"/>
      <c r="Q334" s="395"/>
      <c r="R334" s="395"/>
      <c r="S334" s="395"/>
      <c r="T334" s="395"/>
      <c r="U334" s="395"/>
      <c r="V334" s="395"/>
      <c r="W334" s="395"/>
      <c r="X334" s="395"/>
      <c r="Y334" s="396"/>
      <c r="Z334" s="394"/>
      <c r="AA334" s="395"/>
      <c r="AB334" s="395"/>
      <c r="AC334" s="395"/>
      <c r="AD334" s="395"/>
      <c r="AE334" s="395"/>
      <c r="AF334" s="395"/>
      <c r="AG334" s="395"/>
      <c r="AH334" s="395"/>
      <c r="AI334" s="395"/>
      <c r="AJ334" s="395"/>
      <c r="AK334" s="396"/>
      <c r="AL334" s="394"/>
      <c r="AM334" s="395"/>
      <c r="AN334" s="395"/>
      <c r="AO334" s="395"/>
      <c r="AP334" s="395"/>
      <c r="AQ334" s="395"/>
      <c r="AR334" s="395"/>
      <c r="AS334" s="395"/>
      <c r="AT334" s="395"/>
      <c r="AU334" s="395"/>
      <c r="AV334" s="395"/>
      <c r="AW334" s="396"/>
    </row>
    <row r="335" spans="1:49" s="9" customFormat="1" ht="21" customHeight="1" thickBot="1" x14ac:dyDescent="0.35">
      <c r="A335" s="410"/>
      <c r="B335" s="404" t="str">
        <f>IF(ISBLANK(B333),"",CONCATENATE($E$12,$F$12,".",$G$12,".","0",RIGHT($B$326,1),".",RIGHT(L335,1),$A$49,"-",A333))</f>
        <v/>
      </c>
      <c r="C335" s="405"/>
      <c r="D335" s="406"/>
      <c r="E335" s="325"/>
      <c r="F335" s="326"/>
      <c r="G335" s="327"/>
      <c r="H335" s="328"/>
      <c r="I335" s="328"/>
      <c r="J335" s="329"/>
      <c r="K335" s="330"/>
      <c r="L335" s="326"/>
      <c r="M335" s="330"/>
      <c r="N335" s="404" t="str">
        <f>IF(ISBLANK(N333),"",CONCATENATE($E$12,$F$12,".",$G$12,".","0",RIGHT($N$326,1),".",RIGHT(X335,1),$A$49,"-",A333))</f>
        <v/>
      </c>
      <c r="O335" s="405"/>
      <c r="P335" s="406"/>
      <c r="Q335" s="325"/>
      <c r="R335" s="326"/>
      <c r="S335" s="327"/>
      <c r="T335" s="328"/>
      <c r="U335" s="328"/>
      <c r="V335" s="329"/>
      <c r="W335" s="330"/>
      <c r="X335" s="326"/>
      <c r="Y335" s="330"/>
      <c r="Z335" s="404" t="str">
        <f>IF(ISBLANK(Z333),"",CONCATENATE($E$12,$F$12,".",$G$12,".","0",RIGHT($Z$326,1),".",RIGHT(AJ335,1),$A$49,"-",A333))</f>
        <v/>
      </c>
      <c r="AA335" s="405"/>
      <c r="AB335" s="406"/>
      <c r="AC335" s="325"/>
      <c r="AD335" s="326"/>
      <c r="AE335" s="327"/>
      <c r="AF335" s="328"/>
      <c r="AG335" s="328"/>
      <c r="AH335" s="329"/>
      <c r="AI335" s="330"/>
      <c r="AJ335" s="326"/>
      <c r="AK335" s="330"/>
      <c r="AL335" s="404" t="str">
        <f>IF(ISBLANK(AL333),"",CONCATENATE($E$12,$F$12,".",$G$12,".","0",RIGHT($AL$326,1),".",RIGHT(AV335,1),$A$49,"-",A333))</f>
        <v>L021.23.04.f11-03</v>
      </c>
      <c r="AM335" s="405"/>
      <c r="AN335" s="406"/>
      <c r="AO335" s="325">
        <v>2</v>
      </c>
      <c r="AP335" s="326" t="s">
        <v>6</v>
      </c>
      <c r="AQ335" s="327">
        <v>0</v>
      </c>
      <c r="AR335" s="328">
        <v>0</v>
      </c>
      <c r="AS335" s="328">
        <v>28</v>
      </c>
      <c r="AT335" s="329">
        <v>0</v>
      </c>
      <c r="AU335" s="330"/>
      <c r="AV335" s="326" t="s">
        <v>324</v>
      </c>
      <c r="AW335" s="330">
        <f>25*AO335-SUM(AQ335:AU335)</f>
        <v>22</v>
      </c>
    </row>
    <row r="336" spans="1:49" s="9" customFormat="1" ht="21" customHeight="1" thickTop="1" x14ac:dyDescent="0.3">
      <c r="A336" s="408" t="s">
        <v>68</v>
      </c>
      <c r="B336" s="391"/>
      <c r="C336" s="392"/>
      <c r="D336" s="392"/>
      <c r="E336" s="392"/>
      <c r="F336" s="392"/>
      <c r="G336" s="392"/>
      <c r="H336" s="392"/>
      <c r="I336" s="392"/>
      <c r="J336" s="392"/>
      <c r="K336" s="392"/>
      <c r="L336" s="392"/>
      <c r="M336" s="393"/>
      <c r="N336" s="391"/>
      <c r="O336" s="392"/>
      <c r="P336" s="392"/>
      <c r="Q336" s="392"/>
      <c r="R336" s="392"/>
      <c r="S336" s="392"/>
      <c r="T336" s="392"/>
      <c r="U336" s="392"/>
      <c r="V336" s="392"/>
      <c r="W336" s="392"/>
      <c r="X336" s="392"/>
      <c r="Y336" s="393"/>
      <c r="Z336" s="391"/>
      <c r="AA336" s="392"/>
      <c r="AB336" s="392"/>
      <c r="AC336" s="392"/>
      <c r="AD336" s="392"/>
      <c r="AE336" s="392"/>
      <c r="AF336" s="392"/>
      <c r="AG336" s="392"/>
      <c r="AH336" s="392"/>
      <c r="AI336" s="392"/>
      <c r="AJ336" s="392"/>
      <c r="AK336" s="393"/>
      <c r="AL336" s="391" t="s">
        <v>425</v>
      </c>
      <c r="AM336" s="392"/>
      <c r="AN336" s="392"/>
      <c r="AO336" s="392"/>
      <c r="AP336" s="392"/>
      <c r="AQ336" s="392"/>
      <c r="AR336" s="392"/>
      <c r="AS336" s="392"/>
      <c r="AT336" s="392"/>
      <c r="AU336" s="392"/>
      <c r="AV336" s="392"/>
      <c r="AW336" s="393"/>
    </row>
    <row r="337" spans="1:49" s="9" customFormat="1" ht="21" customHeight="1" x14ac:dyDescent="0.3">
      <c r="A337" s="409"/>
      <c r="B337" s="394"/>
      <c r="C337" s="395"/>
      <c r="D337" s="395"/>
      <c r="E337" s="395"/>
      <c r="F337" s="395"/>
      <c r="G337" s="395"/>
      <c r="H337" s="395"/>
      <c r="I337" s="395"/>
      <c r="J337" s="395"/>
      <c r="K337" s="395"/>
      <c r="L337" s="395"/>
      <c r="M337" s="396"/>
      <c r="N337" s="394"/>
      <c r="O337" s="395"/>
      <c r="P337" s="395"/>
      <c r="Q337" s="395"/>
      <c r="R337" s="395"/>
      <c r="S337" s="395"/>
      <c r="T337" s="395"/>
      <c r="U337" s="395"/>
      <c r="V337" s="395"/>
      <c r="W337" s="395"/>
      <c r="X337" s="395"/>
      <c r="Y337" s="396"/>
      <c r="Z337" s="394"/>
      <c r="AA337" s="395"/>
      <c r="AB337" s="395"/>
      <c r="AC337" s="395"/>
      <c r="AD337" s="395"/>
      <c r="AE337" s="395"/>
      <c r="AF337" s="395"/>
      <c r="AG337" s="395"/>
      <c r="AH337" s="395"/>
      <c r="AI337" s="395"/>
      <c r="AJ337" s="395"/>
      <c r="AK337" s="396"/>
      <c r="AL337" s="394"/>
      <c r="AM337" s="395"/>
      <c r="AN337" s="395"/>
      <c r="AO337" s="395"/>
      <c r="AP337" s="395"/>
      <c r="AQ337" s="395"/>
      <c r="AR337" s="395"/>
      <c r="AS337" s="395"/>
      <c r="AT337" s="395"/>
      <c r="AU337" s="395"/>
      <c r="AV337" s="395"/>
      <c r="AW337" s="396"/>
    </row>
    <row r="338" spans="1:49" s="12" customFormat="1" ht="21" customHeight="1" thickBot="1" x14ac:dyDescent="0.3">
      <c r="A338" s="410"/>
      <c r="B338" s="404" t="str">
        <f>IF(ISBLANK(B336),"",CONCATENATE($E$12,$F$12,".",$G$12,".","0",RIGHT($B$326,1),".",RIGHT(L338,1),$A$49,"-",A336))</f>
        <v/>
      </c>
      <c r="C338" s="405"/>
      <c r="D338" s="406"/>
      <c r="E338" s="325"/>
      <c r="F338" s="326"/>
      <c r="G338" s="327"/>
      <c r="H338" s="328"/>
      <c r="I338" s="328"/>
      <c r="J338" s="329"/>
      <c r="K338" s="330"/>
      <c r="L338" s="326"/>
      <c r="M338" s="330"/>
      <c r="N338" s="404" t="str">
        <f>IF(ISBLANK(N336),"",CONCATENATE($E$12,$F$12,".",$G$12,".","0",RIGHT($N$326,1),".",RIGHT(X338,1),$A$49,"-",A336))</f>
        <v/>
      </c>
      <c r="O338" s="405"/>
      <c r="P338" s="406"/>
      <c r="Q338" s="325"/>
      <c r="R338" s="326"/>
      <c r="S338" s="327"/>
      <c r="T338" s="328"/>
      <c r="U338" s="328"/>
      <c r="V338" s="329"/>
      <c r="W338" s="330"/>
      <c r="X338" s="326"/>
      <c r="Y338" s="330"/>
      <c r="Z338" s="404" t="str">
        <f>IF(ISBLANK(Z336),"",CONCATENATE($E$12,$F$12,".",$G$12,".","0",RIGHT($Z$326,1),".",RIGHT(AJ338,1),$A$49,"-",A336))</f>
        <v/>
      </c>
      <c r="AA338" s="405"/>
      <c r="AB338" s="406"/>
      <c r="AC338" s="325"/>
      <c r="AD338" s="326"/>
      <c r="AE338" s="327"/>
      <c r="AF338" s="328"/>
      <c r="AG338" s="328"/>
      <c r="AH338" s="329"/>
      <c r="AI338" s="330"/>
      <c r="AJ338" s="326"/>
      <c r="AK338" s="330"/>
      <c r="AL338" s="404" t="str">
        <f>IF(ISBLANK(AL336),"",CONCATENATE($E$12,$F$12,".",$G$12,".","0",RIGHT($AL$326,1),".",RIGHT(AV338,1),$A$49,"-",A336))</f>
        <v>L021.23.04.C11-04</v>
      </c>
      <c r="AM338" s="405"/>
      <c r="AN338" s="406"/>
      <c r="AO338" s="325">
        <v>2</v>
      </c>
      <c r="AP338" s="326" t="s">
        <v>290</v>
      </c>
      <c r="AQ338" s="327">
        <v>0</v>
      </c>
      <c r="AR338" s="328">
        <v>28</v>
      </c>
      <c r="AS338" s="328">
        <v>0</v>
      </c>
      <c r="AT338" s="329">
        <v>0</v>
      </c>
      <c r="AU338" s="330"/>
      <c r="AV338" s="326" t="s">
        <v>7</v>
      </c>
      <c r="AW338" s="330">
        <f>25*AO338-SUM(AQ338:AU338)</f>
        <v>22</v>
      </c>
    </row>
    <row r="339" spans="1:49" s="12" customFormat="1" ht="21" customHeight="1" thickTop="1" x14ac:dyDescent="0.25">
      <c r="A339" s="419" t="s">
        <v>8</v>
      </c>
      <c r="B339" s="376" t="s">
        <v>9</v>
      </c>
      <c r="C339" s="377"/>
      <c r="D339" s="55"/>
      <c r="E339" s="370">
        <f>SUM(G329:J329,G332:J332,G335:J335,G338:J338)</f>
        <v>84</v>
      </c>
      <c r="F339" s="371"/>
      <c r="G339" s="369" t="s">
        <v>10</v>
      </c>
      <c r="H339" s="370"/>
      <c r="I339" s="370"/>
      <c r="J339" s="371"/>
      <c r="K339" s="369">
        <f>SUM(M329,M332,M335,M338)</f>
        <v>91</v>
      </c>
      <c r="L339" s="370"/>
      <c r="M339" s="371"/>
      <c r="N339" s="376" t="s">
        <v>9</v>
      </c>
      <c r="O339" s="377"/>
      <c r="P339" s="55"/>
      <c r="Q339" s="370">
        <f>SUM(S329:V329,S332:V332,S335:V335,S338:V338)</f>
        <v>84</v>
      </c>
      <c r="R339" s="371"/>
      <c r="S339" s="369" t="s">
        <v>10</v>
      </c>
      <c r="T339" s="370"/>
      <c r="U339" s="370"/>
      <c r="V339" s="371"/>
      <c r="W339" s="369">
        <f>SUM(Y329,Y332,Y335,Y338)</f>
        <v>91</v>
      </c>
      <c r="X339" s="370"/>
      <c r="Y339" s="371"/>
      <c r="Z339" s="376" t="s">
        <v>9</v>
      </c>
      <c r="AA339" s="377"/>
      <c r="AB339" s="55"/>
      <c r="AC339" s="370">
        <f>SUM(AE329:AH329,AE332:AH332,AE335:AH335,AE338:AH338)</f>
        <v>84</v>
      </c>
      <c r="AD339" s="371"/>
      <c r="AE339" s="369" t="s">
        <v>10</v>
      </c>
      <c r="AF339" s="370"/>
      <c r="AG339" s="370"/>
      <c r="AH339" s="371"/>
      <c r="AI339" s="369">
        <f>SUM(AK329,AK332,AK335,AK338)</f>
        <v>91</v>
      </c>
      <c r="AJ339" s="370"/>
      <c r="AK339" s="371"/>
      <c r="AL339" s="376" t="s">
        <v>9</v>
      </c>
      <c r="AM339" s="377"/>
      <c r="AN339" s="55"/>
      <c r="AO339" s="370">
        <f>SUM(AQ329:AT329,AQ332:AT332,AQ335:AT335,AQ338:AT338)</f>
        <v>168</v>
      </c>
      <c r="AP339" s="371"/>
      <c r="AQ339" s="369" t="s">
        <v>10</v>
      </c>
      <c r="AR339" s="370"/>
      <c r="AS339" s="370"/>
      <c r="AT339" s="371"/>
      <c r="AU339" s="369">
        <f>SUM(AW329,AW332,AW335,AW338)</f>
        <v>157</v>
      </c>
      <c r="AV339" s="370"/>
      <c r="AW339" s="371"/>
    </row>
    <row r="340" spans="1:49" s="12" customFormat="1" ht="21" customHeight="1" thickBot="1" x14ac:dyDescent="0.3">
      <c r="A340" s="420"/>
      <c r="B340" s="372" t="s">
        <v>11</v>
      </c>
      <c r="C340" s="365"/>
      <c r="D340" s="57"/>
      <c r="E340" s="385">
        <f>SUM(E329,E332,E335,E338)</f>
        <v>7</v>
      </c>
      <c r="F340" s="386"/>
      <c r="G340" s="372" t="s">
        <v>12</v>
      </c>
      <c r="H340" s="365"/>
      <c r="I340" s="365"/>
      <c r="J340" s="366"/>
      <c r="K340" s="372" t="str">
        <f>BD392</f>
        <v>2E,0D,0C</v>
      </c>
      <c r="L340" s="365"/>
      <c r="M340" s="366"/>
      <c r="N340" s="372" t="s">
        <v>11</v>
      </c>
      <c r="O340" s="365"/>
      <c r="P340" s="57"/>
      <c r="Q340" s="385">
        <f>SUM(Q329,Q332,Q335,Q338)</f>
        <v>7</v>
      </c>
      <c r="R340" s="386"/>
      <c r="S340" s="372" t="s">
        <v>12</v>
      </c>
      <c r="T340" s="365"/>
      <c r="U340" s="365"/>
      <c r="V340" s="366"/>
      <c r="W340" s="372" t="str">
        <f>BD393</f>
        <v>1E,0D,1C</v>
      </c>
      <c r="X340" s="365"/>
      <c r="Y340" s="366"/>
      <c r="Z340" s="372" t="s">
        <v>11</v>
      </c>
      <c r="AA340" s="365"/>
      <c r="AB340" s="57"/>
      <c r="AC340" s="385">
        <f>SUM(AC329,AC332,AC335,AC338)</f>
        <v>7</v>
      </c>
      <c r="AD340" s="386"/>
      <c r="AE340" s="372" t="s">
        <v>12</v>
      </c>
      <c r="AF340" s="365"/>
      <c r="AG340" s="365"/>
      <c r="AH340" s="366"/>
      <c r="AI340" s="372" t="str">
        <f>BD394</f>
        <v>1E,1D,0C</v>
      </c>
      <c r="AJ340" s="365"/>
      <c r="AK340" s="366"/>
      <c r="AL340" s="372" t="s">
        <v>11</v>
      </c>
      <c r="AM340" s="365"/>
      <c r="AN340" s="57"/>
      <c r="AO340" s="385">
        <f>SUM(AO329,AO332,AO335,AO338)</f>
        <v>13</v>
      </c>
      <c r="AP340" s="386"/>
      <c r="AQ340" s="372" t="s">
        <v>12</v>
      </c>
      <c r="AR340" s="365"/>
      <c r="AS340" s="365"/>
      <c r="AT340" s="366"/>
      <c r="AU340" s="372" t="str">
        <f>BD395</f>
        <v>2E,1D,1C</v>
      </c>
      <c r="AV340" s="365"/>
      <c r="AW340" s="366"/>
    </row>
    <row r="341" spans="1:49" s="12" customFormat="1" ht="21" customHeight="1" thickTop="1" x14ac:dyDescent="0.25">
      <c r="A341" s="419" t="s">
        <v>13</v>
      </c>
      <c r="B341" s="376" t="s">
        <v>9</v>
      </c>
      <c r="C341" s="377"/>
      <c r="D341" s="59"/>
      <c r="E341" s="378">
        <f>SUM(G342:J342)</f>
        <v>6</v>
      </c>
      <c r="F341" s="379"/>
      <c r="G341" s="60"/>
      <c r="H341" s="56"/>
      <c r="I341" s="56"/>
      <c r="J341" s="56"/>
      <c r="K341" s="56"/>
      <c r="L341" s="56"/>
      <c r="M341" s="65"/>
      <c r="N341" s="376" t="s">
        <v>9</v>
      </c>
      <c r="O341" s="377"/>
      <c r="P341" s="59"/>
      <c r="Q341" s="378">
        <f>SUM(S342:V342)</f>
        <v>6</v>
      </c>
      <c r="R341" s="379"/>
      <c r="S341" s="60"/>
      <c r="T341" s="56"/>
      <c r="U341" s="56"/>
      <c r="V341" s="56"/>
      <c r="W341" s="56"/>
      <c r="X341" s="56"/>
      <c r="Y341" s="65"/>
      <c r="Z341" s="376" t="s">
        <v>9</v>
      </c>
      <c r="AA341" s="377"/>
      <c r="AB341" s="59"/>
      <c r="AC341" s="378">
        <f>SUM(AE342:AH342)</f>
        <v>6</v>
      </c>
      <c r="AD341" s="379"/>
      <c r="AE341" s="60"/>
      <c r="AF341" s="56"/>
      <c r="AG341" s="56"/>
      <c r="AH341" s="56"/>
      <c r="AI341" s="56"/>
      <c r="AJ341" s="56"/>
      <c r="AK341" s="65"/>
      <c r="AL341" s="376" t="s">
        <v>9</v>
      </c>
      <c r="AM341" s="377"/>
      <c r="AN341" s="59"/>
      <c r="AO341" s="378">
        <f>SUM(AQ342:AT342)</f>
        <v>12</v>
      </c>
      <c r="AP341" s="379"/>
      <c r="AQ341" s="60"/>
      <c r="AR341" s="56"/>
      <c r="AS341" s="56"/>
      <c r="AT341" s="56"/>
      <c r="AU341" s="56"/>
      <c r="AV341" s="56"/>
      <c r="AW341" s="65"/>
    </row>
    <row r="342" spans="1:49" s="9" customFormat="1" ht="21" customHeight="1" thickBot="1" x14ac:dyDescent="0.35">
      <c r="A342" s="420"/>
      <c r="B342" s="372" t="s">
        <v>14</v>
      </c>
      <c r="C342" s="365"/>
      <c r="D342" s="57"/>
      <c r="E342" s="57"/>
      <c r="F342" s="125"/>
      <c r="G342" s="181">
        <f>(G329+G332+G335+G338)/14</f>
        <v>4</v>
      </c>
      <c r="H342" s="181">
        <f>(H329+H332+H335+H338)/14</f>
        <v>2</v>
      </c>
      <c r="I342" s="181">
        <f>(I329+I332+I335+I338)/14</f>
        <v>0</v>
      </c>
      <c r="J342" s="181">
        <f>(J329+J332+J335+J338)/14</f>
        <v>0</v>
      </c>
      <c r="K342" s="364" t="s">
        <v>15</v>
      </c>
      <c r="L342" s="365"/>
      <c r="M342" s="366"/>
      <c r="N342" s="372" t="s">
        <v>14</v>
      </c>
      <c r="O342" s="365"/>
      <c r="P342" s="57"/>
      <c r="Q342" s="57"/>
      <c r="R342" s="125"/>
      <c r="S342" s="181">
        <f>(S329+S332+S335+S338)/14</f>
        <v>2</v>
      </c>
      <c r="T342" s="181">
        <f>(T329+T332+T335+T338)/14</f>
        <v>2</v>
      </c>
      <c r="U342" s="181">
        <f>(U329+U332+U335+U338)/14</f>
        <v>2</v>
      </c>
      <c r="V342" s="181">
        <f>(V329+V332+V335+V338)/14</f>
        <v>0</v>
      </c>
      <c r="W342" s="364" t="s">
        <v>15</v>
      </c>
      <c r="X342" s="365"/>
      <c r="Y342" s="366"/>
      <c r="Z342" s="372" t="s">
        <v>14</v>
      </c>
      <c r="AA342" s="365"/>
      <c r="AB342" s="57"/>
      <c r="AC342" s="57"/>
      <c r="AD342" s="125"/>
      <c r="AE342" s="181">
        <f>(AE329+AE332+AE335+AE338)/14</f>
        <v>2</v>
      </c>
      <c r="AF342" s="181">
        <f>(AF329+AF332+AF335+AF338)/14</f>
        <v>4</v>
      </c>
      <c r="AG342" s="181">
        <f>(AG329+AG332+AG335+AG338)/14</f>
        <v>0</v>
      </c>
      <c r="AH342" s="181">
        <f>(AH329+AH332+AH335+AH338)/14</f>
        <v>0</v>
      </c>
      <c r="AI342" s="364" t="s">
        <v>15</v>
      </c>
      <c r="AJ342" s="365"/>
      <c r="AK342" s="366"/>
      <c r="AL342" s="372" t="s">
        <v>14</v>
      </c>
      <c r="AM342" s="365"/>
      <c r="AN342" s="57"/>
      <c r="AO342" s="57"/>
      <c r="AP342" s="125"/>
      <c r="AQ342" s="181">
        <f>(AQ329+AQ332+AQ335+AQ338)/14</f>
        <v>4</v>
      </c>
      <c r="AR342" s="181">
        <f>(AR329+AR332+AR335+AR338)/14</f>
        <v>6</v>
      </c>
      <c r="AS342" s="181">
        <f>(AS329+AS332+AS335+AS338)/14</f>
        <v>2</v>
      </c>
      <c r="AT342" s="181">
        <f>(AT329+AT332+AT335+AT338)/14</f>
        <v>0</v>
      </c>
      <c r="AU342" s="364" t="s">
        <v>15</v>
      </c>
      <c r="AV342" s="365"/>
      <c r="AW342" s="366"/>
    </row>
    <row r="343" spans="1:49" s="9" customFormat="1" ht="21" customHeight="1" thickTop="1" x14ac:dyDescent="0.3">
      <c r="A343" s="16"/>
      <c r="B343" s="16"/>
      <c r="C343" s="16"/>
      <c r="D343" s="16"/>
      <c r="E343" s="16"/>
      <c r="F343" s="16"/>
      <c r="G343" s="16"/>
      <c r="H343" s="16"/>
      <c r="I343" s="16"/>
      <c r="J343" s="16"/>
      <c r="K343" s="16"/>
      <c r="L343" s="17"/>
      <c r="M343" s="17"/>
      <c r="N343" s="16"/>
      <c r="O343" s="298"/>
      <c r="P343" s="16"/>
      <c r="Q343" s="16"/>
      <c r="R343" s="16"/>
      <c r="S343" s="16"/>
      <c r="T343" s="16"/>
      <c r="U343" s="16"/>
      <c r="V343" s="16"/>
      <c r="W343" s="16"/>
      <c r="X343" s="17"/>
      <c r="Y343" s="17"/>
      <c r="Z343" s="16"/>
      <c r="AA343" s="16"/>
      <c r="AB343" s="16"/>
      <c r="AC343" s="16"/>
      <c r="AD343" s="16"/>
      <c r="AE343" s="16"/>
      <c r="AF343" s="16"/>
      <c r="AG343" s="16"/>
      <c r="AH343" s="16"/>
      <c r="AI343" s="16"/>
      <c r="AJ343" s="17"/>
      <c r="AK343" s="17"/>
      <c r="AL343" s="16"/>
      <c r="AM343" s="16"/>
      <c r="AN343" s="16"/>
      <c r="AO343" s="16"/>
      <c r="AP343" s="16"/>
      <c r="AQ343" s="16"/>
      <c r="AR343" s="16"/>
      <c r="AS343" s="16"/>
      <c r="AT343" s="16"/>
      <c r="AU343" s="16"/>
      <c r="AV343" s="17"/>
      <c r="AW343" s="17"/>
    </row>
    <row r="344" spans="1:49" s="51" customFormat="1" ht="21" customHeight="1" x14ac:dyDescent="0.25">
      <c r="A344" s="363" t="s">
        <v>268</v>
      </c>
      <c r="B344" s="363"/>
      <c r="C344" s="363"/>
      <c r="D344" s="363"/>
      <c r="E344" s="363"/>
      <c r="F344" s="363"/>
      <c r="G344" s="363"/>
      <c r="H344" s="363"/>
      <c r="I344" s="363"/>
      <c r="J344" s="363"/>
      <c r="K344" s="363"/>
      <c r="L344" s="363"/>
      <c r="M344" s="363"/>
      <c r="N344" s="363"/>
      <c r="O344" s="363"/>
      <c r="P344" s="363"/>
      <c r="Q344" s="363"/>
      <c r="R344" s="363"/>
      <c r="S344" s="363"/>
      <c r="T344" s="363"/>
      <c r="U344" s="363"/>
      <c r="V344" s="363"/>
      <c r="W344" s="363"/>
      <c r="X344" s="363"/>
      <c r="Y344" s="363"/>
      <c r="Z344" s="363"/>
      <c r="AA344" s="363"/>
      <c r="AB344" s="363"/>
      <c r="AC344" s="363"/>
      <c r="AD344" s="363"/>
      <c r="AE344" s="363"/>
      <c r="AF344" s="363"/>
      <c r="AG344" s="363"/>
      <c r="AH344" s="363"/>
      <c r="AI344" s="363"/>
      <c r="AJ344" s="363"/>
      <c r="AK344" s="363"/>
      <c r="AL344" s="363"/>
      <c r="AM344" s="363"/>
      <c r="AN344" s="363"/>
      <c r="AO344" s="363"/>
      <c r="AP344" s="363"/>
      <c r="AQ344" s="363"/>
      <c r="AR344" s="363"/>
      <c r="AS344" s="363"/>
      <c r="AT344" s="363"/>
      <c r="AU344" s="363"/>
      <c r="AV344" s="363"/>
      <c r="AW344" s="363"/>
    </row>
    <row r="345" spans="1:49" s="53" customFormat="1" ht="21" customHeight="1" x14ac:dyDescent="0.3">
      <c r="A345" s="1"/>
      <c r="B345" s="63"/>
      <c r="C345" s="51"/>
      <c r="D345" s="63"/>
      <c r="E345" s="63"/>
      <c r="F345" s="63"/>
      <c r="G345" s="63"/>
      <c r="H345" s="63"/>
      <c r="I345" s="63"/>
      <c r="J345" s="63"/>
      <c r="K345" s="63"/>
      <c r="L345" s="64"/>
      <c r="M345" s="64"/>
      <c r="N345" s="63"/>
      <c r="O345" s="290"/>
      <c r="P345" s="63"/>
      <c r="Q345" s="63"/>
      <c r="R345" s="63"/>
      <c r="S345" s="63"/>
      <c r="T345" s="63"/>
      <c r="U345" s="63"/>
      <c r="V345" s="63"/>
      <c r="W345" s="63"/>
      <c r="X345" s="64"/>
      <c r="Y345" s="64"/>
      <c r="Z345" s="63"/>
      <c r="AA345" s="63"/>
      <c r="AB345" s="63"/>
      <c r="AC345" s="63"/>
      <c r="AD345" s="63"/>
      <c r="AE345" s="63"/>
      <c r="AF345" s="63"/>
      <c r="AG345" s="63"/>
      <c r="AH345" s="63"/>
      <c r="AI345" s="63"/>
      <c r="AJ345" s="64"/>
      <c r="AK345" s="64"/>
      <c r="AL345" s="63"/>
      <c r="AM345" s="63"/>
      <c r="AN345" s="63"/>
      <c r="AO345" s="51"/>
      <c r="AP345" s="63"/>
      <c r="AQ345" s="51"/>
      <c r="AR345" s="63"/>
      <c r="AS345" s="63"/>
      <c r="AT345" s="63"/>
      <c r="AU345" s="63"/>
      <c r="AV345" s="64"/>
      <c r="AW345" s="64"/>
    </row>
    <row r="346" spans="1:49" s="50" customFormat="1" ht="21" customHeight="1" x14ac:dyDescent="0.3">
      <c r="A346" s="407" t="s">
        <v>0</v>
      </c>
      <c r="B346" s="407"/>
      <c r="C346" s="407"/>
      <c r="D346" s="407"/>
      <c r="E346" s="407"/>
      <c r="F346" s="407"/>
      <c r="G346" s="407"/>
      <c r="H346" s="407"/>
      <c r="I346" s="407"/>
      <c r="J346" s="407"/>
      <c r="K346" s="407"/>
      <c r="L346" s="407"/>
      <c r="M346" s="407"/>
      <c r="N346" s="407"/>
      <c r="O346" s="407"/>
      <c r="P346" s="407"/>
      <c r="Q346" s="407"/>
      <c r="R346" s="407"/>
      <c r="S346" s="407"/>
      <c r="T346" s="407"/>
      <c r="U346" s="407"/>
      <c r="V346" s="407"/>
      <c r="W346" s="407"/>
      <c r="X346" s="407"/>
      <c r="Y346" s="407"/>
      <c r="Z346" s="407"/>
      <c r="AA346" s="407"/>
      <c r="AB346" s="407"/>
      <c r="AC346" s="407"/>
      <c r="AD346" s="407"/>
      <c r="AE346" s="407"/>
      <c r="AF346" s="407"/>
      <c r="AG346" s="407"/>
      <c r="AH346" s="407"/>
      <c r="AI346" s="407"/>
      <c r="AJ346" s="407"/>
      <c r="AK346" s="407"/>
      <c r="AL346" s="407"/>
      <c r="AM346" s="407"/>
      <c r="AN346" s="407"/>
      <c r="AO346" s="407"/>
      <c r="AP346" s="407"/>
      <c r="AQ346" s="407"/>
      <c r="AR346" s="407"/>
      <c r="AS346" s="407"/>
      <c r="AT346" s="407"/>
      <c r="AU346" s="407"/>
      <c r="AV346" s="407"/>
      <c r="AW346" s="407"/>
    </row>
    <row r="347" spans="1:49" s="53" customFormat="1" ht="21" customHeight="1" thickBot="1" x14ac:dyDescent="0.35">
      <c r="A347" s="407" t="str">
        <f>A16</f>
        <v>Pentru seria de studenti 2023-2027</v>
      </c>
      <c r="B347" s="407"/>
      <c r="C347" s="407"/>
      <c r="D347" s="407"/>
      <c r="E347" s="407"/>
      <c r="F347" s="407"/>
      <c r="G347" s="407"/>
      <c r="H347" s="407"/>
      <c r="I347" s="407"/>
      <c r="J347" s="407"/>
      <c r="K347" s="407"/>
      <c r="L347" s="407"/>
      <c r="M347" s="407"/>
      <c r="N347" s="407"/>
      <c r="O347" s="407"/>
      <c r="P347" s="407"/>
      <c r="Q347" s="407"/>
      <c r="R347" s="407"/>
      <c r="S347" s="407"/>
      <c r="T347" s="407"/>
      <c r="U347" s="407"/>
      <c r="V347" s="407"/>
      <c r="W347" s="407"/>
      <c r="X347" s="407"/>
      <c r="Y347" s="407"/>
      <c r="Z347" s="407"/>
      <c r="AA347" s="407"/>
      <c r="AB347" s="407"/>
      <c r="AC347" s="407"/>
      <c r="AD347" s="407"/>
      <c r="AE347" s="407"/>
      <c r="AF347" s="407"/>
      <c r="AG347" s="407"/>
      <c r="AH347" s="407"/>
      <c r="AI347" s="407"/>
      <c r="AJ347" s="407"/>
      <c r="AK347" s="407"/>
      <c r="AL347" s="407"/>
      <c r="AM347" s="407"/>
      <c r="AN347" s="407"/>
      <c r="AO347" s="407"/>
      <c r="AP347" s="407"/>
      <c r="AQ347" s="407"/>
      <c r="AR347" s="407"/>
      <c r="AS347" s="407"/>
      <c r="AT347" s="407"/>
      <c r="AU347" s="407"/>
      <c r="AV347" s="407"/>
      <c r="AW347" s="407"/>
    </row>
    <row r="348" spans="1:49" s="53" customFormat="1" ht="21" customHeight="1" thickTop="1" thickBot="1" x14ac:dyDescent="0.35">
      <c r="B348" s="360" t="str">
        <f>B69</f>
        <v>ANUL III (2025-2026)</v>
      </c>
      <c r="C348" s="361"/>
      <c r="D348" s="361"/>
      <c r="E348" s="361"/>
      <c r="F348" s="361"/>
      <c r="G348" s="361"/>
      <c r="H348" s="361"/>
      <c r="I348" s="361"/>
      <c r="J348" s="361"/>
      <c r="K348" s="361"/>
      <c r="L348" s="361"/>
      <c r="M348" s="361"/>
      <c r="N348" s="361"/>
      <c r="O348" s="361"/>
      <c r="P348" s="361"/>
      <c r="Q348" s="361"/>
      <c r="R348" s="361"/>
      <c r="S348" s="361"/>
      <c r="T348" s="361"/>
      <c r="U348" s="361"/>
      <c r="V348" s="361"/>
      <c r="W348" s="361"/>
      <c r="X348" s="361"/>
      <c r="Y348" s="361"/>
      <c r="Z348" s="360" t="str">
        <f>Z69</f>
        <v>ANUL IV (2026-2027)</v>
      </c>
      <c r="AA348" s="361"/>
      <c r="AB348" s="361"/>
      <c r="AC348" s="361"/>
      <c r="AD348" s="361"/>
      <c r="AE348" s="361"/>
      <c r="AF348" s="361"/>
      <c r="AG348" s="361"/>
      <c r="AH348" s="361"/>
      <c r="AI348" s="361"/>
      <c r="AJ348" s="361"/>
      <c r="AK348" s="361"/>
      <c r="AL348" s="361"/>
      <c r="AM348" s="361"/>
      <c r="AN348" s="361"/>
      <c r="AO348" s="361"/>
      <c r="AP348" s="361"/>
      <c r="AQ348" s="361"/>
      <c r="AR348" s="361"/>
      <c r="AS348" s="361"/>
      <c r="AT348" s="361"/>
      <c r="AU348" s="361"/>
      <c r="AV348" s="361"/>
      <c r="AW348" s="361"/>
    </row>
    <row r="349" spans="1:49" s="53" customFormat="1" ht="21" customHeight="1" thickTop="1" thickBot="1" x14ac:dyDescent="0.35">
      <c r="A349" s="15"/>
      <c r="B349" s="360" t="s">
        <v>75</v>
      </c>
      <c r="C349" s="361"/>
      <c r="D349" s="361"/>
      <c r="E349" s="361"/>
      <c r="F349" s="361"/>
      <c r="G349" s="361"/>
      <c r="H349" s="361"/>
      <c r="I349" s="361"/>
      <c r="J349" s="361"/>
      <c r="K349" s="361"/>
      <c r="L349" s="361"/>
      <c r="M349" s="361"/>
      <c r="N349" s="360" t="s">
        <v>76</v>
      </c>
      <c r="O349" s="361"/>
      <c r="P349" s="361"/>
      <c r="Q349" s="361"/>
      <c r="R349" s="361"/>
      <c r="S349" s="361"/>
      <c r="T349" s="361"/>
      <c r="U349" s="361"/>
      <c r="V349" s="361"/>
      <c r="W349" s="361"/>
      <c r="X349" s="361"/>
      <c r="Y349" s="361"/>
      <c r="Z349" s="360" t="s">
        <v>77</v>
      </c>
      <c r="AA349" s="361"/>
      <c r="AB349" s="361"/>
      <c r="AC349" s="361"/>
      <c r="AD349" s="361"/>
      <c r="AE349" s="361"/>
      <c r="AF349" s="361"/>
      <c r="AG349" s="361"/>
      <c r="AH349" s="361"/>
      <c r="AI349" s="361"/>
      <c r="AJ349" s="361"/>
      <c r="AK349" s="361"/>
      <c r="AL349" s="360" t="s">
        <v>78</v>
      </c>
      <c r="AM349" s="361"/>
      <c r="AN349" s="361"/>
      <c r="AO349" s="361"/>
      <c r="AP349" s="361"/>
      <c r="AQ349" s="361"/>
      <c r="AR349" s="361"/>
      <c r="AS349" s="361"/>
      <c r="AT349" s="361"/>
      <c r="AU349" s="361"/>
      <c r="AV349" s="361"/>
      <c r="AW349" s="361"/>
    </row>
    <row r="350" spans="1:49" s="53" customFormat="1" ht="21" customHeight="1" thickTop="1" x14ac:dyDescent="0.3">
      <c r="A350" s="408" t="s">
        <v>65</v>
      </c>
      <c r="B350" s="391" t="s">
        <v>426</v>
      </c>
      <c r="C350" s="392"/>
      <c r="D350" s="392"/>
      <c r="E350" s="392"/>
      <c r="F350" s="392"/>
      <c r="G350" s="392"/>
      <c r="H350" s="392"/>
      <c r="I350" s="392"/>
      <c r="J350" s="392"/>
      <c r="K350" s="392"/>
      <c r="L350" s="392"/>
      <c r="M350" s="393"/>
      <c r="N350" s="391" t="s">
        <v>427</v>
      </c>
      <c r="O350" s="392"/>
      <c r="P350" s="392"/>
      <c r="Q350" s="392"/>
      <c r="R350" s="392"/>
      <c r="S350" s="392"/>
      <c r="T350" s="392"/>
      <c r="U350" s="392"/>
      <c r="V350" s="392"/>
      <c r="W350" s="392"/>
      <c r="X350" s="392"/>
      <c r="Y350" s="393"/>
      <c r="Z350" s="391"/>
      <c r="AA350" s="392"/>
      <c r="AB350" s="392"/>
      <c r="AC350" s="392"/>
      <c r="AD350" s="392"/>
      <c r="AE350" s="392"/>
      <c r="AF350" s="392"/>
      <c r="AG350" s="392"/>
      <c r="AH350" s="392"/>
      <c r="AI350" s="392"/>
      <c r="AJ350" s="392"/>
      <c r="AK350" s="393"/>
      <c r="AL350" s="391" t="s">
        <v>422</v>
      </c>
      <c r="AM350" s="392"/>
      <c r="AN350" s="392"/>
      <c r="AO350" s="392"/>
      <c r="AP350" s="392"/>
      <c r="AQ350" s="392"/>
      <c r="AR350" s="392"/>
      <c r="AS350" s="392"/>
      <c r="AT350" s="392"/>
      <c r="AU350" s="392"/>
      <c r="AV350" s="392"/>
      <c r="AW350" s="393"/>
    </row>
    <row r="351" spans="1:49" s="53" customFormat="1" ht="21" customHeight="1" x14ac:dyDescent="0.3">
      <c r="A351" s="409"/>
      <c r="B351" s="394"/>
      <c r="C351" s="395"/>
      <c r="D351" s="395"/>
      <c r="E351" s="395"/>
      <c r="F351" s="395"/>
      <c r="G351" s="395"/>
      <c r="H351" s="395"/>
      <c r="I351" s="395"/>
      <c r="J351" s="395"/>
      <c r="K351" s="395"/>
      <c r="L351" s="395"/>
      <c r="M351" s="396"/>
      <c r="N351" s="394"/>
      <c r="O351" s="395"/>
      <c r="P351" s="395"/>
      <c r="Q351" s="395"/>
      <c r="R351" s="395"/>
      <c r="S351" s="395"/>
      <c r="T351" s="395"/>
      <c r="U351" s="395"/>
      <c r="V351" s="395"/>
      <c r="W351" s="395"/>
      <c r="X351" s="395"/>
      <c r="Y351" s="396"/>
      <c r="Z351" s="394"/>
      <c r="AA351" s="395"/>
      <c r="AB351" s="395"/>
      <c r="AC351" s="395"/>
      <c r="AD351" s="395"/>
      <c r="AE351" s="395"/>
      <c r="AF351" s="395"/>
      <c r="AG351" s="395"/>
      <c r="AH351" s="395"/>
      <c r="AI351" s="395"/>
      <c r="AJ351" s="395"/>
      <c r="AK351" s="396"/>
      <c r="AL351" s="394"/>
      <c r="AM351" s="395"/>
      <c r="AN351" s="395"/>
      <c r="AO351" s="395"/>
      <c r="AP351" s="395"/>
      <c r="AQ351" s="395"/>
      <c r="AR351" s="395"/>
      <c r="AS351" s="395"/>
      <c r="AT351" s="395"/>
      <c r="AU351" s="395"/>
      <c r="AV351" s="395"/>
      <c r="AW351" s="396"/>
    </row>
    <row r="352" spans="1:49" s="53" customFormat="1" ht="21" customHeight="1" thickBot="1" x14ac:dyDescent="0.35">
      <c r="A352" s="410"/>
      <c r="B352" s="373" t="str">
        <f>IF(ISBLANK(B350),"",CONCATENATE($E$12,$F$12,".",$G$12,".","0",RIGHT($B$349,1),".",RIGHT(L352,1),$A$101,"-",A350))</f>
        <v>L021.23.05.S11-01</v>
      </c>
      <c r="C352" s="374"/>
      <c r="D352" s="375"/>
      <c r="E352" s="325">
        <v>2</v>
      </c>
      <c r="F352" s="326" t="s">
        <v>6</v>
      </c>
      <c r="G352" s="327">
        <v>14</v>
      </c>
      <c r="H352" s="328">
        <v>14</v>
      </c>
      <c r="I352" s="328">
        <v>0</v>
      </c>
      <c r="J352" s="329">
        <v>0</v>
      </c>
      <c r="K352" s="330"/>
      <c r="L352" s="326" t="s">
        <v>58</v>
      </c>
      <c r="M352" s="330">
        <f>25*E352-SUM(G352:K352)</f>
        <v>22</v>
      </c>
      <c r="N352" s="373" t="str">
        <f>IF(ISBLANK(N350),"",CONCATENATE($E$12,$F$12,".",$G$12,".","0",RIGHT($N$349,1),".",RIGHT(X352,1),$A$101,"-",A350))</f>
        <v>L021.23.06.F11-01</v>
      </c>
      <c r="O352" s="374"/>
      <c r="P352" s="375"/>
      <c r="Q352" s="325">
        <v>3</v>
      </c>
      <c r="R352" s="326" t="s">
        <v>5</v>
      </c>
      <c r="S352" s="327">
        <v>14</v>
      </c>
      <c r="T352" s="328">
        <v>14</v>
      </c>
      <c r="U352" s="328">
        <v>0</v>
      </c>
      <c r="V352" s="329">
        <v>0</v>
      </c>
      <c r="W352" s="330"/>
      <c r="X352" s="326" t="s">
        <v>45</v>
      </c>
      <c r="Y352" s="330">
        <f>25*Q352-SUM(S352:W352)</f>
        <v>47</v>
      </c>
      <c r="Z352" s="373" t="str">
        <f>IF(ISBLANK(Z350),"",CONCATENATE($E$12,$F$12,".",$G$12,".","0",RIGHT($Z$349,1),".",RIGHT(AJ352,1),$A$101,"-",A350))</f>
        <v/>
      </c>
      <c r="AA352" s="374"/>
      <c r="AB352" s="375"/>
      <c r="AC352" s="325"/>
      <c r="AD352" s="326"/>
      <c r="AE352" s="327"/>
      <c r="AF352" s="328"/>
      <c r="AG352" s="328"/>
      <c r="AH352" s="329"/>
      <c r="AI352" s="330"/>
      <c r="AJ352" s="326"/>
      <c r="AK352" s="330"/>
      <c r="AL352" s="373" t="str">
        <f>IF(ISBLANK(AL350),"",CONCATENATE($E$12,$F$12,".",$G$12,".","0",RIGHT($AL$349,1),".",RIGHT(AV352,1),$A$101,"-",A350))</f>
        <v>L021.23.08.f11-01</v>
      </c>
      <c r="AM352" s="374"/>
      <c r="AN352" s="375"/>
      <c r="AO352" s="325">
        <v>2</v>
      </c>
      <c r="AP352" s="326" t="s">
        <v>6</v>
      </c>
      <c r="AQ352" s="327">
        <v>0</v>
      </c>
      <c r="AR352" s="328">
        <v>0</v>
      </c>
      <c r="AS352" s="328">
        <v>28</v>
      </c>
      <c r="AT352" s="329">
        <v>0</v>
      </c>
      <c r="AU352" s="330"/>
      <c r="AV352" s="326" t="s">
        <v>324</v>
      </c>
      <c r="AW352" s="330">
        <f>25*AO352-SUM(AQ352:AU352)</f>
        <v>22</v>
      </c>
    </row>
    <row r="353" spans="1:49" s="53" customFormat="1" ht="21" customHeight="1" thickTop="1" x14ac:dyDescent="0.3">
      <c r="A353" s="408" t="s">
        <v>66</v>
      </c>
      <c r="B353" s="391" t="s">
        <v>459</v>
      </c>
      <c r="C353" s="392"/>
      <c r="D353" s="392"/>
      <c r="E353" s="392"/>
      <c r="F353" s="392"/>
      <c r="G353" s="392"/>
      <c r="H353" s="392"/>
      <c r="I353" s="392"/>
      <c r="J353" s="392"/>
      <c r="K353" s="392"/>
      <c r="L353" s="392"/>
      <c r="M353" s="393"/>
      <c r="N353" s="391" t="s">
        <v>460</v>
      </c>
      <c r="O353" s="392"/>
      <c r="P353" s="392"/>
      <c r="Q353" s="392"/>
      <c r="R353" s="392"/>
      <c r="S353" s="392"/>
      <c r="T353" s="392"/>
      <c r="U353" s="392"/>
      <c r="V353" s="392"/>
      <c r="W353" s="392"/>
      <c r="X353" s="392"/>
      <c r="Y353" s="393"/>
      <c r="Z353" s="391"/>
      <c r="AA353" s="392"/>
      <c r="AB353" s="392"/>
      <c r="AC353" s="392"/>
      <c r="AD353" s="392"/>
      <c r="AE353" s="392"/>
      <c r="AF353" s="392"/>
      <c r="AG353" s="392"/>
      <c r="AH353" s="392"/>
      <c r="AI353" s="392"/>
      <c r="AJ353" s="392"/>
      <c r="AK353" s="393"/>
      <c r="AL353" s="391"/>
      <c r="AM353" s="392"/>
      <c r="AN353" s="392"/>
      <c r="AO353" s="392"/>
      <c r="AP353" s="392"/>
      <c r="AQ353" s="392"/>
      <c r="AR353" s="392"/>
      <c r="AS353" s="392"/>
      <c r="AT353" s="392"/>
      <c r="AU353" s="392"/>
      <c r="AV353" s="392"/>
      <c r="AW353" s="393"/>
    </row>
    <row r="354" spans="1:49" s="53" customFormat="1" ht="21" customHeight="1" x14ac:dyDescent="0.3">
      <c r="A354" s="409"/>
      <c r="B354" s="394"/>
      <c r="C354" s="395"/>
      <c r="D354" s="395"/>
      <c r="E354" s="395"/>
      <c r="F354" s="395"/>
      <c r="G354" s="395"/>
      <c r="H354" s="395"/>
      <c r="I354" s="395"/>
      <c r="J354" s="395"/>
      <c r="K354" s="395"/>
      <c r="L354" s="395"/>
      <c r="M354" s="396"/>
      <c r="N354" s="394"/>
      <c r="O354" s="395"/>
      <c r="P354" s="395"/>
      <c r="Q354" s="395"/>
      <c r="R354" s="395"/>
      <c r="S354" s="395"/>
      <c r="T354" s="395"/>
      <c r="U354" s="395"/>
      <c r="V354" s="395"/>
      <c r="W354" s="395"/>
      <c r="X354" s="395"/>
      <c r="Y354" s="396"/>
      <c r="Z354" s="394"/>
      <c r="AA354" s="395"/>
      <c r="AB354" s="395"/>
      <c r="AC354" s="395"/>
      <c r="AD354" s="395"/>
      <c r="AE354" s="395"/>
      <c r="AF354" s="395"/>
      <c r="AG354" s="395"/>
      <c r="AH354" s="395"/>
      <c r="AI354" s="395"/>
      <c r="AJ354" s="395"/>
      <c r="AK354" s="396"/>
      <c r="AL354" s="394"/>
      <c r="AM354" s="395"/>
      <c r="AN354" s="395"/>
      <c r="AO354" s="395"/>
      <c r="AP354" s="395"/>
      <c r="AQ354" s="395"/>
      <c r="AR354" s="395"/>
      <c r="AS354" s="395"/>
      <c r="AT354" s="395"/>
      <c r="AU354" s="395"/>
      <c r="AV354" s="395"/>
      <c r="AW354" s="396"/>
    </row>
    <row r="355" spans="1:49" s="53" customFormat="1" ht="21" customHeight="1" thickBot="1" x14ac:dyDescent="0.35">
      <c r="A355" s="410"/>
      <c r="B355" s="373" t="str">
        <f>IF(ISBLANK(B353),"",CONCATENATE($E$12,$F$12,".",$G$12,".","0",RIGHT($B$349,1),".",RIGHT(L355,1),$A$101,"-",A353))</f>
        <v>L021.23.05.S11-02</v>
      </c>
      <c r="C355" s="374"/>
      <c r="D355" s="375"/>
      <c r="E355" s="325">
        <v>3</v>
      </c>
      <c r="F355" s="326" t="s">
        <v>6</v>
      </c>
      <c r="G355" s="327">
        <v>0</v>
      </c>
      <c r="H355" s="328">
        <v>42</v>
      </c>
      <c r="I355" s="328">
        <v>0</v>
      </c>
      <c r="J355" s="329">
        <v>0</v>
      </c>
      <c r="K355" s="330"/>
      <c r="L355" s="326" t="s">
        <v>58</v>
      </c>
      <c r="M355" s="330">
        <f>25*E355-SUM(G355:K355)</f>
        <v>33</v>
      </c>
      <c r="N355" s="373" t="str">
        <f>IF(ISBLANK(N353),"",CONCATENATE($E$12,$F$12,".",$G$12,".","0",RIGHT($N$349,1),".",RIGHT(X355,1),$A$101,"-",A353))</f>
        <v>L021.23.06.S11-02</v>
      </c>
      <c r="O355" s="374"/>
      <c r="P355" s="375"/>
      <c r="Q355" s="325">
        <v>2</v>
      </c>
      <c r="R355" s="326" t="s">
        <v>6</v>
      </c>
      <c r="S355" s="327">
        <v>0</v>
      </c>
      <c r="T355" s="328">
        <v>36</v>
      </c>
      <c r="U355" s="328">
        <v>0</v>
      </c>
      <c r="V355" s="329">
        <v>0</v>
      </c>
      <c r="W355" s="330"/>
      <c r="X355" s="326" t="s">
        <v>58</v>
      </c>
      <c r="Y355" s="330">
        <f>25*Q355-SUM(S355:W355)</f>
        <v>14</v>
      </c>
      <c r="Z355" s="373" t="str">
        <f>IF(ISBLANK(Z353),"",CONCATENATE($E$12,$F$12,".",$G$12,".","0",RIGHT($Z$349,1),".",RIGHT(AJ355,1),$A$101,"-",A353))</f>
        <v/>
      </c>
      <c r="AA355" s="374"/>
      <c r="AB355" s="375"/>
      <c r="AC355" s="325"/>
      <c r="AD355" s="326"/>
      <c r="AE355" s="327"/>
      <c r="AF355" s="328"/>
      <c r="AG355" s="328"/>
      <c r="AH355" s="329"/>
      <c r="AI355" s="330"/>
      <c r="AJ355" s="326"/>
      <c r="AK355" s="330"/>
      <c r="AL355" s="373" t="str">
        <f>IF(ISBLANK(AL353),"",CONCATENATE($E$12,$F$12,".",$G$12,".","0",RIGHT($AL$349,1),".",RIGHT(AV355,1),$A$101,"-",A353))</f>
        <v/>
      </c>
      <c r="AM355" s="374"/>
      <c r="AN355" s="375"/>
      <c r="AO355" s="325"/>
      <c r="AP355" s="326"/>
      <c r="AQ355" s="327"/>
      <c r="AR355" s="328"/>
      <c r="AS355" s="328"/>
      <c r="AT355" s="329"/>
      <c r="AU355" s="330"/>
      <c r="AV355" s="326"/>
      <c r="AW355" s="330"/>
    </row>
    <row r="356" spans="1:49" s="53" customFormat="1" ht="21" customHeight="1" thickTop="1" x14ac:dyDescent="0.3">
      <c r="A356" s="408" t="s">
        <v>67</v>
      </c>
      <c r="B356" s="391"/>
      <c r="C356" s="392"/>
      <c r="D356" s="392"/>
      <c r="E356" s="392"/>
      <c r="F356" s="392"/>
      <c r="G356" s="392"/>
      <c r="H356" s="392"/>
      <c r="I356" s="392"/>
      <c r="J356" s="392"/>
      <c r="K356" s="392"/>
      <c r="L356" s="392"/>
      <c r="M356" s="393"/>
      <c r="N356" s="391" t="s">
        <v>422</v>
      </c>
      <c r="O356" s="392"/>
      <c r="P356" s="392"/>
      <c r="Q356" s="392"/>
      <c r="R356" s="392"/>
      <c r="S356" s="392"/>
      <c r="T356" s="392"/>
      <c r="U356" s="392"/>
      <c r="V356" s="392"/>
      <c r="W356" s="392"/>
      <c r="X356" s="392"/>
      <c r="Y356" s="393"/>
      <c r="Z356" s="391"/>
      <c r="AA356" s="392"/>
      <c r="AB356" s="392"/>
      <c r="AC356" s="392"/>
      <c r="AD356" s="392"/>
      <c r="AE356" s="392"/>
      <c r="AF356" s="392"/>
      <c r="AG356" s="392"/>
      <c r="AH356" s="392"/>
      <c r="AI356" s="392"/>
      <c r="AJ356" s="392"/>
      <c r="AK356" s="393"/>
      <c r="AL356" s="391"/>
      <c r="AM356" s="392"/>
      <c r="AN356" s="392"/>
      <c r="AO356" s="392"/>
      <c r="AP356" s="392"/>
      <c r="AQ356" s="392"/>
      <c r="AR356" s="392"/>
      <c r="AS356" s="392"/>
      <c r="AT356" s="392"/>
      <c r="AU356" s="392"/>
      <c r="AV356" s="392"/>
      <c r="AW356" s="393"/>
    </row>
    <row r="357" spans="1:49" s="53" customFormat="1" ht="21" customHeight="1" x14ac:dyDescent="0.3">
      <c r="A357" s="409"/>
      <c r="B357" s="394"/>
      <c r="C357" s="395"/>
      <c r="D357" s="395"/>
      <c r="E357" s="395"/>
      <c r="F357" s="395"/>
      <c r="G357" s="395"/>
      <c r="H357" s="395"/>
      <c r="I357" s="395"/>
      <c r="J357" s="395"/>
      <c r="K357" s="395"/>
      <c r="L357" s="395"/>
      <c r="M357" s="396"/>
      <c r="N357" s="394"/>
      <c r="O357" s="395"/>
      <c r="P357" s="395"/>
      <c r="Q357" s="395"/>
      <c r="R357" s="395"/>
      <c r="S357" s="395"/>
      <c r="T357" s="395"/>
      <c r="U357" s="395"/>
      <c r="V357" s="395"/>
      <c r="W357" s="395"/>
      <c r="X357" s="395"/>
      <c r="Y357" s="396"/>
      <c r="Z357" s="394"/>
      <c r="AA357" s="395"/>
      <c r="AB357" s="395"/>
      <c r="AC357" s="395"/>
      <c r="AD357" s="395"/>
      <c r="AE357" s="395"/>
      <c r="AF357" s="395"/>
      <c r="AG357" s="395"/>
      <c r="AH357" s="395"/>
      <c r="AI357" s="395"/>
      <c r="AJ357" s="395"/>
      <c r="AK357" s="396"/>
      <c r="AL357" s="394"/>
      <c r="AM357" s="395"/>
      <c r="AN357" s="395"/>
      <c r="AO357" s="395"/>
      <c r="AP357" s="395"/>
      <c r="AQ357" s="395"/>
      <c r="AR357" s="395"/>
      <c r="AS357" s="395"/>
      <c r="AT357" s="395"/>
      <c r="AU357" s="395"/>
      <c r="AV357" s="395"/>
      <c r="AW357" s="396"/>
    </row>
    <row r="358" spans="1:49" s="53" customFormat="1" ht="21" customHeight="1" thickBot="1" x14ac:dyDescent="0.35">
      <c r="A358" s="410"/>
      <c r="B358" s="373" t="str">
        <f>IF(ISBLANK(B356),"",CONCATENATE($E$12,$F$12,".",$G$12,".","0",RIGHT($B$349,1),".",RIGHT(L358,1),$A$101,"-",A356))</f>
        <v/>
      </c>
      <c r="C358" s="374"/>
      <c r="D358" s="375"/>
      <c r="E358" s="325"/>
      <c r="F358" s="326"/>
      <c r="G358" s="327"/>
      <c r="H358" s="328"/>
      <c r="I358" s="328"/>
      <c r="J358" s="329"/>
      <c r="K358" s="330"/>
      <c r="L358" s="326"/>
      <c r="M358" s="330"/>
      <c r="N358" s="373" t="str">
        <f>IF(ISBLANK(N356),"",CONCATENATE($E$12,$F$12,".",$G$12,".","0",RIGHT($N$349,1),".",RIGHT(X358,1),$A$101,"-",A356))</f>
        <v>L021.23.06.f11-03</v>
      </c>
      <c r="O358" s="374"/>
      <c r="P358" s="375"/>
      <c r="Q358" s="325">
        <v>2</v>
      </c>
      <c r="R358" s="326" t="s">
        <v>6</v>
      </c>
      <c r="S358" s="327">
        <v>0</v>
      </c>
      <c r="T358" s="328">
        <v>0</v>
      </c>
      <c r="U358" s="328">
        <v>28</v>
      </c>
      <c r="V358" s="329">
        <v>0</v>
      </c>
      <c r="W358" s="330"/>
      <c r="X358" s="326" t="s">
        <v>324</v>
      </c>
      <c r="Y358" s="330">
        <f>25*Q358-SUM(S358:W358)</f>
        <v>22</v>
      </c>
      <c r="Z358" s="373" t="str">
        <f>IF(ISBLANK(Z356),"",CONCATENATE($E$12,$F$12,".",$G$12,".","0",RIGHT($Z$349,1),".",RIGHT(AJ358,1),$A$101,"-",A356))</f>
        <v/>
      </c>
      <c r="AA358" s="374"/>
      <c r="AB358" s="375"/>
      <c r="AC358" s="325"/>
      <c r="AD358" s="326"/>
      <c r="AE358" s="327"/>
      <c r="AF358" s="328"/>
      <c r="AG358" s="328"/>
      <c r="AH358" s="329"/>
      <c r="AI358" s="330"/>
      <c r="AJ358" s="326"/>
      <c r="AK358" s="330"/>
      <c r="AL358" s="373" t="str">
        <f>IF(ISBLANK(AL356),"",CONCATENATE($E$12,$F$12,".",$G$12,".","0",RIGHT($AL$349,1),".",RIGHT(AV358,1),$A$101,"-",A356))</f>
        <v/>
      </c>
      <c r="AM358" s="374"/>
      <c r="AN358" s="375"/>
      <c r="AO358" s="325"/>
      <c r="AP358" s="326"/>
      <c r="AQ358" s="327"/>
      <c r="AR358" s="328"/>
      <c r="AS358" s="328"/>
      <c r="AT358" s="329"/>
      <c r="AU358" s="330"/>
      <c r="AV358" s="326"/>
      <c r="AW358" s="330"/>
    </row>
    <row r="359" spans="1:49" s="53" customFormat="1" ht="21" customHeight="1" thickTop="1" x14ac:dyDescent="0.3">
      <c r="A359" s="408" t="s">
        <v>68</v>
      </c>
      <c r="B359" s="391"/>
      <c r="C359" s="392"/>
      <c r="D359" s="392"/>
      <c r="E359" s="392"/>
      <c r="F359" s="392"/>
      <c r="G359" s="392"/>
      <c r="H359" s="392"/>
      <c r="I359" s="392"/>
      <c r="J359" s="392"/>
      <c r="K359" s="392"/>
      <c r="L359" s="392"/>
      <c r="M359" s="393"/>
      <c r="N359" s="391"/>
      <c r="O359" s="392"/>
      <c r="P359" s="392"/>
      <c r="Q359" s="392"/>
      <c r="R359" s="392"/>
      <c r="S359" s="392"/>
      <c r="T359" s="392"/>
      <c r="U359" s="392"/>
      <c r="V359" s="392"/>
      <c r="W359" s="392"/>
      <c r="X359" s="392"/>
      <c r="Y359" s="393"/>
      <c r="Z359" s="391"/>
      <c r="AA359" s="392"/>
      <c r="AB359" s="392"/>
      <c r="AC359" s="392"/>
      <c r="AD359" s="392"/>
      <c r="AE359" s="392"/>
      <c r="AF359" s="392"/>
      <c r="AG359" s="392"/>
      <c r="AH359" s="392"/>
      <c r="AI359" s="392"/>
      <c r="AJ359" s="392"/>
      <c r="AK359" s="393"/>
      <c r="AL359" s="391"/>
      <c r="AM359" s="392"/>
      <c r="AN359" s="392"/>
      <c r="AO359" s="392"/>
      <c r="AP359" s="392"/>
      <c r="AQ359" s="392"/>
      <c r="AR359" s="392"/>
      <c r="AS359" s="392"/>
      <c r="AT359" s="392"/>
      <c r="AU359" s="392"/>
      <c r="AV359" s="392"/>
      <c r="AW359" s="393"/>
    </row>
    <row r="360" spans="1:49" s="53" customFormat="1" ht="21" customHeight="1" x14ac:dyDescent="0.3">
      <c r="A360" s="409"/>
      <c r="B360" s="394"/>
      <c r="C360" s="395"/>
      <c r="D360" s="395"/>
      <c r="E360" s="395"/>
      <c r="F360" s="395"/>
      <c r="G360" s="395"/>
      <c r="H360" s="395"/>
      <c r="I360" s="395"/>
      <c r="J360" s="395"/>
      <c r="K360" s="395"/>
      <c r="L360" s="395"/>
      <c r="M360" s="396"/>
      <c r="N360" s="394"/>
      <c r="O360" s="395"/>
      <c r="P360" s="395"/>
      <c r="Q360" s="395"/>
      <c r="R360" s="395"/>
      <c r="S360" s="395"/>
      <c r="T360" s="395"/>
      <c r="U360" s="395"/>
      <c r="V360" s="395"/>
      <c r="W360" s="395"/>
      <c r="X360" s="395"/>
      <c r="Y360" s="396"/>
      <c r="Z360" s="394"/>
      <c r="AA360" s="395"/>
      <c r="AB360" s="395"/>
      <c r="AC360" s="395"/>
      <c r="AD360" s="395"/>
      <c r="AE360" s="395"/>
      <c r="AF360" s="395"/>
      <c r="AG360" s="395"/>
      <c r="AH360" s="395"/>
      <c r="AI360" s="395"/>
      <c r="AJ360" s="395"/>
      <c r="AK360" s="396"/>
      <c r="AL360" s="394"/>
      <c r="AM360" s="395"/>
      <c r="AN360" s="395"/>
      <c r="AO360" s="395"/>
      <c r="AP360" s="395"/>
      <c r="AQ360" s="395"/>
      <c r="AR360" s="395"/>
      <c r="AS360" s="395"/>
      <c r="AT360" s="395"/>
      <c r="AU360" s="395"/>
      <c r="AV360" s="395"/>
      <c r="AW360" s="396"/>
    </row>
    <row r="361" spans="1:49" s="68" customFormat="1" ht="21" customHeight="1" thickBot="1" x14ac:dyDescent="0.3">
      <c r="A361" s="410"/>
      <c r="B361" s="373" t="str">
        <f>IF(ISBLANK(B359),"",CONCATENATE($E$12,$F$12,".",$G$12,".","0",RIGHT($B$349,1),".",RIGHT(L361,1),$A$101,"-",A359))</f>
        <v/>
      </c>
      <c r="C361" s="374"/>
      <c r="D361" s="375"/>
      <c r="E361" s="325"/>
      <c r="F361" s="326"/>
      <c r="G361" s="327"/>
      <c r="H361" s="328"/>
      <c r="I361" s="328"/>
      <c r="J361" s="329"/>
      <c r="K361" s="330"/>
      <c r="L361" s="326"/>
      <c r="M361" s="330"/>
      <c r="N361" s="373" t="str">
        <f>IF(ISBLANK(N359),"",CONCATENATE($E$12,$F$12,".",$G$12,".","0",RIGHT($N$349,1),".",RIGHT(X361,1),$A$101,"-",A359))</f>
        <v/>
      </c>
      <c r="O361" s="374"/>
      <c r="P361" s="375"/>
      <c r="Q361" s="325"/>
      <c r="R361" s="326"/>
      <c r="S361" s="327"/>
      <c r="T361" s="328"/>
      <c r="U361" s="328"/>
      <c r="V361" s="329"/>
      <c r="W361" s="330"/>
      <c r="X361" s="326"/>
      <c r="Y361" s="330"/>
      <c r="Z361" s="373" t="str">
        <f>IF(ISBLANK(Z359),"",CONCATENATE($E$12,$F$12,".",$G$12,".","0",RIGHT($Z$349,1),".",RIGHT(AJ361,1),$A$101,"-",A359))</f>
        <v/>
      </c>
      <c r="AA361" s="374"/>
      <c r="AB361" s="375"/>
      <c r="AC361" s="325"/>
      <c r="AD361" s="326"/>
      <c r="AE361" s="327"/>
      <c r="AF361" s="328"/>
      <c r="AG361" s="328"/>
      <c r="AH361" s="329"/>
      <c r="AI361" s="330"/>
      <c r="AJ361" s="326"/>
      <c r="AK361" s="330"/>
      <c r="AL361" s="373" t="str">
        <f>IF(ISBLANK(AL359),"",CONCATENATE($E$12,$F$12,".",$G$12,".","0",RIGHT($AL$349,1),".",RIGHT(AV361,1),$A$101,"-",A359))</f>
        <v/>
      </c>
      <c r="AM361" s="374"/>
      <c r="AN361" s="375"/>
      <c r="AO361" s="325"/>
      <c r="AP361" s="326"/>
      <c r="AQ361" s="327"/>
      <c r="AR361" s="328"/>
      <c r="AS361" s="328"/>
      <c r="AT361" s="329"/>
      <c r="AU361" s="330"/>
      <c r="AV361" s="326"/>
      <c r="AW361" s="330"/>
    </row>
    <row r="362" spans="1:49" s="68" customFormat="1" ht="21" customHeight="1" thickTop="1" x14ac:dyDescent="0.25">
      <c r="A362" s="419" t="s">
        <v>8</v>
      </c>
      <c r="B362" s="376" t="s">
        <v>9</v>
      </c>
      <c r="C362" s="377"/>
      <c r="D362" s="55"/>
      <c r="E362" s="370">
        <f>SUM(G352:J352,G355:J355,G358:J358,G361:J361,)</f>
        <v>70</v>
      </c>
      <c r="F362" s="371"/>
      <c r="G362" s="382" t="s">
        <v>10</v>
      </c>
      <c r="H362" s="383"/>
      <c r="I362" s="383"/>
      <c r="J362" s="384"/>
      <c r="K362" s="369">
        <f>SUM(M352,M355,M358,M361)</f>
        <v>55</v>
      </c>
      <c r="L362" s="370"/>
      <c r="M362" s="371"/>
      <c r="N362" s="376" t="s">
        <v>9</v>
      </c>
      <c r="O362" s="377"/>
      <c r="P362" s="55"/>
      <c r="Q362" s="370">
        <f>SUM(S352:V352,S355:V355,S358:V358,S361:V361,)</f>
        <v>92</v>
      </c>
      <c r="R362" s="371"/>
      <c r="S362" s="382" t="s">
        <v>10</v>
      </c>
      <c r="T362" s="383"/>
      <c r="U362" s="383"/>
      <c r="V362" s="384"/>
      <c r="W362" s="369">
        <f>SUM(Y352,Y355,Y358,Y361)</f>
        <v>83</v>
      </c>
      <c r="X362" s="370"/>
      <c r="Y362" s="371"/>
      <c r="Z362" s="376" t="s">
        <v>9</v>
      </c>
      <c r="AA362" s="377"/>
      <c r="AB362" s="55"/>
      <c r="AC362" s="370">
        <f>SUM(AE352:AH352,AE355:AH355,AE358:AH358,AE361:AH361,)</f>
        <v>0</v>
      </c>
      <c r="AD362" s="371"/>
      <c r="AE362" s="382" t="s">
        <v>10</v>
      </c>
      <c r="AF362" s="383"/>
      <c r="AG362" s="383"/>
      <c r="AH362" s="384"/>
      <c r="AI362" s="369">
        <f>SUM(AK352,AK355,AK358,AK361)</f>
        <v>0</v>
      </c>
      <c r="AJ362" s="370"/>
      <c r="AK362" s="371"/>
      <c r="AL362" s="376" t="s">
        <v>9</v>
      </c>
      <c r="AM362" s="377"/>
      <c r="AN362" s="55"/>
      <c r="AO362" s="370">
        <f>SUM(AQ352:AT352,AQ355:AT355,AQ358:AT358,AQ361:AT361,)</f>
        <v>28</v>
      </c>
      <c r="AP362" s="371"/>
      <c r="AQ362" s="382" t="s">
        <v>10</v>
      </c>
      <c r="AR362" s="383"/>
      <c r="AS362" s="383"/>
      <c r="AT362" s="384"/>
      <c r="AU362" s="369">
        <f>SUM(AW352,AW355,AW358,AW361)</f>
        <v>22</v>
      </c>
      <c r="AV362" s="370"/>
      <c r="AW362" s="371"/>
    </row>
    <row r="363" spans="1:49" s="68" customFormat="1" ht="21" customHeight="1" thickBot="1" x14ac:dyDescent="0.3">
      <c r="A363" s="420"/>
      <c r="B363" s="372" t="s">
        <v>11</v>
      </c>
      <c r="C363" s="365"/>
      <c r="D363" s="58"/>
      <c r="E363" s="380">
        <f>SUM(E352,E355,E358,E361)</f>
        <v>5</v>
      </c>
      <c r="F363" s="381"/>
      <c r="G363" s="372" t="s">
        <v>12</v>
      </c>
      <c r="H363" s="365"/>
      <c r="I363" s="365"/>
      <c r="J363" s="366"/>
      <c r="K363" s="372" t="str">
        <f>BD396</f>
        <v>0E,0D,2C</v>
      </c>
      <c r="L363" s="365"/>
      <c r="M363" s="366"/>
      <c r="N363" s="372" t="s">
        <v>11</v>
      </c>
      <c r="O363" s="365"/>
      <c r="P363" s="58"/>
      <c r="Q363" s="380">
        <f>SUM(Q352,Q355,Q358,Q361)</f>
        <v>7</v>
      </c>
      <c r="R363" s="381"/>
      <c r="S363" s="372" t="s">
        <v>12</v>
      </c>
      <c r="T363" s="365"/>
      <c r="U363" s="365"/>
      <c r="V363" s="366"/>
      <c r="W363" s="372" t="str">
        <f>BD397</f>
        <v>1E,0D,2C</v>
      </c>
      <c r="X363" s="365"/>
      <c r="Y363" s="366"/>
      <c r="Z363" s="372" t="s">
        <v>11</v>
      </c>
      <c r="AA363" s="365"/>
      <c r="AB363" s="58"/>
      <c r="AC363" s="380">
        <f>SUM(AC352,AC355,AC358,AC361)</f>
        <v>0</v>
      </c>
      <c r="AD363" s="381"/>
      <c r="AE363" s="372" t="s">
        <v>12</v>
      </c>
      <c r="AF363" s="365"/>
      <c r="AG363" s="365"/>
      <c r="AH363" s="366"/>
      <c r="AI363" s="372" t="str">
        <f>BD398</f>
        <v>0E,0D,0C</v>
      </c>
      <c r="AJ363" s="365"/>
      <c r="AK363" s="366"/>
      <c r="AL363" s="372" t="s">
        <v>11</v>
      </c>
      <c r="AM363" s="365"/>
      <c r="AN363" s="58"/>
      <c r="AO363" s="380">
        <f>SUM(AO352,AO355,AO358,AO361)</f>
        <v>2</v>
      </c>
      <c r="AP363" s="381"/>
      <c r="AQ363" s="372" t="s">
        <v>12</v>
      </c>
      <c r="AR363" s="365"/>
      <c r="AS363" s="365"/>
      <c r="AT363" s="366"/>
      <c r="AU363" s="372" t="str">
        <f>BD399</f>
        <v>0E,0D,1C</v>
      </c>
      <c r="AV363" s="365"/>
      <c r="AW363" s="366"/>
    </row>
    <row r="364" spans="1:49" s="68" customFormat="1" ht="21" customHeight="1" thickTop="1" x14ac:dyDescent="0.25">
      <c r="A364" s="419" t="s">
        <v>13</v>
      </c>
      <c r="B364" s="376" t="s">
        <v>9</v>
      </c>
      <c r="C364" s="377"/>
      <c r="D364" s="59"/>
      <c r="E364" s="378">
        <f>SUM(G365:J365)</f>
        <v>5</v>
      </c>
      <c r="F364" s="379"/>
      <c r="G364" s="60"/>
      <c r="H364" s="56"/>
      <c r="I364" s="56"/>
      <c r="J364" s="56"/>
      <c r="K364" s="56"/>
      <c r="L364" s="56"/>
      <c r="M364" s="65"/>
      <c r="N364" s="376" t="s">
        <v>9</v>
      </c>
      <c r="O364" s="377"/>
      <c r="P364" s="59"/>
      <c r="Q364" s="378">
        <f>SUM(S365:V365)</f>
        <v>6.5714285714285712</v>
      </c>
      <c r="R364" s="379"/>
      <c r="S364" s="60"/>
      <c r="T364" s="56"/>
      <c r="U364" s="56"/>
      <c r="V364" s="56"/>
      <c r="W364" s="56"/>
      <c r="X364" s="56"/>
      <c r="Y364" s="65"/>
      <c r="Z364" s="376" t="s">
        <v>9</v>
      </c>
      <c r="AA364" s="377"/>
      <c r="AB364" s="59"/>
      <c r="AC364" s="378">
        <f>SUM(AE365:AH365)</f>
        <v>0</v>
      </c>
      <c r="AD364" s="379"/>
      <c r="AE364" s="60"/>
      <c r="AF364" s="56"/>
      <c r="AG364" s="56"/>
      <c r="AH364" s="56"/>
      <c r="AI364" s="56"/>
      <c r="AJ364" s="56"/>
      <c r="AK364" s="65"/>
      <c r="AL364" s="376" t="s">
        <v>9</v>
      </c>
      <c r="AM364" s="377"/>
      <c r="AN364" s="59"/>
      <c r="AO364" s="378">
        <f>SUM(AQ365:AT365)</f>
        <v>2</v>
      </c>
      <c r="AP364" s="379"/>
      <c r="AQ364" s="60"/>
      <c r="AR364" s="56"/>
      <c r="AS364" s="56"/>
      <c r="AT364" s="56"/>
      <c r="AU364" s="56"/>
      <c r="AV364" s="56"/>
      <c r="AW364" s="65"/>
    </row>
    <row r="365" spans="1:49" s="51" customFormat="1" ht="21" customHeight="1" thickBot="1" x14ac:dyDescent="0.3">
      <c r="A365" s="420"/>
      <c r="B365" s="372" t="s">
        <v>14</v>
      </c>
      <c r="C365" s="365"/>
      <c r="D365" s="57"/>
      <c r="E365" s="57"/>
      <c r="F365" s="61"/>
      <c r="G365" s="181">
        <f>(G352+G355+G358+G361)/14</f>
        <v>1</v>
      </c>
      <c r="H365" s="181">
        <f>(H352+H355+H358+H361)/14</f>
        <v>4</v>
      </c>
      <c r="I365" s="181">
        <f>(I352+I355+I358+I361)/14</f>
        <v>0</v>
      </c>
      <c r="J365" s="181">
        <f>(J352+J355+J358+J361)/14</f>
        <v>0</v>
      </c>
      <c r="K365" s="364" t="s">
        <v>15</v>
      </c>
      <c r="L365" s="365"/>
      <c r="M365" s="366"/>
      <c r="N365" s="372" t="s">
        <v>14</v>
      </c>
      <c r="O365" s="365"/>
      <c r="P365" s="57"/>
      <c r="Q365" s="57"/>
      <c r="R365" s="61"/>
      <c r="S365" s="181">
        <f>(S352+S355+S358+S361)/14</f>
        <v>1</v>
      </c>
      <c r="T365" s="181">
        <f>(T352+T355+T358+T361)/14</f>
        <v>3.5714285714285716</v>
      </c>
      <c r="U365" s="181">
        <f>(U352+U355+U358+U361)/14</f>
        <v>2</v>
      </c>
      <c r="V365" s="181">
        <f>(V352+V355+V358+V361)/14</f>
        <v>0</v>
      </c>
      <c r="W365" s="364" t="s">
        <v>15</v>
      </c>
      <c r="X365" s="365"/>
      <c r="Y365" s="366"/>
      <c r="Z365" s="372" t="s">
        <v>14</v>
      </c>
      <c r="AA365" s="365"/>
      <c r="AB365" s="57"/>
      <c r="AC365" s="57"/>
      <c r="AD365" s="61"/>
      <c r="AE365" s="181">
        <f>(AE352+AE355+AE358+AE361)/14</f>
        <v>0</v>
      </c>
      <c r="AF365" s="181">
        <f>(AF352+AF355+AF358+AF361)/14</f>
        <v>0</v>
      </c>
      <c r="AG365" s="181">
        <f>(AG352+AG355+AG358+AG361)/14</f>
        <v>0</v>
      </c>
      <c r="AH365" s="181">
        <f>(AH352+AH355+AH358+AH361)/14</f>
        <v>0</v>
      </c>
      <c r="AI365" s="364" t="s">
        <v>15</v>
      </c>
      <c r="AJ365" s="365"/>
      <c r="AK365" s="366"/>
      <c r="AL365" s="372" t="s">
        <v>14</v>
      </c>
      <c r="AM365" s="365"/>
      <c r="AN365" s="57"/>
      <c r="AO365" s="57"/>
      <c r="AP365" s="61"/>
      <c r="AQ365" s="181">
        <f>(AQ352+AQ355+AQ358+AQ361)/14</f>
        <v>0</v>
      </c>
      <c r="AR365" s="181">
        <f>(AR352+AR355+AR358+AR361)/14</f>
        <v>0</v>
      </c>
      <c r="AS365" s="181">
        <f>(AS352+AS355+AS358+AS361)/14</f>
        <v>2</v>
      </c>
      <c r="AT365" s="181">
        <f>(AT352+AT355+AT358+AT361)/14</f>
        <v>0</v>
      </c>
      <c r="AU365" s="364" t="s">
        <v>15</v>
      </c>
      <c r="AV365" s="365"/>
      <c r="AW365" s="366"/>
    </row>
    <row r="366" spans="1:49" s="51" customFormat="1" ht="21" customHeight="1" thickTop="1" x14ac:dyDescent="0.25">
      <c r="A366" s="18"/>
      <c r="B366" s="18"/>
      <c r="C366" s="18"/>
      <c r="D366" s="18"/>
      <c r="E366" s="18"/>
      <c r="F366" s="18"/>
      <c r="G366" s="18"/>
      <c r="H366" s="18"/>
      <c r="I366" s="18"/>
      <c r="J366" s="18"/>
      <c r="K366" s="18"/>
      <c r="L366" s="17"/>
      <c r="M366" s="17"/>
      <c r="N366" s="18"/>
      <c r="O366" s="298"/>
      <c r="P366" s="18"/>
      <c r="Q366" s="18"/>
      <c r="R366" s="18"/>
      <c r="S366" s="18"/>
      <c r="T366" s="18"/>
      <c r="U366" s="18"/>
      <c r="V366" s="18"/>
      <c r="W366" s="18"/>
      <c r="X366" s="17"/>
      <c r="Y366" s="17"/>
      <c r="Z366" s="18"/>
      <c r="AA366" s="18"/>
      <c r="AB366" s="18"/>
      <c r="AC366" s="18"/>
      <c r="AD366" s="18"/>
      <c r="AE366" s="18"/>
      <c r="AF366" s="18"/>
      <c r="AG366" s="18"/>
      <c r="AH366" s="18"/>
      <c r="AI366" s="18"/>
      <c r="AJ366" s="17"/>
      <c r="AK366" s="17"/>
      <c r="AL366" s="18"/>
      <c r="AM366" s="18"/>
      <c r="AN366" s="18"/>
      <c r="AO366" s="18"/>
      <c r="AP366" s="18"/>
      <c r="AQ366" s="18"/>
      <c r="AR366" s="18"/>
      <c r="AS366" s="18"/>
      <c r="AT366" s="18"/>
      <c r="AU366" s="18"/>
      <c r="AV366" s="17"/>
      <c r="AW366" s="17"/>
    </row>
    <row r="367" spans="1:49" s="51" customFormat="1" ht="21" customHeight="1" x14ac:dyDescent="0.25">
      <c r="A367" s="363" t="s">
        <v>268</v>
      </c>
      <c r="B367" s="363"/>
      <c r="C367" s="363"/>
      <c r="D367" s="363"/>
      <c r="E367" s="363"/>
      <c r="F367" s="363"/>
      <c r="G367" s="363"/>
      <c r="H367" s="363"/>
      <c r="I367" s="363"/>
      <c r="J367" s="363"/>
      <c r="K367" s="363"/>
      <c r="L367" s="363"/>
      <c r="M367" s="363"/>
      <c r="N367" s="363"/>
      <c r="O367" s="363"/>
      <c r="P367" s="363"/>
      <c r="Q367" s="363"/>
      <c r="R367" s="363"/>
      <c r="S367" s="363"/>
      <c r="T367" s="363"/>
      <c r="U367" s="363"/>
      <c r="V367" s="363"/>
      <c r="W367" s="363"/>
      <c r="X367" s="363"/>
      <c r="Y367" s="363"/>
      <c r="Z367" s="363"/>
      <c r="AA367" s="363"/>
      <c r="AB367" s="363"/>
      <c r="AC367" s="363"/>
      <c r="AD367" s="363"/>
      <c r="AE367" s="363"/>
      <c r="AF367" s="363"/>
      <c r="AG367" s="363"/>
      <c r="AH367" s="363"/>
      <c r="AI367" s="363"/>
      <c r="AJ367" s="363"/>
      <c r="AK367" s="363"/>
      <c r="AL367" s="363"/>
      <c r="AM367" s="363"/>
      <c r="AN367" s="363"/>
      <c r="AO367" s="363"/>
      <c r="AP367" s="363"/>
      <c r="AQ367" s="363"/>
      <c r="AR367" s="363"/>
      <c r="AS367" s="363"/>
      <c r="AT367" s="363"/>
      <c r="AU367" s="363"/>
      <c r="AV367" s="363"/>
      <c r="AW367" s="363"/>
    </row>
    <row r="368" spans="1:49" ht="21" customHeight="1" x14ac:dyDescent="0.25">
      <c r="A368" s="51"/>
      <c r="B368" s="72"/>
      <c r="C368" s="72"/>
      <c r="D368" s="72"/>
      <c r="E368" s="72"/>
      <c r="F368" s="72"/>
      <c r="G368" s="72"/>
      <c r="H368" s="73"/>
      <c r="I368" s="73"/>
      <c r="J368" s="73"/>
      <c r="K368" s="73"/>
      <c r="L368" s="63"/>
      <c r="M368" s="63"/>
      <c r="N368" s="63"/>
      <c r="O368" s="290"/>
      <c r="P368" s="63"/>
      <c r="Q368" s="63"/>
      <c r="R368" s="63"/>
      <c r="S368" s="63"/>
      <c r="T368" s="64"/>
      <c r="U368" s="64"/>
      <c r="V368" s="64"/>
      <c r="W368" s="64"/>
      <c r="X368" s="51"/>
      <c r="Y368" s="51"/>
      <c r="Z368" s="51"/>
      <c r="AA368" s="51"/>
      <c r="AB368" s="51"/>
      <c r="AC368" s="51"/>
      <c r="AD368" s="51"/>
      <c r="AE368" s="51"/>
      <c r="AF368" s="51"/>
      <c r="AG368" s="51"/>
      <c r="AH368" s="51"/>
      <c r="AI368" s="51"/>
      <c r="AJ368" s="51"/>
      <c r="AK368" s="51"/>
      <c r="AL368" s="51"/>
      <c r="AM368" s="51"/>
      <c r="AN368" s="51"/>
      <c r="AO368" s="51"/>
      <c r="AP368" s="51"/>
      <c r="AQ368" s="51"/>
      <c r="AR368" s="51"/>
      <c r="AS368" s="51"/>
      <c r="AT368" s="51"/>
      <c r="AU368" s="51"/>
      <c r="AV368" s="51"/>
      <c r="AW368" s="51"/>
    </row>
    <row r="369" spans="1:98" ht="21" customHeight="1" x14ac:dyDescent="0.25">
      <c r="A369" s="51"/>
      <c r="B369" s="367" t="s">
        <v>39</v>
      </c>
      <c r="C369" s="367"/>
      <c r="D369" s="367"/>
      <c r="E369" s="367"/>
      <c r="F369" s="367"/>
      <c r="G369" s="367"/>
      <c r="H369" s="367"/>
      <c r="I369" s="367"/>
      <c r="J369" s="77"/>
      <c r="K369" s="77"/>
      <c r="L369" s="43"/>
      <c r="M369" s="43"/>
      <c r="N369" s="75"/>
      <c r="O369" s="289"/>
      <c r="P369" s="75"/>
      <c r="Q369" s="75"/>
      <c r="R369" s="76"/>
      <c r="S369" s="77"/>
      <c r="T369" s="77"/>
      <c r="U369" s="77"/>
      <c r="V369" s="77"/>
      <c r="W369" s="77"/>
      <c r="X369" s="43"/>
      <c r="Y369" s="43"/>
      <c r="Z369" s="75"/>
      <c r="AA369" s="75"/>
      <c r="AB369" s="75"/>
      <c r="AC369" s="75"/>
      <c r="AD369" s="76"/>
      <c r="AE369" s="77"/>
      <c r="AF369" s="77"/>
      <c r="AG369" s="77"/>
      <c r="AH369" s="77"/>
      <c r="AI369" s="77"/>
      <c r="AJ369" s="43"/>
      <c r="AK369" s="43"/>
      <c r="AL369" s="75"/>
      <c r="AM369" s="75"/>
      <c r="AN369" s="367" t="s">
        <v>42</v>
      </c>
      <c r="AO369" s="367"/>
      <c r="AP369" s="367"/>
      <c r="AQ369" s="367"/>
      <c r="AR369" s="367"/>
      <c r="AS369" s="367"/>
      <c r="AT369" s="367"/>
      <c r="AU369" s="367"/>
      <c r="AV369" s="43"/>
      <c r="AW369" s="43"/>
    </row>
    <row r="370" spans="1:98" s="51" customFormat="1" ht="21" customHeight="1" x14ac:dyDescent="0.25">
      <c r="B370" s="368" t="str">
        <f>Coperta!B$46</f>
        <v>Conf.univ.dr.ing. Florin DRĂGAN</v>
      </c>
      <c r="C370" s="368"/>
      <c r="D370" s="368"/>
      <c r="E370" s="368"/>
      <c r="F370" s="368"/>
      <c r="G370" s="368"/>
      <c r="H370" s="368"/>
      <c r="I370" s="368"/>
      <c r="J370" s="63"/>
      <c r="K370" s="63"/>
      <c r="L370" s="64"/>
      <c r="M370" s="64"/>
      <c r="N370" s="63"/>
      <c r="O370" s="290"/>
      <c r="P370" s="63"/>
      <c r="Q370" s="63"/>
      <c r="R370" s="63"/>
      <c r="S370" s="63"/>
      <c r="T370" s="63"/>
      <c r="U370" s="63"/>
      <c r="V370" s="63"/>
      <c r="W370" s="63"/>
      <c r="X370" s="64"/>
      <c r="Y370" s="64"/>
      <c r="Z370" s="63"/>
      <c r="AA370" s="63"/>
      <c r="AB370" s="63"/>
      <c r="AC370" s="63"/>
      <c r="AD370" s="63"/>
      <c r="AE370" s="63"/>
      <c r="AF370" s="63"/>
      <c r="AG370" s="63"/>
      <c r="AH370" s="63"/>
      <c r="AI370" s="63"/>
      <c r="AJ370" s="64"/>
      <c r="AK370" s="64"/>
      <c r="AL370" s="63"/>
      <c r="AM370" s="63"/>
      <c r="AN370" s="368" t="str">
        <f>Coperta!N$46</f>
        <v>Prof.univ.dr.ing. Marius-George MARCU</v>
      </c>
      <c r="AO370" s="368"/>
      <c r="AP370" s="368"/>
      <c r="AQ370" s="368"/>
      <c r="AR370" s="368"/>
      <c r="AS370" s="368"/>
      <c r="AT370" s="368"/>
      <c r="AU370" s="368"/>
      <c r="AV370" s="64"/>
      <c r="AW370" s="64"/>
    </row>
    <row r="371" spans="1:98" ht="21" customHeight="1" x14ac:dyDescent="0.25">
      <c r="A371" s="51"/>
      <c r="B371" s="51"/>
      <c r="C371" s="51"/>
      <c r="D371" s="51"/>
      <c r="E371" s="51"/>
      <c r="F371" s="51"/>
      <c r="G371" s="63"/>
      <c r="H371" s="63"/>
      <c r="I371" s="63"/>
      <c r="J371" s="63"/>
      <c r="K371" s="63"/>
      <c r="L371" s="64"/>
      <c r="M371" s="64"/>
      <c r="N371" s="63"/>
      <c r="O371" s="290"/>
      <c r="P371" s="63"/>
      <c r="Q371" s="63"/>
      <c r="R371" s="63"/>
      <c r="S371" s="63"/>
      <c r="T371" s="63"/>
      <c r="U371" s="63"/>
      <c r="V371" s="63"/>
      <c r="W371" s="63"/>
      <c r="X371" s="64"/>
      <c r="Y371" s="64"/>
      <c r="Z371" s="63"/>
      <c r="AA371" s="63"/>
      <c r="AB371" s="63"/>
      <c r="AC371" s="63"/>
      <c r="AD371" s="63"/>
      <c r="AE371" s="63"/>
      <c r="AF371" s="63"/>
      <c r="AG371" s="63"/>
      <c r="AH371" s="63"/>
      <c r="AI371" s="63"/>
      <c r="AJ371" s="64"/>
      <c r="AK371" s="64"/>
      <c r="AL371" s="63"/>
      <c r="AM371" s="63"/>
      <c r="AN371" s="63"/>
      <c r="AO371" s="51"/>
      <c r="AP371" s="51"/>
      <c r="AQ371" s="51"/>
      <c r="AR371" s="51"/>
      <c r="AS371" s="51"/>
      <c r="AT371" s="63"/>
      <c r="AU371" s="63"/>
      <c r="AV371" s="64"/>
      <c r="AW371" s="64"/>
    </row>
    <row r="374" spans="1:98" ht="20.25" customHeight="1" x14ac:dyDescent="0.25"/>
    <row r="375" spans="1:98" ht="21.75" hidden="1" customHeight="1" x14ac:dyDescent="0.25"/>
    <row r="376" spans="1:98" ht="21" hidden="1" customHeight="1" x14ac:dyDescent="0.25"/>
    <row r="377" spans="1:98" ht="21" hidden="1" customHeight="1" x14ac:dyDescent="0.25"/>
    <row r="378" spans="1:98" ht="21" hidden="1" customHeight="1" x14ac:dyDescent="0.4">
      <c r="A378" s="463" t="s">
        <v>155</v>
      </c>
      <c r="B378" s="463"/>
      <c r="C378" s="463"/>
      <c r="AZ378" s="4"/>
      <c r="BA378" s="464"/>
      <c r="BB378" s="464"/>
      <c r="BC378" s="464"/>
      <c r="BD378" s="464"/>
      <c r="BE378" s="4"/>
      <c r="BF378" s="397" t="s">
        <v>164</v>
      </c>
      <c r="BG378" s="397"/>
      <c r="BH378" s="397"/>
      <c r="BI378" s="5"/>
      <c r="BJ378" s="5"/>
      <c r="BK378" s="5"/>
      <c r="BL378" s="397" t="s">
        <v>165</v>
      </c>
      <c r="BM378" s="397"/>
      <c r="BN378" s="397"/>
      <c r="BO378" s="397"/>
      <c r="BP378" s="397"/>
      <c r="BQ378" s="397"/>
      <c r="BR378" s="397"/>
      <c r="BS378" s="397"/>
      <c r="BT378" s="4"/>
      <c r="BU378" s="5"/>
      <c r="BV378" s="397" t="s">
        <v>166</v>
      </c>
      <c r="BW378" s="397"/>
      <c r="BX378" s="397"/>
      <c r="BY378" s="397"/>
      <c r="BZ378" s="397"/>
      <c r="CA378" s="397"/>
      <c r="CB378" s="397"/>
      <c r="CC378" s="397"/>
      <c r="CD378" s="397"/>
      <c r="CE378" s="397"/>
      <c r="CF378" s="4"/>
      <c r="CG378" s="5"/>
      <c r="CH378" s="5"/>
      <c r="CI378" s="5"/>
      <c r="CJ378" s="4" t="s">
        <v>173</v>
      </c>
      <c r="CK378" s="4"/>
      <c r="CL378" s="4"/>
      <c r="CM378" s="4"/>
      <c r="CN378" s="4"/>
      <c r="CO378" s="4"/>
      <c r="CP378" s="4"/>
      <c r="CQ378" s="4"/>
      <c r="CR378" s="4"/>
      <c r="CS378" s="5"/>
      <c r="CT378" s="5"/>
    </row>
    <row r="379" spans="1:98" ht="21" hidden="1" customHeight="1" x14ac:dyDescent="0.25">
      <c r="AY379" s="397" t="s">
        <v>160</v>
      </c>
      <c r="AZ379" s="397"/>
      <c r="BA379" s="101" t="s">
        <v>157</v>
      </c>
      <c r="BB379" s="101" t="s">
        <v>158</v>
      </c>
      <c r="BC379" s="101" t="s">
        <v>6</v>
      </c>
      <c r="BD379" s="101" t="s">
        <v>159</v>
      </c>
      <c r="BE379" s="4"/>
      <c r="BF379" s="101" t="s">
        <v>162</v>
      </c>
      <c r="BG379" s="101" t="s">
        <v>163</v>
      </c>
      <c r="BH379" s="101" t="s">
        <v>161</v>
      </c>
      <c r="BI379" s="5"/>
      <c r="BJ379" s="5"/>
      <c r="BK379" s="5"/>
      <c r="BL379" s="105" t="s">
        <v>162</v>
      </c>
      <c r="BM379" s="105" t="s">
        <v>163</v>
      </c>
      <c r="BN379" s="105" t="s">
        <v>161</v>
      </c>
      <c r="BO379" s="4"/>
      <c r="BP379" s="109" t="s">
        <v>169</v>
      </c>
      <c r="BQ379" s="105" t="s">
        <v>170</v>
      </c>
      <c r="BR379" s="105" t="s">
        <v>171</v>
      </c>
      <c r="BS379" s="105" t="s">
        <v>172</v>
      </c>
      <c r="BT379" s="4"/>
      <c r="BU379" s="5"/>
      <c r="BV379" s="104" t="s">
        <v>162</v>
      </c>
      <c r="BW379" s="105" t="s">
        <v>162</v>
      </c>
      <c r="BX379" s="105" t="s">
        <v>163</v>
      </c>
      <c r="BY379" s="105" t="s">
        <v>161</v>
      </c>
      <c r="BZ379" s="105" t="s">
        <v>167</v>
      </c>
      <c r="CA379" s="4"/>
      <c r="CB379" s="105" t="s">
        <v>45</v>
      </c>
      <c r="CC379" s="105" t="s">
        <v>53</v>
      </c>
      <c r="CD379" s="105" t="s">
        <v>58</v>
      </c>
      <c r="CE379" s="105" t="s">
        <v>7</v>
      </c>
      <c r="CF379" s="4"/>
      <c r="CG379" s="5"/>
      <c r="CH379" s="5"/>
      <c r="CI379" s="5"/>
      <c r="CJ379" s="4"/>
      <c r="CK379" s="4"/>
      <c r="CL379" s="4"/>
      <c r="CM379" s="4"/>
      <c r="CN379" s="4"/>
      <c r="CO379" s="4"/>
      <c r="CP379" s="4"/>
      <c r="CQ379" s="4"/>
      <c r="CR379" s="4"/>
      <c r="CS379" s="5"/>
      <c r="CT379" s="5"/>
    </row>
    <row r="380" spans="1:98" ht="21" hidden="1" customHeight="1" x14ac:dyDescent="0.25">
      <c r="AY380" s="102">
        <v>1</v>
      </c>
      <c r="AZ380" s="101">
        <v>1</v>
      </c>
      <c r="BA380" s="101">
        <f>COUNTIF($F$21,"E")+COUNTIF($F$24,"E")+COUNTIF($F$27,"E")+COUNTIF($F$30,"E")+COUNTIF($F$33,"E")+COUNTIF($F$36,"E")+COUNTIF($F$39,"E")+COUNTIF($F$42,"E")+COUNTIF($F$45,"E")+COUNTIF($F$48,"E")+COUNTIF($F$21,"P-E")+COUNTIF($F$24,"P-E")+COUNTIF($F$27,"P-E")+COUNTIF($F$30,"P-E")+COUNTIF($F$33,"P-E")+COUNTIF($F$36,"P-E")+COUNTIF($F$39,"P-E")+COUNTIF($F$42,"P-E")+COUNTIF($F$45,"P-E")+COUNTIF($F$48,"P-E")</f>
        <v>4</v>
      </c>
      <c r="BB380" s="101">
        <f>COUNTIF($F$21,"D")+COUNTIF($F$24,"D")+COUNTIF($F$27,"D")+COUNTIF($F$30,"D")+COUNTIF($F$33,"D")+COUNTIF($F$36,"D")+COUNTIF($F$39,"D")+COUNTIF($F$42,"D")+COUNTIF($F$45,"D")+COUNTIF($F$48,"D")+COUNTIF($F$21,"P-D")+COUNTIF($F$24,"P-D")+COUNTIF($F$27,"P-D")+COUNTIF($F$30,"P-D")+COUNTIF($F$33,"P-D")+COUNTIF($F$36,"P-D")+COUNTIF($F$39,"P-D")+COUNTIF($F$42,"P-D")+COUNTIF($F$45,"P-D")+COUNTIF($F$48,"P-D")</f>
        <v>4</v>
      </c>
      <c r="BC380" s="101">
        <f>COUNTIF($F21,"C")+COUNTIF($F24,"C")+COUNTIF($F27,"C")+COUNTIF($F30,"C")+COUNTIF($F33,"C")+COUNTIF($F36,"C")+COUNTIF($F39,"C")+COUNTIF($F42,"C")+COUNTIF($F45,"C")+COUNTIF($F48,"C")</f>
        <v>0</v>
      </c>
      <c r="BD380" s="101" t="str">
        <f t="shared" ref="BD380:BD387" si="1">CONCATENATE(BA380,"E,",BB380,"D,",BC380,"C")</f>
        <v>4E,4D,0C</v>
      </c>
      <c r="BE380" s="4"/>
      <c r="BF380" s="101"/>
      <c r="BG380" s="101">
        <f>COUNTIF($B$19,"&lt;&gt;*optional*")+COUNTIF($B$22,"&lt;&gt;*optional*")+COUNTIF($B$25,"&lt;&gt;*optional*")+COUNTIF($B$28,"&lt;&gt;*optional*")+COUNTIF($B$31,"&lt;&gt;*optional*")+COUNTIF($B$34,"&lt;&gt;*optional*")+COUNTIF($B$37,"&lt;&gt;*optional*")+COUNTIF($B$40,"&lt;&gt;*optional*")+COUNTIF($B$43,"&lt;&gt;*optional*")+COUNTIF($B$46,"&lt;&gt;*optional*")</f>
        <v>10</v>
      </c>
      <c r="BH380" s="101">
        <f>COUNTIF($B$19,"*optional*")+COUNTIF($B$22,"*optional*")+COUNTIF($B$25,"*optional*")+COUNTIF($B$28,"*optional*")+COUNTIF($B$31,"*optional*")+COUNTIF($B$34,"*optional*")+COUNTIF($B$37,"*optional*")+COUNTIF($B$40,"*optional*")+COUNTIF($B$43,"*optional*")+COUNTIF($B$46,"*optional*")</f>
        <v>0</v>
      </c>
      <c r="BI380" s="5"/>
      <c r="BJ380" s="5"/>
      <c r="BK380" s="5"/>
      <c r="BL380" s="101">
        <f t="shared" ref="BL380:BL387" si="2">BM380+BN380</f>
        <v>30</v>
      </c>
      <c r="BM380" s="101">
        <f>$E$21*COUNTIF($B$19,"&lt;&gt;*op?ional*")+$E$24*COUNTIF($B$22,"&lt;&gt;*op?ional*")+$E$27*COUNTIF($B$25,"&lt;&gt;*op?ional*")+$E$30*COUNTIF($B$28,"&lt;&gt;*op?ional*")+$E$33*COUNTIF($B$31,"&lt;&gt;*op?ional*")+$E$36*COUNTIF($B$34,"&lt;&gt;*op?ional*")+$E$39*COUNTIF($B$37,"&lt;&gt;*op?ional*")+$E$42*COUNTIF($B$40,"&lt;&gt;*op?ional*")+$E$45*COUNTIF($B$43,"&lt;&gt;*op?ional*")+$E$48*COUNTIF($B$46,"&lt;&gt;*op?ional*")</f>
        <v>30</v>
      </c>
      <c r="BN380" s="101">
        <f>$E$21*COUNTIF($B$19,"*op?ional*")+$E$24*COUNTIF($B$22,"*op?ional*")+$E$27*COUNTIF($B$25,"*op?ional*")+$E$30*COUNTIF($B$28,"*op?ional*")+$E$33*COUNTIF($B$31,"*op?ional*")+$E$36*COUNTIF($B$34,"*op?ional*")+$E$39*COUNTIF($B$37,"*op?ional*")+$E$42*COUNTIF($B$40,"*op?ional*")+$E$45*COUNTIF($B$43,"*op?ional*")+$E$48*COUNTIF($B$46,"*op?ional*")</f>
        <v>0</v>
      </c>
      <c r="BO380" s="4"/>
      <c r="BP380" s="101">
        <f>$E$21*COUNTIF($B$19,"practic?*")+$E$24*COUNTIF($B$22,"practic?*")+$E$27*COUNTIF($B$25,"practic?*")+$E$30*COUNTIF($B$28,"practic?*")+$E$33*COUNTIF($B$31,"practic?*")+$E$36*COUNTIF($B$34,"practic?*")+$E$39*COUNTIF($B$37,"practic?*")+$E$42*COUNTIF($B$40,"practic?*")+$E$45*COUNTIF($B$43,"practic?*")+$E$48*COUNTIF($B$46,"practic?*")</f>
        <v>0</v>
      </c>
      <c r="BQ380" s="101">
        <f>$E$21*COUNTIF($B$19,"*Elaborare proiect de*")+$E$24*COUNTIF($B$22,"*Elaborare proiect de*")+$E$27*COUNTIF($B$25,"*Elaborare proiect de*")+$E$30*COUNTIF($B$28,"*Elaborare proiect de*")+$E$33*COUNTIF($B$31,"*Elaborare proiect de*")+$E$36*COUNTIF($B$34,"*Elaborare proiect de*")+$E$39*COUNTIF($B$37,"*Elaborare proiect de*")+$E$42*COUNTIF($B$40,"*Elaborare proiect de*")+$E$45*COUNTIF($B$43,"*Elaborare proiect de*")+$E$48*COUNTIF($B$46,"*Elaborare proiect de*")</f>
        <v>0</v>
      </c>
      <c r="BR380" s="101">
        <f>$E$21*COUNTIF($B$19,"*Examen de diplom*")+$E$24*COUNTIF($B$22,"*Examen de diplom*")+$E$27*COUNTIF($B$25,"*Examen de diplom*")+$E$30*COUNTIF($B$28,"*Examen de diplom*")+$E$33*COUNTIF($B$31,"*Examen de diplom*")+$E$36*COUNTIF($B$34,"*Examen de diplom*")+$E$39*COUNTIF($B$37,"*Examen de diplom*")+$E$42*COUNTIF($B$40,"*Examen de diplom*")+$E$45*COUNTIF($B$43,"*Examen de diplom*")+$E$48*COUNTIF($B$46,"*Examen de diplom*")</f>
        <v>0</v>
      </c>
      <c r="BS380" s="101">
        <f>$E$21*COUNTIF($B$19,"*educa?ie fizic*")+$E$24*COUNTIF($B$22,"*educa?ie fizic*")+$E$27*COUNTIF($B$25,"*educa?ie fizic*")+$E$30*COUNTIF($B$28,"*educa?ie fizic*")+$E$33*COUNTIF($B$31,"*educa?ie fizic*")+$E$36*COUNTIF($B$34,"*educa?ie fizic*")+$E$39*COUNTIF($B$37,"*educa?ie fizic*")+$E$42*COUNTIF($B$40,"*educa?ie fizic*")+$E$45*COUNTIF($B$43,"*educa?ie fizic*")+$E$48*COUNTIF($B$46,"*educa?ie fizic*")</f>
        <v>2</v>
      </c>
      <c r="BT380" s="4"/>
      <c r="BU380" s="5"/>
      <c r="BV380" s="106">
        <f>E52</f>
        <v>392</v>
      </c>
      <c r="BW380" s="101"/>
      <c r="BX380" s="101">
        <f>($G$21+$H$21+$I$21+$J$21)*COUNTIF($B$19,"&lt;&gt;*op?ional*")+($G$24+$H$24+$I$24+$J$24)*COUNTIF($B$22,"&lt;&gt;*op?ional*")+($G$27+$H$27+$I$27+$J$27)*COUNTIF($B$25,"&lt;&gt;*op?ional*")+($G$30+$H$30+$I$30+$J$30)*COUNTIF($B$28,"&lt;&gt;*op?ional*")+($G$33+$H$33+$I$33+$J$33)*COUNTIF($B$31,"&lt;&gt;*op?ional*")+($G$36+$H$36+$I$36+$J$36)*COUNTIF($B$34,"&lt;&gt;*op?ional*")+($G$39+$H$39+$I$39+$J$39)*COUNTIF($B$37,"&lt;&gt;*op?ional*")+($G$42+$H$42+$I$42+$J$42)*COUNTIF($B$40,"&lt;&gt;*op?ional*")+($G$45+$H$45+$I$45+$J$45)*COUNTIF($B$43,"&lt;&gt;*op?ional*")+($G$48+$H$48+$I$48+$J$48)*COUNTIF($B$46,"&lt;&gt;*op?ional*")</f>
        <v>392</v>
      </c>
      <c r="BY380" s="101">
        <f>($G$21+$H$21+$I$21+$J$21)*COUNTIF($B$19,"*op?ional*")+($G$24+$H$24+$I$24+$J$24)*COUNTIF($B$22,"*op?ional*")+($G$27+$H$27+$I$27+$J$27)*COUNTIF($B$25,"*op?ional*")+($G$30+$H$30+$I$30+$J$30)*COUNTIF($B$28,"*op?ional*")+($G$33+$H$33+$I$33+$J$33)*COUNTIF($B$31,"*op?ional*")+($G$36+$H$36+$I$36+$J$36)*COUNTIF($B$34,"*op?ional*")+($G$39+$H$39+$I$39+$J$39)*COUNTIF($B$37,"*op?ional*")+($G$42+$H$42+$I$42+$J$42)*COUNTIF($B$40,"*op?ional*")+($G$45+$H$45+$I$45+$J$45)*COUNTIF($B$43,"*op?ional*")+($G$48+$H$48+$I$48+$J$48)*COUNTIF($B$46,"*op?ional*")</f>
        <v>0</v>
      </c>
      <c r="BZ380" s="107">
        <f>E339</f>
        <v>84</v>
      </c>
      <c r="CA380" s="4"/>
      <c r="CB380" s="101">
        <f>($G$21+$H$21+$I$21+$J$21)*COUNTIF($L$21,"DF")+($G$24+$H$24+$I$24+$J$24)*COUNTIF($L$24,"DF")+($G$27+$H$27+$I$27+$J$27)*COUNTIF($L$27,"DF")+($G$30+$H$30+$I$30+$J$30)*COUNTIF($L$30,"DF")+($G$33+$H$33+$I$33+$J$33)*COUNTIF($L$33,"DF")+($G$36+$H$36+$I$36+$J$36)*COUNTIF($L$36,"DF")+($G$39+$H$39+$I$39+$J$39)*COUNTIF($L$39,"DF")+($G$42+$H$42+$I$42+$J$42)*COUNTIF($L$42,"DF")+($G$45+$H$45+$I$45+$J$45)*COUNTIF($L$45,"DF")+($G$48+$H$48+$I$48+$J$48)*COUNTIF($L$48,"DF")</f>
        <v>252</v>
      </c>
      <c r="CC380" s="101">
        <f>($G$21+$H$21+$I$21+$J$21)*COUNTIF($L$21,"DD")+($G$24+$H$24+$I$24+$J$24)*COUNTIF($L$24,"DD")+($G$27+$H$27+$I$27+$J$27)*COUNTIF($L$27,"DD")+($G$30+$H$30+$I$30+$J$30)*COUNTIF($L$30,"DD")+($G$33+$H$33+$I$33+$J$33)*COUNTIF($L$33,"DD")+($G$36+$H$36+$I$36+$J$36)*COUNTIF($L$36,"DD")+($G$39+$H$39+$I$39+$J$39)*COUNTIF($L$39,"DD")+($G$42+$H$42+$I$42+$J$42)*COUNTIF($L$42,"DD")+($G$45+$H$45+$I$45+$J$45)*COUNTIF($L$45,"DD")+($G$48+$H$48+$I$48+$J$48)*COUNTIF($L$48,"DD")</f>
        <v>98</v>
      </c>
      <c r="CD380" s="101">
        <f>($G$21+$H$21+$I$21+$J$21)*COUNTIF($L$21,"DS")+($G$24+$H$24+$I$24+$J$24)*COUNTIF($L$24,"DS")+($G$27+$H$27+$I$27+$J$27)*COUNTIF($L$27,"DS")+($G$30+$H$30+$I$30+$J$30)*COUNTIF($L$30,"DS")+($G$33+$H$33+$I$33+$J$33)*COUNTIF($L$33,"DS")+($G$36+$H$36+$I$36+$J$36)*COUNTIF($L$36,"DS")+($G$39+$H$39+$I$39+$J$39)*COUNTIF($L$39,"DS")+($G$42+$H$42+$I$42+$J$42)*COUNTIF($L$42,"DS")+($G$45+$H$45+$I$45+$J$45)*COUNTIF($L$45,"DS")+($G$48+$H$48+$I$48+$J$48)*COUNTIF($L$48,"DS")</f>
        <v>0</v>
      </c>
      <c r="CE380" s="101">
        <f>($G$21+$H$21+$I$21+$J$21)*COUNTIF($L$21,"DC")+($G$24+$H$24+$I$24+$J$24)*COUNTIF($L$24,"DC")+($G$27+$H$27+$I$27+$J$27)*COUNTIF($L$27,"DC")+($G$30+$H$30+$I$30+$J$30)*COUNTIF($L$30,"DC")+($G$33+$H$33+$I$33+$J$33)*COUNTIF($L$33,"DC")+($G$36+$H$36+$I$36+$J$36)*COUNTIF($L$36,"DC")+($G$39+$H$39+$I$39+$J$39)*COUNTIF($L$39,"DC")+($G$42+$H$42+$I$42+$J$42)*COUNTIF($L$42,"DC")+($G$45+$H$45+$I$45+$J$45)*COUNTIF($L$45,"DC")+($G$48+$H$48+$I$48+$J$48)*COUNTIF($L$48,"DC")</f>
        <v>42</v>
      </c>
      <c r="CF380" s="4"/>
      <c r="CG380" s="5"/>
      <c r="CH380" s="5"/>
      <c r="CI380" s="5"/>
      <c r="CJ380" s="4"/>
      <c r="CK380" s="4"/>
      <c r="CL380" s="4"/>
      <c r="CM380" s="4"/>
      <c r="CN380" s="4"/>
      <c r="CO380" s="4"/>
      <c r="CP380" s="4"/>
      <c r="CQ380" s="4"/>
      <c r="CR380" s="4"/>
      <c r="CS380" s="5"/>
      <c r="CT380" s="5"/>
    </row>
    <row r="381" spans="1:98" ht="21" hidden="1" customHeight="1" x14ac:dyDescent="0.25">
      <c r="C381" s="6" t="s">
        <v>252</v>
      </c>
      <c r="AY381" s="102">
        <v>1</v>
      </c>
      <c r="AZ381" s="101">
        <v>2</v>
      </c>
      <c r="BA381" s="101">
        <f>COUNTIF($R$21,"E")+COUNTIF($R$24,"E")+COUNTIF($R$27,"E")+COUNTIF($R$30,"E")+COUNTIF($R$33,"E")+COUNTIF($R$36,"E")+COUNTIF($R$39,"E")+COUNTIF($R$42,"E")+COUNTIF($R$45,"E")+COUNTIF($R$48,"E")+COUNTIF($R$21,"P-E")+COUNTIF($R$24,"P-E")+COUNTIF($R$27,"P-E")+COUNTIF($R$30,"P-E")+COUNTIF($R$33,"P-E")+COUNTIF($R$36,"P-E")+COUNTIF($R$39,"P-E")+COUNTIF($R$42,"P-E")+COUNTIF($R$45,"P-E")+COUNTIF($R$48,"P-E")</f>
        <v>4</v>
      </c>
      <c r="BB381" s="101">
        <f>COUNTIF($R$21,"D")+COUNTIF($R$24,"D")+COUNTIF($R$27,"D")+COUNTIF($R$30,"D")+COUNTIF($R$33,"D")+COUNTIF($R$36,"D")+COUNTIF($R$39,"D")+COUNTIF($R$42,"D")+COUNTIF($R$45,"D")+COUNTIF($R$48,"D")+COUNTIF($R$21,"P-D")+COUNTIF($R$24,"P-D")+COUNTIF($R$27,"P-D")+COUNTIF($R$30,"P-D")+COUNTIF($R$33,"P-D")+COUNTIF($R$36,"P-D")+COUNTIF($R$39,"P-D")+COUNTIF($R$42,"P-D")+COUNTIF($R$45,"P-D")+COUNTIF($R$48,"P-D")</f>
        <v>4</v>
      </c>
      <c r="BC381" s="101">
        <f>COUNTIF($R$21,"C")+COUNTIF($R$24,"C")+COUNTIF($R$27,"C")+COUNTIF($R$30,"C")+COUNTIF($R$33,"C")+COUNTIF($R$36,"C")+COUNTIF($R$39,"C")+COUNTIF($R$42,"C")+COUNTIF($R$45,"C")+COUNTIF($R$48,"C")</f>
        <v>0</v>
      </c>
      <c r="BD381" s="101" t="str">
        <f t="shared" si="1"/>
        <v>4E,4D,0C</v>
      </c>
      <c r="BE381" s="4"/>
      <c r="BF381" s="101"/>
      <c r="BG381" s="101">
        <f>COUNTIF($N$19,"&lt;&gt;*optional*")+COUNTIF($N$22,"&lt;&gt;*optional*")+COUNTIF($N$25,"&lt;&gt;*optional*")+COUNTIF($N$28,"&lt;&gt;*optional*")+COUNTIF($N$31,"&lt;&gt;*optional*")+COUNTIF($N$34,"&lt;&gt;*optional*")+COUNTIF($N$37,"&lt;&gt;*optional*")+COUNTIF($N$40,"&lt;&gt;*optional*")+COUNTIF($N$43,"&lt;&gt;*optional*")+COUNTIF($N$46,"&lt;&gt;*optional*")</f>
        <v>10</v>
      </c>
      <c r="BH381" s="101">
        <f>COUNTIF($N$19,"*optional*")+COUNTIF($N$22,"*optional*")+COUNTIF($N$25,"*optional*")+COUNTIF($N$28,"*optional*")+COUNTIF($N$31,"*optional*")+COUNTIF($N$34,"*optional*")+COUNTIF($N$37,"*optional*")+COUNTIF($N$40,"*optional*")+COUNTIF($N$43,"*optional*")+COUNTIF($N$46,"*optional*")</f>
        <v>0</v>
      </c>
      <c r="BI381" s="5"/>
      <c r="BJ381" s="5"/>
      <c r="BK381" s="5"/>
      <c r="BL381" s="101">
        <f t="shared" si="2"/>
        <v>30</v>
      </c>
      <c r="BM381" s="101">
        <f>$Q$21*COUNTIF($N$19,"&lt;&gt;*op?ional*")+$Q$24*COUNTIF($N$22,"&lt;&gt;*op?ional*")+$Q$27*COUNTIF($N$25,"&lt;&gt;*op?ional*")+$Q$30*COUNTIF($N$28,"&lt;&gt;*op?ional*")+$Q$33*COUNTIF($N$31,"&lt;&gt;*op?ional*")+$Q$36*COUNTIF($N$34,"&lt;&gt;*op?ional*")+$Q$39*COUNTIF($N$37,"&lt;&gt;*op?ional*")+$Q$42*COUNTIF($N$40,"&lt;&gt;*op?ional*")+$Q$45*COUNTIF($N$43,"&lt;&gt;*op?ional*")+$Q$48*COUNTIF($N$46,"&lt;&gt;*op?ional*")</f>
        <v>30</v>
      </c>
      <c r="BN381" s="101">
        <f>$Q$21*COUNTIF($N$19,"*op?ional*")+$Q$24*COUNTIF($N$22,"*op?ional*")+$Q$27*COUNTIF($N$25,"*op?ional*")+$Q$30*COUNTIF($N$28,"*op?ional*")+$Q$33*COUNTIF($N$31,"*op?ional*")+$Q$36*COUNTIF($N$34,"*op?ional*")+$Q$39*COUNTIF($N$37,"*op?ional*")+$Q$42*COUNTIF($N$40,"*op?ional*")+$Q$45*COUNTIF($N$43,"*op?ional*")+$Q$48*COUNTIF($N$46,"*op?ional*")</f>
        <v>0</v>
      </c>
      <c r="BO381" s="4"/>
      <c r="BP381" s="101">
        <f>$Q$21*COUNTIF($N$19,"practic?*")+$Q$24*COUNTIF($N$22,"practic?*")+$Q$27*COUNTIF($N$25,"practic?*")+$Q$30*COUNTIF($N$28,"practic?*")+$Q$33*COUNTIF($N$31,"practic?*")+$Q$36*COUNTIF($N$34,"practic?*")+$Q$39*COUNTIF($N$37,"practic?*")+$Q$42*COUNTIF($N$40,"practic?*")+$Q$45*COUNTIF($N$43,"practic?*")+$Q$48*COUNTIF($N$46,"practic?*")</f>
        <v>0</v>
      </c>
      <c r="BQ381" s="101">
        <f>$Q$21*COUNTIF($N$19,"*Elaborare proiect de*")+$Q$24*COUNTIF($N$22,"*Elaborare proiect de*")+$Q$27*COUNTIF($N$25,"*Elaborare proiect de*")+$Q$30*COUNTIF($N$28,"*Elaborare proiect de*")+$Q$33*COUNTIF($N$31,"*Elaborare proiect de*")+$Q$36*COUNTIF($N$34,"*Elaborare proiect de*")+$Q$39*COUNTIF($N$37,"*Elaborare proiect de*")+$Q$42*COUNTIF($N$40,"*Elaborare proiect de*")+$Q$45*COUNTIF($N$43,"*Elaborare proiect de*")+$Q$48*COUNTIF($N$46,"*Elaborare proiect de*")</f>
        <v>0</v>
      </c>
      <c r="BR381" s="101">
        <f>$Q$21*COUNTIF($N$19,"*Examen de diplom*")+$Q$24*COUNTIF($N$22,"*Examen de diplom*")+$Q$27*COUNTIF($N$25,"*Examen de diplom*")+$Q$30*COUNTIF($N$28,"*Examen de diplom*")+$Q$33*COUNTIF($N$31,"*Examen de diplom*")+$Q$36*COUNTIF($N$34,"*Examen de diplom*")+$Q$39*COUNTIF($N$37,"*Examen de diplom*")+$Q$42*COUNTIF($N$40,"*Examen de diplom*")+$Q$45*COUNTIF($N$43,"*Examen de diplom*")+$Q$48*COUNTIF($N$46,"*Examen de diplom*")</f>
        <v>0</v>
      </c>
      <c r="BS381" s="101">
        <f>$Q$21*COUNTIF($N$19,"*educa?ie fizic*")+$Q$24*COUNTIF($N$22,"*educa?ie fizic*")+$Q$27*COUNTIF($N$25,"*educa?ie fizic*")+$Q$30*COUNTIF($N$28,"*educa?ie fizic*")+$Q$33*COUNTIF($N$31,"*educa?ie fizic*")+$Q$36*COUNTIF($N$34,"*educa?ie fizic*")+$Q$39*COUNTIF($N$37,"*educa?ie fizic*")+$Q$42*COUNTIF($N$40,"*educa?ie fizic*")+$Q$45*COUNTIF($N$43,"*educa?ie fizic*")+$Q$48*COUNTIF($N$46,"*educa?ie fizic*")</f>
        <v>2</v>
      </c>
      <c r="BT381" s="4"/>
      <c r="BU381" s="5"/>
      <c r="BV381" s="106">
        <f>Q52</f>
        <v>392</v>
      </c>
      <c r="BW381" s="101"/>
      <c r="BX381" s="101">
        <f>($S$21+$T$21+$U$21+$V$21)*COUNTIF($N$19,"&lt;&gt;*op?ional*")+($S$24+$T$24+$U$24+$V$24)*COUNTIF($N$22,"&lt;&gt;*op?ional*")+($S$27+$T$27+$U$27+$V$27)*COUNTIF($N$25,"&lt;&gt;*op?ional*")+($S$30+$T$30+$U$30+$V$30)*COUNTIF($N$28,"&lt;&gt;*op?ional*")+($S$33+$T$33+$U$33+$V$33)*COUNTIF($N$31,"&lt;&gt;*op?ional*")+($S$36+$T$36+$U$36+$V$36)*COUNTIF($N$34,"&lt;&gt;*op?ional*")+($S$39+$T$39+$U$39+$V$39)*COUNTIF($N$37,"&lt;&gt;*op?ional*")+($S$42+$T$42+$U$42+$V$42)*COUNTIF($N$40,"&lt;&gt;*op?ional*")+($S$45+$T$45+$U$45+$V$45)*COUNTIF($N$43,"&lt;&gt;*op?ional*")+($S$48+$T$48+$U$48+$V$48)*COUNTIF($N$46,"&lt;&gt;*op?ional*")</f>
        <v>392</v>
      </c>
      <c r="BY381" s="101">
        <f>($S$21+$T$21+$U$21+$V$21)*COUNTIF($N$19,"*op?ional*")+($S$24+$T$24+$U$24+$V$24)*COUNTIF($N$22,"*op?ional*")+($S$27+$T$27+$U$27+$V$27)*COUNTIF($N$25,"*op?ional*")+($S$30+$T$30+$U$30+$V$30)*COUNTIF($N$28,"*op?ional*")+($S$33+$T$33+$U$33+$V$33)*COUNTIF($N$31,"*op?ional*")+($S$36+$T$36+$U$36+$V$36)*COUNTIF($N$34,"*op?ional*")+($S$39+$T$39+$U$39+$V$39)*COUNTIF($N$37,"*op?ional*")+($S$42+$T$42+$U$42+$V$42)*COUNTIF($N$40,"*op?ional*")+($S$45+$T$45+$U$45+$V$45)*COUNTIF($N$43,"*op?ional*")+($S$48+$T$48+$U$48+$V$48)*COUNTIF($N$46,"*op?ional*")</f>
        <v>0</v>
      </c>
      <c r="BZ381" s="107">
        <f>Q339</f>
        <v>84</v>
      </c>
      <c r="CA381" s="4"/>
      <c r="CB381" s="101">
        <f>($S$21+$T$21+$U$21+$V$21)*COUNTIF($X$21,"DF")+($S$24+$T$24+$U$24+$V$24)*COUNTIF($X$24,"DF")+($S$27+$T$27+$U$27+$V$27)*COUNTIF($X$27,"DF")+($S$30+$T$30+$U$30+$V$30)*COUNTIF($X$30,"DF")+($S$33+$T$33+$U$33+$V$33)*COUNTIF($X$33,"DF")+($S$36+$T$36+$U$36+$V$36)*COUNTIF($X$36,"DF")+($S$39+$T$39+$U$39+$V$39)*COUNTIF($X$39,"DF")+($S$42+$T$42+$U$42+$V$42)*COUNTIF($X$42,"DF")+($S$45+$T$45+$U$45+$V$45)*COUNTIF($X$45,"DF")+($S$48+$T$48+$U$48+$V$48)*COUNTIF($X$48,"DF")</f>
        <v>182</v>
      </c>
      <c r="CC381" s="101">
        <f>($S$21+$T$21+$U$21+$V$21)*COUNTIF($X$21,"DD")+($S$24+$T$24+$U$24+$V$24)*COUNTIF($X$24,"DD")+($S$27+$T$27+$U$27+$V$27)*COUNTIF($X$27,"DD")+($S$30+$T$30+$U$30+$V$30)*COUNTIF($X$30,"DD")+($S$33+$T$33+$U$33+$V$33)*COUNTIF($X$33,"DD")+($S$36+$T$36+$U$36+$V$36)*COUNTIF($X$36,"DD")+($S$39+$T$39+$U$39+$V$39)*COUNTIF($X$39,"DD")+($S$42+$T$42+$U$42+$V$42)*COUNTIF($X$42,"DD")+($S$45+$T$45+$U$45+$V$45)*COUNTIF($X$45,"DD")+($S$48+$T$48+$U$48+$V$48)*COUNTIF($X$48,"DD")</f>
        <v>112</v>
      </c>
      <c r="CD381" s="101">
        <f>($S$21+$T$21+$U$21+$V$21)*COUNTIF($X$21,"DS")+($S$24+$T$24+$U$24+$V$24)*COUNTIF($X$24,"DS")+($S$27+$T$27+$U$27+$V$27)*COUNTIF($X$27,"DS")+($S$30+$T$30+$U$30+$V$30)*COUNTIF($X$30,"DS")+($S$33+$T$33+$U$33+$V$33)*COUNTIF($X$33,"DS")+($S$36+$T$36+$U$36+$V$36)*COUNTIF($X$36,"DS")+($S$39+$T$39+$U$39+$V$39)*COUNTIF($X$39,"DS")+($S$42+$T$42+$U$42+$V$42)*COUNTIF($X$42,"DS")+($S$45+$T$45+$U$45+$V$45)*COUNTIF($X$45,"DS")+($S$48+$T$48+$U$48+$V$48)*COUNTIF($X$48,"DS")</f>
        <v>56</v>
      </c>
      <c r="CE381" s="101">
        <f>($S$21+$T$21+$U$21+$V$21)*COUNTIF($X$21,"DC")+($S$24+$T$24+$U$24+$V$24)*COUNTIF($X$24,"DC")+($S$27+$T$27+$U$27+$V$27)*COUNTIF($X$27,"DC")+($S$30+$T$30+$U$30+$V$30)*COUNTIF($X$30,"DC")+($S$33+$T$33+$U$33+$V$33)*COUNTIF($X$33,"DC")+($S$36+$T$36+$U$36+$V$36)*COUNTIF($X$36,"DC")+($S$39+$T$39+$U$39+$V$39)*COUNTIF($X$39,"DC")+($S$42+$T$42+$U$42+$V$42)*COUNTIF($X$42,"DC")+($S$45+$T$45+$U$45+$V$45)*COUNTIF($X$45,"DC")+($S$48+$T$48+$U$48+$V$48)*COUNTIF($X$48,"DC")</f>
        <v>42</v>
      </c>
      <c r="CF381" s="4"/>
      <c r="CG381" s="5"/>
      <c r="CH381" s="5"/>
      <c r="CI381" s="5"/>
      <c r="CJ381" s="4"/>
      <c r="CK381" s="4"/>
      <c r="CL381" s="4"/>
      <c r="CM381" s="4"/>
      <c r="CN381" s="4"/>
      <c r="CO381" s="4"/>
      <c r="CP381" s="4"/>
      <c r="CQ381" s="4"/>
      <c r="CR381" s="4"/>
      <c r="CS381" s="5"/>
      <c r="CT381" s="5"/>
    </row>
    <row r="382" spans="1:98" ht="21" hidden="1" customHeight="1" x14ac:dyDescent="0.25">
      <c r="C382" s="6" t="s">
        <v>253</v>
      </c>
      <c r="AY382" s="102">
        <v>2</v>
      </c>
      <c r="AZ382" s="101">
        <v>3</v>
      </c>
      <c r="BA382" s="101">
        <f>COUNTIF($AD$21,"E")+COUNTIF($AD$24,"E")+COUNTIF($AD$27,"E")+COUNTIF($AD$30,"E")+COUNTIF($AD$33,"E")+COUNTIF($AD$36,"E")+COUNTIF($AD$39,"E")+COUNTIF($AD$42,"E")+COUNTIF($AD$45,"E")+COUNTIF($AD$48,"E")+COUNTIF($AD$21,"P-E")+COUNTIF($AD$24,"P-E")+COUNTIF($AD$27,"P-E")+COUNTIF($AD$30,"P-E")+COUNTIF($AD$33,"P-E")+COUNTIF($AD$36,"P-E")+COUNTIF($AD$39,"P-E")+COUNTIF($AD$42,"P-E")+COUNTIF($AD$45,"P-E")+COUNTIF($AD$48,"P-E")</f>
        <v>4</v>
      </c>
      <c r="BB382" s="101">
        <f>COUNTIF($AD$21,"D")+COUNTIF($AD$24,"D")+COUNTIF($AD$27,"D")+COUNTIF($AD$30,"D")+COUNTIF($AD$33,"D")+COUNTIF($AD$36,"D")+COUNTIF($AD$39,"D")+COUNTIF($AD$42,"D")+COUNTIF($AD$45,"D")+COUNTIF($AD$48,"D")+COUNTIF($AD$21,"P-D")+COUNTIF($AD$24,"P-D")+COUNTIF($AD$27,"P-D")+COUNTIF($AD$30,"P-D")+COUNTIF($AD$33,"P-D")+COUNTIF($AD$36,"P-D")+COUNTIF($AD$39,"P-D")+COUNTIF($AD$42,"P-D")+COUNTIF($AD$45,"P-D")+COUNTIF($AD$48,"P-D")</f>
        <v>4</v>
      </c>
      <c r="BC382" s="101">
        <f>COUNTIF($AD$21,"C")+COUNTIF($AD$24,"C")+COUNTIF($AD$27,"C")+COUNTIF($AD$30,"C")+COUNTIF($AD$33,"C")+COUNTIF($AD$36,"C")+COUNTIF($AD$39,"C")+COUNTIF($AD$42,"C")+COUNTIF($AD$45,"C")+COUNTIF($AD$48,"C")</f>
        <v>0</v>
      </c>
      <c r="BD382" s="101" t="str">
        <f t="shared" si="1"/>
        <v>4E,4D,0C</v>
      </c>
      <c r="BE382" s="4"/>
      <c r="BF382" s="101"/>
      <c r="BG382" s="101">
        <f>COUNTIF($Z$19,"&lt;&gt;*optional*")+COUNTIF($Z$22,"&lt;&gt;*optional*")+COUNTIF($Z$25,"&lt;&gt;*optional*")+COUNTIF($Z$28,"&lt;&gt;*optional*")+COUNTIF($Z$31,"&lt;&gt;*optional*")+COUNTIF($Z$34,"&lt;&gt;*optional*")+COUNTIF($Z$37,"&lt;&gt;*optional*")+COUNTIF($Z$40,"&lt;&gt;*optional*")+COUNTIF($Z$43,"&lt;&gt;*optional*")+COUNTIF($Z$46,"&lt;&gt;*optional*")</f>
        <v>10</v>
      </c>
      <c r="BH382" s="101">
        <f>COUNTIF($Z$19,"*optional*")+COUNTIF($Z$22,"*optional*")+COUNTIF($Z$25,"*optional*")+COUNTIF($Z$28,"*optional*")+COUNTIF($Z$31,"*optional*")+COUNTIF($Z$34,"*optional*")+COUNTIF($Z$37,"*optional*")+COUNTIF($Z$40,"*optional*")+COUNTIF($Z$43,"*optional*")+COUNTIF($Z$46,"*optional*")</f>
        <v>0</v>
      </c>
      <c r="BI382" s="5"/>
      <c r="BJ382" s="5"/>
      <c r="BK382" s="5"/>
      <c r="BL382" s="101">
        <f t="shared" si="2"/>
        <v>30</v>
      </c>
      <c r="BM382" s="101">
        <f>$AC$21*COUNTIF($Z$19,"&lt;&gt;*op?ional*")+$AC$24*COUNTIF($Z$22,"&lt;&gt;*op?ional*")+$AC$27*COUNTIF($Z$25,"&lt;&gt;*op?ional*")+$AC$30*COUNTIF($Z$28,"&lt;&gt;*op?ional*")+$AC$33*COUNTIF($Z$31,"&lt;&gt;*op?ional*")+$AC$36*COUNTIF($Z$34,"&lt;&gt;*op?ional*")+$AC$39*COUNTIF($Z$37,"&lt;&gt;*op?ional*")+$AC$42*COUNTIF($Z$40,"&lt;&gt;*op?ional*")+$AC$45*COUNTIF($Z$43,"&lt;&gt;*op?ional*")+$AC$48*COUNTIF($Z$46,"&lt;&gt;*op?ional*")</f>
        <v>30</v>
      </c>
      <c r="BN382" s="101">
        <f>$AC$21*COUNTIF($Z$19,"*op?ional*")+$AC$24*COUNTIF($Z$22,"*op?ional*")+$AC$27*COUNTIF($Z$25,"*op?ional*")+$AC$30*COUNTIF($Z$28,"*op?ional*")+$AC$33*COUNTIF($Z$31,"*op?ional*")+$AC$36*COUNTIF($Z$34,"*op?ional*")+$AC$39*COUNTIF($Z$37,"*op?ional*")+$AC$42*COUNTIF($Z$40,"*op?ional*")+$AC$45*COUNTIF($Z$43,"*op?ional*")+$AC$48*COUNTIF($Z$46,"*op?ional*")</f>
        <v>0</v>
      </c>
      <c r="BO382" s="4"/>
      <c r="BP382" s="101">
        <f>$AC$21*COUNTIF($Z$19,"practic?*")+$AC$24*COUNTIF($Z$22,"practic?*")+$AC$27*COUNTIF($Z$25,"practic?*")+$AC$30*COUNTIF($Z$28,"practic?*")+$AC$33*COUNTIF($Z$31,"practic?*")+$AC$36*COUNTIF($Z$34,"practic?*")+$AC$39*COUNTIF($Z$37,"practic?*")+$AC$42*COUNTIF($Z$40,"practic?*")+$AC$45*COUNTIF($Z$43,"practic?*")+$AC$48*COUNTIF($Z$46,"practic?*")+$AC$51*COUNTIF($Z$49,"practic?*")</f>
        <v>0</v>
      </c>
      <c r="BQ382" s="101">
        <f>$AC$21*COUNTIF($Z$19,"*Elaborare proiect de*")+$AC$24*COUNTIF($Z$22,"*Elaborare proiect de*")+$AC$27*COUNTIF($Z$25,"*Elaborare proiect de*")+$AC$30*COUNTIF($Z$28,"*Elaborare proiect de*")+$AC$33*COUNTIF($Z$31,"*Elaborare proiect de*")+$AC$36*COUNTIF($Z$34,"*Elaborare proiect de*")+$AC$39*COUNTIF($Z$37,"*Elaborare proiect de*")+$AC$42*COUNTIF($Z$40,"*Elaborare proiect de*")+$AC$45*COUNTIF($Z$43,"*Elaborare proiect de*")+$AC$48*COUNTIF($Z$46,"*Elaborare proiect de*")+$AC$51*COUNTIF($Z$49,"*Elaborare proiect de*")</f>
        <v>0</v>
      </c>
      <c r="BR382" s="101">
        <f>$AC$21*COUNTIF($Z$19,"*Examen de diplom*")+$AC$24*COUNTIF($Z$22,"*Examen de diplom*")+$AC$27*COUNTIF($Z$25,"*Examen de diplom*")+$AC$30*COUNTIF($Z$28,"*Examen de diplom*")+$AC$33*COUNTIF($Z$31,"*Examen de diplom*")+$AC$36*COUNTIF($Z$34,"*Examen de diplom*")+$AC$39*COUNTIF($Z$37,"*Examen de diplom*")+$AC$42*COUNTIF($Z$40,"*Examen de diplom*")+$AC$45*COUNTIF($Z$43,"*Examen de diplom*")+$AC$48*COUNTIF($Z$46,"*Examen de diplom*")+$AC$51*COUNTIF($Z$49,"*Examen de diplom*")</f>
        <v>0</v>
      </c>
      <c r="BS382" s="101">
        <f>$AC$21*COUNTIF($Z$19,"*educa?ie fizic*")+$AC$24*COUNTIF($Z$22,"*educa?ie fizic*")+$AC$27*COUNTIF($Z$25,"*educa?ie fizic*")+$AC$30*COUNTIF($Z$28,"*educa?ie fizic*")+$AC$33*COUNTIF($Z$31,"*educa?ie fizic*")+$AC$36*COUNTIF($Z$34,"*educa?ie fizic*")+$AC$39*COUNTIF($Z$37,"*educa?ie fizic*")+$AC$42*COUNTIF($Z$40,"*educa?ie fizic*")+$AC$45*COUNTIF($Z$43,"*educa?ie fizic*")+$AC$48*COUNTIF($Z$46,"*educa?ie fizic*")+$AC$51*COUNTIF($Z$49,"*educa?ie fizic*")</f>
        <v>2</v>
      </c>
      <c r="BT382" s="4"/>
      <c r="BU382" s="5"/>
      <c r="BV382" s="106">
        <f>AC52</f>
        <v>364</v>
      </c>
      <c r="BW382" s="101"/>
      <c r="BX382" s="101">
        <f>($AE$21+$AF$21+$AG$21+$AH$21)*COUNTIF($Z$19,"&lt;&gt;*op?ional*")+($AE$24+$AF$24+$AG$24+$AH$24)*COUNTIF($Z$22,"&lt;&gt;*op?ional*")+($AE$27+$AF$27+$AG$27+$AH$27)*COUNTIF($Z$25,"&lt;&gt;*op?ional*")+($AE$30+$AF$30+$AG$30+$AH$30)*COUNTIF($Z$28,"&lt;&gt;*op?ional*")+($AE$33+$AF$33+$AG$33+$AH$33)*COUNTIF($Z$31,"&lt;&gt;*op?ional*")+($AE$36+$AF$36+$AG$36+$AH$36)*COUNTIF($Z$34,"&lt;&gt;*op?ional*")+($AE$39+$AF$39+$AG$39+$AH$39)*COUNTIF($Z$37,"&lt;&gt;*op?ional*")+($AE$42+$AF$42+$AG$42+$AH$42)*COUNTIF($Z$40,"&lt;&gt;*op?ional*")+($AE$45+$AF$45+$AG$45+$AH$45)*COUNTIF($Z$43,"&lt;&gt;*op?ional*")+($AE$48+$AF$48+$AG$48+$AH$48)*COUNTIF($Z$46,"&lt;&gt;*op?ional*")</f>
        <v>364</v>
      </c>
      <c r="BY382" s="101">
        <f>($AE$21+$AF$21+$AG$21+$AH$21)*COUNTIF($Z$19,"*op?ional*")+($AE$24+$AF$24+$AG$24+$AH$24)*COUNTIF($Z$22,"*op?ional*")+($AE$27+$AF$27+$AG$27+$AH$27)*COUNTIF($Z$25,"*op?ional*")+($AE$30+$AF$30+$AG$30+$AH$30)*COUNTIF($Z$28,"*op?ional*")+($AE$33+$AF$33+$AG$33+$AH$33)*COUNTIF($Z$31,"*op?ional*")+($AE$36+$AF$36+$AG$36+$AH$36)*COUNTIF($Z$34,"*op?ional*")+($AE$39+$AF$39+$AG$39+$AH$39)*COUNTIF($Z$37,"*op?ional*")+($AE$42+$AF$42+$AG$42+$AH$42)*COUNTIF($Z$40,"*op?ional*")+($AE$45+$AF$45+$AG$45+$AH$45)*COUNTIF($Z$43,"*op?ional*")+($AE$48+$AF$48+$AG$48+$AH$48)*COUNTIF($Z$46,"*op?ional*")</f>
        <v>0</v>
      </c>
      <c r="BZ382" s="107">
        <f>AC339</f>
        <v>84</v>
      </c>
      <c r="CA382" s="4"/>
      <c r="CB382" s="101">
        <f>($AE$21+$AF$21+$AG$21+$AH$21)*COUNTIF($AJ$21,"DF")+($AE$24+$AF$24+$AG$24+$AH$24)*COUNTIF($AJ$24,"DF")+($AE$27+$AF$27+$AG$27+$AH$27)*COUNTIF($AJ$27,"DF")+($AE$30+$AF$30+$AG$30+$AH$30)*COUNTIF($AJ$30,"DF")+($AE$33+$AF$33+$AG$33+$AH$33)*COUNTIF($AJ$33,"DF")+($AE$36+$AF$36+$AG$36+$AH$36)*COUNTIF($AJ$36,"DF")+($AE$39+$AF$39+$AG$39+$AH$39)*COUNTIF($AJ$39,"DF")+($AE$42+$AF$42+$AG$42+$AH$42)*COUNTIF($AJ$42,"DF")+($AE$45+$AF$45+$AG$45+$AH$45)*COUNTIF($AJ$45,"DF")+($AE$48+$AF$48+$AG$48+$AH$48)*COUNTIF($AJ$48,"DF")</f>
        <v>0</v>
      </c>
      <c r="CC382" s="101">
        <f>($AE$21+$AF$21+$AG$21+$AH$21)*COUNTIF($AJ$21,"DD")+($AE$24+$AF$24+$AG$24+$AH$24)*COUNTIF($AJ$24,"DD")+($AE$27+$AF$27+$AG$27+$AH$27)*COUNTIF($AJ$27,"DD")+($AE$30+$AF$30+$AG$30+$AH$30)*COUNTIF($AJ$30,"DD")+($AE$33+$AF$33+$AG$33+$AH$33)*COUNTIF($AJ$33,"DD")+($AE$36+$AF$36+$AG$36+$AH$36)*COUNTIF($AJ$36,"DD")+($AE$39+$AF$39+$AG$39+$AH$39)*COUNTIF($AJ$39,"DD")+($AE$42+$AF$42+$AG$42+$AH$42)*COUNTIF($AJ$42,"DD")+($AE$45+$AF$45+$AG$45+$AH$45)*COUNTIF($AJ$45,"DD")+($AE$48+$AF$48+$AG$48+$AH$48)*COUNTIF($AJ$48,"DD")</f>
        <v>259</v>
      </c>
      <c r="CD382" s="101">
        <f>($AE$21+$AF$21+$AG$21+$AH$21)*COUNTIF($AJ$21,"DS")+($AE$24+$AF$24+$AG$24+$AH$24)*COUNTIF($AJ$24,"DS")+($AE$27+$AF$27+$AG$27+$AH$27)*COUNTIF($AJ$27,"DS")+($AE$30+$AF$30+$AG$30+$AH$30)*COUNTIF($AJ$30,"DS")+($AE$33+$AF$33+$AG$33+$AH$33)*COUNTIF($AJ$33,"DS")+($AE$36+$AF$36+$AG$36+$AH$36)*COUNTIF($AJ$36,"DS")+($AE$39+$AF$39+$AG$39+$AH$39)*COUNTIF($AJ$39,"DS")+($AE$42+$AF$42+$AG$42+$AH$42)*COUNTIF($AJ$42,"DS")+($AE$45+$AF$45+$AG$45+$AH$45)*COUNTIF($AJ$45,"DS")+($AE$48+$AF$48+$AG$48+$AH$48)*COUNTIF($AJ$48,"DS")</f>
        <v>63</v>
      </c>
      <c r="CE382" s="101">
        <f>($AE$21+$AF$21+$AG$21+$AH$21)*COUNTIF($AJ$21,"DC")+($AE$24+$AF$24+$AG$24+$AH$24)*COUNTIF($AJ$24,"DC")+($AE$27+$AF$27+$AG$27+$AH$27)*COUNTIF($AJ$27,"DC")+($AE$30+$AF$30+$AG$30+$AH$30)*COUNTIF($AJ$30,"DC")+($AE$33+$AF$33+$AG$33+$AH$33)*COUNTIF($AJ$33,"DC")+($AE$36+$AF$36+$AG$36+$AH$36)*COUNTIF($AJ$36,"DC")+($AE$39+$AF$39+$AG$39+$AH$39)*COUNTIF($AJ$39,"DC")+($AE$42+$AF$42+$AG$42+$AH$42)*COUNTIF($AJ$42,"DC")+($AE$45+$AF$45+$AG$45+$AH$45)*COUNTIF($AJ$45,"DC")+($AE$48+$AF$48+$AG$48+$AH$48)*COUNTIF($AJ$48,"DC")</f>
        <v>42</v>
      </c>
      <c r="CF382" s="4"/>
      <c r="CG382" s="5"/>
      <c r="CH382" s="5"/>
      <c r="CI382" s="5"/>
      <c r="CJ382" s="4"/>
      <c r="CK382" s="4"/>
      <c r="CL382" s="4"/>
      <c r="CM382" s="4"/>
      <c r="CN382" s="4"/>
      <c r="CO382" s="4"/>
      <c r="CP382" s="4"/>
      <c r="CQ382" s="4"/>
      <c r="CR382" s="4"/>
      <c r="CS382" s="5"/>
      <c r="CT382" s="5"/>
    </row>
    <row r="383" spans="1:98" ht="21" hidden="1" customHeight="1" x14ac:dyDescent="0.25">
      <c r="C383" s="6" t="s">
        <v>254</v>
      </c>
      <c r="AY383" s="102">
        <v>2</v>
      </c>
      <c r="AZ383" s="101">
        <v>4</v>
      </c>
      <c r="BA383" s="101">
        <f>COUNTIF($AP$21,"E")+COUNTIF($AP$24,"E")+COUNTIF($AP$27,"E")+COUNTIF($AP$30,"E")+COUNTIF($AP$33,"E")+COUNTIF($AP$36,"E")+COUNTIF($AP$39,"E")+COUNTIF($AP$42,"E")+COUNTIF($AP$45,"E")+COUNTIF($AP$48,"E")+COUNTIF($AP$21,"P-E")+COUNTIF($AP$24,"P-E")+COUNTIF($AP$27,"P-E")+COUNTIF($AP$30,"P-E")+COUNTIF($AP$33,"P-E")+COUNTIF($AP$36,"P-E")+COUNTIF($AP$39,"P-E")+COUNTIF($AP$42,"P-E")+COUNTIF($AP$45,"P-E")+COUNTIF($AP$48,"P-E")</f>
        <v>4</v>
      </c>
      <c r="BB383" s="101">
        <f>COUNTIF($AP$21,"D")+COUNTIF($AP$24,"D")+COUNTIF($AP$27,"D")+COUNTIF($AP$30,"D")+COUNTIF($AP$33,"D")+COUNTIF($AP$36,"D")+COUNTIF($AP$39,"D")+COUNTIF($AP$42,"D")+COUNTIF($AP$45,"D")+COUNTIF($AP$48,"D")+COUNTIF($AP$21,"P-D")+COUNTIF($AP$24,"P-D")+COUNTIF($AP$27,"P-D")+COUNTIF($AP$30,"P-D")+COUNTIF($AP$33,"P-D")+COUNTIF($AP$36,"P-D")+COUNTIF($AP$39,"P-D")+COUNTIF($AP$42,"P-D")+COUNTIF($AP$45,"P-D")+COUNTIF($AP$48,"P-D")</f>
        <v>4</v>
      </c>
      <c r="BC383" s="101">
        <f>COUNTIF($AP$21,"C")+COUNTIF($AP$24,"C")+COUNTIF($AP$27,"C")+COUNTIF($AP$30,"C")+COUNTIF($AP$33,"C")+COUNTIF($AP$36,"C")+COUNTIF($AP$39,"C")+COUNTIF($AP$42,"C")+COUNTIF($AP$45,"C")+COUNTIF($AP$48,"C")</f>
        <v>0</v>
      </c>
      <c r="BD383" s="101" t="str">
        <f t="shared" si="1"/>
        <v>4E,4D,0C</v>
      </c>
      <c r="BE383" s="4"/>
      <c r="BF383" s="101"/>
      <c r="BG383" s="101">
        <f>COUNTIF($AL$19,"&lt;&gt;*optional*")+COUNTIF($AL$22,"&lt;&gt;*optional*")+COUNTIF($AL$25,"&lt;&gt;*optional*")+COUNTIF($AL$28,"&lt;&gt;*optional*")+COUNTIF($AL$31,"&lt;&gt;*optional*")+COUNTIF($AL$34,"&lt;&gt;*optional*")+COUNTIF($AL$37,"&lt;&gt;*optional*")+COUNTIF($AL$40,"&lt;&gt;*optional*")+COUNTIF($AL$43,"&lt;&gt;*optional*")+COUNTIF($AL$46,"&lt;&gt;*optional*")</f>
        <v>10</v>
      </c>
      <c r="BH383" s="101">
        <f>COUNTIF($AL$19,"*optional*")+COUNTIF($AL$22,"*optional*")+COUNTIF($AL$25,"*optional*")+COUNTIF($AL$28,"*optional*")+COUNTIF($AL$31,"*optional*")+COUNTIF($AL$34,"*optional*")+COUNTIF($AL$37,"*optional*")+COUNTIF($AL$40,"*optional*")+COUNTIF($AL$43,"*optional*")+COUNTIF($AL$46,"*optional*")</f>
        <v>0</v>
      </c>
      <c r="BI383" s="5"/>
      <c r="BJ383" s="5"/>
      <c r="BK383" s="5"/>
      <c r="BL383" s="101">
        <f t="shared" si="2"/>
        <v>30</v>
      </c>
      <c r="BM383" s="101">
        <f>$AO$21*COUNTIF($AL$19,"&lt;&gt;*op?ional*")+$AO$24*COUNTIF($AL$22,"&lt;&gt;*op?ional*")+$AO$27*COUNTIF($AL$25,"&lt;&gt;*op?ional*")+$AO$30*COUNTIF($AL$28,"&lt;&gt;*op?ional*")+$AO$33*COUNTIF($AL$31,"&lt;&gt;*op?ional*")+$AO$36*COUNTIF($AL$34,"&lt;&gt;*op?ional*")+$AO$39*COUNTIF($AL$37,"&lt;&gt;*op?ional*")+$AO$42*COUNTIF($AL$40,"&lt;&gt;*op?ional*")+$AO$45*COUNTIF($AL$43,"&lt;&gt;*op?ional*")+$AO$48*COUNTIF($AL$46,"&lt;&gt;*op?ional*")+$AO$51*COUNTIF($AL$49,"&lt;&gt;*op?ional*")</f>
        <v>30</v>
      </c>
      <c r="BN383" s="101">
        <f>$AO$21*COUNTIF($AL$19,"*op?ional*")+$AO$24*COUNTIF($AL$22,"*op?ional*")+$AO$27*COUNTIF($AL$25,"*op?ional*")+$AO$30*COUNTIF($AL$28,"*op?ional*")+$AO$33*COUNTIF($AL$31,"*op?ional*")+$AO$36*COUNTIF($AL$34,"*op?ional*")+$AO$39*COUNTIF($AL$37,"*op?ional*")+$AO$42*COUNTIF($AL$40,"*op?ional*")+$AO$45*COUNTIF($AL$43,"*op?ional*")+$AO$48*COUNTIF($AL$46,"*op?ional*")+$AO$51*COUNTIF($AL$49,"*op?ional*")</f>
        <v>0</v>
      </c>
      <c r="BO383" s="4"/>
      <c r="BP383" s="101">
        <f>$AO$21*COUNTIF($AL$19,"practic?*")+$AO$24*COUNTIF($AL$22,"practic?*")+$AO$27*COUNTIF($AL$25,"practic?*")+$AO$30*COUNTIF($AL$28,"practic?*")+$AO$33*COUNTIF($AL$31,"practic?*")+$AO$36*COUNTIF($AL$34,"practic?*")+$AO$39*COUNTIF($AL$37,"practic?*")+$AO$42*COUNTIF($AL$40,"practic?*")+$AO$45*COUNTIF($AL$43,"practic?*")+$AO$48*COUNTIF($AL$46,"practic?*")</f>
        <v>0</v>
      </c>
      <c r="BQ383" s="101">
        <f>$AO$21*COUNTIF($AL$19,"*Elaborare proiect de*")+$AO$24*COUNTIF($AL$22,"*Elaborare proiect de*")+$AO$27*COUNTIF($AL$25,"*Elaborare proiect de*")+$AO$30*COUNTIF($AL$28,"*Elaborare proiect de*")+$AO$33*COUNTIF($AL$31,"*Elaborare proiect de*")+$AO$36*COUNTIF($AL$34,"*Elaborare proiect de*")+$AO$39*COUNTIF($AL$37,"*Elaborare proiect de*")+$AO$42*COUNTIF($AL$40,"*Elaborare proiect de*")+$AO$45*COUNTIF($AL$43,"*Elaborare proiect de*")+$AO$48*COUNTIF($AL$46,"*Elaborare proiect de*")</f>
        <v>0</v>
      </c>
      <c r="BR383" s="101">
        <f>$AO$21*COUNTIF($AL$19,"*Examen de diplom*")+$AO$24*COUNTIF($AL$22,"*Examen de diplom*")+$AO$27*COUNTIF($AL$25,"*Examen de diplom*")+$AO$30*COUNTIF($AL$28,"*Examen de diplom*")+$AO$33*COUNTIF($AL$31,"*Examen de diplom*")+$AO$36*COUNTIF($AL$34,"*Examen de diplom*")+$AO$39*COUNTIF($AL$37,"*Examen de diplom*")+$AO$42*COUNTIF($AL$40,"*Examen de diplom*")+$AO$45*COUNTIF($AL$43,"*Examen de diplom*")+$AO$48*COUNTIF($AL$46,"*Examen de diplom*")</f>
        <v>0</v>
      </c>
      <c r="BS383" s="101">
        <f>$AO$21*COUNTIF($AL$19,"*educa?ie fizic*")+$AO$24*COUNTIF($AL$22,"*educa?ie fizic*")+$AO$27*COUNTIF($AL$25,"*educa?ie fizic*")+$AO$30*COUNTIF($AL$28,"*educa?ie fizic*")+$AO$33*COUNTIF($AL$31,"*educa?ie fizic*")+$AO$36*COUNTIF($AL$34,"*educa?ie fizic*")+$AO$39*COUNTIF($AL$37,"*educa?ie fizic*")+$AO$42*COUNTIF($AL$40,"*educa?ie fizic*")+$AO$45*COUNTIF($AL$43,"*educa?ie fizic*")+$AO$48*COUNTIF($AL$46,"*educa?ie fizic*")</f>
        <v>2</v>
      </c>
      <c r="BT383" s="4"/>
      <c r="BU383" s="5"/>
      <c r="BV383" s="106">
        <f>AO52</f>
        <v>392</v>
      </c>
      <c r="BW383" s="101"/>
      <c r="BX383" s="101">
        <f>($AQ$21+$AR$21+$AS$21+$AT$21)*COUNTIF($AL$19,"&lt;&gt;*op?ional*")+($AQ$24+$AR$24+$AS$24+$AT$24)*COUNTIF($AL$22,"&lt;&gt;*op?ional*")+($AQ$27+$AR$27+$AS$27+$AT$27)*COUNTIF($AL$25,"&lt;&gt;*op?ional*")+($AQ$30+$AR$30+$AS$30+$AT$30)*COUNTIF($AL$28,"&lt;&gt;*op?ional*")+($AQ$33+$AR$33+$AS$33+$AT$33)*COUNTIF($AL$31,"&lt;&gt;*op?ional*")+($AQ$36+$AR$36+$AS$36+$AT$36)*COUNTIF($AL$34,"&lt;&gt;*op?ional*")+($AQ$39+$AR$39+$AS$39+$AT$39)*COUNTIF($AL$37,"&lt;&gt;*op?ional*")+($AQ$42+$AR$42+$AS$42+$AT$42)*COUNTIF($AL$40,"&lt;&gt;*op?ional*")+($AQ$45+$AR$45+$AS$45+$AT$45)*COUNTIF($AL$43,"&lt;&gt;*op?ional*")+($AQ$48+$AR$48+$AS$48+$AT$48)*COUNTIF($AL$46,"&lt;&gt;*op?ional*")</f>
        <v>392</v>
      </c>
      <c r="BY383" s="101">
        <f>($AQ$21+$AR$21+$AS$21+$AT$21)*COUNTIF($AL$19,"*op?ional*")+($AQ$24+$AR$24+$AS$24+$AT$24)*COUNTIF($AL$22,"*op?ional*")+($AQ$27+$AR$27+$AS$27+$AT$27)*COUNTIF($AL$25,"*op?ional*")+($AQ$30+$AR$30+$AS$30+$AT$30)*COUNTIF($AL$28,"*op?ional*")+($AQ$33+$AR$33+$AS$33+$AT$33)*COUNTIF($AL$31,"*op?ional*")+($AQ$36+$AR$36+$AS$36+$AT$36)*COUNTIF($AL$34,"*op?ional*")+($AQ$39+$AR$39+$AS$39+$AT$39)*COUNTIF($AL$37,"*op?ional*")+($AQ$42+$AR$42+$AS$42+$AT$42)*COUNTIF($AL$40,"*op?ional*")+($AQ$45+$AR$45+$AS$45+$AT$45)*COUNTIF($AL$43,"*op?ional*")+($AQ$48+$AR$48+$AS$48+$AT$48)*COUNTIF($AL$46,"*op?ional*")</f>
        <v>0</v>
      </c>
      <c r="BZ383" s="107">
        <f>AO339</f>
        <v>168</v>
      </c>
      <c r="CA383" s="4"/>
      <c r="CB383" s="101">
        <f>($AQ$21+$AR$21+$AS$21+$AT$21)*COUNTIF($AV$21,"DF")+($AQ$24+$AR$24+$AS$24+$AT$24)*COUNTIF($AV$24,"DF")+($AQ$27+$AR$27+$AS$27+$AT$27)*COUNTIF($AV$27,"DF")+($AQ$30+$AR$30+$AS$30+$AT$30)*COUNTIF($AV$30,"DF")+($AQ$33+$AR$33+$AS$33+$AT$33)*COUNTIF($AV$33,"DF")+($AQ$36+$AR$36+$AS$36+$AT$36)*COUNTIF($AV$36,"DF")+($AQ$39+$AR$39+$AS$39+$AT$39)*COUNTIF($AV$39,"DF")+($AQ$42+$AR$42+$AS$42+$AT$42)*COUNTIF($AV$42,"DF")+($AQ$45+$AR$45+$AS$45+$AT$45)*COUNTIF($AV$45,"DF")+($AQ$48+$AR$48+$AS$48+$AT$48)*COUNTIF($AV$48,"DF")</f>
        <v>0</v>
      </c>
      <c r="CC383" s="101">
        <f>($AQ$21+$AR$21+$AS$21+$AT$21)*COUNTIF($AV$21,"DD")+($AQ$24+$AR$24+$AS$24+$AT$24)*COUNTIF($AV$24,"DD")+($AQ$27+$AR$27+$AS$27+$AT$27)*COUNTIF($AV$27,"DD")+($AQ$30+$AR$30+$AS$30+$AT$30)*COUNTIF($AV$30,"DD")+($AQ$33+$AR$33+$AS$33+$AT$33)*COUNTIF($AV$33,"DD")+($AQ$36+$AR$36+$AS$36+$AT$36)*COUNTIF($AV$36,"DD")+($AQ$39+$AR$39+$AS$39+$AT$39)*COUNTIF($AV$39,"DD")+($AQ$42+$AR$42+$AS$42+$AT$42)*COUNTIF($AV$42,"DD")+($AQ$45+$AR$45+$AS$45+$AT$45)*COUNTIF($AV$45,"DD")+($AQ$48+$AR$48+$AS$48+$AT$48)*COUNTIF($AV$48,"DD")</f>
        <v>224</v>
      </c>
      <c r="CD383" s="101">
        <f>($AQ$21+$AR$21+$AS$21+$AT$21)*COUNTIF($AV$21,"DS")+($AQ$24+$AR$24+$AS$24+$AT$24)*COUNTIF($AV$24,"DS")+($AQ$27+$AR$27+$AS$27+$AT$27)*COUNTIF($AV$27,"DS")+($AQ$30+$AR$30+$AS$30+$AT$30)*COUNTIF($AV$30,"DS")+($AQ$33+$AR$33+$AS$33+$AT$33)*COUNTIF($AV$33,"DS")+($AQ$36+$AR$36+$AS$36+$AT$36)*COUNTIF($AV$36,"DS")+($AQ$39+$AR$39+$AS$39+$AT$39)*COUNTIF($AV$39,"DS")+($AQ$42+$AR$42+$AS$42+$AT$42)*COUNTIF($AV$42,"DS")+($AQ$45+$AR$45+$AS$45+$AT$45)*COUNTIF($AV$45,"DS")+($AQ$48+$AR$48+$AS$48+$AT$48)*COUNTIF($AV$48,"DS")</f>
        <v>112</v>
      </c>
      <c r="CE383" s="101">
        <f>($AQ$21+$AR$21+$AS$21+$AT$21)*COUNTIF($AV$21,"DC")+($AQ$24+$AR$24+$AS$24+$AT$24)*COUNTIF($AV$24,"DC")+($AQ$27+$AR$27+$AS$27+$AT$27)*COUNTIF($AV$27,"DC")+($AQ$30+$AR$30+$AS$30+$AT$30)*COUNTIF($AV$30,"DC")+($AQ$33+$AR$33+$AS$33+$AT$33)*COUNTIF($AV$33,"DC")+($AQ$36+$AR$36+$AS$36+$AT$36)*COUNTIF($AV$36,"DC")+($AQ$39+$AR$39+$AS$39+$AT$39)*COUNTIF($AV$39,"DC")+($AQ$42+$AR$42+$AS$42+$AT$42)*COUNTIF($AV$42,"DC")+($AQ$45+$AR$45+$AS$45+$AT$45)*COUNTIF($AV$45,"DC")+($AQ$48+$AR$48+$AS$48+$AT$48)*COUNTIF($AV$48,"DC")</f>
        <v>56</v>
      </c>
      <c r="CF383" s="4"/>
      <c r="CG383" s="5"/>
      <c r="CH383" s="5"/>
      <c r="CI383" s="5"/>
      <c r="CJ383" s="4"/>
      <c r="CK383" s="4"/>
      <c r="CL383" s="4"/>
      <c r="CM383" s="4"/>
      <c r="CN383" s="4"/>
      <c r="CO383" s="4"/>
      <c r="CP383" s="4"/>
      <c r="CQ383" s="4"/>
      <c r="CR383" s="4"/>
      <c r="CS383" s="5"/>
      <c r="CT383" s="5"/>
    </row>
    <row r="384" spans="1:98" ht="21" hidden="1" customHeight="1" x14ac:dyDescent="0.25">
      <c r="C384" s="6" t="s">
        <v>255</v>
      </c>
      <c r="AY384" s="102">
        <v>3</v>
      </c>
      <c r="AZ384" s="101">
        <v>5</v>
      </c>
      <c r="BA384" s="101">
        <f>COUNTIF($F$73,"E")+COUNTIF($F$76,"E")+COUNTIF($F$79,"E")+COUNTIF($F$82,"E")+COUNTIF($F$85,"E")+COUNTIF($F$88,"E")+COUNTIF($F$91,"E")+COUNTIF($F$94,"E")+COUNTIF($F$97,"E")+COUNTIF($F$100,"E")+COUNTIF($F$73,"P-E")+COUNTIF($F$76,"P-E")+COUNTIF($F$79,"P-E")+COUNTIF($F$82,"P-E")+COUNTIF($F$85,"P-E")+COUNTIF($F$88,"P-E")+COUNTIF($F$91,"P-E")+COUNTIF($F$94,"P-E")+COUNTIF($F$97,"P-E")+COUNTIF($F$100,"P-E")</f>
        <v>4</v>
      </c>
      <c r="BB384" s="101">
        <f>COUNTIF($F$73,"D")+COUNTIF($F$76,"D")+COUNTIF($F$79,"D")+COUNTIF($F$82,"D")+COUNTIF($F$85,"D")+COUNTIF($F$88,"D")+COUNTIF($F$91,"D")+COUNTIF($F$94,"D")+COUNTIF($F$97,"D")+COUNTIF($F$100,"D")+COUNTIF($F$73,"P-D")+COUNTIF($F$76,"P-D")+COUNTIF($F$79,"P-D")+COUNTIF($F$82,"P-D")+COUNTIF($F$85,"P-D")+COUNTIF($F$88,"P-D")+COUNTIF($F$91,"P-D")+COUNTIF($F$94,"P-D")+COUNTIF($F$97,"P-D")+COUNTIF($F$100,"P-D")</f>
        <v>3</v>
      </c>
      <c r="BC384" s="101">
        <f>COUNTIF($F$73,"C")+COUNTIF($F$76,"C")+COUNTIF($F$79,"C")+COUNTIF($F$82,"C")+COUNTIF($F$85,"C")+COUNTIF($F$88,"C")+COUNTIF($F$91,"C")+COUNTIF($F$94,"C")+COUNTIF($F$97,"C")+COUNTIF($F$100,"C")</f>
        <v>0</v>
      </c>
      <c r="BD384" s="101" t="str">
        <f t="shared" si="1"/>
        <v>4E,3D,0C</v>
      </c>
      <c r="BE384" s="4"/>
      <c r="BF384" s="101"/>
      <c r="BG384" s="101"/>
      <c r="BH384" s="101"/>
      <c r="BI384" s="5"/>
      <c r="BJ384" s="5"/>
      <c r="BK384" s="5"/>
      <c r="BL384" s="101">
        <f t="shared" si="2"/>
        <v>30</v>
      </c>
      <c r="BM384" s="101">
        <f>$E$73*COUNTIF($B$71,"&lt;&gt;*op?ional*")+$E$76*COUNTIF($B$74,"&lt;&gt;*op?ional*")+$E$79*COUNTIF($B$77,"&lt;&gt;*op?ional*")+$E$82*COUNTIF($B$80,"&lt;&gt;*op?ional*")+$E$85*COUNTIF($B$83,"&lt;&gt;*op?ional*")+$E$88*COUNTIF($B$86,"&lt;&gt;*op?ional*")+$E$91*COUNTIF($B$89,"&lt;&gt;*op?ional*")+$E$94*COUNTIF($B$92,"&lt;&gt;*op?ional*")+$E$97*COUNTIF($B$95,"&lt;&gt;*op?ional*")+$E$100*COUNTIF($B$98,"&lt;&gt;*op?ional*")</f>
        <v>18</v>
      </c>
      <c r="BN384" s="101">
        <f>$E$73*COUNTIF($B$71,"*op?ional*")+$E$76*COUNTIF($B$74,"*op?ional*")+$E$79*COUNTIF($B$77,"*op?ional*")+$E$82*COUNTIF($B$80,"*op?ional*")+$E$85*COUNTIF($B$83,"*op?ional*")+$E$88*COUNTIF($B$86,"*op?ional*")+$E$91*COUNTIF($B$89,"*op?ional*")+$E$94*COUNTIF($B$92,"*op?ional*")+$E$97*COUNTIF($B$95,"*op?ional*")+$E$100*COUNTIF($B$98,"*op?ional*")</f>
        <v>12</v>
      </c>
      <c r="BO384" s="4"/>
      <c r="BP384" s="101">
        <f>$E$73*COUNTIF($B$71,"practic?*")+$E$76*COUNTIF($B$74,"practic?*")+$E$79*COUNTIF($B$77,"practic?*")+$E$82*COUNTIF($B$80,"practic?*")+$E$85*COUNTIF($B$83,"practic?*")+$E$88*COUNTIF($B$86,"practic?*")+$E$91*COUNTIF($B$89,"practic?*")+$E$94*COUNTIF($B$92,"practic?*")+$E$97*COUNTIF($B$95,"practic?*")+$E$100*COUNTIF($B$98,"practic?*")</f>
        <v>0</v>
      </c>
      <c r="BQ384" s="108">
        <f>$E$73*COUNTIF($B$71,"*Elaborare proiect de*")+$E$76*COUNTIF($B$74,"*Elaborare proiect de*")+$E$79*COUNTIF($B$77,"*Elaborare proiect de*")+$E$82*COUNTIF($B$80,"*Elaborare proiect de*")+$E$85*COUNTIF($B$83,"*Elaborare proiect de*")+$E$88*COUNTIF($B$86,"*Elaborare proiect de*")+$E$91*COUNTIF($B$89,"*Elaborare proiect de*")+$E$94*COUNTIF($B$92,"*Elaborare proiect de*")+$E$97*COUNTIF($B$95,"*Elaborare proiect de*")+$E$100*COUNTIF($B$98,"*Elaborare proiect de*")</f>
        <v>0</v>
      </c>
      <c r="BR384" s="249">
        <f>$E$73*COUNTIF($B$71,"*Examen de diplom*")+$E$76*COUNTIF($B$74,"*Examen de diplom*")+$E$79*COUNTIF($B$77,"*Examen de diplom*")+$E$82*COUNTIF($B$80,"*Examen de diplom*")+$E$85*COUNTIF($B$83,"*Examen de diplom*")+$E$88*COUNTIF($B$86,"*Examen de diplom*")+$E$91*COUNTIF($B$89,"*Examen de diplom*")+$E$94*COUNTIF($B$92,"*Examen de diplom*")+$E$100*COUNTIF($B$98,"*Examen de diplom*")+$E$97*COUNTIF($B$95,"*Examen de diplom*")</f>
        <v>0</v>
      </c>
      <c r="BS384" s="250">
        <f>$E$73*COUNTIF($B$71,"educa?ie fizic*")+$E$76*COUNTIF($B$74,"educa?ie fizic*")+$E$79*COUNTIF($B$77,"educa?ie fizic*")+$E$82*COUNTIF($B$80,"educa?ie fizic*")+$E$85*COUNTIF($B$83,"educa?ie fizic*")+$E$88*COUNTIF($B$86,"educa?ie fizic*")+$E$91*COUNTIF($B$89,"educa?ie fizic*")+$E$94*COUNTIF($B$92,"educa?ie fizic*")+$E$100*COUNTIF($B$98,"educa?ie fizic*")+$E$97*COUNTIF($B$95,"educa?ie fizic*")</f>
        <v>0</v>
      </c>
      <c r="BT384" s="4"/>
      <c r="BU384" s="5"/>
      <c r="BV384" s="106">
        <f>E104</f>
        <v>385</v>
      </c>
      <c r="BW384" s="101"/>
      <c r="BX384" s="101">
        <f>($G$73+$H$73+$I$73+$J$73)*COUNTIF($B$71,"&lt;&gt;*op?ional*")+($G$76+$H$76+$I$76+$J$76)*COUNTIF($B$74,"&lt;&gt;*op?ional*")+($G$79+$H$79+$I$79+$J$79)*COUNTIF($B$77,"&lt;&gt;*op?ional*")+($G$82+$H$82+$I$82+$J$82)*COUNTIF($B$80,"&lt;&gt;*op?ional*")+($G$85+$H$85+$I$85+$J$85)*COUNTIF($B$83,"&lt;&gt;*op?ional*")+($G$88+$H$88+$I$88+$J$88)*COUNTIF($B$86,"&lt;&gt;*op?ional*")+($G$91+$H$91+$I$91+$J$91)*COUNTIF($B$89,"&lt;&gt;*op?ional*")+($G$94+$H$94+$I$94+$J$94)*COUNTIF($B$92,"&lt;&gt;*op?ional*")+($G$100+$H$100+$I$100+$J$100)*COUNTIF($B$98,"&lt;&gt;*op?ional*")+($G$97+$H$97+$I$97+$J$97)*COUNTIF($B$95,"&lt;&gt;*op?ional*")</f>
        <v>231</v>
      </c>
      <c r="BY384" s="101">
        <f>($G$73+$H$73+$I$73+$J$73)*COUNTIF($B$71,"*op?ional*")+($G$76+$H$76+$I$76+$J$76)*COUNTIF($B$74,"*op?ional*")+($G$79+$H$79+$I$79+$J$79)*COUNTIF($B$77,"*op?ional*")+($G$82+$H$82+$I$82+$J$82)*COUNTIF($B$80,"*op?ional*")+($G$85+$H$85+$I$85+$J$85)*COUNTIF($B$83,"*op?ional*")+($G$88+$H$88+$I$88+$J$88)*COUNTIF($B$86,"*op?ional*")+($G$91+$H$91+$I$91+$J$91)*COUNTIF($B$89,"*op?ional*")+($G$94+$H$94+$I$94+$J$94)*COUNTIF($B$92,"*op?ional*")+($G$100+$H$100+$I$100+$J$100)*COUNTIF($B$98,"*op?ional*")+($G$97+$H$97+$I$97+$J$97)*COUNTIF($B$95,"*op?ional*")</f>
        <v>154</v>
      </c>
      <c r="BZ384" s="107">
        <f>E362</f>
        <v>70</v>
      </c>
      <c r="CA384" s="4"/>
      <c r="CB384" s="101">
        <f>($G$73+$H$73+$I$73+$J$73)*COUNTIF($L$73,"DF")+($G$76+$H$76+$I$76+$J$76)*COUNTIF($L$76,"DF")+($G$79+$H$79+$I$79+$J$79)*COUNTIF($L$79,"DF")+($G$82+$H$82+$I$82+$J$82)*COUNTIF($L$82,"DF")+($G$85+$H$85+$I$85+$J$85)*COUNTIF($L$85,"DF")+($G$88+$H$88+$I$88+$J$88)*COUNTIF($L$88,"DF")+($G$91+$H$91+$I$91+$J$91)*COUNTIF($L$91,"DF")+($G$94+$H$94+$I$94+$J$94)*COUNTIF($L$94,"DF")+($G$100+$H$100+$I$100+$J$100)*COUNTIF($L$100,"DF")+($G$97+$H$97+$I$97+$J$97)*COUNTIF($L$97,"DF")</f>
        <v>0</v>
      </c>
      <c r="CC384" s="101">
        <f>($G$73+$H$73+$I$73+$J$73)*COUNTIF($L$73,"DD")+($G$76+$H$76+$I$76+$J$76)*COUNTIF($L$76,"DD")+($G$79+$H$79+$I$79+$J$79)*COUNTIF($L$79,"DD")+($G$82+$H$82+$I$82+$J$82)*COUNTIF($L$82,"DD")+($G$85+$H$85+$I$85+$J$85)*COUNTIF($L$85,"DD")+($G$88+$H$88+$I$88+$J$88)*COUNTIF($L$88,"DD")+($G$91+$H$91+$I$91+$J$91)*COUNTIF($L$91,"DD")+($G$94+$H$94+$I$94+$J$94)*COUNTIF($L$94,"DD")+($G$100+$H$100+$I$100+$J$100)*COUNTIF($L$100,"DD")+($G$97+$H$97+$I$97+$J$97)*COUNTIF($L$97,"DD")</f>
        <v>98</v>
      </c>
      <c r="CD384" s="101">
        <f>($G$73+$H$73+$I$73+$J$73)*COUNTIF($L$73,"DS")+($G$76+$H$76+$I$76+$J$76)*COUNTIF($L$76,"DS")+($G$79+$H$79+$I$79+$J$79)*COUNTIF($L$79,"DS")+($G$82+$H$82+$I$82+$J$82)*COUNTIF($L$82,"DS")+($G$85+$H$85+$I$85+$J$85)*COUNTIF($L$85,"DS")+($G$88+$H$88+$I$88+$J$88)*COUNTIF($L$88,"DS")+($G$91+$H$91+$I$91+$J$91)*COUNTIF($L$91,"DS")+($G$94+$H$94+$I$94+$J$94)*COUNTIF($L$94,"DS")+($G$100+$H$100+$I$100+$J$100)*COUNTIF($L$100,"DS")+($G$97+$H$97+$I$97+$J$97)*COUNTIF($L$97,"DS")</f>
        <v>231</v>
      </c>
      <c r="CE384" s="101">
        <f>($G$73+$H$73+$I$73+$J$73)*COUNTIF($L$73,"DC")+($G$76+$H$76+$I$76+$J$76)*COUNTIF($L$76,"DC")+($G$79+$H$79+$I$79+$J$79)*COUNTIF($L$79,"DC")+($G$82+$H$82+$I$82+$J$82)*COUNTIF($L$82,"DC")+($G$85+$H$85+$I$85+$J$85)*COUNTIF($L$85,"DC")+($G$88+$H$88+$I$88+$J$88)*COUNTIF($L$88,"DC")+($G$91+$H$91+$I$91+$J$91)*COUNTIF($L$91,"DC")+($G$94+$H$94+$I$94+$J$94)*COUNTIF($L$94,"DC")+($G$100+$H$100+$I$100+$J$100)*COUNTIF($L$100,"DC")+($G$97+$H$97+$I$97+$J$97)*COUNTIF($L$97,"DC")</f>
        <v>56</v>
      </c>
      <c r="CF384" s="4"/>
      <c r="CG384" s="5"/>
      <c r="CH384" s="5"/>
      <c r="CI384" s="5"/>
      <c r="CJ384" s="4"/>
      <c r="CK384" s="4"/>
      <c r="CL384" s="4"/>
      <c r="CM384" s="4"/>
      <c r="CN384" s="4"/>
      <c r="CO384" s="4"/>
      <c r="CP384" s="4"/>
      <c r="CQ384" s="4"/>
      <c r="CR384" s="4"/>
      <c r="CS384" s="5"/>
      <c r="CT384" s="5"/>
    </row>
    <row r="385" spans="1:98" ht="21" hidden="1" customHeight="1" x14ac:dyDescent="0.25">
      <c r="A385" s="6" t="s">
        <v>260</v>
      </c>
      <c r="C385" s="6" t="s">
        <v>259</v>
      </c>
      <c r="AY385" s="102">
        <v>3</v>
      </c>
      <c r="AZ385" s="101">
        <v>6</v>
      </c>
      <c r="BA385" s="101">
        <f>COUNTIF($R$73,"E")+COUNTIF($R$76,"E")+COUNTIF($R$79,"E")+COUNTIF($R$82,"E")+COUNTIF($R$85,"E")+COUNTIF($R$88,"E")+COUNTIF($R$91,"E")+COUNTIF($R$94,"E")+COUNTIF($R$97,"E")+COUNTIF($R$100,"E")+COUNTIF($R$73,"P-E")+COUNTIF($R$76,"P-E")+COUNTIF($R$79,"P-E")+COUNTIF($R$82,"P-E")+COUNTIF($R$85,"P-E")+COUNTIF($R$88,"P-E")+COUNTIF($R$91,"P-E")+COUNTIF($R$94,"P-E")+COUNTIF($R$97,"P-E")+COUNTIF($R$100,"P-E")</f>
        <v>4</v>
      </c>
      <c r="BB385" s="101">
        <f>COUNTIF($R$73,"D")+COUNTIF($R$76,"D")+COUNTIF($R$79,"D")+COUNTIF($R$82,"D")+COUNTIF($R$85,"D")+COUNTIF($R$88,"D")+COUNTIF($R$91,"D")+COUNTIF($R$94,"D")+COUNTIF($R$97,"D")+COUNTIF($R$100,"D")+COUNTIF($R$73,"P-D")+COUNTIF($R$76,"P-D")+COUNTIF($R$79,"P-D")+COUNTIF($R$82,"P-D")+COUNTIF($R$85,"P-D")+COUNTIF($R$88,"P-D")+COUNTIF($R$91,"P-D")+COUNTIF($R$94,"P-D")+COUNTIF($R$97,"P-D")+COUNTIF($R$100,"P-D")</f>
        <v>3</v>
      </c>
      <c r="BC385" s="101">
        <f>COUNTIF($R$73,"C")+COUNTIF($R$76,"C")+COUNTIF($R$79,"C")+COUNTIF($R$82,"C")+COUNTIF($R$85,"C")+COUNTIF($R$88,"C")+COUNTIF($R$91,"C")+COUNTIF($R$94,"C")+COUNTIF($R$97,"C")+COUNTIF($R$100,"C")</f>
        <v>2</v>
      </c>
      <c r="BD385" s="101" t="str">
        <f t="shared" si="1"/>
        <v>4E,3D,2C</v>
      </c>
      <c r="BE385" s="4"/>
      <c r="BF385" s="101"/>
      <c r="BG385" s="101"/>
      <c r="BH385" s="101"/>
      <c r="BI385" s="5"/>
      <c r="BJ385" s="5"/>
      <c r="BK385" s="5"/>
      <c r="BL385" s="101">
        <f t="shared" si="2"/>
        <v>30</v>
      </c>
      <c r="BM385" s="101">
        <f>$Q$73*COUNTIF($N$71,"&lt;&gt;*op?ional*")+$Q$76*COUNTIF($N$74,"&lt;&gt;*op?ional*")+$Q$79*COUNTIF($N$77,"&lt;&gt;*op?ional*")+$Q$82*COUNTIF($N$80,"&lt;&gt;*op?ional*")+$Q$85*COUNTIF($N$83,"&lt;&gt;*op?ional*")+$Q$88*COUNTIF($N$86,"&lt;&gt;*op?ional*")+$Q$91*COUNTIF($N$89,"&lt;&gt;*op?ional*")+$Q$94*COUNTIF($N$92,"&lt;&gt;*op?ional*")+$Q$97*COUNTIF($N$95,"&lt;&gt;*op?ional*")+$Q$100*COUNTIF($N$98,"&lt;&gt;*op?ional*")</f>
        <v>20</v>
      </c>
      <c r="BN385" s="101">
        <f>$Q$73*COUNTIF($N$71,"*op?ional*")+$Q$76*COUNTIF($N$74,"*op?ional*")+$Q$79*COUNTIF($N$77,"*op?ional*")+$Q$82*COUNTIF($N$80,"*op?ional*")+$Q$85*COUNTIF($N$83,"*op?ional*")+$Q$88*COUNTIF($N$86,"*op?ional*")+$Q$91*COUNTIF($N$89,"*op?ional*")+$Q$94*COUNTIF($N$92,"*op?ional*")+$Q$97*COUNTIF($N$95,"*op?ional*")+$Q$100*COUNTIF($N$98,"*op?ional*")</f>
        <v>10</v>
      </c>
      <c r="BO385" s="4"/>
      <c r="BP385" s="101">
        <f>$Q$73*COUNTIF($N$71,"practic?*")+$Q$76*COUNTIF($N$74,"practic?*")+$Q$79*COUNTIF($N$77,"practic?*")+$Q$82*COUNTIF($N$80,"practic?*")+$Q$85*COUNTIF($N$83,"practic?*")+$Q$88*COUNTIF($N$86,"practic?*")+$Q$91*COUNTIF($N$89,"practic?*")+$Q$94*COUNTIF($N$92,"practic?*")+$Q$97*COUNTIF($N$95,"practic?*")+$Q$100*COUNTIF($N$98,"practic?*")</f>
        <v>8</v>
      </c>
      <c r="BQ385" s="101">
        <f>$Q$73*COUNTIF($N$71,"*Elaborare proiect de*")+$Q$76*COUNTIF($N$74,"*Elaborare proiect de*")+$Q$79*COUNTIF($N$77,"*Elaborare proiect de*")+$Q$82*COUNTIF($N$80,"*Elaborare proiect de*")+$Q$85*COUNTIF($N$83,"*Elaborare proiect de*")+$Q$88*COUNTIF($N$86,"*Elaborare proiect de*")+$Q$91*COUNTIF($N$89,"*Elaborare proiect de*")+$Q$94*COUNTIF($N$92,"*Elaborare proiect de*")+$Q$97*COUNTIF($N$95,"*Elaborare proiect de*")+$Q$100*COUNTIF($N$98,"*Elaborare proiect de*")</f>
        <v>0</v>
      </c>
      <c r="BR385" s="250">
        <f>$Q$73*COUNTIF($N$71,"*Examen de diplom*")+$Q$76*COUNTIF($N$74,"*Examen de diplom*")+$Q$79*COUNTIF($N$77,"*Examen de diplom*")+$Q$82*COUNTIF($N$80,"*Examen de diplom*")+$Q$85*COUNTIF($N$83,"*Examen de diplom*")+$Q$88*COUNTIF($N$86,"*Examen de diplom*")+$Q$91*COUNTIF($N$89,"*Examen de diplom*")+$Q$94*COUNTIF($N$92,"*Examen de diplom*")+$Q$100*COUNTIF($N$98,"*Examen de diplom*")+$Q$97*COUNTIF($N$95,"*Examen de diplom*")</f>
        <v>0</v>
      </c>
      <c r="BS385" s="250">
        <f>$Q$73*COUNTIF($N$71,"educa?ie fizic*")+$Q$76*COUNTIF($N$74,"educa?ie fizic*")+$Q$79*COUNTIF($N$77,"educa?ie fizic*")+$Q$82*COUNTIF($N$80,"educa?ie fizic*")+$Q$85*COUNTIF($N$83,"educa?ie fizic*")+$Q$88*COUNTIF($N$86,"educa?ie fizic*")+$Q$91*COUNTIF($N$89,"educa?ie fizic*")+$Q$94*COUNTIF($N$92,"educa?ie fizic*")+$Q$100*COUNTIF($N$98,"educa?ie fizic*")+$Q$97*COUNTIF($N$95,"educa?ie fizic*")</f>
        <v>0</v>
      </c>
      <c r="BT385" s="4"/>
      <c r="BU385" s="5"/>
      <c r="BV385" s="106">
        <f>Q104</f>
        <v>364</v>
      </c>
      <c r="BW385" s="101"/>
      <c r="BX385" s="101">
        <f>($S$73+$T$73+$U$73+$V$73)*COUNTIF($N$71,"&lt;&gt;*op?ional*")+($S$76+$T$76+$U$76+$V$76)*COUNTIF($N$74,"&lt;&gt;*op?ional*")+($S$79+$T$79+$U$79+$V$79)*COUNTIF($N$77,"&lt;&gt;*op?ional*")+($S$82+$T$82+$U$82+$V$82)*COUNTIF($N$80,"&lt;&gt;*op?ional*")+($S$85+$T$85+$U$85+$V$85)*COUNTIF($N$83,"&lt;&gt;*op?ional*")+($S$88+$T$88+$U$88+$V$88)*COUNTIF($N$86,"&lt;&gt;*op?ional*")+($S$91+$T$91+$U$91+$V$91)*COUNTIF($N$89,"&lt;&gt;*op?ional*")+($S$94+$T$94+$U$94+$V$94)*COUNTIF($N$92,"&lt;&gt;*op?ional*")+($S$100+$T$100+$U$100+$V$100)*COUNTIF($N$98,"&lt;&gt;*op?ional*")+($S$97+$T$97+$U$97+$V$97)*COUNTIF($N$95,"&lt;&gt;*op?ional*")</f>
        <v>182</v>
      </c>
      <c r="BY385" s="101">
        <f>($S$73+$T$73+$U$73+$V$73)*COUNTIF($N$71,"*op?ional*")+($S$76+$T$76+$U$76+$V$76)*COUNTIF($N$74,"*op?ional*")+($S$79+$T$79+$U$79+$V$79)*COUNTIF($N$77,"*op?ional*")+($S$82+$T$82+$U$82+$V$82)*COUNTIF($N$80,"*op?ional*")+($S$85+$T$85+$U$85+$V$85)*COUNTIF($N$83,"*op?ional*")+($S$88+$T$88+$U$88+$V$88)*COUNTIF($N$86,"*op?ional*")+($S$91+$T$91+$U$91+$V$91)*COUNTIF($N$89,"*op?ional*")+($S$94+$T$94+$U$94+$V$94)*COUNTIF($N$92,"*op?ional*")+($S$100+$T$100+$U$100+$V$100)*COUNTIF($N$98,"*op?ional*")+($S$97+$T$97+$U$97+$V$97)*COUNTIF($Z$95,"*op?ional*")</f>
        <v>182</v>
      </c>
      <c r="BZ385" s="107">
        <f>Q362</f>
        <v>92</v>
      </c>
      <c r="CA385" s="4"/>
      <c r="CB385" s="101">
        <f>($S$73+$T$73+$U$73+$V$73)*COUNTIF($X$73,"DF")+($S$76+$T$76+$U$76+$V$76)*COUNTIF($X$76,"DF")+($S$79+$T$79+$U$79+$V$79)*COUNTIF($X$79,"DF")+($S$82+$T$82+$U$82+$V$82)*COUNTIF($X$82,"DF")+($S$85+$T$85+$U$85+$V$85)*COUNTIF($X$85,"DF")+($S$88+$T$88+$U$88+$V$88)*COUNTIF($X$88,"DF")+($S$91+$T$91+$U$91+$V$91)*COUNTIF($X$91,"DF")+($S$94+$T$94+$U$94+$V$94)*COUNTIF($X$94,"DF")+($S$100+$T$100+$U$100+$V$100)*COUNTIF($X$100,"DF")+($S$97+$T$97+$U$97+$V$97)*COUNTIF($X$97,"DF")</f>
        <v>0</v>
      </c>
      <c r="CC385" s="101">
        <f>($S$73+$T$73+$U$73+$V$73)*COUNTIF($X$73,"DD")+($S$76+$T$76+$U$76+$V$76)*COUNTIF($X$76,"DD")+($S$79+$T$79+$U$79+$V$79)*COUNTIF($X$79,"DD")+($S$82+$T$82+$U$82+$V$82)*COUNTIF($X$82,"DD")+($S$85+$T$85+$U$85+$V$85)*COUNTIF($X$85,"DD")+($S$88+$T$88+$U$88+$V$88)*COUNTIF($X$88,"DD")+($S$91+$T$91+$U$91+$V$91)*COUNTIF($X$91,"DD")+($S$94+$T$94+$U$94+$V$94)*COUNTIF($X$94,"DD")+($S$100+$T$100+$U$100+$V$100)*COUNTIF($X$100,"DD")+($S$97+$T$97+$U$97+$V$97)*COUNTIF($X$97,"DD")</f>
        <v>175</v>
      </c>
      <c r="CD385" s="101">
        <f>($S$73+$T$73+$U$73+$V$73)*COUNTIF($X$73,"DS")+($S$76+$T$76+$U$76+$V$76)*COUNTIF($X$76,"DS")+($S$79+$T$79+$U$79+$V$79)*COUNTIF($X$79,"DS")+($S$82+$T$82+$U$82+$V$82)*COUNTIF($X$82,"DS")+($S$85+$T$85+$U$85+$V$85)*COUNTIF($X$85,"DS")+($S$88+$T$88+$U$88+$V$88)*COUNTIF($X$88,"DS")+($S$91+$T$91+$U$91+$V$91)*COUNTIF($X$91,"DS")+($S$94+$T$94+$U$94+$V$94)*COUNTIF($X$94,"DS")+($S$100+$T$100+$U$100+$V$100)*COUNTIF($X$100,"DS")+($S$97+$T$97+$U$97+$V$97)*COUNTIF($X$97,"DS")</f>
        <v>161</v>
      </c>
      <c r="CE385" s="101">
        <f>($S$73+$T$73+$U$73+$V$73)*COUNTIF($X$73,"DC")+($S$76+$T$76+$U$76+$V$76)*COUNTIF($X$76,"DC")+($S$79+$T$79+$U$79+$V$79)*COUNTIF($X$79,"DC")+($S$82+$T$82+$U$82+$V$82)*COUNTIF($X$82,"DC")+($S$85+$T$85+$U$85+$V$85)*COUNTIF($X$85,"DC")+($S$88+$T$88+$U$88+$V$88)*COUNTIF($X$88,"DC")+($S$91+$T$91+$U$91+$V$91)*COUNTIF($X$91,"DC")+($S$94+$T$94+$U$94+$V$94)*COUNTIF($X$94,"DC")+($S$100+$T$100+$U$100+$V$100)*COUNTIF($X$100,"DC")+($S$97+$T$97+$U$97+$V$97)*COUNTIF($X$97,"DC")</f>
        <v>28</v>
      </c>
      <c r="CF385" s="4"/>
      <c r="CG385" s="5"/>
      <c r="CH385" s="5"/>
      <c r="CI385" s="5"/>
      <c r="CJ385" s="4"/>
      <c r="CK385" s="4"/>
      <c r="CL385" s="4"/>
      <c r="CM385" s="4"/>
      <c r="CN385" s="4"/>
      <c r="CO385" s="4"/>
      <c r="CP385" s="4"/>
      <c r="CQ385" s="4"/>
      <c r="CR385" s="4"/>
      <c r="CS385" s="5"/>
      <c r="CT385" s="5"/>
    </row>
    <row r="386" spans="1:98" ht="21" hidden="1" customHeight="1" x14ac:dyDescent="0.25">
      <c r="A386" s="6" t="s">
        <v>263</v>
      </c>
      <c r="C386" s="6" t="s">
        <v>264</v>
      </c>
      <c r="AY386" s="102">
        <v>4</v>
      </c>
      <c r="AZ386" s="101">
        <v>7</v>
      </c>
      <c r="BA386" s="101">
        <f>COUNTIF($AD$73,"E")+COUNTIF($AD$76,"E")+COUNTIF($AD$79,"E")+COUNTIF($AD$82,"E")+COUNTIF($AD$85,"E")+COUNTIF($AD$88,"E")+COUNTIF($AD$91,"E")+COUNTIF($AD$94,"E")+COUNTIF($AD$97,"E")+COUNTIF($AD$100,"E")+COUNTIF($AD$73,"P-E")+COUNTIF($AD$76,"P-E")+COUNTIF($AD$79,"P-E")+COUNTIF($AD$82,"P-E")+COUNTIF($AD$85,"P-E")+COUNTIF($AD$88,"P-E")+COUNTIF($AD$91,"P-E")+COUNTIF($AD$94,"P-E")+COUNTIF($AD$97,"P-E")+COUNTIF($AD$100,"P-E")</f>
        <v>4</v>
      </c>
      <c r="BB386" s="101">
        <f>COUNTIF($AD$73,"D")+COUNTIF($AD$76,"D")+COUNTIF($AD$79,"D")+COUNTIF($AD$82,"D")+COUNTIF($AD$85,"D")+COUNTIF($AD$88,"D")+COUNTIF($AD$91,"D")+COUNTIF($AD$94,"D")+COUNTIF($AD$97,"D")+COUNTIF($AD$100,"D")+COUNTIF($AD$73,"P-D")+COUNTIF($AD$76,"P-D")+COUNTIF($AD$79,"P-D")+COUNTIF($AD$82,"P-D")+COUNTIF($AD$85,"P-D")+COUNTIF($AD$88,"P-D")+COUNTIF($AD$91,"P-D")+COUNTIF($AD$94,"P-D")+COUNTIF($AD$97,"P-D")+COUNTIF($AD$100,"P-D")</f>
        <v>3</v>
      </c>
      <c r="BC386" s="101">
        <f>COUNTIF($AD$73,"C")+COUNTIF($AD$76,"C")+COUNTIF($AD$79,"C")+COUNTIF($AD$82,"C")+COUNTIF($AD$85,"C")+COUNTIF($AD$88,"C")+COUNTIF($AD$91,"C")+COUNTIF($AD$94,"C")+COUNTIF($AD$97,"C")+COUNTIF($AD$100,"C")</f>
        <v>0</v>
      </c>
      <c r="BD386" s="101" t="str">
        <f t="shared" si="1"/>
        <v>4E,3D,0C</v>
      </c>
      <c r="BE386" s="4"/>
      <c r="BF386" s="101"/>
      <c r="BG386" s="101"/>
      <c r="BH386" s="101"/>
      <c r="BI386" s="5"/>
      <c r="BJ386" s="5"/>
      <c r="BK386" s="5"/>
      <c r="BL386" s="101">
        <f t="shared" si="2"/>
        <v>30</v>
      </c>
      <c r="BM386" s="101">
        <f>$AC$73*COUNTIF($Z$71,"&lt;&gt;*op?ional*")+$AC$76*COUNTIF($Z$74,"&lt;&gt;*op?ional*")+$AC$79*COUNTIF($Z$77,"&lt;&gt;*op?ional*")+$AC$82*COUNTIF($Z$80,"&lt;&gt;*op?ional*")+$AC$85*COUNTIF($Z$83,"&lt;&gt;*op?ional*")+$AC$88*COUNTIF($Z$86,"&lt;&gt;*op?ional*")+$AC$91*COUNTIF($Z$89,"&lt;&gt;*op?ional*")+$AC$94*COUNTIF($Z$92,"&lt;&gt;*op?ional*")+$AC$97*COUNTIF($Z$95,"&lt;&gt;*op?ional*")+$AC$100*COUNTIF($Z$98,"&lt;&gt;*op?ional*")</f>
        <v>0</v>
      </c>
      <c r="BN386" s="101">
        <f>$AC$73*COUNTIF($Z$71,"*op?ional*")+$AC$76*COUNTIF($Z$74,"*op?ional*")+$AC$79*COUNTIF($Z$77,"*op?ional*")+$AC$82*COUNTIF($Z$80,"*op?ional*")+$AC$85*COUNTIF($Z$83,"*op?ional*")+$AC$88*COUNTIF($Z$86,"*op?ional*")+$AC$91*COUNTIF($Z$89,"*op?ional*")+$AC$94*COUNTIF($Z$92,"*op?ional*")+$AC$97*COUNTIF($Z$95,"*op?ional*")+$AC$100*COUNTIF($Z$98,"*op?ional*")</f>
        <v>30</v>
      </c>
      <c r="BO386" s="4"/>
      <c r="BP386" s="101">
        <f>$AC$73*COUNTIF($Z$71,"practic?*")+$AC$76*COUNTIF($Z$74,"practic?*")+$AC$79*COUNTIF($Z$77,"practic?*")+$AC$82*COUNTIF($Z$80,"practic?*")+$AC$85*COUNTIF($Z$83,"practic?*")+$AC$88*COUNTIF($Z$86,"practic?*")+$AC$91*COUNTIF($Z$89,"practic?*")+$AC$94*COUNTIF($Z$92,"practic?*")+$AC$97*COUNTIF($Z$95,"practic?*")+$AC$100*COUNTIF($Z$98,"practic?*")</f>
        <v>0</v>
      </c>
      <c r="BQ386" s="101">
        <f>$AC$73*COUNTIF($Z$71,"*Elaborare proiect de*")+$AC$76*COUNTIF($Z$74,"*Elaborare proiect de*")+$AC$79*COUNTIF($Z$77,"*Elaborare proiect de*")+$AC$82*COUNTIF($Z$80,"*Elaborare proiect de*")+$AC$85*COUNTIF($Z$83,"*Elaborare proiect de*")+$AC$88*COUNTIF($Z$86,"*Elaborare proiect de*")+$AC$91*COUNTIF($Z$89,"*Elaborare proiect de*")+$AC$94*COUNTIF($Z$92,"*Elaborare proiect de*")+$AC$97*COUNTIF($Z$95,"*Elaborare proiect de*")+$AC$100*COUNTIF($Z$98,"*Elaborare proiect de*")</f>
        <v>0</v>
      </c>
      <c r="BR386" s="250">
        <f>$AC$73*COUNTIF($Z$71,"*Examen de diplom*")+$AC$76*COUNTIF($Z$74,"*Examen de diplom*")+$AC$79*COUNTIF($Z$77,"*Examen de diplom*")+$AC$82*COUNTIF($Z$80,"*Examen de diplom*")+$AC$85*COUNTIF($Z$83,"*Examen de diplom*")+$AC$88*COUNTIF($Z$86,"*Examen de diplom*")+$AC$91*COUNTIF($Z$89,"*Examen de diplom*")+$AC$94*COUNTIF($Z$92,"*Examen de diplom*")+$AC$100*COUNTIF($Z$98,"*Examen de diplom*")+$AC$97*COUNTIF($Z$95,"*Examen de diplom*")</f>
        <v>0</v>
      </c>
      <c r="BS386" s="250">
        <f>$AC$73*COUNTIF($Z$71,"educa?ie fizic*")+$AC$76*COUNTIF($Z$74,"educa?ie fizic*")+$AC$79*COUNTIF($Z$77,"educa?ie fizic*")+$AC$82*COUNTIF($Z$80,"educa?ie fizic*")+$AC$85*COUNTIF($Z$83,"educa?ie fizic*")+$AC$88*COUNTIF($Z$86,"educa?ie fizic*")+$AC$91*COUNTIF($Z$89,"educa?ie fizic*")+$AC$94*COUNTIF($Z$92,"educa?ie fizic*")+$AC$100*COUNTIF($Z$98,"educa?ie fizic*")+$AC$97*COUNTIF($Z$95,"educa?ie fizic*")</f>
        <v>0</v>
      </c>
      <c r="BT386" s="4"/>
      <c r="BU386" s="5"/>
      <c r="BV386" s="106">
        <f>AC104</f>
        <v>371</v>
      </c>
      <c r="BW386" s="101"/>
      <c r="BX386" s="101">
        <f>($AE$73+$AF$73+$AG$73+$AH$73)*COUNTIF($Z$71,"&lt;&gt;*op?ional*")+($AE$76+$AF$76+$AG$76+$AH$76)*COUNTIF($Z$74,"&lt;&gt;*op?ional*")+($AE$79+$AF$79+$AG$79+$AH$79)*COUNTIF($Z$77,"&lt;&gt;*op?ional*")+($AE$82+$AF$82+$AG$82+$AH$82)*COUNTIF($Z$80,"&lt;&gt;*op?ional*")+($AE$85+$AF$85+$AG$85+$AH$85)*COUNTIF($Z$83,"&lt;&gt;*op?ional*")+($AE$88+$AF$88+$AG$88+$AH$88)*COUNTIF($Z$86,"&lt;&gt;*op?ional*")+($AE$91+$AF$91+$AG$91+$AH$91)*COUNTIF($Z$89,"&lt;&gt;*op?ional*")+($AE$94+$AF$94+$AG$94+$AH$94)*COUNTIF($Z$92,"&lt;&gt;*op?ional*")+($AE$100+$AF$100+$AG$100+$AH$100)*COUNTIF($Z$98,"&lt;&gt;*op?ional*")+($AE$97+$AF$97+$AG$97+$AH$97)*COUNTIF($Z$95,"&lt;&gt;*op?ional*")</f>
        <v>0</v>
      </c>
      <c r="BY386" s="101">
        <f>($AE$73+$AF$73+$AG$73+$AH$73)*COUNTIF($Z$71,"*op?ional*")+($AE$76+$AF$76+$AG$76+$AH$76)*COUNTIF($Z$74,"*op?ional*")+($AE$79+$AF$79+$AG$79+$AH$79)*COUNTIF($Z$77,"*op?ional*")+($AE$82+$AF$82+$AG$82+$AH$82)*COUNTIF($Z$80,"*op?ional*")+($AE$85+$AF$85+$AG$85+$AH$85)*COUNTIF($Z$83,"*op?ional*")+($AE$88+$AF$88+$AG$88+$AH$88)*COUNTIF($Z$86,"*op?ional*")+($AE$91+$AF$91+$AG$91+$AH$91)*COUNTIF($Z$89,"*op?ional*")+($AE$94+$AF$94+$AG$94+$AH$94)*COUNTIF($Z$92,"*op?ional*")+($AE$100+$AF$100+$AG$100+$AH$100)*COUNTIF($Z$98,"*op?ional*")+($AE$97+$AF$97+$AG$97+$AH$97)*COUNTIF($Z$95,"*op?ional*")</f>
        <v>371</v>
      </c>
      <c r="BZ386" s="107">
        <f>AC362</f>
        <v>0</v>
      </c>
      <c r="CA386" s="4"/>
      <c r="CB386" s="101">
        <f>($AE$73+$AF$73+$AG$73+$AH$73)*COUNTIF($AJ$73,"DF")+($AE$76+$AF$76+$AG$76+$AH$76)*COUNTIF($AJ$76,"DF")+($AE$79+$AF$79+$AG$79+$AH$79)*COUNTIF($AJ$79,"DF")+($AE$82+$AF$82+$AG$82+$AH$82)*COUNTIF($AJ$82,"DF")+($AE$85+$AF$85+$AG$85+$AH$85)*COUNTIF($AJ$85,"DF")+($AE$88+$AF$88+$AG$88+$AH$88)*COUNTIF($AJ$88,"DF")+($AE$91+$AF$91+$AG$91+$AH$91)*COUNTIF($AJ$91,"DF")+($AE$94+$AF$94+$AG$94+$AH$94)*COUNTIF($AJ$94,"DF")+($AE$100+$AF$100+$AG$100+$AH$100)*COUNTIF($AJ$100,"DF")+($AE$97+$AF$97+$AG$97+$AH$97)*COUNTIF($AJ$97,"DF")</f>
        <v>0</v>
      </c>
      <c r="CC386" s="101">
        <f>($AE$73+$AF$73+$AG$73+$AH$73)*COUNTIF($AJ$73,"DD")+($AE$76+$AF$76+$AG$76+$AH$76)*COUNTIF($AJ$76,"DD")+($AE$79+$AF$79+$AG$79+$AH$79)*COUNTIF($AJ$79,"DD")+($AE$82+$AF$82+$AG$82+$AH$82)*COUNTIF($AJ$82,"DD")+($AE$85+$AF$85+$AG$85+$AH$85)*COUNTIF($AJ$85,"DD")+($AE$88+$AF$88+$AG$88+$AH$88)*COUNTIF($AJ$88,"DD")+($AE$91+$AF$91+$AG$91+$AH$91)*COUNTIF($AJ$91,"DD")+($AE$94+$AF$94+$AG$94+$AH$94)*COUNTIF($AJ$94,"DD")+($AE$100+$AF$100+$AG$100+$AH$100)*COUNTIF($AJ$100,"DD")+($AE$97+$AF$97+$AG$97+$AH$97)*COUNTIF($AJ$97,"DD")</f>
        <v>35</v>
      </c>
      <c r="CD386" s="101">
        <f>($AE$73+$AF$73+$AG$73+$AH$73)*COUNTIF($AJ$73,"DS")+($AE$76+$AF$76+$AG$76+$AH$76)*COUNTIF($AJ$76,"DS")+($AE$79+$AF$79+$AG$79+$AH$79)*COUNTIF($AJ$79,"DS")+($AE$82+$AF$82+$AG$82+$AH$82)*COUNTIF($AJ$82,"DS")+($AE$85+$AF$85+$AG$85+$AH$85)*COUNTIF($AJ$85,"DS")+($AE$88+$AF$88+$AG$88+$AH$88)*COUNTIF($AJ$88,"DS")+($AE$91+$AF$91+$AG$91+$AH$91)*COUNTIF($AJ$91,"DS")+($AE$94+$AF$94+$AG$94+$AH$94)*COUNTIF($AJ$94,"DS")+($AE$100+$AF$100+$AG$100+$AH$100)*COUNTIF($AJ$100,"DS")+($AE$97+$AF$97+$AG$97+$AH$97)*COUNTIF($AJ$97,"DS")</f>
        <v>336</v>
      </c>
      <c r="CE386" s="101">
        <f>($AE$73+$AF$73+$AG$73+$AH$73)*COUNTIF($AJ$73,"DC")+($AE$76+$AF$76+$AG$76+$AH$76)*COUNTIF($AJ$76,"DC")+($AE$79+$AF$79+$AG$79+$AH$79)*COUNTIF($AJ$79,"DC")+($AE$82+$AF$82+$AG$82+$AH$82)*COUNTIF($AJ$82,"DC")+($AE$85+$AF$85+$AG$85+$AH$85)*COUNTIF($AJ$85,"DC")+($AE$88+$AF$88+$AG$88+$AH$88)*COUNTIF($AJ$88,"DC")+($AE$91+$AF$91+$AG$91+$AH$91)*COUNTIF($AJ$91,"DC")+($AE$94+$AF$94+$AG$94+$AH$94)*COUNTIF($AJ$94,"DC")+($AE$100+$AF$100+$AG$100+$AH$100)*COUNTIF($AJ$100,"DC")+($AE$97+$AF$97+$AG$97+$AH$97)*COUNTIF($AJ$97,"DC")</f>
        <v>0</v>
      </c>
      <c r="CF386" s="4"/>
      <c r="CG386" s="5"/>
      <c r="CH386" s="5"/>
      <c r="CI386" s="5"/>
      <c r="CJ386" s="4"/>
      <c r="CK386" s="4"/>
      <c r="CL386" s="4"/>
      <c r="CM386" s="4"/>
      <c r="CN386" s="4"/>
      <c r="CO386" s="4"/>
      <c r="CP386" s="4"/>
      <c r="CQ386" s="4"/>
      <c r="CR386" s="4"/>
      <c r="CS386" s="5"/>
      <c r="CT386" s="5"/>
    </row>
    <row r="387" spans="1:98" ht="21" hidden="1" customHeight="1" x14ac:dyDescent="0.25">
      <c r="A387" s="6" t="s">
        <v>269</v>
      </c>
      <c r="C387" s="6" t="s">
        <v>270</v>
      </c>
      <c r="AY387" s="102">
        <v>4</v>
      </c>
      <c r="AZ387" s="101">
        <v>8</v>
      </c>
      <c r="BA387" s="101">
        <f>COUNTIF($AP$73,"E")+COUNTIF($AP$76,"E")+COUNTIF($AP$79,"E")+COUNTIF($AP$82,"E")+COUNTIF($AP$85,"E")+COUNTIF($AP$88,"E")+COUNTIF($AP$91,"E")+COUNTIF($AP$94,"E")+COUNTIF($AP$97,"E")+COUNTIF($AP$100,"E")+COUNTIF($AP$73,"P-E")+COUNTIF($AP$76,"P-E")+COUNTIF($AP$79,"P-E")+COUNTIF($AP$82,"P-E")+COUNTIF($AP$85,"P-E")+COUNTIF($AP$88,"P-E")+COUNTIF($AP$91,"P-E")+COUNTIF($AP$94,"P-E")+COUNTIF($AP$97,"P-E")+COUNTIF($AP$100,"P-E")</f>
        <v>5</v>
      </c>
      <c r="BB387" s="101">
        <f>COUNTIF($AP$73,"D")+COUNTIF($AP$76,"D")+COUNTIF($AP$79,"D")+COUNTIF($AP$82,"D")+COUNTIF($AP$85,"D")+COUNTIF($AP$88,"D")+COUNTIF($AP$91,"D")+COUNTIF($AP$94,"D")+COUNTIF($AP$97,"D")+COUNTIF($AP$100,"D")+COUNTIF($AP$73,"P-D")+COUNTIF($AP$76,"P-D")+COUNTIF($AP$79,"P-D")+COUNTIF($AP$82,"P-D")+COUNTIF($AP$85,"P-D")+COUNTIF($AP$88,"P-D")+COUNTIF($AP$91,"P-D")+COUNTIF($AP$94,"P-D")+COUNTIF($AP$97,"P-D")+COUNTIF($AP$100,"P-D")</f>
        <v>2</v>
      </c>
      <c r="BC387" s="101">
        <f>COUNTIF($AP$73,"C")+COUNTIF($AP$76,"C")+COUNTIF($AP$79,"C")+COUNTIF($AP$82,"C")+COUNTIF($AP$85,"C")+COUNTIF($AP$88,"C")+COUNTIF($AP$91,"C")+COUNTIF($AP$94,"C")+COUNTIF($AP$97,"C")+COUNTIF($AP$100,"C")</f>
        <v>1</v>
      </c>
      <c r="BD387" s="101" t="str">
        <f t="shared" si="1"/>
        <v>5E,2D,1C</v>
      </c>
      <c r="BE387" s="4"/>
      <c r="BF387" s="101"/>
      <c r="BG387" s="101"/>
      <c r="BH387" s="101"/>
      <c r="BI387" s="5"/>
      <c r="BJ387" s="5"/>
      <c r="BK387" s="5"/>
      <c r="BL387" s="101">
        <f t="shared" si="2"/>
        <v>40</v>
      </c>
      <c r="BM387" s="101">
        <f>$AO$73*COUNTIF($AL$71,"&lt;&gt;*op?ional*")+$AO$76*COUNTIF($AL$74,"&lt;&gt;*op?ional*")+$AO$79*COUNTIF($AL$77,"&lt;&gt;*op?ional*")+$AO$82*COUNTIF($AL$80,"&lt;&gt;*op?ional*")+$AO$85*COUNTIF($AL$83,"&lt;&gt;*op?ional*")+$AO$88*COUNTIF($AL$86,"&lt;&gt;*op?ional*")+$AO$91*COUNTIF($AL$89,"&lt;&gt;*op?ional*")+$AO$94*COUNTIF($AL$92,"&lt;&gt;*op?ional*")+$AO$97*COUNTIF($AL$95,"&lt;&gt;*op?ional*")+$AO$100*COUNTIF($AL$98,"&lt;&gt;*op?ional*")</f>
        <v>24</v>
      </c>
      <c r="BN387" s="101">
        <f>$AO$73*COUNTIF($AL$71,"*op?ional*")+$AO$76*COUNTIF($AL$74,"*op?ional*")+$AO$79*COUNTIF($AL$77,"*op?ional*")+$AO$82*COUNTIF($AL$80,"*op?ional*")+$AO$85*COUNTIF($AL$83,"*op?ional*")+$AO$88*COUNTIF($AL$86,"*op?ional*")+$AO$91*COUNTIF($AL$89,"*op?ional*")+$AO$94*COUNTIF($AL$92,"*op?ional*")+$AO$97*COUNTIF($AL$95,"*op?ional*")+$AO$100*COUNTIF($AL$98,"*op?ional*")</f>
        <v>16</v>
      </c>
      <c r="BO387" s="4"/>
      <c r="BP387" s="101">
        <f>$AO$73*COUNTIF($AL$71,"practic?*")+$AO$76*COUNTIF($AL$74,"practic?*")+$AO$79*COUNTIF($AL$77,"practic?*")+$AO$82*COUNTIF($AL$80,"practic?*")+$AO$85*COUNTIF($AL$83,"practic?*")+$AO$88*COUNTIF($AL$86,"practic?*")+$AO$91*COUNTIF($AL$89,"practic?*")+$AO$94*COUNTIF($AL$92,"practic?*")+$AO$97*COUNTIF($AL$95,"practic?*")+$AO$100*COUNTIF($AL$98,"practic?*")</f>
        <v>3</v>
      </c>
      <c r="BQ387" s="101">
        <f>$AO$73*COUNTIF($AL$71,"*Elaborare proiect de*")+$AO$76*COUNTIF($AL$74,"*Elaborare proiect de*")+$AO$79*COUNTIF($AL$77,"*Elaborare proiect de*")+$AO$82*COUNTIF($AL$80,"*Elaborare proiect de*")+$AO$85*COUNTIF($AL$83,"*Elaborare proiect de*")+$AO$88*COUNTIF($AL$86,"*Elaborare proiect de*")+$AO$91*COUNTIF($AL$89,"*Elaborare proiect de*")+$AO$94*COUNTIF($AL$92,"*Elaborare proiect de*")+$AO$97*COUNTIF($AL$95,"*Elaborare proiect de*")+$AO$100*COUNTIF($AL$98,"*Elaborare proiect de*")</f>
        <v>7</v>
      </c>
      <c r="BR387" s="250">
        <f>$AO$73*COUNTIF($AL$71,"*Examen de diplom*")+$AO$76*COUNTIF($AL$74,"*Examen de diplom*")+$AO$79*COUNTIF($AL$77,"*Examen de diplom*")+$AO$82*COUNTIF($AL$80,"*Examen de diplom*")+$AO$85*COUNTIF($AL$83,"*Examen de diplom*")+$AO$88*COUNTIF($AL$86,"*Examen de diplom*")+$AO$91*COUNTIF($AL$89,"*Examen de diplom*")+$AO$94*COUNTIF($AL$92,"*Examen de diplom*")+$AO$100*COUNTIF($AL$98,"*Examen de diplom*")+$AO$97*COUNTIF($AL$95,"*Examen de diplom*")</f>
        <v>10</v>
      </c>
      <c r="BS387" s="250">
        <f>$AO$73*COUNTIF($AL$71,"educa?ie fizic*")+$AO$76*COUNTIF($AL$74,"educa?ie fizic*")+$AO$79*COUNTIF($AL$77,"educa?ie fizic*")+$AO$82*COUNTIF($AL$80,"educa?ie fizic*")+$AO$85*COUNTIF($AL$83,"educa?ie fizic*")+$AO$88*COUNTIF($AL$86,"educa?ie fizic*")+$AO$91*COUNTIF($AL$89,"educa?ie fizic*")+$AO$94*COUNTIF($AL$92,"educa?ie fizic*")+$AO$100*COUNTIF($AL$98,"educa?ie fizic*")+$AO$97*COUNTIF($AL$95,"educa?ie fizic*")</f>
        <v>0</v>
      </c>
      <c r="BT387" s="4"/>
      <c r="BU387" s="5"/>
      <c r="BV387" s="106">
        <f>AO104</f>
        <v>364</v>
      </c>
      <c r="BW387" s="101"/>
      <c r="BX387" s="101">
        <f>($AQ$73+$AR$73+$AS$73+$AT$73)*COUNTIF($AL$71,"&lt;&gt;*op?ional*")+($AQ$76+$AR$76+$AS$76+$AT$76)*COUNTIF($AL$74,"&lt;&gt;*op?ional*")+($AQ$79+$AR$79+$AS$79+$AT$79)*COUNTIF($AL$77,"&lt;&gt;*op?ional*")+($AQ$82+$AR$82+$AS$82+$AT$82)*COUNTIF($AL$80,"&lt;&gt;*op?ional*")+($AQ$85+$AR$85+$AS$85+$AT$85)*COUNTIF($AL$83,"&lt;&gt;*op?ional*")+($AQ$88+$AR$88+$AS$88+$AT$88)*COUNTIF($AL$86,"&lt;&gt;*op?ional*")+($AQ$91+$AR$91+$AS$91+$AT$91)*COUNTIF($AL$89,"&lt;&gt;*op?ional*")+($AQ$94+$AR$94+$AS$94+$AT$94)*COUNTIF($AL$92,"&lt;&gt;*op?ional*")+($AQ$100+$AR$100+$AS$100+$AT$100)*COUNTIF($AL$98,"&lt;&gt;*op?ional*")+($AQ$97+$AR$97+$AS$97+$AT$97)*COUNTIF($AL$95,"&lt;&gt;*op?ional*")</f>
        <v>196</v>
      </c>
      <c r="BY387" s="101">
        <f>($AQ$73+$AR$73+$AS$73+$AT$73)*COUNTIF($AL$71,"*op?ional*")+($AQ$76+$AR$76+$AS$76+$AT$76)*COUNTIF($AL$74,"*op?ional*")+($AQ$79+$AR$79+$AS$79+$AT$79)*COUNTIF($AL$77,"*op?ional*")+($AQ$82+$AR$82+$AS$82+$AT$82)*COUNTIF($AL$80,"*op?ional*")+($AQ$85+$AR$85+$AS$85+$AT$85)*COUNTIF($AL$83,"*op?ional*")+($AQ$88+$AR$88+$AS$88+$AT$88)*COUNTIF($AL$86,"*op?ional*")+($AQ$91+$AR$91+$AS$91+$AT$91)*COUNTIF($AL$89,"*op?ional*")+($AQ$94+$AR$94+$AS$94+$AT$94)*COUNTIF($AL$92,"*op?ional*")+($AQ$100+$AR$100+$AS$100+$AT$100)*COUNTIF($AL$98,"*op?ional*")+($AQ$97+$AR$97+$AS$97+$AT$97)*COUNTIF($AL$95,"*op?ional*")</f>
        <v>168</v>
      </c>
      <c r="BZ387" s="107">
        <f>AO362</f>
        <v>28</v>
      </c>
      <c r="CA387" s="4"/>
      <c r="CB387" s="101">
        <f>($AQ$73+$AR$73+$AS$73+$AT$73)*COUNTIF($AV$73,"DF")+($AQ$76+$AR$76+$AS$76+$AT$76)*COUNTIF($AV$76,"DF")+($AQ$79+$AR$79+$AS$79+$AT$79)*COUNTIF($AV$79,"DF")+($AQ$82+$AR$82+$AS$82+$AT$82)*COUNTIF($AV$82,"DF")+($AQ$85+$AR$85+$AS$85+$AT$85)*COUNTIF($AV$85,"DF")+($AQ$88+$AR$88+$AS$88+$AT$88)*COUNTIF($AV$88,"DF")+($AQ$91+$AR$91+$AS$91+$AT$91)*COUNTIF($AV$91,"DF")+($AQ$94+$AR$94+$AS$94+$AT$94)*COUNTIF($AV$94,"DF")+($AQ$100+$AR$100+$AS$100+$AT$100)*COUNTIF($AV$100,"DF")+($AQ$97+$AR$97+$AS$97+$AT$97)*COUNTIF($AV$97,"DF")</f>
        <v>0</v>
      </c>
      <c r="CC387" s="101">
        <f>($AQ$73+$AR$73+$AS$73+$AT$73)*COUNTIF($AV$73,"DD")+($AQ$76+$AR$76+$AS$76+$AT$76)*COUNTIF($AV$76,"DD")+($AQ$79+$AR$79+$AS$79+$AT$79)*COUNTIF($AV$79,"DD")+($AQ$82+$AR$82+$AS$82+$AT$82)*COUNTIF($AV$82,"DD")+($AQ$85+$AR$85+$AS$85+$AT$85)*COUNTIF($AV$85,"DD")+($AQ$88+$AR$88+$AS$88+$AT$88)*COUNTIF($AV$88,"DD")+($AQ$91+$AR$91+$AS$91+$AT$91)*COUNTIF($AV$91,"DD")+($AQ$94+$AR$94+$AS$94+$AT$94)*COUNTIF($AV$94,"DD")+($AQ$100+$AR$100+$AS$100+$AT$100)*COUNTIF($AV$100,"DD")+($AQ$97+$AR$97+$AS$97+$AT$97)*COUNTIF($AV$97,"DD")</f>
        <v>0</v>
      </c>
      <c r="CD387" s="101">
        <f>($AQ$73+$AR$73+$AS$73+$AT$73)*COUNTIF($AV$73,"DS")+($AQ$76+$AR$76+$AS$76+$AT$76)*COUNTIF($AV$76,"DS")+($AQ$79+$AR$79+$AS$79+$AT$79)*COUNTIF($AV$79,"DS")+($AQ$82+$AR$82+$AS$82+$AT$82)*COUNTIF($AV$82,"DS")+($AQ$85+$AR$85+$AS$85+$AT$85)*COUNTIF($AV$85,"DS")+($AQ$88+$AR$88+$AS$88+$AT$88)*COUNTIF($AV$88,"DS")+($AQ$91+$AR$91+$AS$91+$AT$91)*COUNTIF($AV$91,"DS")+($AQ$94+$AR$94+$AS$94+$AT$94)*COUNTIF($AV$94,"DS")+($AQ$100+$AR$100+$AS$100+$AT$100)*COUNTIF($AV$100,"DS")+($AQ$97+$AR$97+$AS$97+$AT$97)*COUNTIF($AV$97,"DS")</f>
        <v>364</v>
      </c>
      <c r="CE387" s="101">
        <f>($AQ$73+$AR$73+$AS$73+$AT$73)*COUNTIF($AV$73,"DC")+($AQ$76+$AR$76+$AS$76+$AT$76)*COUNTIF($AV$76,"DC")+($AQ$79+$AR$79+$AS$79+$AT$79)*COUNTIF($AV$79,"DC")+($AQ$82+$AR$82+$AS$82+$AT$82)*COUNTIF($AV$82,"DC")+($AQ$85+$AR$85+$AS$85+$AT$85)*COUNTIF($AV$85,"DC")+($AQ$88+$AR$88+$AS$88+$AT$88)*COUNTIF($AV$88,"DC")+($AQ$91+$AR$91+$AS$91+$AT$91)*COUNTIF($AV$91,"DC")+($AQ$94+$AR$94+$AS$94+$AT$94)*COUNTIF($AV$94,"DC")+($AQ$100+$AR$100+$AS$100+$AT$100)*COUNTIF($AV$100,"DC")+($AQ$97+$AR$97+$AS$97+$AT$97)*COUNTIF($AV$97,"DC")</f>
        <v>0</v>
      </c>
      <c r="CF387" s="4"/>
      <c r="CG387" s="5"/>
      <c r="CH387" s="5"/>
      <c r="CI387" s="5"/>
      <c r="CJ387" s="4"/>
      <c r="CK387" s="4"/>
      <c r="CL387" s="4"/>
      <c r="CM387" s="4"/>
      <c r="CN387" s="4"/>
      <c r="CO387" s="4"/>
      <c r="CP387" s="4"/>
      <c r="CQ387" s="4"/>
      <c r="CR387" s="4"/>
      <c r="CS387" s="5"/>
      <c r="CT387" s="5"/>
    </row>
    <row r="388" spans="1:98" ht="21" hidden="1" customHeight="1" x14ac:dyDescent="0.25">
      <c r="A388" s="6" t="s">
        <v>294</v>
      </c>
      <c r="C388" s="6" t="s">
        <v>295</v>
      </c>
      <c r="AZ388" s="4" t="s">
        <v>156</v>
      </c>
      <c r="BA388" s="4">
        <f>SUM(BA380:BA387)</f>
        <v>33</v>
      </c>
      <c r="BB388" s="4">
        <f>SUM(BB380:BB387)</f>
        <v>27</v>
      </c>
      <c r="BC388" s="4">
        <f>SUM(BC380:BC387)</f>
        <v>3</v>
      </c>
      <c r="BD388" s="4"/>
      <c r="BE388" s="4"/>
      <c r="BF388" s="4"/>
      <c r="BG388" s="4"/>
      <c r="BH388" s="4"/>
      <c r="BI388" s="5"/>
      <c r="BJ388" s="5"/>
      <c r="BK388" s="5"/>
      <c r="BL388" s="4">
        <f>SUM(BL380:BL387)</f>
        <v>250</v>
      </c>
      <c r="BM388" s="4">
        <f t="shared" ref="BM388:BS388" si="3">SUM(BM380:BM387)</f>
        <v>182</v>
      </c>
      <c r="BN388" s="4">
        <f t="shared" si="3"/>
        <v>68</v>
      </c>
      <c r="BO388" s="4">
        <f t="shared" si="3"/>
        <v>0</v>
      </c>
      <c r="BP388" s="4">
        <f t="shared" si="3"/>
        <v>11</v>
      </c>
      <c r="BQ388" s="4">
        <f t="shared" si="3"/>
        <v>7</v>
      </c>
      <c r="BR388" s="4">
        <f t="shared" si="3"/>
        <v>10</v>
      </c>
      <c r="BS388" s="4">
        <f t="shared" si="3"/>
        <v>8</v>
      </c>
      <c r="BT388" s="4"/>
      <c r="BU388" s="5"/>
      <c r="BV388" s="4">
        <f>SUM(BV380:BV387)</f>
        <v>3024</v>
      </c>
      <c r="BW388" s="4">
        <f>SUM(BW380:BW387)</f>
        <v>0</v>
      </c>
      <c r="BX388" s="4">
        <f>SUM(BX380:BX387)</f>
        <v>2149</v>
      </c>
      <c r="BY388" s="4">
        <f>SUM(BY380:BY387)</f>
        <v>875</v>
      </c>
      <c r="BZ388" s="4">
        <f>SUM(BZ380:BZ387)</f>
        <v>610</v>
      </c>
      <c r="CA388" s="4"/>
      <c r="CB388" s="4">
        <f>SUM(CB380:CB387)</f>
        <v>434</v>
      </c>
      <c r="CC388" s="4">
        <f>SUM(CC380:CC387)</f>
        <v>1001</v>
      </c>
      <c r="CD388" s="4">
        <f>SUM(CD380:CD387)</f>
        <v>1323</v>
      </c>
      <c r="CE388" s="4">
        <f>SUM(CE380:CE387)</f>
        <v>266</v>
      </c>
      <c r="CF388" s="4"/>
      <c r="CG388" s="5"/>
      <c r="CH388" s="5"/>
      <c r="CI388" s="5"/>
      <c r="CJ388" s="4"/>
      <c r="CK388" s="4"/>
      <c r="CL388" s="4"/>
      <c r="CM388" s="4"/>
      <c r="CN388" s="4"/>
      <c r="CO388" s="4"/>
      <c r="CP388" s="4"/>
      <c r="CQ388" s="4"/>
      <c r="CR388" s="4"/>
      <c r="CS388" s="5"/>
      <c r="CT388" s="5"/>
    </row>
    <row r="389" spans="1:98" ht="21" hidden="1" customHeight="1" x14ac:dyDescent="0.25">
      <c r="C389" s="6" t="s">
        <v>296</v>
      </c>
      <c r="AZ389" s="4"/>
      <c r="BA389" s="4"/>
      <c r="BB389" s="4"/>
      <c r="BC389" s="4"/>
      <c r="BD389" s="4"/>
      <c r="BE389" s="4"/>
      <c r="BF389" s="4"/>
      <c r="BG389" s="4"/>
      <c r="BH389" s="4"/>
      <c r="BI389" s="5"/>
      <c r="BJ389" s="5"/>
      <c r="BK389" s="5"/>
      <c r="BL389" s="4"/>
      <c r="BM389" s="4"/>
      <c r="BN389" s="4"/>
      <c r="BO389" s="4"/>
      <c r="BP389" s="4"/>
      <c r="BQ389" s="4"/>
      <c r="BR389" s="4"/>
      <c r="BS389" s="4"/>
      <c r="BT389" s="4"/>
      <c r="BU389" s="5"/>
      <c r="BV389" s="4"/>
      <c r="BW389" s="4"/>
      <c r="BX389" s="4"/>
      <c r="BY389" s="4"/>
      <c r="BZ389" s="4"/>
      <c r="CA389" s="4"/>
      <c r="CB389" s="4"/>
      <c r="CC389" s="4"/>
      <c r="CD389" s="4"/>
      <c r="CE389" s="4"/>
      <c r="CF389" s="4"/>
      <c r="CG389" s="5"/>
      <c r="CH389" s="5"/>
      <c r="CI389" s="5"/>
      <c r="CJ389" s="4"/>
      <c r="CK389" s="4"/>
      <c r="CL389" s="4"/>
      <c r="CM389" s="4"/>
      <c r="CN389" s="4"/>
      <c r="CO389" s="4"/>
      <c r="CP389" s="4"/>
      <c r="CQ389" s="4"/>
      <c r="CR389" s="4"/>
      <c r="CS389" s="5"/>
      <c r="CT389" s="5"/>
    </row>
    <row r="390" spans="1:98" ht="21" hidden="1" customHeight="1" x14ac:dyDescent="0.25">
      <c r="A390" s="6" t="s">
        <v>297</v>
      </c>
      <c r="C390" s="6" t="s">
        <v>298</v>
      </c>
      <c r="AZ390" s="4" t="s">
        <v>184</v>
      </c>
      <c r="BA390" s="4"/>
      <c r="BB390" s="4"/>
      <c r="BC390" s="4"/>
      <c r="BD390" s="4"/>
      <c r="BE390" s="4"/>
      <c r="BF390" s="4"/>
      <c r="BG390" s="4"/>
      <c r="BH390" s="4"/>
      <c r="BI390" s="5"/>
      <c r="BJ390" s="5"/>
      <c r="BK390" s="5"/>
      <c r="BL390" s="4"/>
      <c r="BM390" s="4"/>
      <c r="BN390" s="4"/>
      <c r="BO390" s="4"/>
      <c r="BP390" s="4"/>
      <c r="BQ390" s="4"/>
      <c r="BR390" s="4"/>
      <c r="BS390" s="4"/>
      <c r="BT390" s="4"/>
      <c r="BU390" s="5"/>
      <c r="BV390" s="5"/>
      <c r="BW390" s="5"/>
      <c r="BX390" s="4"/>
      <c r="BY390" s="4"/>
      <c r="BZ390" s="4"/>
      <c r="CA390" s="4"/>
      <c r="CB390" s="4"/>
      <c r="CC390" s="4"/>
      <c r="CD390" s="4"/>
      <c r="CE390" s="4"/>
      <c r="CF390" s="4"/>
      <c r="CG390" s="5"/>
      <c r="CH390" s="5"/>
      <c r="CI390" s="5"/>
      <c r="CJ390" s="4"/>
      <c r="CK390" s="4"/>
      <c r="CL390" s="4"/>
      <c r="CM390" s="4"/>
      <c r="CN390" s="4"/>
      <c r="CO390" s="4"/>
      <c r="CP390" s="4"/>
      <c r="CQ390" s="4"/>
      <c r="CR390" s="4"/>
      <c r="CS390" s="5"/>
      <c r="CT390" s="5"/>
    </row>
    <row r="391" spans="1:98" ht="21" hidden="1" customHeight="1" x14ac:dyDescent="0.25">
      <c r="A391" s="6" t="s">
        <v>303</v>
      </c>
      <c r="C391" s="6" t="s">
        <v>304</v>
      </c>
      <c r="AY391" s="397" t="s">
        <v>160</v>
      </c>
      <c r="AZ391" s="397"/>
      <c r="BA391" s="101" t="s">
        <v>157</v>
      </c>
      <c r="BB391" s="101" t="s">
        <v>158</v>
      </c>
      <c r="BC391" s="101" t="s">
        <v>6</v>
      </c>
      <c r="BD391" s="101" t="s">
        <v>159</v>
      </c>
      <c r="BE391" s="4"/>
      <c r="BF391" s="4"/>
      <c r="BG391" s="4"/>
      <c r="BH391" s="4"/>
      <c r="BI391" s="5"/>
      <c r="BJ391" s="5"/>
      <c r="BK391" s="5"/>
      <c r="BL391" s="4"/>
      <c r="BM391" s="4"/>
      <c r="BN391" s="4"/>
      <c r="BO391" s="4"/>
      <c r="BP391" s="4"/>
      <c r="BQ391" s="4"/>
      <c r="BR391" s="4"/>
      <c r="BS391" s="4"/>
      <c r="BT391" s="4"/>
      <c r="BU391" s="5"/>
      <c r="BV391" s="5"/>
      <c r="BW391" s="5"/>
      <c r="BX391" s="4"/>
      <c r="BY391" s="4"/>
      <c r="BZ391" s="4"/>
      <c r="CA391" s="4"/>
      <c r="CB391" s="4"/>
      <c r="CC391" s="4"/>
      <c r="CD391" s="4"/>
      <c r="CE391" s="4"/>
      <c r="CF391" s="4"/>
      <c r="CG391" s="5"/>
      <c r="CH391" s="5"/>
      <c r="CI391" s="5"/>
      <c r="CJ391" s="4"/>
      <c r="CK391" s="4"/>
      <c r="CL391" s="4"/>
      <c r="CM391" s="4"/>
      <c r="CN391" s="4"/>
      <c r="CO391" s="4"/>
      <c r="CP391" s="4"/>
      <c r="CQ391" s="4"/>
      <c r="CR391" s="4"/>
      <c r="CS391" s="5"/>
      <c r="CT391" s="5"/>
    </row>
    <row r="392" spans="1:98" ht="21" hidden="1" customHeight="1" x14ac:dyDescent="0.25">
      <c r="A392" s="6" t="s">
        <v>305</v>
      </c>
      <c r="C392" s="6" t="s">
        <v>306</v>
      </c>
      <c r="AY392" s="102">
        <v>1</v>
      </c>
      <c r="AZ392" s="101">
        <v>1</v>
      </c>
      <c r="BA392" s="101">
        <f>COUNTIF($F$329,"E")+COUNTIF($F$332,"E")+COUNTIF($F$335,"E")+COUNTIF($F$338,"E")+COUNTIF($F$329,"P-E")+COUNTIF($F$332,"P-E")+COUNTIF($F$335,"P-E")+COUNTIF($F$338,"P-E")</f>
        <v>2</v>
      </c>
      <c r="BB392" s="101">
        <f>COUNTIF($F329,"D")+COUNTIF($F332,"D")+COUNTIF($F335,"D")+COUNTIF($F338,"D")+COUNTIF($F329,"P-D")+COUNTIF($F332,"P-D")+COUNTIF($F335,"P-D")+COUNTIF($F338,"P-D")</f>
        <v>0</v>
      </c>
      <c r="BC392" s="101">
        <f>COUNTIF($F329,"C")+COUNTIF($F332,"C")+COUNTIF($F335,"C")+COUNTIF($F338,"C")</f>
        <v>0</v>
      </c>
      <c r="BD392" s="101" t="str">
        <f t="shared" ref="BD392:BD399" si="4">CONCATENATE(BA392,"E,",BB392,"D,",BC392,"C")</f>
        <v>2E,0D,0C</v>
      </c>
      <c r="BE392" s="4"/>
      <c r="BF392" s="4"/>
      <c r="BG392" s="4"/>
      <c r="BH392" s="4"/>
      <c r="BI392" s="5"/>
      <c r="BJ392" s="5"/>
      <c r="BK392" s="5"/>
      <c r="BL392" s="4"/>
      <c r="BM392" s="4"/>
      <c r="BN392" s="4"/>
      <c r="BO392" s="4"/>
      <c r="BP392" s="4"/>
      <c r="BQ392" s="4"/>
      <c r="BR392" s="4"/>
      <c r="BS392" s="4"/>
      <c r="BT392" s="4"/>
      <c r="BU392" s="5"/>
      <c r="BV392" s="5"/>
      <c r="BW392" s="5"/>
      <c r="BX392" s="4"/>
      <c r="BY392" s="4"/>
      <c r="BZ392" s="4"/>
      <c r="CA392" s="4"/>
      <c r="CB392" s="4"/>
      <c r="CC392" s="4"/>
      <c r="CD392" s="4"/>
      <c r="CE392" s="4"/>
      <c r="CF392" s="4"/>
      <c r="CG392" s="5"/>
      <c r="CH392" s="5"/>
      <c r="CI392" s="5"/>
      <c r="CJ392" s="4"/>
      <c r="CK392" s="4"/>
      <c r="CL392" s="4"/>
      <c r="CM392" s="4"/>
      <c r="CN392" s="4"/>
      <c r="CO392" s="4"/>
      <c r="CP392" s="4"/>
      <c r="CQ392" s="4"/>
      <c r="CR392" s="4"/>
      <c r="CS392" s="5"/>
      <c r="CT392" s="5"/>
    </row>
    <row r="393" spans="1:98" ht="21" hidden="1" customHeight="1" x14ac:dyDescent="0.25">
      <c r="C393" s="6" t="s">
        <v>308</v>
      </c>
      <c r="AY393" s="102">
        <v>1</v>
      </c>
      <c r="AZ393" s="101">
        <v>2</v>
      </c>
      <c r="BA393" s="101">
        <f>COUNTIF($R$329,"E")+COUNTIF($R$332,"E")+COUNTIF($R$335,"E")+COUNTIF($R$338,"E")+COUNTIF($R$329,"P-E")+COUNTIF($R$332,"P-E")+COUNTIF($R$335,"P-E")+COUNTIF($R$338,"P-E")</f>
        <v>1</v>
      </c>
      <c r="BB393" s="101">
        <f>COUNTIF($R$329,"D")+COUNTIF($R$332,"D")+COUNTIF($R$335,"D")+COUNTIF($R$338,"D")+COUNTIF($R$329,"P-D")+COUNTIF($R$332,"P-D")+COUNTIF($R$335,"P-D")+COUNTIF($R$338,"P-D")</f>
        <v>0</v>
      </c>
      <c r="BC393" s="101">
        <f>COUNTIF($R$329,"C")+COUNTIF($R$332,"C")+COUNTIF($R$335,"C")+COUNTIF($R$338,"C")</f>
        <v>1</v>
      </c>
      <c r="BD393" s="101" t="str">
        <f t="shared" si="4"/>
        <v>1E,0D,1C</v>
      </c>
      <c r="BE393" s="4"/>
      <c r="BF393" s="4"/>
      <c r="BG393" s="4"/>
      <c r="BH393" s="4"/>
      <c r="BI393" s="5"/>
      <c r="BJ393" s="5"/>
      <c r="BK393" s="5"/>
      <c r="BL393" s="4"/>
      <c r="BM393" s="4"/>
      <c r="BN393" s="4"/>
      <c r="BO393" s="4"/>
      <c r="BP393" s="4"/>
      <c r="BQ393" s="4"/>
      <c r="BR393" s="4"/>
      <c r="BS393" s="4"/>
      <c r="BT393" s="4"/>
      <c r="BU393" s="5"/>
      <c r="BV393" s="5"/>
      <c r="BW393" s="5"/>
      <c r="BX393" s="4"/>
      <c r="BY393" s="4"/>
      <c r="BZ393" s="4"/>
      <c r="CA393" s="4"/>
      <c r="CB393" s="4"/>
      <c r="CC393" s="4"/>
      <c r="CD393" s="4"/>
      <c r="CE393" s="4"/>
      <c r="CF393" s="4"/>
      <c r="CG393" s="5"/>
      <c r="CH393" s="5"/>
      <c r="CI393" s="5"/>
      <c r="CJ393" s="4"/>
      <c r="CK393" s="4"/>
      <c r="CL393" s="4"/>
      <c r="CM393" s="4"/>
      <c r="CN393" s="4"/>
      <c r="CO393" s="4"/>
      <c r="CP393" s="4"/>
      <c r="CQ393" s="4"/>
      <c r="CR393" s="4"/>
      <c r="CS393" s="5"/>
      <c r="CT393" s="5"/>
    </row>
    <row r="394" spans="1:98" ht="21" hidden="1" customHeight="1" x14ac:dyDescent="0.25">
      <c r="C394" s="6"/>
      <c r="AY394" s="102">
        <v>2</v>
      </c>
      <c r="AZ394" s="101">
        <v>3</v>
      </c>
      <c r="BA394" s="101">
        <f>COUNTIF($AD$329,"E")+COUNTIF($AD$332,"E")+COUNTIF($AD$335,"E")+COUNTIF($AD$338,"E")+COUNTIF($AD$329,"P-E")+COUNTIF($AD$332,"P-E")+COUNTIF($AD$335,"P-E")+COUNTIF($AD$338,"P-E")</f>
        <v>1</v>
      </c>
      <c r="BB394" s="101">
        <f>COUNTIF($AD$329,"D")+COUNTIF($AD$332,"D")+COUNTIF($AD$335,"D")+COUNTIF($AD$338,"D")+COUNTIF($AD$329,"P-D")+COUNTIF($AD$332,"P-D")+COUNTIF($AD$335,"P-D")+COUNTIF($AD$338,"P-D")</f>
        <v>1</v>
      </c>
      <c r="BC394" s="101">
        <f>COUNTIF($AD$329,"C")+COUNTIF($AD$332,"C")+COUNTIF($AD$335,"C")+COUNTIF($AD$338,"C")</f>
        <v>0</v>
      </c>
      <c r="BD394" s="101" t="str">
        <f t="shared" si="4"/>
        <v>1E,1D,0C</v>
      </c>
      <c r="BE394" s="4"/>
      <c r="BF394" s="4"/>
      <c r="BG394" s="4"/>
      <c r="BH394" s="4"/>
      <c r="BI394" s="5"/>
      <c r="BJ394" s="5"/>
      <c r="BK394" s="5"/>
      <c r="BL394" s="4"/>
      <c r="BM394" s="4"/>
      <c r="BN394" s="4"/>
      <c r="BO394" s="4"/>
      <c r="BP394" s="4"/>
      <c r="BQ394" s="4"/>
      <c r="BR394" s="4"/>
      <c r="BS394" s="4"/>
      <c r="BT394" s="4"/>
      <c r="BU394" s="5"/>
      <c r="BV394" s="5"/>
      <c r="BW394" s="5"/>
      <c r="BX394" s="4"/>
      <c r="BY394" s="4"/>
      <c r="BZ394" s="4"/>
      <c r="CA394" s="4"/>
      <c r="CB394" s="4"/>
      <c r="CC394" s="4"/>
      <c r="CD394" s="4"/>
      <c r="CE394" s="4"/>
      <c r="CF394" s="4"/>
      <c r="CG394" s="5"/>
      <c r="CH394" s="5"/>
      <c r="CI394" s="5"/>
      <c r="CJ394" s="4"/>
      <c r="CK394" s="4"/>
      <c r="CL394" s="4"/>
      <c r="CM394" s="4"/>
      <c r="CN394" s="4"/>
      <c r="CO394" s="4"/>
      <c r="CP394" s="4"/>
      <c r="CQ394" s="4"/>
      <c r="CR394" s="4"/>
      <c r="CS394" s="5"/>
      <c r="CT394" s="5"/>
    </row>
    <row r="395" spans="1:98" ht="21" hidden="1" customHeight="1" x14ac:dyDescent="0.25">
      <c r="C395" s="6"/>
      <c r="AY395" s="102">
        <v>2</v>
      </c>
      <c r="AZ395" s="101">
        <v>4</v>
      </c>
      <c r="BA395" s="101">
        <f>COUNTIF($AP$329,"E")+COUNTIF($AP$332,"E")+COUNTIF($AP$335,"E")+COUNTIF($AP$338,"E")+COUNTIF($AP$329,"P-E")+COUNTIF($AP$332,"P-E")+COUNTIF($AP$335,"P-E")+COUNTIF($AP$338,"P-E")</f>
        <v>2</v>
      </c>
      <c r="BB395" s="101">
        <f>COUNTIF($AP$329,"D")+COUNTIF($AP$332,"D")+COUNTIF($AP$335,"D")+COUNTIF($AP$338,"D")+COUNTIF($AP$329,"P-D")+COUNTIF($AP$332,"P-D")+COUNTIF($AP$335,"P-D")+COUNTIF($AP$338,"P-D")</f>
        <v>1</v>
      </c>
      <c r="BC395" s="101">
        <f>COUNTIF($AP$329,"C")+COUNTIF($AP$332,"C")+COUNTIF($AP$335,"C")+COUNTIF($AP$338,"C")</f>
        <v>1</v>
      </c>
      <c r="BD395" s="101" t="str">
        <f t="shared" si="4"/>
        <v>2E,1D,1C</v>
      </c>
      <c r="BE395" s="4"/>
      <c r="BF395" s="4"/>
      <c r="BG395" s="4"/>
      <c r="BH395" s="4"/>
      <c r="BI395" s="5"/>
      <c r="BJ395" s="5"/>
      <c r="BK395" s="5"/>
      <c r="BL395" s="4"/>
      <c r="BM395" s="4"/>
      <c r="BN395" s="4"/>
      <c r="BO395" s="4"/>
      <c r="BP395" s="4"/>
      <c r="BQ395" s="4"/>
      <c r="BR395" s="4"/>
      <c r="BS395" s="4"/>
      <c r="BT395" s="4"/>
      <c r="BU395" s="5"/>
      <c r="BV395" s="5"/>
      <c r="BW395" s="5"/>
      <c r="BX395" s="4"/>
      <c r="BY395" s="4"/>
      <c r="BZ395" s="4"/>
      <c r="CA395" s="4"/>
      <c r="CB395" s="4"/>
      <c r="CC395" s="4"/>
      <c r="CD395" s="4"/>
      <c r="CE395" s="4"/>
      <c r="CF395" s="4"/>
      <c r="CG395" s="5"/>
      <c r="CH395" s="5"/>
      <c r="CI395" s="5"/>
      <c r="CJ395" s="4"/>
      <c r="CK395" s="4"/>
      <c r="CL395" s="4"/>
      <c r="CM395" s="4"/>
      <c r="CN395" s="4"/>
      <c r="CO395" s="4"/>
      <c r="CP395" s="4"/>
      <c r="CQ395" s="4"/>
      <c r="CR395" s="4"/>
      <c r="CS395" s="5"/>
      <c r="CT395" s="5"/>
    </row>
    <row r="396" spans="1:98" ht="21" hidden="1" customHeight="1" x14ac:dyDescent="0.25">
      <c r="AY396" s="102">
        <v>3</v>
      </c>
      <c r="AZ396" s="101">
        <v>5</v>
      </c>
      <c r="BA396" s="101">
        <f>COUNTIF($F$352,"E")+COUNTIF($F$355,"E")+COUNTIF($F$358,"E")+COUNTIF($F$361,"E")+COUNTIF($F$352,"P-E")+COUNTIF($F$355,"P-E")+COUNTIF($F$358,"P-E")+COUNTIF($F$361,"P-E")</f>
        <v>0</v>
      </c>
      <c r="BB396" s="101">
        <f>COUNTIF($F$352,"D")+COUNTIF($F$355,"D")+COUNTIF($F$358,"D")+COUNTIF($F$361,"D")+COUNTIF($F$352,"P-D")+COUNTIF($F$355,"P-D")+COUNTIF($F$358,"P-D")+COUNTIF($F$361,"P-D")</f>
        <v>0</v>
      </c>
      <c r="BC396" s="101">
        <f>COUNTIF($F$352,"C")+COUNTIF($F$355,"C")+COUNTIF($F$358,"C")+COUNTIF($F$361,"C")</f>
        <v>2</v>
      </c>
      <c r="BD396" s="101" t="str">
        <f t="shared" si="4"/>
        <v>0E,0D,2C</v>
      </c>
      <c r="BE396" s="4"/>
      <c r="BF396" s="4"/>
      <c r="BG396" s="4"/>
      <c r="BH396" s="4"/>
      <c r="BI396" s="5"/>
      <c r="BJ396" s="5"/>
      <c r="BK396" s="5"/>
      <c r="BL396" s="4"/>
      <c r="BM396" s="4"/>
      <c r="BN396" s="4"/>
      <c r="BO396" s="4"/>
      <c r="BP396" s="4"/>
      <c r="BQ396" s="4"/>
      <c r="BR396" s="4"/>
      <c r="BS396" s="4"/>
      <c r="BT396" s="4"/>
      <c r="BU396" s="5"/>
      <c r="BV396" s="5"/>
      <c r="BW396" s="5"/>
      <c r="BX396" s="4"/>
      <c r="BY396" s="4"/>
      <c r="BZ396" s="4"/>
      <c r="CA396" s="4"/>
      <c r="CB396" s="4"/>
      <c r="CC396" s="4"/>
      <c r="CD396" s="4"/>
      <c r="CE396" s="4"/>
      <c r="CF396" s="4"/>
      <c r="CG396" s="5"/>
      <c r="CH396" s="5"/>
      <c r="CI396" s="5"/>
      <c r="CJ396" s="4"/>
      <c r="CK396" s="4"/>
      <c r="CL396" s="4"/>
      <c r="CM396" s="4"/>
      <c r="CN396" s="4"/>
      <c r="CO396" s="4"/>
      <c r="CP396" s="4"/>
      <c r="CQ396" s="4"/>
      <c r="CR396" s="4"/>
      <c r="CS396" s="5"/>
      <c r="CT396" s="5"/>
    </row>
    <row r="397" spans="1:98" ht="21" hidden="1" customHeight="1" x14ac:dyDescent="0.25">
      <c r="AY397" s="102">
        <v>3</v>
      </c>
      <c r="AZ397" s="101">
        <v>6</v>
      </c>
      <c r="BA397" s="101">
        <f>COUNTIF($R$352,"E")+COUNTIF($R$355,"E")+COUNTIF($R$358,"E")+COUNTIF($R$361,"E")+COUNTIF($R$352,"P-E")+COUNTIF($R$355,"P-E")+COUNTIF($R$358,"P-E")+COUNTIF($R$361,"P-E")</f>
        <v>1</v>
      </c>
      <c r="BB397" s="101">
        <f>COUNTIF($R$352,"D")+COUNTIF($R$355,"D")+COUNTIF($R$358,"D")+COUNTIF($R$361,"D")+COUNTIF($R$352,"P-D")+COUNTIF($R$355,"P-D")+COUNTIF($R$358,"P-D")+COUNTIF($R$361,"P-D")</f>
        <v>0</v>
      </c>
      <c r="BC397" s="101">
        <f>COUNTIF($R$352,"C")+COUNTIF($R$355,"C")+COUNTIF($R$358,"C")+COUNTIF($R$361,"C")</f>
        <v>2</v>
      </c>
      <c r="BD397" s="101" t="str">
        <f t="shared" si="4"/>
        <v>1E,0D,2C</v>
      </c>
      <c r="BE397" s="4"/>
      <c r="BF397" s="4"/>
      <c r="BG397" s="4"/>
      <c r="BH397" s="4"/>
      <c r="BI397" s="5"/>
      <c r="BJ397" s="5"/>
      <c r="BK397" s="5"/>
      <c r="BL397" s="4"/>
      <c r="BM397" s="4"/>
      <c r="BN397" s="4"/>
      <c r="BO397" s="4"/>
      <c r="BP397" s="4"/>
      <c r="BQ397" s="4"/>
      <c r="BR397" s="4"/>
      <c r="BS397" s="4"/>
      <c r="BT397" s="4"/>
      <c r="BU397" s="5"/>
      <c r="BV397" s="5"/>
      <c r="BW397" s="5"/>
      <c r="BX397" s="4"/>
      <c r="BY397" s="4"/>
      <c r="BZ397" s="4"/>
      <c r="CA397" s="4"/>
      <c r="CB397" s="4"/>
      <c r="CC397" s="4"/>
      <c r="CD397" s="4"/>
      <c r="CE397" s="4"/>
      <c r="CF397" s="4"/>
      <c r="CG397" s="5"/>
      <c r="CH397" s="5"/>
      <c r="CI397" s="5"/>
      <c r="CJ397" s="4"/>
      <c r="CK397" s="4"/>
      <c r="CL397" s="4"/>
      <c r="CM397" s="4"/>
      <c r="CN397" s="4"/>
      <c r="CO397" s="4"/>
      <c r="CP397" s="4"/>
      <c r="CQ397" s="4"/>
      <c r="CR397" s="4"/>
      <c r="CS397" s="5"/>
      <c r="CT397" s="5"/>
    </row>
    <row r="398" spans="1:98" ht="21" hidden="1" customHeight="1" x14ac:dyDescent="0.25">
      <c r="AY398" s="102">
        <v>4</v>
      </c>
      <c r="AZ398" s="101">
        <v>7</v>
      </c>
      <c r="BA398" s="101">
        <f>COUNTIF($AD$352,"E")+COUNTIF($AD$355,"E")+COUNTIF($AD$358,"E")+COUNTIF($AD$361,"E")+COUNTIF($AD$352,"P-E")+COUNTIF($AD$355,"P-E")+COUNTIF($AD$358,"P-E")+COUNTIF($AD$361,"P-E")</f>
        <v>0</v>
      </c>
      <c r="BB398" s="101">
        <f>COUNTIF($AD$352,"D")+COUNTIF($AD$355,"D")+COUNTIF($AD$358,"D")+COUNTIF($AD$361,"D")+COUNTIF($AD$352,"P-D")+COUNTIF($AD$355,"P-D")+COUNTIF($AD$358,"P-D")+COUNTIF($AD$361,"P-D")</f>
        <v>0</v>
      </c>
      <c r="BC398" s="101">
        <f>COUNTIF($AD$352,"C")+COUNTIF($AD$355,"C")+COUNTIF($AD$358,"C")+COUNTIF($AD$361,"C")</f>
        <v>0</v>
      </c>
      <c r="BD398" s="101" t="str">
        <f t="shared" si="4"/>
        <v>0E,0D,0C</v>
      </c>
      <c r="BE398" s="4"/>
      <c r="BF398" s="4"/>
      <c r="BG398" s="4"/>
      <c r="BH398" s="4"/>
      <c r="BI398" s="5"/>
      <c r="BJ398" s="5"/>
      <c r="BK398" s="5"/>
      <c r="BL398" s="4"/>
      <c r="BM398" s="4"/>
      <c r="BN398" s="4"/>
      <c r="BO398" s="4"/>
      <c r="BP398" s="4"/>
      <c r="BQ398" s="4"/>
      <c r="BR398" s="4"/>
      <c r="BS398" s="4"/>
      <c r="BT398" s="4"/>
      <c r="BU398" s="5"/>
      <c r="BV398" s="5"/>
      <c r="BW398" s="5"/>
      <c r="BX398" s="4"/>
      <c r="BY398" s="4"/>
      <c r="BZ398" s="4"/>
      <c r="CA398" s="4"/>
      <c r="CB398" s="4"/>
      <c r="CC398" s="4"/>
      <c r="CD398" s="4"/>
      <c r="CE398" s="4"/>
      <c r="CF398" s="4"/>
      <c r="CG398" s="5"/>
      <c r="CH398" s="5"/>
      <c r="CI398" s="5"/>
      <c r="CJ398" s="4"/>
      <c r="CK398" s="4"/>
      <c r="CL398" s="4"/>
      <c r="CM398" s="4"/>
      <c r="CN398" s="4"/>
      <c r="CO398" s="4"/>
      <c r="CP398" s="4"/>
      <c r="CQ398" s="4"/>
      <c r="CR398" s="4"/>
      <c r="CS398" s="5"/>
      <c r="CT398" s="5"/>
    </row>
    <row r="399" spans="1:98" ht="21" hidden="1" customHeight="1" x14ac:dyDescent="0.25">
      <c r="AY399" s="102">
        <v>4</v>
      </c>
      <c r="AZ399" s="101">
        <v>8</v>
      </c>
      <c r="BA399" s="101">
        <f>COUNTIF($AP$352,"E")+COUNTIF($AP$355,"E")+COUNTIF($AP$358,"E")+COUNTIF($AP$361,"E")+COUNTIF($AP$352,"P-E")+COUNTIF($AP$355,"P-E")+COUNTIF($AP$358,"P-E")+COUNTIF($AP$361,"P-E")</f>
        <v>0</v>
      </c>
      <c r="BB399" s="101">
        <f>COUNTIF($AP$352,"D")+COUNTIF($AP$355,"D")+COUNTIF($AP$358,"D")+COUNTIF($AP$361,"D")+COUNTIF($AP$352,"P-D")+COUNTIF($AP$355,"P-D")+COUNTIF($AP$358,"P-D")+COUNTIF($AP$361,"P-D")</f>
        <v>0</v>
      </c>
      <c r="BC399" s="101">
        <f>COUNTIF($AP$352,"C")+COUNTIF($AP$355,"C")+COUNTIF($AP$358,"C")+COUNTIF($AP$361,"C")</f>
        <v>1</v>
      </c>
      <c r="BD399" s="101" t="str">
        <f t="shared" si="4"/>
        <v>0E,0D,1C</v>
      </c>
      <c r="BE399" s="4"/>
      <c r="BF399" s="4"/>
      <c r="BG399" s="4"/>
      <c r="BH399" s="4"/>
      <c r="BI399" s="5"/>
      <c r="BJ399" s="5"/>
      <c r="BK399" s="5"/>
      <c r="BL399" s="4"/>
      <c r="BM399" s="4"/>
      <c r="BN399" s="4"/>
      <c r="BO399" s="4"/>
      <c r="BP399" s="4"/>
      <c r="BQ399" s="4"/>
      <c r="BR399" s="4"/>
      <c r="BS399" s="4"/>
      <c r="BT399" s="4"/>
      <c r="BU399" s="5"/>
      <c r="BV399" s="5"/>
      <c r="BW399" s="5"/>
      <c r="BX399" s="4"/>
      <c r="BY399" s="4"/>
      <c r="BZ399" s="4"/>
      <c r="CA399" s="4"/>
      <c r="CB399" s="4"/>
      <c r="CC399" s="4"/>
      <c r="CD399" s="4"/>
      <c r="CE399" s="4"/>
      <c r="CF399" s="4"/>
      <c r="CG399" s="5"/>
      <c r="CH399" s="5"/>
      <c r="CI399" s="5"/>
      <c r="CJ399" s="4"/>
      <c r="CK399" s="4"/>
      <c r="CL399" s="4"/>
      <c r="CM399" s="4"/>
      <c r="CN399" s="4"/>
      <c r="CO399" s="4"/>
      <c r="CP399" s="4"/>
      <c r="CQ399" s="4"/>
      <c r="CR399" s="4"/>
      <c r="CS399" s="5"/>
      <c r="CT399" s="5"/>
    </row>
    <row r="400" spans="1:98" ht="21" hidden="1" customHeight="1" x14ac:dyDescent="0.25">
      <c r="AZ400" s="4" t="s">
        <v>156</v>
      </c>
      <c r="BA400" s="4">
        <f>SUM(BA392:BA399)</f>
        <v>7</v>
      </c>
      <c r="BB400" s="4">
        <f>SUM(BB392:BB399)</f>
        <v>2</v>
      </c>
      <c r="BC400" s="4">
        <f>SUM(BC392:BC399)</f>
        <v>7</v>
      </c>
      <c r="BD400" s="4"/>
      <c r="BE400" s="4"/>
      <c r="BF400" s="4"/>
      <c r="BG400" s="4"/>
      <c r="BH400" s="4"/>
      <c r="BI400" s="5"/>
      <c r="BJ400" s="5"/>
      <c r="BK400" s="5"/>
      <c r="BL400" s="4"/>
      <c r="BM400" s="4"/>
      <c r="BN400" s="4"/>
      <c r="BO400" s="4"/>
      <c r="BP400" s="4"/>
      <c r="BQ400" s="4"/>
      <c r="BR400" s="4"/>
      <c r="BS400" s="4"/>
      <c r="BT400" s="4"/>
      <c r="BU400" s="5"/>
      <c r="BV400" s="5"/>
      <c r="BW400" s="5"/>
      <c r="BX400" s="4"/>
      <c r="BY400" s="4"/>
      <c r="BZ400" s="4"/>
      <c r="CA400" s="4"/>
      <c r="CB400" s="4"/>
      <c r="CC400" s="4"/>
      <c r="CD400" s="4"/>
      <c r="CE400" s="4"/>
      <c r="CF400" s="4"/>
      <c r="CG400" s="5"/>
      <c r="CH400" s="5"/>
      <c r="CI400" s="5"/>
      <c r="CJ400" s="4"/>
      <c r="CK400" s="4"/>
      <c r="CL400" s="4"/>
      <c r="CM400" s="4"/>
      <c r="CN400" s="4"/>
      <c r="CO400" s="4"/>
      <c r="CP400" s="4"/>
      <c r="CQ400" s="4"/>
      <c r="CR400" s="4"/>
      <c r="CS400" s="5"/>
      <c r="CT400" s="5"/>
    </row>
    <row r="401" spans="51:98" ht="21" hidden="1" customHeight="1" x14ac:dyDescent="0.25">
      <c r="AZ401" s="4"/>
      <c r="BA401" s="4"/>
      <c r="BB401" s="4"/>
      <c r="BC401" s="4"/>
      <c r="BD401" s="4"/>
      <c r="BE401" s="4"/>
      <c r="BF401" s="4"/>
      <c r="BG401" s="4"/>
      <c r="BH401" s="4"/>
      <c r="BI401" s="5"/>
      <c r="BJ401" s="5"/>
      <c r="BK401" s="5"/>
      <c r="BL401" s="4"/>
      <c r="BM401" s="4"/>
      <c r="BN401" s="4"/>
      <c r="BO401" s="4"/>
      <c r="BP401" s="4"/>
      <c r="BQ401" s="4"/>
      <c r="BR401" s="4"/>
      <c r="BS401" s="4"/>
      <c r="BT401" s="4"/>
      <c r="BU401" s="5"/>
      <c r="BV401" s="5"/>
      <c r="BW401" s="5"/>
      <c r="BX401" s="4"/>
      <c r="BY401" s="4"/>
      <c r="BZ401" s="4"/>
      <c r="CA401" s="4"/>
      <c r="CB401" s="4"/>
      <c r="CC401" s="4"/>
      <c r="CD401" s="4"/>
      <c r="CE401" s="4"/>
      <c r="CF401" s="4"/>
      <c r="CG401" s="5"/>
      <c r="CH401" s="5"/>
      <c r="CI401" s="5"/>
      <c r="CJ401" s="4"/>
      <c r="CK401" s="4"/>
      <c r="CL401" s="4"/>
      <c r="CM401" s="4"/>
      <c r="CN401" s="4"/>
      <c r="CO401" s="4"/>
      <c r="CP401" s="4"/>
      <c r="CQ401" s="4"/>
      <c r="CR401" s="4"/>
      <c r="CS401" s="5"/>
      <c r="CT401" s="5"/>
    </row>
    <row r="402" spans="51:98" ht="21" hidden="1" customHeight="1" x14ac:dyDescent="0.25">
      <c r="AZ402" s="4"/>
      <c r="BA402" s="4"/>
      <c r="BB402" s="4"/>
      <c r="BC402" s="4"/>
      <c r="BD402" s="4"/>
      <c r="BE402" s="4"/>
      <c r="BF402" s="4"/>
      <c r="BG402" s="4"/>
      <c r="BH402" s="4"/>
      <c r="BI402" s="5"/>
      <c r="BJ402" s="5"/>
      <c r="BK402" s="5"/>
      <c r="BL402" s="4"/>
      <c r="BM402" s="4"/>
      <c r="BN402" s="4"/>
      <c r="BO402" s="4"/>
      <c r="BP402" s="4"/>
      <c r="BQ402" s="4"/>
      <c r="BR402" s="4"/>
      <c r="BS402" s="4"/>
      <c r="BT402" s="4"/>
      <c r="BU402" s="5"/>
      <c r="BV402" s="5"/>
      <c r="BW402" s="5"/>
      <c r="BX402" s="4"/>
      <c r="BY402" s="4"/>
      <c r="BZ402" s="4"/>
      <c r="CA402" s="4"/>
      <c r="CB402" s="4"/>
      <c r="CC402" s="4"/>
      <c r="CD402" s="4"/>
      <c r="CE402" s="4"/>
      <c r="CF402" s="4"/>
      <c r="CG402" s="5"/>
      <c r="CH402" s="5"/>
      <c r="CI402" s="5"/>
      <c r="CJ402" s="4"/>
      <c r="CK402" s="4"/>
      <c r="CL402" s="4"/>
      <c r="CM402" s="4"/>
      <c r="CN402" s="4"/>
      <c r="CO402" s="4"/>
      <c r="CP402" s="4"/>
      <c r="CQ402" s="4"/>
      <c r="CR402" s="4"/>
      <c r="CS402" s="5"/>
      <c r="CT402" s="5"/>
    </row>
    <row r="403" spans="51:98" ht="21" hidden="1" customHeight="1" x14ac:dyDescent="0.25">
      <c r="AY403" s="244" t="s">
        <v>176</v>
      </c>
      <c r="AZ403" s="390" t="s">
        <v>271</v>
      </c>
      <c r="BA403" s="390"/>
      <c r="BB403" s="390"/>
      <c r="BC403" s="390"/>
      <c r="BD403" s="390"/>
      <c r="BE403" s="390" t="s">
        <v>272</v>
      </c>
      <c r="BF403" s="390"/>
      <c r="BG403" s="390"/>
      <c r="BH403" s="390"/>
      <c r="BI403" s="5"/>
      <c r="BJ403" s="5"/>
      <c r="BK403" s="5"/>
      <c r="BL403" s="4"/>
      <c r="BM403" s="4"/>
      <c r="BN403" s="4"/>
      <c r="BO403" s="4"/>
      <c r="BP403" s="4"/>
      <c r="BQ403" s="4"/>
      <c r="BR403" s="4"/>
      <c r="BS403" s="4"/>
      <c r="BT403" s="4"/>
      <c r="BU403" s="5"/>
      <c r="BV403" s="5"/>
      <c r="BW403" s="5"/>
      <c r="BX403" s="4"/>
      <c r="BY403" s="4"/>
      <c r="BZ403" s="4"/>
      <c r="CA403" s="4"/>
      <c r="CB403" s="4"/>
      <c r="CC403" s="4"/>
      <c r="CD403" s="4"/>
      <c r="CE403" s="4"/>
      <c r="CF403" s="4"/>
      <c r="CG403" s="5"/>
      <c r="CH403" s="5"/>
      <c r="CI403" s="5"/>
      <c r="CJ403" s="4"/>
      <c r="CK403" s="4"/>
      <c r="CL403" s="4"/>
      <c r="CM403" s="4"/>
      <c r="CN403" s="4"/>
      <c r="CO403" s="4"/>
      <c r="CP403" s="4"/>
      <c r="CQ403" s="4"/>
      <c r="CR403" s="4"/>
      <c r="CS403" s="5"/>
      <c r="CT403" s="5"/>
    </row>
    <row r="404" spans="51:98" ht="21" hidden="1" customHeight="1" x14ac:dyDescent="0.25">
      <c r="AY404" s="245" t="s">
        <v>177</v>
      </c>
      <c r="AZ404" s="246">
        <v>1</v>
      </c>
      <c r="BA404" s="246">
        <v>2</v>
      </c>
      <c r="BB404" s="246">
        <v>3</v>
      </c>
      <c r="BC404" s="246">
        <v>4</v>
      </c>
      <c r="BD404" s="246"/>
      <c r="BE404" s="247">
        <v>1</v>
      </c>
      <c r="BF404" s="247">
        <v>2</v>
      </c>
      <c r="BG404" s="247">
        <v>3</v>
      </c>
      <c r="BH404" s="247">
        <v>4</v>
      </c>
      <c r="BI404" s="5"/>
      <c r="BJ404" s="5"/>
      <c r="BK404" s="5"/>
      <c r="BL404" s="140">
        <v>1</v>
      </c>
      <c r="BM404" s="140">
        <v>2</v>
      </c>
      <c r="BN404" s="101">
        <v>3</v>
      </c>
      <c r="BO404" s="101">
        <v>4</v>
      </c>
      <c r="BP404" s="4"/>
      <c r="BQ404" s="4"/>
      <c r="BR404" s="4"/>
      <c r="BS404" s="4"/>
      <c r="BT404" s="4"/>
      <c r="BU404" s="5"/>
      <c r="BV404" s="5"/>
      <c r="BW404" s="5"/>
      <c r="BX404" s="4"/>
      <c r="BY404" s="4"/>
      <c r="BZ404" s="4"/>
      <c r="CA404" s="4"/>
      <c r="CB404" s="4"/>
      <c r="CC404" s="4"/>
      <c r="CD404" s="4"/>
      <c r="CE404" s="4"/>
      <c r="CF404" s="4"/>
      <c r="CG404" s="5"/>
      <c r="CH404" s="5"/>
      <c r="CI404" s="5"/>
      <c r="CJ404" s="4"/>
      <c r="CK404" s="4"/>
      <c r="CL404" s="4"/>
      <c r="CM404" s="4"/>
      <c r="CN404" s="4"/>
      <c r="CO404" s="4"/>
      <c r="CP404" s="4"/>
      <c r="CQ404" s="4"/>
      <c r="CR404" s="4"/>
      <c r="CS404" s="5"/>
      <c r="CT404" s="5"/>
    </row>
    <row r="405" spans="51:98" ht="21" hidden="1" customHeight="1" x14ac:dyDescent="0.25">
      <c r="AY405" s="102"/>
      <c r="AZ405" s="102" t="str">
        <f>IF(LEFT(TRIM(B19),7)="Practic",B19,"")</f>
        <v/>
      </c>
      <c r="BA405" s="243" t="str">
        <f>IF(LEFT(TRIM(N19),7)="Practic",N19,"")</f>
        <v/>
      </c>
      <c r="BB405" s="102" t="str">
        <f>IF(LEFT(TRIM(Z19),7)="Practic",Z19,"")</f>
        <v/>
      </c>
      <c r="BC405" s="102" t="str">
        <f>IF(LEFT(TRIM(AL19),7)="Practic",AL19,"")</f>
        <v/>
      </c>
      <c r="BD405" s="101"/>
      <c r="BE405" s="141" t="str">
        <f>IF(AZ405="","",K21)</f>
        <v/>
      </c>
      <c r="BF405" s="141" t="str">
        <f>IF(BA405="","",W21)</f>
        <v/>
      </c>
      <c r="BG405" s="141" t="str">
        <f>IF(BB405="","",AI21)</f>
        <v/>
      </c>
      <c r="BH405" s="141" t="str">
        <f>IF(BC405="","",AU21)</f>
        <v/>
      </c>
      <c r="BI405" s="5"/>
      <c r="BJ405" s="5"/>
      <c r="BK405" s="5"/>
      <c r="BL405" s="101">
        <f>IF(BE405="",0,VALUE(LEFT(TRIM(BE405),3)))</f>
        <v>0</v>
      </c>
      <c r="BM405" s="101">
        <f>IF(BF405="",0,VALUE(LEFT(TRIM(BF405),3)))</f>
        <v>0</v>
      </c>
      <c r="BN405" s="101">
        <f>IF(BG405="",0,VALUE(LEFT(TRIM(BG405),3)))</f>
        <v>0</v>
      </c>
      <c r="BO405" s="101">
        <f>IF(BH405="",0,VALUE(LEFT(TRIM(BH405),3)))</f>
        <v>0</v>
      </c>
      <c r="BP405" s="101"/>
      <c r="BQ405" s="4"/>
      <c r="BR405" s="4"/>
      <c r="BS405" s="4"/>
      <c r="BT405" s="4"/>
      <c r="BU405" s="5"/>
      <c r="BV405" s="5"/>
      <c r="BW405" s="5"/>
      <c r="BX405" s="4"/>
      <c r="BY405" s="4"/>
      <c r="BZ405" s="4"/>
      <c r="CA405" s="4"/>
      <c r="CB405" s="4"/>
      <c r="CC405" s="4"/>
      <c r="CD405" s="4"/>
      <c r="CE405" s="4"/>
      <c r="CF405" s="4"/>
      <c r="CG405" s="5"/>
      <c r="CH405" s="5"/>
      <c r="CI405" s="5"/>
      <c r="CJ405" s="4"/>
      <c r="CK405" s="4"/>
      <c r="CL405" s="4"/>
      <c r="CM405" s="4"/>
      <c r="CN405" s="4"/>
      <c r="CO405" s="4"/>
      <c r="CP405" s="4"/>
      <c r="CQ405" s="4"/>
      <c r="CR405" s="4"/>
      <c r="CS405" s="5"/>
      <c r="CT405" s="5"/>
    </row>
    <row r="406" spans="51:98" ht="21" hidden="1" customHeight="1" x14ac:dyDescent="0.25">
      <c r="AY406" s="102"/>
      <c r="AZ406" s="102" t="str">
        <f>IF(LEFT(TRIM(B22),7)="Practic",B22,"")</f>
        <v/>
      </c>
      <c r="BA406" s="243" t="str">
        <f>IF(LEFT(TRIM(N22),7)="Practic",N22,"")</f>
        <v/>
      </c>
      <c r="BB406" s="102" t="str">
        <f>IF(LEFT(TRIM(Z22),7)="Practic",Z22,"")</f>
        <v/>
      </c>
      <c r="BC406" s="102" t="str">
        <f>IF(LEFT(TRIM(AL22),7)="Practic",AL22,"")</f>
        <v/>
      </c>
      <c r="BD406" s="101"/>
      <c r="BE406" s="141" t="str">
        <f>IF(AZ406="","",K24)</f>
        <v/>
      </c>
      <c r="BF406" s="141" t="str">
        <f>IF(BA406="","",W24)</f>
        <v/>
      </c>
      <c r="BG406" s="141" t="str">
        <f>IF(BB406="","",AI24)</f>
        <v/>
      </c>
      <c r="BH406" s="141" t="str">
        <f>IF(BC406="","",AU24)</f>
        <v/>
      </c>
      <c r="BI406" s="5"/>
      <c r="BJ406" s="5"/>
      <c r="BK406" s="5"/>
      <c r="BL406" s="101">
        <f t="shared" ref="BL406:BL414" si="5">IF(BE406="",0,VALUE(LEFT(TRIM(BE406),3)))</f>
        <v>0</v>
      </c>
      <c r="BM406" s="101">
        <f t="shared" ref="BM406:BM414" si="6">IF(BF406="",0,VALUE(LEFT(TRIM(BF406),3)))</f>
        <v>0</v>
      </c>
      <c r="BN406" s="101">
        <f t="shared" ref="BN406:BN414" si="7">IF(BG406="",0,VALUE(LEFT(TRIM(BG406),3)))</f>
        <v>0</v>
      </c>
      <c r="BO406" s="101">
        <f t="shared" ref="BO406:BO414" si="8">IF(BH406="",0,VALUE(LEFT(TRIM(BH406),3)))</f>
        <v>0</v>
      </c>
      <c r="BP406" s="101"/>
      <c r="BQ406" s="4"/>
      <c r="BR406" s="4"/>
      <c r="BS406" s="4"/>
      <c r="BT406" s="4"/>
      <c r="BU406" s="5"/>
      <c r="BV406" s="5"/>
      <c r="BW406" s="5"/>
      <c r="BX406" s="4"/>
      <c r="BY406" s="4"/>
      <c r="BZ406" s="4"/>
      <c r="CA406" s="4"/>
      <c r="CB406" s="4"/>
      <c r="CC406" s="4"/>
      <c r="CD406" s="4"/>
      <c r="CE406" s="4"/>
      <c r="CF406" s="4"/>
      <c r="CG406" s="5"/>
      <c r="CH406" s="5"/>
      <c r="CI406" s="5"/>
      <c r="CJ406" s="4"/>
      <c r="CK406" s="4"/>
      <c r="CL406" s="4"/>
      <c r="CM406" s="4"/>
      <c r="CN406" s="4"/>
      <c r="CO406" s="4"/>
      <c r="CP406" s="4"/>
      <c r="CQ406" s="4"/>
      <c r="CR406" s="4"/>
      <c r="CS406" s="5"/>
      <c r="CT406" s="5"/>
    </row>
    <row r="407" spans="51:98" ht="21" hidden="1" customHeight="1" x14ac:dyDescent="0.25">
      <c r="AY407" s="102"/>
      <c r="AZ407" s="102" t="str">
        <f>IF(LEFT(TRIM(B25),7)="Practic",B25,"")</f>
        <v/>
      </c>
      <c r="BA407" s="243" t="str">
        <f>IF(LEFT(TRIM(N25),7)="Practic",N25,"")</f>
        <v/>
      </c>
      <c r="BB407" s="102" t="str">
        <f>IF(LEFT(TRIM(Z25),7)="Practic",Z25,"")</f>
        <v/>
      </c>
      <c r="BC407" s="102" t="str">
        <f>IF(LEFT(TRIM(AL25),7)="Practic",AL25,"")</f>
        <v/>
      </c>
      <c r="BD407" s="101"/>
      <c r="BE407" s="141" t="str">
        <f>IF(AZ407="","",K27)</f>
        <v/>
      </c>
      <c r="BF407" s="141" t="str">
        <f>IF(BA407="","",W27)</f>
        <v/>
      </c>
      <c r="BG407" s="141" t="str">
        <f>IF(BB407="","",AI27)</f>
        <v/>
      </c>
      <c r="BH407" s="141" t="str">
        <f>IF(BC407="","",AU27)</f>
        <v/>
      </c>
      <c r="BI407" s="5"/>
      <c r="BJ407" s="5"/>
      <c r="BK407" s="5"/>
      <c r="BL407" s="101">
        <f t="shared" si="5"/>
        <v>0</v>
      </c>
      <c r="BM407" s="101">
        <f t="shared" si="6"/>
        <v>0</v>
      </c>
      <c r="BN407" s="101">
        <f t="shared" si="7"/>
        <v>0</v>
      </c>
      <c r="BO407" s="101">
        <f t="shared" si="8"/>
        <v>0</v>
      </c>
      <c r="BP407" s="101"/>
      <c r="BQ407" s="4"/>
      <c r="BR407" s="4"/>
      <c r="BS407" s="4"/>
      <c r="BT407" s="4"/>
      <c r="BU407" s="5"/>
      <c r="BV407" s="5"/>
      <c r="BW407" s="5"/>
      <c r="BX407" s="4"/>
      <c r="BY407" s="4"/>
      <c r="BZ407" s="4"/>
      <c r="CA407" s="4"/>
      <c r="CB407" s="4"/>
      <c r="CC407" s="4"/>
      <c r="CD407" s="4"/>
      <c r="CE407" s="4"/>
      <c r="CF407" s="4"/>
      <c r="CG407" s="5"/>
      <c r="CH407" s="5"/>
      <c r="CI407" s="5"/>
      <c r="CJ407" s="4"/>
      <c r="CK407" s="4"/>
      <c r="CL407" s="4"/>
      <c r="CM407" s="4"/>
      <c r="CN407" s="4"/>
      <c r="CO407" s="4"/>
      <c r="CP407" s="4"/>
      <c r="CQ407" s="4"/>
      <c r="CR407" s="4"/>
      <c r="CS407" s="5"/>
      <c r="CT407" s="5"/>
    </row>
    <row r="408" spans="51:98" ht="21" hidden="1" customHeight="1" x14ac:dyDescent="0.25">
      <c r="AY408" s="102"/>
      <c r="AZ408" s="102" t="str">
        <f>IF(LEFT(TRIM(B28),7)="Practic",B28,"")</f>
        <v/>
      </c>
      <c r="BA408" s="243" t="str">
        <f>IF(LEFT(TRIM(N28),7)="Practic",N28,"")</f>
        <v/>
      </c>
      <c r="BB408" s="102" t="str">
        <f>IF(LEFT(TRIM(Z28),7)="Practic",Z28,"")</f>
        <v/>
      </c>
      <c r="BC408" s="102" t="str">
        <f>IF(LEFT(TRIM(AL28),7)="Practic",AL28,"")</f>
        <v/>
      </c>
      <c r="BD408" s="101"/>
      <c r="BE408" s="141" t="str">
        <f>IF(AZ408="","",K30)</f>
        <v/>
      </c>
      <c r="BF408" s="141" t="str">
        <f>IF(BA408="","",W30)</f>
        <v/>
      </c>
      <c r="BG408" s="141" t="str">
        <f>IF(BB408="","",AI30)</f>
        <v/>
      </c>
      <c r="BH408" s="141" t="str">
        <f>IF(BC408="","",AU30)</f>
        <v/>
      </c>
      <c r="BI408" s="5"/>
      <c r="BJ408" s="5"/>
      <c r="BK408" s="5"/>
      <c r="BL408" s="101">
        <f t="shared" si="5"/>
        <v>0</v>
      </c>
      <c r="BM408" s="101">
        <f t="shared" si="6"/>
        <v>0</v>
      </c>
      <c r="BN408" s="101">
        <f t="shared" si="7"/>
        <v>0</v>
      </c>
      <c r="BO408" s="101">
        <f t="shared" si="8"/>
        <v>0</v>
      </c>
      <c r="BP408" s="101"/>
      <c r="BQ408" s="4"/>
      <c r="BR408" s="4"/>
      <c r="BS408" s="4"/>
      <c r="BT408" s="4"/>
      <c r="BU408" s="5"/>
      <c r="BZ408" s="4"/>
      <c r="CA408" s="4"/>
      <c r="CB408" s="4"/>
      <c r="CC408" s="4"/>
      <c r="CD408" s="4"/>
      <c r="CE408" s="4"/>
      <c r="CF408" s="4"/>
      <c r="CG408" s="4"/>
      <c r="CH408" s="4"/>
      <c r="CI408" s="4"/>
      <c r="CJ408" s="4"/>
      <c r="CK408" s="4"/>
      <c r="CL408" s="4"/>
      <c r="CM408" s="4"/>
      <c r="CN408" s="4"/>
      <c r="CO408" s="4"/>
      <c r="CP408" s="4"/>
      <c r="CQ408" s="4"/>
      <c r="CR408" s="4"/>
      <c r="CS408" s="5"/>
      <c r="CT408" s="5"/>
    </row>
    <row r="409" spans="51:98" ht="21" hidden="1" customHeight="1" x14ac:dyDescent="0.25">
      <c r="AY409" s="102"/>
      <c r="AZ409" s="102" t="str">
        <f>IF(LEFT(TRIM(B31),7)="Practic",B31,"")</f>
        <v/>
      </c>
      <c r="BA409" s="102" t="str">
        <f>IF(LEFT(TRIM(N31),7)="Practic",N31,"")</f>
        <v/>
      </c>
      <c r="BB409" s="102" t="str">
        <f>IF(LEFT(TRIM(Z31),7)="Practic",Z31,"")</f>
        <v/>
      </c>
      <c r="BC409" s="102" t="str">
        <f>IF(LEFT(TRIM(AL31),7)="Practic",AL31,"")</f>
        <v/>
      </c>
      <c r="BD409" s="101"/>
      <c r="BE409" s="141" t="str">
        <f>IF(AZ409="","",K33)</f>
        <v/>
      </c>
      <c r="BF409" s="141" t="str">
        <f>IF(BA409="","",W33)</f>
        <v/>
      </c>
      <c r="BG409" s="141" t="str">
        <f>IF(BB409="","",AI33)</f>
        <v/>
      </c>
      <c r="BH409" s="141" t="str">
        <f>IF(BC409="","",AU33)</f>
        <v/>
      </c>
      <c r="BI409" s="5"/>
      <c r="BJ409" s="5"/>
      <c r="BK409" s="5"/>
      <c r="BL409" s="101">
        <f t="shared" si="5"/>
        <v>0</v>
      </c>
      <c r="BM409" s="101">
        <f t="shared" si="6"/>
        <v>0</v>
      </c>
      <c r="BN409" s="101">
        <f t="shared" si="7"/>
        <v>0</v>
      </c>
      <c r="BO409" s="101">
        <f t="shared" si="8"/>
        <v>0</v>
      </c>
      <c r="BP409" s="101"/>
      <c r="BQ409" s="4"/>
      <c r="BR409" s="4"/>
      <c r="BS409" s="4"/>
      <c r="BT409" s="4"/>
      <c r="BU409" s="5"/>
      <c r="BZ409" s="4"/>
      <c r="CA409" s="4"/>
      <c r="CB409" s="4"/>
      <c r="CC409" s="4"/>
      <c r="CD409" s="4"/>
      <c r="CE409" s="4"/>
      <c r="CF409" s="4"/>
      <c r="CG409" s="4"/>
      <c r="CH409" s="4"/>
      <c r="CI409" s="4"/>
      <c r="CJ409" s="4"/>
      <c r="CK409" s="4"/>
      <c r="CL409" s="4"/>
      <c r="CM409" s="4"/>
      <c r="CN409" s="4"/>
      <c r="CO409" s="4"/>
      <c r="CP409" s="4"/>
      <c r="CQ409" s="4"/>
      <c r="CR409" s="4"/>
      <c r="CS409" s="5"/>
      <c r="CT409" s="5"/>
    </row>
    <row r="410" spans="51:98" ht="21" hidden="1" customHeight="1" x14ac:dyDescent="0.25">
      <c r="AY410" s="102"/>
      <c r="AZ410" s="102" t="str">
        <f>IF(LEFT(TRIM(B34),7)="Practic",B34,"")</f>
        <v/>
      </c>
      <c r="BA410" s="102" t="str">
        <f>IF(LEFT(TRIM(N34),7)="Practic",N34,"")</f>
        <v/>
      </c>
      <c r="BB410" s="102" t="str">
        <f>IF(LEFT(TRIM(Z34),7)="Practic",Z34,"")</f>
        <v/>
      </c>
      <c r="BC410" s="102" t="str">
        <f>IF(LEFT(TRIM(AL34),7)="Practic",AL34,"")</f>
        <v/>
      </c>
      <c r="BD410" s="101"/>
      <c r="BE410" s="141" t="str">
        <f>IF(AZ410="","",K36)</f>
        <v/>
      </c>
      <c r="BF410" s="141" t="str">
        <f>IF(BA410="","",W36)</f>
        <v/>
      </c>
      <c r="BG410" s="141" t="str">
        <f>IF(BB410="","",AI36)</f>
        <v/>
      </c>
      <c r="BH410" s="141" t="str">
        <f>IF(BC410="","",AU36)</f>
        <v/>
      </c>
      <c r="BI410" s="5"/>
      <c r="BJ410" s="5"/>
      <c r="BK410" s="5"/>
      <c r="BL410" s="101">
        <f t="shared" si="5"/>
        <v>0</v>
      </c>
      <c r="BM410" s="101">
        <f t="shared" si="6"/>
        <v>0</v>
      </c>
      <c r="BN410" s="101">
        <f t="shared" si="7"/>
        <v>0</v>
      </c>
      <c r="BO410" s="101">
        <f t="shared" si="8"/>
        <v>0</v>
      </c>
      <c r="BP410" s="101"/>
      <c r="BQ410" s="4"/>
      <c r="BR410" s="4"/>
      <c r="BS410" s="4"/>
      <c r="BT410" s="4"/>
      <c r="BU410" s="5"/>
      <c r="BV410" s="5"/>
      <c r="BW410" s="5"/>
      <c r="BX410" s="4"/>
      <c r="BY410" s="4"/>
      <c r="BZ410" s="4"/>
      <c r="CA410" s="4"/>
      <c r="CB410" s="4"/>
      <c r="CC410" s="4"/>
      <c r="CD410" s="4"/>
      <c r="CE410" s="4"/>
      <c r="CF410" s="4"/>
      <c r="CG410" s="5"/>
      <c r="CH410" s="5"/>
      <c r="CI410" s="5"/>
      <c r="CJ410" s="4"/>
      <c r="CK410" s="4"/>
      <c r="CL410" s="4"/>
      <c r="CM410" s="4"/>
      <c r="CN410" s="4"/>
      <c r="CO410" s="4"/>
      <c r="CP410" s="4"/>
      <c r="CQ410" s="4"/>
      <c r="CR410" s="4"/>
      <c r="CS410" s="5"/>
      <c r="CT410" s="5"/>
    </row>
    <row r="411" spans="51:98" ht="21" hidden="1" customHeight="1" x14ac:dyDescent="0.25">
      <c r="AY411" s="102"/>
      <c r="AZ411" s="102" t="str">
        <f>IF(LEFT(TRIM(B37),7)="Practic",B37,"")</f>
        <v/>
      </c>
      <c r="BA411" s="102" t="str">
        <f>IF(LEFT(TRIM(N37),7)="Practic",N37,"")</f>
        <v/>
      </c>
      <c r="BB411" s="102" t="str">
        <f>IF(LEFT(TRIM(Z37),7)="Practic",Z37,"")</f>
        <v/>
      </c>
      <c r="BC411" s="102" t="str">
        <f>IF(LEFT(TRIM(AL37),7)="Practic",AL37,"")</f>
        <v/>
      </c>
      <c r="BD411" s="101"/>
      <c r="BE411" s="141" t="str">
        <f>IF(AZ411="","",K39)</f>
        <v/>
      </c>
      <c r="BF411" s="141" t="str">
        <f>IF(BA411="","",W39)</f>
        <v/>
      </c>
      <c r="BG411" s="141" t="str">
        <f>IF(BB411="","",AI39)</f>
        <v/>
      </c>
      <c r="BH411" s="141" t="str">
        <f>IF(BC411="","",AU39)</f>
        <v/>
      </c>
      <c r="BI411" s="5"/>
      <c r="BJ411" s="5"/>
      <c r="BK411" s="5"/>
      <c r="BL411" s="101">
        <f t="shared" si="5"/>
        <v>0</v>
      </c>
      <c r="BM411" s="101">
        <f t="shared" si="6"/>
        <v>0</v>
      </c>
      <c r="BN411" s="101">
        <f t="shared" si="7"/>
        <v>0</v>
      </c>
      <c r="BO411" s="101">
        <f t="shared" si="8"/>
        <v>0</v>
      </c>
      <c r="BP411" s="101"/>
      <c r="BQ411" s="4"/>
      <c r="BR411" s="4"/>
      <c r="BS411" s="4"/>
      <c r="BT411" s="4"/>
      <c r="BU411" s="5"/>
      <c r="BV411" s="5"/>
      <c r="BW411" s="5"/>
      <c r="BX411" s="4"/>
      <c r="BY411" s="4"/>
      <c r="BZ411" s="4"/>
      <c r="CA411" s="4"/>
      <c r="CB411" s="4"/>
      <c r="CC411" s="4"/>
      <c r="CD411" s="4"/>
      <c r="CE411" s="4"/>
      <c r="CF411" s="4"/>
      <c r="CG411" s="5"/>
      <c r="CH411" s="5"/>
      <c r="CI411" s="5"/>
      <c r="CJ411" s="4"/>
      <c r="CK411" s="4"/>
      <c r="CL411" s="4"/>
      <c r="CM411" s="4"/>
      <c r="CN411" s="4"/>
      <c r="CO411" s="4"/>
      <c r="CP411" s="4"/>
      <c r="CQ411" s="4"/>
      <c r="CR411" s="4"/>
      <c r="CS411" s="5"/>
      <c r="CT411" s="5"/>
    </row>
    <row r="412" spans="51:98" ht="21" hidden="1" customHeight="1" x14ac:dyDescent="0.25">
      <c r="AY412" s="102"/>
      <c r="AZ412" s="102" t="str">
        <f>IF(LEFT(TRIM(B40),7)="Practic",B40,"")</f>
        <v/>
      </c>
      <c r="BA412" s="102" t="str">
        <f>IF(LEFT(TRIM(N40),7)="Practic",N40,"")</f>
        <v/>
      </c>
      <c r="BB412" s="102" t="str">
        <f>IF(LEFT(TRIM(Z40),7)="Practic",Z40,"")</f>
        <v/>
      </c>
      <c r="BC412" s="102" t="str">
        <f>IF(LEFT(TRIM(AL40),7)="Practic",AL40,"")</f>
        <v/>
      </c>
      <c r="BD412" s="101"/>
      <c r="BE412" s="141" t="str">
        <f>IF(AZ412="","",K42)</f>
        <v/>
      </c>
      <c r="BF412" s="141" t="str">
        <f>IF(BA412="","",W42)</f>
        <v/>
      </c>
      <c r="BG412" s="141" t="str">
        <f>IF(BB412="","",AI42)</f>
        <v/>
      </c>
      <c r="BH412" s="141" t="str">
        <f>IF(BC412="","",AU42)</f>
        <v/>
      </c>
      <c r="BI412" s="5"/>
      <c r="BJ412" s="5"/>
      <c r="BK412" s="5"/>
      <c r="BL412" s="101">
        <f t="shared" si="5"/>
        <v>0</v>
      </c>
      <c r="BM412" s="101">
        <f t="shared" si="6"/>
        <v>0</v>
      </c>
      <c r="BN412" s="101">
        <f t="shared" si="7"/>
        <v>0</v>
      </c>
      <c r="BO412" s="101">
        <f t="shared" si="8"/>
        <v>0</v>
      </c>
      <c r="BP412" s="101"/>
      <c r="BQ412" s="4"/>
      <c r="BR412" s="4"/>
      <c r="BS412" s="4"/>
      <c r="BT412" s="4"/>
      <c r="BU412" s="5"/>
      <c r="BV412" s="5"/>
      <c r="BW412" s="5"/>
      <c r="BX412" s="4"/>
      <c r="BY412" s="4"/>
      <c r="BZ412" s="4"/>
      <c r="CA412" s="4"/>
      <c r="CB412" s="4"/>
      <c r="CC412" s="4"/>
      <c r="CD412" s="4"/>
      <c r="CE412" s="4"/>
      <c r="CF412" s="4"/>
      <c r="CG412" s="5"/>
      <c r="CH412" s="5"/>
      <c r="CI412" s="5"/>
      <c r="CJ412" s="4"/>
      <c r="CK412" s="4"/>
      <c r="CL412" s="4"/>
      <c r="CM412" s="4"/>
      <c r="CN412" s="4"/>
      <c r="CO412" s="4"/>
      <c r="CP412" s="4"/>
      <c r="CQ412" s="4"/>
      <c r="CR412" s="4"/>
      <c r="CS412" s="5"/>
      <c r="CT412" s="5"/>
    </row>
    <row r="413" spans="51:98" ht="21" hidden="1" customHeight="1" x14ac:dyDescent="0.25">
      <c r="AY413" s="102"/>
      <c r="AZ413" s="102" t="str">
        <f>IF(LEFT(TRIM(B43),7)="Practic",B43,"")</f>
        <v/>
      </c>
      <c r="BA413" s="102" t="str">
        <f>IF(LEFT(TRIM(N43),7)="Practic",N43,"")</f>
        <v/>
      </c>
      <c r="BB413" s="102" t="str">
        <f>IF(LEFT(TRIM(Z43),7)="Practic",Z43,"")</f>
        <v/>
      </c>
      <c r="BC413" s="102" t="str">
        <f>IF(LEFT(TRIM(AL43),7)="Practic",AL43,"")</f>
        <v/>
      </c>
      <c r="BD413" s="101"/>
      <c r="BE413" s="141" t="str">
        <f>IF(AZ413="","",K45)</f>
        <v/>
      </c>
      <c r="BF413" s="141" t="str">
        <f>IF(BA413="","",W45)</f>
        <v/>
      </c>
      <c r="BG413" s="141" t="str">
        <f>IF(BB413="","",AI45)</f>
        <v/>
      </c>
      <c r="BH413" s="141" t="str">
        <f>IF(BC413="","",AU45)</f>
        <v/>
      </c>
      <c r="BI413" s="5"/>
      <c r="BJ413" s="5"/>
      <c r="BK413" s="5"/>
      <c r="BL413" s="101">
        <f t="shared" si="5"/>
        <v>0</v>
      </c>
      <c r="BM413" s="101">
        <f t="shared" si="6"/>
        <v>0</v>
      </c>
      <c r="BN413" s="101">
        <f t="shared" si="7"/>
        <v>0</v>
      </c>
      <c r="BO413" s="101">
        <f t="shared" si="8"/>
        <v>0</v>
      </c>
      <c r="BP413" s="101"/>
      <c r="BQ413" s="4"/>
      <c r="BR413" s="4"/>
      <c r="BS413" s="4"/>
      <c r="BT413" s="4"/>
      <c r="BU413" s="5"/>
      <c r="BV413" s="5"/>
      <c r="BW413" s="5"/>
      <c r="BX413" s="4"/>
      <c r="BY413" s="4"/>
      <c r="BZ413" s="4"/>
      <c r="CA413" s="4"/>
      <c r="CB413" s="4"/>
      <c r="CC413" s="4"/>
      <c r="CD413" s="4"/>
      <c r="CE413" s="4"/>
      <c r="CF413" s="4"/>
      <c r="CG413" s="5"/>
      <c r="CH413" s="5"/>
      <c r="CI413" s="5"/>
      <c r="CJ413" s="4"/>
      <c r="CK413" s="4"/>
      <c r="CL413" s="4"/>
      <c r="CM413" s="4"/>
      <c r="CN413" s="4"/>
      <c r="CO413" s="4"/>
      <c r="CP413" s="4"/>
      <c r="CQ413" s="4"/>
      <c r="CR413" s="4"/>
      <c r="CS413" s="5"/>
      <c r="CT413" s="5"/>
    </row>
    <row r="414" spans="51:98" ht="21" hidden="1" customHeight="1" x14ac:dyDescent="0.25">
      <c r="AY414" s="102"/>
      <c r="AZ414" s="102" t="str">
        <f>IF(LEFT(TRIM(B46),7)="Practic",B46,"")</f>
        <v/>
      </c>
      <c r="BA414" s="102" t="str">
        <f>IF(LEFT(TRIM(N46),7)="Practic",N46,"")</f>
        <v/>
      </c>
      <c r="BB414" s="102" t="str">
        <f>IF(LEFT(TRIM(Z46),7)="Practic",Z46,"")</f>
        <v/>
      </c>
      <c r="BC414" s="102" t="str">
        <f>IF(LEFT(TRIM(AL46),7)="Practic",AL46,"")</f>
        <v/>
      </c>
      <c r="BD414" s="101"/>
      <c r="BE414" s="141" t="str">
        <f>IF(AZ414="","",K48)</f>
        <v/>
      </c>
      <c r="BF414" s="141" t="str">
        <f>IF(BA414="","",W48)</f>
        <v/>
      </c>
      <c r="BG414" s="141" t="str">
        <f>IF(BB414="","",AI48)</f>
        <v/>
      </c>
      <c r="BH414" s="141" t="str">
        <f>IF(BC414="","",AU48)</f>
        <v/>
      </c>
      <c r="BI414" s="5"/>
      <c r="BJ414" s="5"/>
      <c r="BK414" s="5"/>
      <c r="BL414" s="101">
        <f t="shared" si="5"/>
        <v>0</v>
      </c>
      <c r="BM414" s="101">
        <f t="shared" si="6"/>
        <v>0</v>
      </c>
      <c r="BN414" s="101">
        <f t="shared" si="7"/>
        <v>0</v>
      </c>
      <c r="BO414" s="101">
        <f t="shared" si="8"/>
        <v>0</v>
      </c>
      <c r="BP414" s="101"/>
      <c r="BQ414" s="4"/>
      <c r="BR414" s="4"/>
      <c r="BS414" s="4"/>
      <c r="BT414" s="4"/>
      <c r="BU414" s="5"/>
      <c r="BV414" s="5"/>
      <c r="BW414" s="5"/>
      <c r="BX414" s="4"/>
      <c r="BY414" s="4"/>
      <c r="BZ414" s="4"/>
      <c r="CA414" s="4"/>
      <c r="CB414" s="4"/>
      <c r="CC414" s="4"/>
      <c r="CD414" s="4"/>
      <c r="CE414" s="4"/>
      <c r="CF414" s="4"/>
      <c r="CG414" s="5"/>
      <c r="CH414" s="5"/>
      <c r="CI414" s="5"/>
      <c r="CJ414" s="4"/>
      <c r="CK414" s="4"/>
      <c r="CL414" s="4"/>
      <c r="CM414" s="4"/>
      <c r="CN414" s="4"/>
      <c r="CO414" s="4"/>
      <c r="CP414" s="4"/>
      <c r="CQ414" s="4"/>
      <c r="CR414" s="4"/>
      <c r="CS414" s="5"/>
      <c r="CT414" s="5"/>
    </row>
    <row r="415" spans="51:98" ht="21" hidden="1" customHeight="1" x14ac:dyDescent="0.25">
      <c r="BD415" s="4"/>
      <c r="BE415" s="4"/>
      <c r="BF415" s="4"/>
      <c r="BG415" s="4"/>
      <c r="BH415" s="4"/>
      <c r="BI415" s="5"/>
      <c r="BJ415" s="5"/>
      <c r="BK415" s="5"/>
      <c r="BL415" s="5">
        <f>SUM(BL405:BL414)</f>
        <v>0</v>
      </c>
      <c r="BM415" s="5">
        <f>SUM(BM405:BM414)</f>
        <v>0</v>
      </c>
      <c r="BN415" s="5">
        <f>SUM(BN405:BN414)</f>
        <v>0</v>
      </c>
      <c r="BO415" s="5">
        <f>SUM(BO405:BO414)</f>
        <v>0</v>
      </c>
      <c r="BP415" s="5"/>
      <c r="BQ415" s="4"/>
      <c r="BR415" s="4"/>
      <c r="BS415" s="4"/>
      <c r="BT415" s="4"/>
      <c r="BU415" s="5"/>
      <c r="BV415" s="5"/>
      <c r="BW415" s="5"/>
      <c r="BX415" s="4"/>
      <c r="BY415" s="4"/>
      <c r="BZ415" s="4"/>
      <c r="CA415" s="4"/>
      <c r="CB415" s="4"/>
      <c r="CC415" s="4"/>
      <c r="CD415" s="4"/>
      <c r="CE415" s="4"/>
      <c r="CF415" s="4"/>
      <c r="CG415" s="5"/>
      <c r="CH415" s="5"/>
      <c r="CI415" s="5"/>
      <c r="CJ415" s="4"/>
      <c r="CK415" s="4"/>
      <c r="CL415" s="4"/>
      <c r="CM415" s="4"/>
      <c r="CN415" s="4"/>
      <c r="CO415" s="4"/>
      <c r="CP415" s="4"/>
      <c r="CQ415" s="4"/>
      <c r="CR415" s="4"/>
      <c r="CS415" s="5"/>
      <c r="CT415" s="5"/>
    </row>
    <row r="416" spans="51:98" ht="21" hidden="1" customHeight="1" x14ac:dyDescent="0.25">
      <c r="AY416" s="244" t="s">
        <v>176</v>
      </c>
      <c r="AZ416" s="390" t="s">
        <v>271</v>
      </c>
      <c r="BA416" s="390"/>
      <c r="BB416" s="390"/>
      <c r="BC416" s="390"/>
      <c r="BD416" s="390"/>
      <c r="BE416" s="390" t="s">
        <v>272</v>
      </c>
      <c r="BF416" s="390"/>
      <c r="BG416" s="390"/>
      <c r="BH416" s="390"/>
      <c r="BI416" s="5"/>
      <c r="BJ416" s="5"/>
      <c r="BK416" s="5"/>
      <c r="BL416" s="5"/>
      <c r="BM416" s="5"/>
      <c r="BN416" s="5"/>
      <c r="BO416" s="4"/>
      <c r="BP416" s="4"/>
      <c r="BQ416" s="4"/>
      <c r="BR416" s="4"/>
      <c r="BS416" s="4"/>
      <c r="BT416" s="4"/>
      <c r="BU416" s="5"/>
      <c r="BV416" s="5"/>
      <c r="BW416" s="5"/>
      <c r="BX416" s="4"/>
      <c r="BY416" s="4"/>
      <c r="BZ416" s="4"/>
      <c r="CA416" s="4"/>
      <c r="CB416" s="4"/>
      <c r="CC416" s="4"/>
      <c r="CD416" s="4"/>
      <c r="CE416" s="4"/>
      <c r="CF416" s="4"/>
      <c r="CG416" s="5"/>
      <c r="CH416" s="5"/>
      <c r="CI416" s="5"/>
      <c r="CJ416" s="4"/>
      <c r="CK416" s="4"/>
      <c r="CL416" s="4"/>
      <c r="CM416" s="4"/>
      <c r="CN416" s="4"/>
      <c r="CO416" s="4"/>
      <c r="CP416" s="4"/>
      <c r="CQ416" s="4"/>
      <c r="CR416" s="4"/>
      <c r="CS416" s="5"/>
      <c r="CT416" s="5"/>
    </row>
    <row r="417" spans="51:98" ht="21" hidden="1" customHeight="1" x14ac:dyDescent="0.25">
      <c r="AY417" s="245" t="s">
        <v>177</v>
      </c>
      <c r="AZ417" s="248">
        <v>5</v>
      </c>
      <c r="BA417" s="248">
        <v>6</v>
      </c>
      <c r="BB417" s="248">
        <v>7</v>
      </c>
      <c r="BC417" s="248">
        <v>8</v>
      </c>
      <c r="BD417" s="248"/>
      <c r="BE417" s="247">
        <v>5</v>
      </c>
      <c r="BF417" s="247">
        <v>6</v>
      </c>
      <c r="BG417" s="247">
        <v>7</v>
      </c>
      <c r="BH417" s="247">
        <v>8</v>
      </c>
      <c r="BI417" s="5"/>
      <c r="BJ417" s="5"/>
      <c r="BK417" s="5"/>
      <c r="BL417" s="140">
        <v>5</v>
      </c>
      <c r="BM417" s="140">
        <v>6</v>
      </c>
      <c r="BN417" s="101">
        <v>7</v>
      </c>
      <c r="BO417" s="101">
        <v>8</v>
      </c>
      <c r="BP417" s="4"/>
      <c r="BQ417" s="4"/>
      <c r="BR417" s="4"/>
      <c r="BS417" s="4"/>
      <c r="BT417" s="4"/>
      <c r="BU417" s="5"/>
      <c r="BV417" s="5"/>
      <c r="BW417" s="5"/>
      <c r="BX417" s="4"/>
      <c r="BY417" s="4"/>
      <c r="BZ417" s="4"/>
      <c r="CA417" s="4"/>
      <c r="CB417" s="4"/>
      <c r="CC417" s="4"/>
      <c r="CD417" s="4"/>
      <c r="CE417" s="4"/>
      <c r="CF417" s="4"/>
      <c r="CG417" s="5"/>
      <c r="CH417" s="5"/>
      <c r="CI417" s="5"/>
      <c r="CJ417" s="4"/>
      <c r="CK417" s="4"/>
      <c r="CL417" s="4"/>
      <c r="CM417" s="4"/>
      <c r="CN417" s="4"/>
      <c r="CO417" s="4"/>
      <c r="CP417" s="4"/>
      <c r="CQ417" s="4"/>
      <c r="CR417" s="4"/>
      <c r="CS417" s="5"/>
      <c r="CT417" s="5"/>
    </row>
    <row r="418" spans="51:98" ht="21" hidden="1" customHeight="1" x14ac:dyDescent="0.25">
      <c r="AY418" s="102"/>
      <c r="AZ418" s="102" t="str">
        <f>IF(LEFT(TRIM(B71),7)="Practic",B71,"")</f>
        <v/>
      </c>
      <c r="BA418" s="102" t="str">
        <f>IF(LEFT(TRIM(N71),7)="Practic",N71,"")</f>
        <v/>
      </c>
      <c r="BB418" s="102" t="str">
        <f>IF(LEFT(TRIM(Z71),7)="Practic",Z71,"")</f>
        <v/>
      </c>
      <c r="BC418" s="102" t="str">
        <f>IF(LEFT(TRIM(AL71),7)="Practic",AL71,"")</f>
        <v/>
      </c>
      <c r="BD418" s="101"/>
      <c r="BE418" s="141" t="str">
        <f>IF(AZ418="","",K73)</f>
        <v/>
      </c>
      <c r="BF418" s="141" t="str">
        <f>IF(BA418="","",W73)</f>
        <v/>
      </c>
      <c r="BG418" s="141" t="str">
        <f>IF(BB418="","",AI73)</f>
        <v/>
      </c>
      <c r="BH418" s="141" t="str">
        <f>IF(BC418="","",AU73)</f>
        <v/>
      </c>
      <c r="BI418" s="5"/>
      <c r="BJ418" s="5"/>
      <c r="BK418" s="5"/>
      <c r="BL418" s="101">
        <f>IF(BE418="",0,VALUE(LEFT(TRIM(BE418),3)))</f>
        <v>0</v>
      </c>
      <c r="BM418" s="101">
        <f>IF(BF418="",0,VALUE(LEFT(TRIM(BF418),3)))</f>
        <v>0</v>
      </c>
      <c r="BN418" s="101">
        <f>IF(BG418="",0,VALUE(LEFT(TRIM(BG418),3)))</f>
        <v>0</v>
      </c>
      <c r="BO418" s="101">
        <f>IF(BH418="",0,VALUE(LEFT(TRIM(BH418),3)))</f>
        <v>0</v>
      </c>
      <c r="BP418" s="101"/>
      <c r="BQ418" s="4"/>
      <c r="BR418" s="4"/>
      <c r="BS418" s="4"/>
      <c r="BT418" s="4"/>
      <c r="BU418" s="5"/>
      <c r="BV418" s="5"/>
      <c r="BW418" s="5"/>
      <c r="BX418" s="4"/>
      <c r="BY418" s="4"/>
      <c r="BZ418" s="4"/>
      <c r="CA418" s="4"/>
      <c r="CB418" s="4"/>
      <c r="CC418" s="4"/>
      <c r="CD418" s="4"/>
      <c r="CE418" s="4"/>
      <c r="CF418" s="4"/>
      <c r="CG418" s="5"/>
      <c r="CH418" s="5"/>
      <c r="CI418" s="5"/>
      <c r="CJ418" s="4"/>
      <c r="CK418" s="4"/>
      <c r="CL418" s="4"/>
      <c r="CM418" s="4"/>
      <c r="CN418" s="4"/>
      <c r="CO418" s="4"/>
      <c r="CP418" s="4"/>
      <c r="CQ418" s="4"/>
      <c r="CR418" s="4"/>
      <c r="CS418" s="5"/>
      <c r="CT418" s="5"/>
    </row>
    <row r="419" spans="51:98" ht="21" hidden="1" customHeight="1" x14ac:dyDescent="0.25">
      <c r="AY419" s="102"/>
      <c r="AZ419" s="102" t="str">
        <f>IF(LEFT(TRIM(B74),7)="Practic",B74,"")</f>
        <v/>
      </c>
      <c r="BA419" s="102" t="str">
        <f>IF(LEFT(TRIM(N74),7)="Practic",N74,"")</f>
        <v/>
      </c>
      <c r="BB419" s="102" t="str">
        <f>IF(LEFT(TRIM(Z74),7)="Practic",Z74,"")</f>
        <v/>
      </c>
      <c r="BC419" s="102" t="str">
        <f>IF(LEFT(TRIM(AL74),7)="Practic",AL74,"")</f>
        <v/>
      </c>
      <c r="BD419" s="101"/>
      <c r="BE419" s="141" t="str">
        <f>IF(AZ419="","",K76)</f>
        <v/>
      </c>
      <c r="BF419" s="141" t="str">
        <f>IF(BA419="","",W76)</f>
        <v/>
      </c>
      <c r="BG419" s="141" t="str">
        <f>IF(BB419="","",AI76)</f>
        <v/>
      </c>
      <c r="BH419" s="141" t="str">
        <f>IF(BC419="","",AU76)</f>
        <v/>
      </c>
      <c r="BI419" s="5"/>
      <c r="BJ419" s="5"/>
      <c r="BK419" s="5"/>
      <c r="BL419" s="101">
        <f t="shared" ref="BL419:BL427" si="9">IF(BE419="",0,VALUE(LEFT(TRIM(BE419),3)))</f>
        <v>0</v>
      </c>
      <c r="BM419" s="101">
        <f t="shared" ref="BM419:BM427" si="10">IF(BF419="",0,VALUE(LEFT(TRIM(BF419),3)))</f>
        <v>0</v>
      </c>
      <c r="BN419" s="101">
        <f t="shared" ref="BN419:BN427" si="11">IF(BG419="",0,VALUE(LEFT(TRIM(BG419),3)))</f>
        <v>0</v>
      </c>
      <c r="BO419" s="101">
        <f t="shared" ref="BO419:BO427" si="12">IF(BH419="",0,VALUE(LEFT(TRIM(BH419),3)))</f>
        <v>0</v>
      </c>
      <c r="BP419" s="101"/>
      <c r="BQ419" s="4"/>
      <c r="BR419" s="4"/>
      <c r="BS419" s="4"/>
      <c r="BT419" s="4"/>
      <c r="BU419" s="5"/>
      <c r="BV419" s="5"/>
      <c r="BW419" s="5"/>
      <c r="BX419" s="4"/>
      <c r="BY419" s="4"/>
      <c r="BZ419" s="4"/>
      <c r="CA419" s="4"/>
      <c r="CB419" s="4"/>
      <c r="CC419" s="4"/>
      <c r="CD419" s="4"/>
      <c r="CE419" s="4"/>
      <c r="CF419" s="4"/>
      <c r="CG419" s="5"/>
      <c r="CH419" s="5"/>
      <c r="CI419" s="5"/>
      <c r="CJ419" s="4"/>
      <c r="CK419" s="4"/>
      <c r="CL419" s="4"/>
      <c r="CM419" s="4"/>
      <c r="CN419" s="4"/>
      <c r="CO419" s="4"/>
      <c r="CP419" s="4"/>
      <c r="CQ419" s="4"/>
      <c r="CR419" s="4"/>
      <c r="CS419" s="5"/>
      <c r="CT419" s="5"/>
    </row>
    <row r="420" spans="51:98" ht="21" hidden="1" customHeight="1" x14ac:dyDescent="0.25">
      <c r="AY420" s="102"/>
      <c r="AZ420" s="102" t="str">
        <f>IF(LEFT(TRIM(B77),7)="Practic",B77,"")</f>
        <v/>
      </c>
      <c r="BA420" s="102" t="str">
        <f>IF(LEFT(TRIM(N77),7)="Practic",N77,"")</f>
        <v/>
      </c>
      <c r="BB420" s="102" t="str">
        <f>IF(LEFT(TRIM(Z77),7)="Practic",Z77,"")</f>
        <v/>
      </c>
      <c r="BC420" s="102" t="str">
        <f>IF(LEFT(TRIM(AL77),7)="Practic",AL77,"")</f>
        <v/>
      </c>
      <c r="BD420" s="101"/>
      <c r="BE420" s="141" t="str">
        <f>IF(AZ420="","",K79)</f>
        <v/>
      </c>
      <c r="BF420" s="141" t="str">
        <f>IF(BA420="","",W79)</f>
        <v/>
      </c>
      <c r="BG420" s="141" t="str">
        <f>IF(BB420="","",AI79)</f>
        <v/>
      </c>
      <c r="BH420" s="141" t="str">
        <f>IF(BC420="","",AU79)</f>
        <v/>
      </c>
      <c r="BI420" s="5"/>
      <c r="BJ420" s="5"/>
      <c r="BK420" s="5"/>
      <c r="BL420" s="101">
        <f t="shared" si="9"/>
        <v>0</v>
      </c>
      <c r="BM420" s="101">
        <f t="shared" si="10"/>
        <v>0</v>
      </c>
      <c r="BN420" s="101">
        <f t="shared" si="11"/>
        <v>0</v>
      </c>
      <c r="BO420" s="101">
        <f t="shared" si="12"/>
        <v>0</v>
      </c>
      <c r="BP420" s="101"/>
      <c r="BQ420" s="4"/>
      <c r="BR420" s="4"/>
      <c r="BS420" s="4"/>
      <c r="BT420" s="4"/>
      <c r="BU420" s="5"/>
      <c r="BV420" s="5"/>
      <c r="BW420" s="5"/>
      <c r="BX420" s="4"/>
      <c r="BY420" s="4"/>
      <c r="BZ420" s="4"/>
      <c r="CA420" s="4"/>
      <c r="CB420" s="4"/>
      <c r="CC420" s="4"/>
      <c r="CD420" s="4"/>
      <c r="CE420" s="4"/>
      <c r="CF420" s="4"/>
      <c r="CG420" s="5"/>
      <c r="CH420" s="5"/>
      <c r="CI420" s="5"/>
      <c r="CJ420" s="4"/>
      <c r="CK420" s="4"/>
      <c r="CL420" s="4"/>
      <c r="CM420" s="4"/>
      <c r="CN420" s="4"/>
      <c r="CO420" s="4"/>
      <c r="CP420" s="4"/>
      <c r="CQ420" s="4"/>
      <c r="CR420" s="4"/>
      <c r="CS420" s="5"/>
      <c r="CT420" s="5"/>
    </row>
    <row r="421" spans="51:98" ht="21" hidden="1" customHeight="1" x14ac:dyDescent="0.25">
      <c r="AY421" s="102"/>
      <c r="AZ421" s="102" t="str">
        <f>IF(LEFT(TRIM(B80),7)="Practic",B80,"")</f>
        <v/>
      </c>
      <c r="BA421" s="102" t="str">
        <f>IF(LEFT(TRIM(N80),7)="Practic",N80,"")</f>
        <v/>
      </c>
      <c r="BB421" s="102" t="str">
        <f>IF(LEFT(TRIM(Z80),7)="Practic",Z80,"")</f>
        <v/>
      </c>
      <c r="BC421" s="102" t="str">
        <f>IF(LEFT(TRIM(AL80),7)="Practic",AL80,"")</f>
        <v/>
      </c>
      <c r="BD421" s="101"/>
      <c r="BE421" s="141" t="str">
        <f>IF(AZ421="","",K82)</f>
        <v/>
      </c>
      <c r="BF421" s="141" t="str">
        <f>IF(BA421="","",W82)</f>
        <v/>
      </c>
      <c r="BG421" s="141" t="str">
        <f>IF(BB421="","",AI82)</f>
        <v/>
      </c>
      <c r="BH421" s="141" t="str">
        <f>IF(BC421="","",AU82)</f>
        <v/>
      </c>
      <c r="BI421" s="5"/>
      <c r="BJ421" s="5"/>
      <c r="BK421" s="5"/>
      <c r="BL421" s="101">
        <f t="shared" si="9"/>
        <v>0</v>
      </c>
      <c r="BM421" s="101">
        <f t="shared" si="10"/>
        <v>0</v>
      </c>
      <c r="BN421" s="101">
        <f t="shared" si="11"/>
        <v>0</v>
      </c>
      <c r="BO421" s="101">
        <f t="shared" si="12"/>
        <v>0</v>
      </c>
      <c r="BP421" s="101"/>
      <c r="BQ421" s="4"/>
      <c r="BR421" s="4"/>
      <c r="BS421" s="4"/>
      <c r="BT421" s="4"/>
      <c r="BU421" s="5"/>
      <c r="BV421" s="5"/>
      <c r="BW421" s="5"/>
      <c r="BX421" s="4"/>
      <c r="BY421" s="4"/>
      <c r="BZ421" s="4"/>
      <c r="CA421" s="4"/>
      <c r="CB421" s="4"/>
      <c r="CC421" s="4"/>
      <c r="CD421" s="4"/>
      <c r="CE421" s="4"/>
      <c r="CF421" s="4"/>
      <c r="CG421" s="5"/>
      <c r="CH421" s="5"/>
      <c r="CI421" s="5"/>
      <c r="CJ421" s="4"/>
      <c r="CK421" s="4"/>
      <c r="CL421" s="4"/>
      <c r="CM421" s="4"/>
      <c r="CN421" s="4"/>
      <c r="CO421" s="4"/>
      <c r="CP421" s="4"/>
      <c r="CQ421" s="4"/>
      <c r="CR421" s="4"/>
      <c r="CS421" s="5"/>
      <c r="CT421" s="5"/>
    </row>
    <row r="422" spans="51:98" ht="21" hidden="1" customHeight="1" x14ac:dyDescent="0.25">
      <c r="AY422" s="102"/>
      <c r="AZ422" s="102" t="str">
        <f>IF(LEFT(TRIM(B83),7)="Practic",B83,"")</f>
        <v/>
      </c>
      <c r="BA422" s="102" t="str">
        <f>IF(LEFT(TRIM(N83),7)="Practic",N83,"")</f>
        <v/>
      </c>
      <c r="BB422" s="102" t="str">
        <f>IF(LEFT(TRIM(Z83),7)="Practic",Z83,"")</f>
        <v/>
      </c>
      <c r="BC422" s="102" t="str">
        <f>IF(LEFT(TRIM(AL83),7)="Practic",AL83,"")</f>
        <v/>
      </c>
      <c r="BD422" s="101"/>
      <c r="BE422" s="141" t="str">
        <f>IF(AZ422="","",K85)</f>
        <v/>
      </c>
      <c r="BF422" s="141" t="str">
        <f>IF(BA422="","",W85)</f>
        <v/>
      </c>
      <c r="BG422" s="141" t="str">
        <f>IF(BB422="","",AI85)</f>
        <v/>
      </c>
      <c r="BH422" s="141" t="str">
        <f>IF(BC422="","",AU85)</f>
        <v/>
      </c>
      <c r="BI422" s="5"/>
      <c r="BJ422" s="5"/>
      <c r="BK422" s="5"/>
      <c r="BL422" s="101">
        <f t="shared" si="9"/>
        <v>0</v>
      </c>
      <c r="BM422" s="101">
        <f t="shared" si="10"/>
        <v>0</v>
      </c>
      <c r="BN422" s="101">
        <f t="shared" si="11"/>
        <v>0</v>
      </c>
      <c r="BO422" s="101">
        <f t="shared" si="12"/>
        <v>0</v>
      </c>
      <c r="BP422" s="101"/>
      <c r="BQ422" s="4"/>
      <c r="BR422" s="4"/>
      <c r="BS422" s="4"/>
      <c r="BT422" s="4"/>
      <c r="BU422" s="5"/>
      <c r="BV422" s="5"/>
      <c r="BW422" s="5"/>
      <c r="BX422" s="4"/>
      <c r="BY422" s="4"/>
      <c r="BZ422" s="4"/>
      <c r="CA422" s="4"/>
      <c r="CB422" s="4"/>
      <c r="CC422" s="4"/>
      <c r="CD422" s="4"/>
      <c r="CE422" s="4"/>
      <c r="CF422" s="4"/>
      <c r="CG422" s="5"/>
      <c r="CH422" s="5"/>
      <c r="CI422" s="5"/>
      <c r="CJ422" s="4"/>
      <c r="CK422" s="4"/>
      <c r="CL422" s="4"/>
      <c r="CM422" s="4"/>
      <c r="CN422" s="4"/>
      <c r="CO422" s="4"/>
      <c r="CP422" s="4"/>
      <c r="CQ422" s="4"/>
      <c r="CR422" s="4"/>
      <c r="CS422" s="5"/>
      <c r="CT422" s="5"/>
    </row>
    <row r="423" spans="51:98" ht="21" hidden="1" customHeight="1" x14ac:dyDescent="0.25">
      <c r="AY423" s="102"/>
      <c r="AZ423" s="102" t="str">
        <f>IF(LEFT(TRIM(B86),7)="Practic",B86,"")</f>
        <v/>
      </c>
      <c r="BA423" s="102" t="str">
        <f>IF(LEFT(TRIM(N86),7)="Practic",N86,"")</f>
        <v/>
      </c>
      <c r="BB423" s="102" t="str">
        <f>IF(LEFT(TRIM(Z86),7)="Practic",Z86,"")</f>
        <v/>
      </c>
      <c r="BC423" s="102" t="str">
        <f>IF(LEFT(TRIM(AL86),7)="Practic",AL86,"")</f>
        <v>Practică pentru elaborara proiectului de diplomă</v>
      </c>
      <c r="BD423" s="101"/>
      <c r="BE423" s="141" t="str">
        <f>IF(AZ423="","",K88)</f>
        <v/>
      </c>
      <c r="BF423" s="141" t="str">
        <f>IF(BA423="","",W88)</f>
        <v/>
      </c>
      <c r="BG423" s="141" t="str">
        <f>IF(BB423="","",AI88)</f>
        <v/>
      </c>
      <c r="BH423" s="141">
        <f>IF(BC423="","",AU88)</f>
        <v>60</v>
      </c>
      <c r="BI423" s="5"/>
      <c r="BJ423" s="5"/>
      <c r="BK423" s="5"/>
      <c r="BL423" s="101">
        <f t="shared" si="9"/>
        <v>0</v>
      </c>
      <c r="BM423" s="101">
        <f t="shared" si="10"/>
        <v>0</v>
      </c>
      <c r="BN423" s="101">
        <f t="shared" si="11"/>
        <v>0</v>
      </c>
      <c r="BO423" s="101">
        <f t="shared" si="12"/>
        <v>60</v>
      </c>
      <c r="BP423" s="101"/>
      <c r="BQ423" s="4"/>
      <c r="BR423" s="4"/>
      <c r="BS423" s="4"/>
      <c r="BT423" s="4"/>
      <c r="BU423" s="5"/>
      <c r="BV423" s="5"/>
      <c r="BW423" s="5"/>
      <c r="BX423" s="4"/>
      <c r="BY423" s="4"/>
      <c r="BZ423" s="4"/>
      <c r="CA423" s="4"/>
      <c r="CB423" s="4"/>
      <c r="CC423" s="4"/>
      <c r="CD423" s="4"/>
      <c r="CE423" s="4"/>
      <c r="CF423" s="4"/>
      <c r="CG423" s="5"/>
      <c r="CH423" s="5"/>
      <c r="CI423" s="5"/>
      <c r="CJ423" s="4"/>
      <c r="CK423" s="4"/>
      <c r="CL423" s="4"/>
      <c r="CM423" s="4"/>
      <c r="CN423" s="4"/>
      <c r="CO423" s="4"/>
      <c r="CP423" s="4"/>
      <c r="CQ423" s="4"/>
      <c r="CR423" s="4"/>
      <c r="CS423" s="5"/>
      <c r="CT423" s="5"/>
    </row>
    <row r="424" spans="51:98" ht="21" hidden="1" customHeight="1" x14ac:dyDescent="0.25">
      <c r="AY424" s="102"/>
      <c r="AZ424" s="102" t="str">
        <f>IF(LEFT(TRIM(B89),7)="Practic",B89,"")</f>
        <v/>
      </c>
      <c r="BA424" s="102" t="str">
        <f>IF(LEFT(TRIM(N89),7)="Practic",N89,"")</f>
        <v/>
      </c>
      <c r="BB424" s="102" t="str">
        <f>IF(LEFT(TRIM(Z89),7)="Practic",Z89,"")</f>
        <v/>
      </c>
      <c r="BC424" s="102" t="str">
        <f>IF(LEFT(TRIM(AL89),7)="Practic",AL89,"")</f>
        <v/>
      </c>
      <c r="BD424" s="101"/>
      <c r="BE424" s="141" t="str">
        <f>IF(AZ424="","",K91)</f>
        <v/>
      </c>
      <c r="BF424" s="141" t="str">
        <f>IF(BA424="","",W91)</f>
        <v/>
      </c>
      <c r="BG424" s="141" t="str">
        <f>IF(BB424="","",AI91)</f>
        <v/>
      </c>
      <c r="BH424" s="141" t="str">
        <f>IF(BC424="","",AU91)</f>
        <v/>
      </c>
      <c r="BI424" s="5"/>
      <c r="BJ424" s="5"/>
      <c r="BK424" s="5"/>
      <c r="BL424" s="101">
        <f t="shared" si="9"/>
        <v>0</v>
      </c>
      <c r="BM424" s="101">
        <f t="shared" si="10"/>
        <v>0</v>
      </c>
      <c r="BN424" s="101">
        <f t="shared" si="11"/>
        <v>0</v>
      </c>
      <c r="BO424" s="101">
        <f t="shared" si="12"/>
        <v>0</v>
      </c>
      <c r="BP424" s="101"/>
      <c r="BQ424" s="4"/>
      <c r="BR424" s="4"/>
      <c r="BS424" s="4"/>
      <c r="BT424" s="4"/>
      <c r="BU424" s="5"/>
      <c r="BV424" s="5"/>
      <c r="BW424" s="5"/>
      <c r="BX424" s="4"/>
      <c r="BY424" s="4"/>
      <c r="BZ424" s="4"/>
      <c r="CA424" s="4"/>
      <c r="CB424" s="4"/>
      <c r="CC424" s="4"/>
      <c r="CD424" s="4"/>
      <c r="CE424" s="4"/>
      <c r="CF424" s="4"/>
      <c r="CG424" s="5"/>
      <c r="CH424" s="5"/>
      <c r="CI424" s="5"/>
      <c r="CJ424" s="4"/>
      <c r="CK424" s="4"/>
      <c r="CL424" s="4"/>
      <c r="CM424" s="4"/>
      <c r="CN424" s="4"/>
      <c r="CO424" s="4"/>
      <c r="CP424" s="4"/>
      <c r="CQ424" s="4"/>
      <c r="CR424" s="4"/>
      <c r="CS424" s="5"/>
      <c r="CT424" s="5"/>
    </row>
    <row r="425" spans="51:98" ht="21" hidden="1" customHeight="1" x14ac:dyDescent="0.25">
      <c r="AY425" s="102"/>
      <c r="AZ425" s="102" t="str">
        <f>IF(LEFT(TRIM(B92),7)="Practic",B92,"")</f>
        <v/>
      </c>
      <c r="BA425" s="102" t="str">
        <f>IF(LEFT(TRIM(N92),7)="Practic",N92,"")</f>
        <v>Practică de domeniu</v>
      </c>
      <c r="BB425" s="102" t="str">
        <f>IF(LEFT(TRIM(Z92),7)="Practic",Z92,"")</f>
        <v/>
      </c>
      <c r="BC425" s="102" t="str">
        <f>IF(LEFT(TRIM(AL92),7)="Practic",AL92,"")</f>
        <v/>
      </c>
      <c r="BD425" s="101"/>
      <c r="BE425" s="141" t="str">
        <f>IF(AZ425="","",K94)</f>
        <v/>
      </c>
      <c r="BF425" s="141">
        <f>IF(BA425="","",W94)</f>
        <v>90</v>
      </c>
      <c r="BG425" s="141" t="str">
        <f>IF(BB425="","",AI94)</f>
        <v/>
      </c>
      <c r="BH425" s="141" t="str">
        <f>IF(BC425="","",AU94)</f>
        <v/>
      </c>
      <c r="BI425" s="5"/>
      <c r="BJ425" s="5"/>
      <c r="BK425" s="5"/>
      <c r="BL425" s="101">
        <f t="shared" si="9"/>
        <v>0</v>
      </c>
      <c r="BM425" s="101">
        <f t="shared" si="10"/>
        <v>90</v>
      </c>
      <c r="BN425" s="101">
        <f t="shared" si="11"/>
        <v>0</v>
      </c>
      <c r="BO425" s="101">
        <f t="shared" si="12"/>
        <v>0</v>
      </c>
      <c r="BP425" s="101"/>
      <c r="BQ425" s="4"/>
      <c r="BR425" s="4"/>
      <c r="BS425" s="4"/>
      <c r="BT425" s="4"/>
      <c r="BU425" s="5"/>
      <c r="BV425" s="5"/>
      <c r="BW425" s="5"/>
      <c r="BX425" s="4"/>
      <c r="BY425" s="4"/>
      <c r="BZ425" s="4"/>
      <c r="CA425" s="4"/>
      <c r="CB425" s="4"/>
      <c r="CC425" s="4"/>
      <c r="CD425" s="4"/>
      <c r="CE425" s="4"/>
      <c r="CF425" s="4"/>
      <c r="CG425" s="5"/>
      <c r="CH425" s="5"/>
      <c r="CI425" s="5"/>
      <c r="CJ425" s="4"/>
      <c r="CK425" s="4"/>
      <c r="CL425" s="4"/>
      <c r="CM425" s="4"/>
      <c r="CN425" s="4"/>
      <c r="CO425" s="4"/>
      <c r="CP425" s="4"/>
      <c r="CQ425" s="4"/>
      <c r="CR425" s="4"/>
      <c r="CS425" s="5"/>
      <c r="CT425" s="5"/>
    </row>
    <row r="426" spans="51:98" ht="21" hidden="1" customHeight="1" x14ac:dyDescent="0.25">
      <c r="AY426" s="102"/>
      <c r="AZ426" s="102" t="str">
        <f>IF(LEFT(TRIM(B95),7)="Practic",B95,"")</f>
        <v/>
      </c>
      <c r="BA426" s="102" t="str">
        <f>IF(LEFT(TRIM(N95),7)="Practic",N95,"")</f>
        <v>Practică de specialitate</v>
      </c>
      <c r="BB426" s="102" t="str">
        <f>IF(LEFT(TRIM(Z95),7)="Practic",Z95,"")</f>
        <v/>
      </c>
      <c r="BC426" s="102" t="str">
        <f>IF(LEFT(TRIM(AL95),7)="Practic",AL95,"")</f>
        <v/>
      </c>
      <c r="BD426" s="101"/>
      <c r="BE426" s="141" t="str">
        <f>IF(AZ426="","",K97)</f>
        <v/>
      </c>
      <c r="BF426" s="141">
        <f>IF(BA426="","",W97)</f>
        <v>90</v>
      </c>
      <c r="BG426" s="141" t="str">
        <f>IF(BB426="","",AI97)</f>
        <v/>
      </c>
      <c r="BH426" s="141" t="str">
        <f>IF(BC426="","",AU97)</f>
        <v/>
      </c>
      <c r="BI426" s="5"/>
      <c r="BJ426" s="5"/>
      <c r="BK426" s="5"/>
      <c r="BL426" s="101">
        <f t="shared" si="9"/>
        <v>0</v>
      </c>
      <c r="BM426" s="101">
        <f t="shared" si="10"/>
        <v>90</v>
      </c>
      <c r="BN426" s="101">
        <f t="shared" si="11"/>
        <v>0</v>
      </c>
      <c r="BO426" s="101">
        <f t="shared" si="12"/>
        <v>0</v>
      </c>
      <c r="BP426" s="101"/>
      <c r="BQ426" s="4"/>
      <c r="BR426" s="4"/>
      <c r="BS426" s="4"/>
      <c r="BT426" s="4"/>
      <c r="BU426" s="5"/>
      <c r="BV426" s="5"/>
      <c r="BW426" s="5"/>
      <c r="BX426" s="4"/>
      <c r="BY426" s="4"/>
      <c r="BZ426" s="4"/>
      <c r="CA426" s="4"/>
      <c r="CB426" s="4"/>
      <c r="CC426" s="4"/>
      <c r="CD426" s="4"/>
      <c r="CE426" s="4"/>
      <c r="CF426" s="4"/>
      <c r="CG426" s="5"/>
      <c r="CH426" s="5"/>
      <c r="CI426" s="5"/>
      <c r="CJ426" s="4"/>
      <c r="CK426" s="4"/>
      <c r="CL426" s="4"/>
      <c r="CM426" s="4"/>
      <c r="CN426" s="4"/>
      <c r="CO426" s="4"/>
      <c r="CP426" s="4"/>
      <c r="CQ426" s="4"/>
      <c r="CR426" s="4"/>
      <c r="CS426" s="5"/>
      <c r="CT426" s="5"/>
    </row>
    <row r="427" spans="51:98" ht="21" hidden="1" customHeight="1" x14ac:dyDescent="0.25">
      <c r="AY427" s="102"/>
      <c r="AZ427" s="102" t="str">
        <f>IF(LEFT(TRIM(B98),7)="Practic",B98,"")</f>
        <v/>
      </c>
      <c r="BA427" s="102" t="str">
        <f>IF(LEFT(TRIM(N98),7)="Practic",N98,"")</f>
        <v/>
      </c>
      <c r="BB427" s="102" t="str">
        <f>IF(LEFT(TRIM(Z98),7)="Practic",Z98,"")</f>
        <v/>
      </c>
      <c r="BC427" s="102" t="str">
        <f>IF(LEFT(TRIM(AL98),7)="Practic",AL98,"")</f>
        <v/>
      </c>
      <c r="BD427" s="101"/>
      <c r="BE427" s="141" t="str">
        <f>IF(AZ427="","",K100)</f>
        <v/>
      </c>
      <c r="BF427" s="141" t="str">
        <f>IF(BA427="","",W100)</f>
        <v/>
      </c>
      <c r="BG427" s="141" t="str">
        <f>IF(BB427="","",AI100)</f>
        <v/>
      </c>
      <c r="BH427" s="141" t="str">
        <f>IF(BC427="","",AU100)</f>
        <v/>
      </c>
      <c r="BI427" s="5"/>
      <c r="BJ427" s="5"/>
      <c r="BK427" s="5"/>
      <c r="BL427" s="101">
        <f t="shared" si="9"/>
        <v>0</v>
      </c>
      <c r="BM427" s="101">
        <f t="shared" si="10"/>
        <v>0</v>
      </c>
      <c r="BN427" s="101">
        <f t="shared" si="11"/>
        <v>0</v>
      </c>
      <c r="BO427" s="101">
        <f t="shared" si="12"/>
        <v>0</v>
      </c>
      <c r="BP427" s="101"/>
      <c r="BQ427" s="4"/>
      <c r="BR427" s="4"/>
      <c r="BS427" s="4"/>
      <c r="BT427" s="4"/>
      <c r="BU427" s="5"/>
      <c r="BV427" s="5"/>
      <c r="BW427" s="5"/>
      <c r="BX427" s="4"/>
      <c r="BY427" s="4"/>
      <c r="BZ427" s="4"/>
      <c r="CA427" s="4"/>
      <c r="CB427" s="4"/>
      <c r="CC427" s="4"/>
      <c r="CD427" s="4"/>
      <c r="CE427" s="4"/>
      <c r="CF427" s="4"/>
      <c r="CG427" s="5"/>
      <c r="CH427" s="5"/>
      <c r="CI427" s="5"/>
      <c r="CJ427" s="4"/>
      <c r="CK427" s="4"/>
      <c r="CL427" s="4"/>
      <c r="CM427" s="4"/>
      <c r="CN427" s="4"/>
      <c r="CO427" s="4"/>
      <c r="CP427" s="4"/>
      <c r="CQ427" s="4"/>
      <c r="CR427" s="4"/>
      <c r="CS427" s="5"/>
      <c r="CT427" s="5"/>
    </row>
    <row r="428" spans="51:98" ht="21" hidden="1" customHeight="1" x14ac:dyDescent="0.25">
      <c r="AZ428" s="6" t="str">
        <f>IF(ISNUMBER(SEARCH("Practic",B46)),B46,"")</f>
        <v/>
      </c>
      <c r="BA428" s="4"/>
      <c r="BB428" s="4"/>
      <c r="BC428" s="4"/>
      <c r="BD428" s="4"/>
      <c r="BE428" s="4"/>
      <c r="BF428" s="4"/>
      <c r="BG428" s="4"/>
      <c r="BH428" s="4"/>
      <c r="BI428" s="5"/>
      <c r="BJ428" s="5"/>
      <c r="BK428" s="5"/>
      <c r="BL428" s="5">
        <f>SUM(BL418:BL427)</f>
        <v>0</v>
      </c>
      <c r="BM428" s="5">
        <f>SUM(BM418:BM427)</f>
        <v>180</v>
      </c>
      <c r="BN428" s="5">
        <f>SUM(BN418:BN427)</f>
        <v>0</v>
      </c>
      <c r="BO428" s="5">
        <f>SUM(BO418:BO427)</f>
        <v>60</v>
      </c>
      <c r="BP428" s="5"/>
      <c r="BQ428" s="4"/>
      <c r="BR428" s="4"/>
      <c r="BS428" s="4"/>
      <c r="BT428" s="4"/>
      <c r="BU428" s="5"/>
      <c r="BV428" s="5"/>
      <c r="BW428" s="5"/>
      <c r="BX428" s="4"/>
      <c r="BY428" s="4"/>
      <c r="BZ428" s="4"/>
      <c r="CA428" s="4"/>
      <c r="CB428" s="4"/>
      <c r="CC428" s="4"/>
      <c r="CD428" s="4"/>
      <c r="CE428" s="4"/>
      <c r="CF428" s="4"/>
      <c r="CG428" s="5"/>
      <c r="CH428" s="5"/>
      <c r="CI428" s="5"/>
      <c r="CJ428" s="4"/>
      <c r="CK428" s="4"/>
      <c r="CL428" s="4"/>
      <c r="CM428" s="4"/>
      <c r="CN428" s="4"/>
      <c r="CO428" s="4"/>
      <c r="CP428" s="4"/>
      <c r="CQ428" s="4"/>
      <c r="CR428" s="4"/>
      <c r="CS428" s="5"/>
      <c r="CT428" s="5"/>
    </row>
    <row r="429" spans="51:98" ht="21" hidden="1" customHeight="1" x14ac:dyDescent="0.25">
      <c r="AZ429" s="6" t="str">
        <f>IF(ISNUMBER(SEARCH("Practic",B43)),B43,"")</f>
        <v/>
      </c>
      <c r="BA429" s="4"/>
      <c r="BB429" s="4"/>
      <c r="BC429" s="4"/>
      <c r="BD429" s="4"/>
      <c r="BE429" s="4"/>
      <c r="BF429" s="4"/>
      <c r="BG429" s="4"/>
      <c r="BH429" s="4"/>
      <c r="BI429" s="5"/>
      <c r="BJ429" s="5"/>
      <c r="BK429" s="5"/>
      <c r="BL429" s="4"/>
      <c r="BM429" s="4"/>
      <c r="BN429" s="4"/>
      <c r="BO429" s="4"/>
      <c r="BP429" s="4"/>
      <c r="BQ429" s="4"/>
      <c r="BR429" s="4"/>
      <c r="BS429" s="4"/>
      <c r="BT429" s="4"/>
      <c r="BU429" s="5"/>
      <c r="BV429" s="5"/>
      <c r="BW429" s="5"/>
      <c r="BX429" s="4"/>
      <c r="BY429" s="4"/>
      <c r="BZ429" s="4"/>
      <c r="CA429" s="4"/>
      <c r="CB429" s="4"/>
      <c r="CC429" s="4"/>
      <c r="CD429" s="4"/>
      <c r="CE429" s="4"/>
      <c r="CF429" s="4"/>
      <c r="CG429" s="5"/>
      <c r="CH429" s="5"/>
      <c r="CI429" s="5"/>
      <c r="CJ429" s="4"/>
      <c r="CK429" s="4"/>
      <c r="CL429" s="4"/>
      <c r="CM429" s="4"/>
      <c r="CN429" s="4"/>
      <c r="CO429" s="4"/>
      <c r="CP429" s="4"/>
      <c r="CQ429" s="4"/>
      <c r="CR429" s="4"/>
      <c r="CS429" s="5"/>
      <c r="CT429" s="5"/>
    </row>
    <row r="430" spans="51:98" ht="21" hidden="1" customHeight="1" x14ac:dyDescent="0.25">
      <c r="BA430" s="4"/>
      <c r="BB430" s="4"/>
      <c r="BC430" s="4"/>
      <c r="BD430" s="4"/>
      <c r="BE430" s="4"/>
      <c r="BF430" s="4"/>
      <c r="BG430" s="4"/>
      <c r="BH430" s="4"/>
      <c r="BI430" s="5"/>
      <c r="BJ430" s="5"/>
      <c r="BK430" s="5"/>
      <c r="BL430" s="4"/>
      <c r="BM430" s="4"/>
      <c r="BN430" s="4"/>
      <c r="BO430" s="4"/>
      <c r="BP430" s="4"/>
      <c r="BQ430" s="4"/>
      <c r="BR430" s="4"/>
      <c r="BS430" s="4"/>
      <c r="BT430" s="4"/>
      <c r="BU430" s="5"/>
      <c r="BV430" s="5"/>
      <c r="BW430" s="5"/>
      <c r="BX430" s="4"/>
      <c r="BY430" s="4"/>
      <c r="BZ430" s="4"/>
      <c r="CA430" s="4"/>
      <c r="CB430" s="4"/>
      <c r="CC430" s="4"/>
      <c r="CD430" s="4"/>
      <c r="CE430" s="4"/>
      <c r="CF430" s="4"/>
      <c r="CG430" s="5"/>
      <c r="CH430" s="5"/>
      <c r="CI430" s="5"/>
      <c r="CJ430" s="4"/>
      <c r="CK430" s="4"/>
      <c r="CL430" s="4"/>
      <c r="CM430" s="4"/>
      <c r="CN430" s="4"/>
      <c r="CO430" s="4"/>
      <c r="CP430" s="4"/>
      <c r="CQ430" s="4"/>
      <c r="CR430" s="4"/>
      <c r="CS430" s="5"/>
      <c r="CT430" s="5"/>
    </row>
    <row r="431" spans="51:98" ht="21" hidden="1" customHeight="1" x14ac:dyDescent="0.25">
      <c r="BA431" s="4"/>
      <c r="BB431" s="4"/>
      <c r="BC431" s="4"/>
      <c r="BD431" s="4"/>
      <c r="BE431" s="4"/>
      <c r="BF431" s="4"/>
      <c r="BG431" s="4"/>
      <c r="BH431" s="4"/>
      <c r="BI431" s="5"/>
      <c r="BJ431" s="5"/>
      <c r="BK431" s="5"/>
      <c r="BL431" s="4"/>
      <c r="BM431" s="4"/>
      <c r="BN431" s="4"/>
      <c r="BO431" s="4"/>
      <c r="BP431" s="4"/>
      <c r="BQ431" s="4"/>
      <c r="BR431" s="4"/>
      <c r="BS431" s="4"/>
      <c r="BT431" s="4"/>
      <c r="BU431" s="5"/>
      <c r="BV431" s="5"/>
      <c r="BW431" s="5"/>
      <c r="BX431" s="4"/>
      <c r="BY431" s="4"/>
      <c r="BZ431" s="4"/>
      <c r="CA431" s="4"/>
      <c r="CB431" s="4"/>
      <c r="CC431" s="4"/>
      <c r="CD431" s="4"/>
      <c r="CE431" s="4"/>
      <c r="CF431" s="4"/>
      <c r="CG431" s="5"/>
      <c r="CH431" s="5"/>
      <c r="CI431" s="5"/>
      <c r="CJ431" s="4"/>
      <c r="CK431" s="4"/>
      <c r="CL431" s="4"/>
      <c r="CM431" s="4"/>
      <c r="CN431" s="4"/>
      <c r="CO431" s="4"/>
      <c r="CP431" s="4"/>
      <c r="CQ431" s="4"/>
      <c r="CR431" s="4"/>
      <c r="CS431" s="5"/>
      <c r="CT431" s="5"/>
    </row>
    <row r="432" spans="51:98" ht="21" hidden="1" customHeight="1" x14ac:dyDescent="0.25">
      <c r="BA432" s="4"/>
      <c r="BB432" s="4"/>
      <c r="BC432" s="4"/>
      <c r="BD432" s="4"/>
      <c r="BE432" s="4"/>
      <c r="BF432" s="4"/>
      <c r="BG432" s="4"/>
      <c r="BH432" s="4"/>
      <c r="BI432" s="5"/>
      <c r="BJ432" s="5"/>
      <c r="BK432" s="5"/>
      <c r="BL432" s="4"/>
      <c r="BM432" s="4"/>
      <c r="BN432" s="4"/>
      <c r="BO432" s="4"/>
      <c r="BP432" s="4"/>
      <c r="BQ432" s="4"/>
      <c r="BR432" s="4"/>
      <c r="BS432" s="4"/>
      <c r="BT432" s="4"/>
      <c r="BU432" s="5"/>
      <c r="BV432" s="5"/>
      <c r="BW432" s="5"/>
      <c r="BX432" s="4"/>
      <c r="BY432" s="4"/>
      <c r="BZ432" s="4"/>
      <c r="CA432" s="4"/>
      <c r="CB432" s="4"/>
      <c r="CC432" s="4"/>
      <c r="CD432" s="4"/>
      <c r="CE432" s="4"/>
      <c r="CF432" s="4"/>
      <c r="CG432" s="5"/>
      <c r="CH432" s="5"/>
      <c r="CI432" s="5"/>
      <c r="CJ432" s="4"/>
      <c r="CK432" s="4"/>
      <c r="CL432" s="4"/>
      <c r="CM432" s="4"/>
      <c r="CN432" s="4"/>
      <c r="CO432" s="4"/>
      <c r="CP432" s="4"/>
      <c r="CQ432" s="4"/>
      <c r="CR432" s="4"/>
      <c r="CS432" s="5"/>
      <c r="CT432" s="5"/>
    </row>
    <row r="433" spans="1:610" ht="21" hidden="1" customHeight="1" x14ac:dyDescent="0.25">
      <c r="AY433" s="6" t="str">
        <f>IF(ISNUMBER(SEARCH("Practic",B47)),B47,"")</f>
        <v/>
      </c>
      <c r="AZ433" s="4"/>
      <c r="BA433" s="4"/>
      <c r="BB433" s="4"/>
      <c r="BC433" s="4"/>
      <c r="BD433" s="4"/>
      <c r="BE433" s="4"/>
      <c r="BF433" s="4"/>
      <c r="BG433" s="4"/>
      <c r="BH433" s="4"/>
      <c r="BI433" s="5"/>
      <c r="BJ433" s="5"/>
      <c r="BK433" s="5"/>
      <c r="BL433" s="4"/>
      <c r="BM433" s="4"/>
      <c r="BN433" s="4"/>
      <c r="BO433" s="4"/>
      <c r="BP433" s="4"/>
      <c r="BQ433" s="4"/>
      <c r="BR433" s="4"/>
      <c r="BS433" s="4"/>
      <c r="BT433" s="4"/>
      <c r="BU433" s="5"/>
      <c r="BV433" s="5"/>
      <c r="BW433" s="5"/>
      <c r="BX433" s="4"/>
      <c r="BY433" s="4"/>
      <c r="BZ433" s="4"/>
      <c r="CA433" s="4"/>
      <c r="CB433" s="4"/>
      <c r="CC433" s="4"/>
      <c r="CD433" s="4"/>
      <c r="CE433" s="4"/>
      <c r="CF433" s="4"/>
      <c r="CG433" s="5"/>
      <c r="CH433" s="5"/>
      <c r="CI433" s="5"/>
      <c r="CJ433" s="4"/>
      <c r="CK433" s="4"/>
      <c r="CL433" s="4"/>
      <c r="CM433" s="4"/>
      <c r="CN433" s="4"/>
      <c r="CO433" s="4"/>
      <c r="CP433" s="4"/>
      <c r="CQ433" s="4"/>
      <c r="CR433" s="4"/>
      <c r="CS433" s="5"/>
      <c r="CT433" s="5"/>
    </row>
    <row r="434" spans="1:610" ht="21" hidden="1" customHeight="1" x14ac:dyDescent="0.25">
      <c r="AY434" s="6" t="str">
        <f>IF(ISNUMBER(SEARCH("Practic",B48)),B48,"")</f>
        <v/>
      </c>
      <c r="AZ434" s="4"/>
      <c r="BA434" s="4"/>
      <c r="BB434" s="4"/>
      <c r="BC434" s="4"/>
      <c r="BD434" s="4"/>
      <c r="BE434" s="4"/>
      <c r="BF434" s="4"/>
      <c r="BG434" s="4"/>
      <c r="BH434" s="4"/>
      <c r="BI434" s="5"/>
      <c r="BJ434" s="5"/>
      <c r="BK434" s="5"/>
      <c r="BL434" s="4"/>
      <c r="BM434" s="4"/>
      <c r="BN434" s="4"/>
      <c r="BO434" s="4"/>
      <c r="BP434" s="4"/>
      <c r="BQ434" s="4"/>
      <c r="BR434" s="4"/>
      <c r="BS434" s="4"/>
      <c r="BT434" s="4"/>
      <c r="BU434" s="5"/>
      <c r="BV434" s="5"/>
      <c r="BW434" s="5"/>
      <c r="BX434" s="4"/>
      <c r="BY434" s="4"/>
      <c r="BZ434" s="4"/>
      <c r="CA434" s="4"/>
      <c r="CB434" s="4"/>
      <c r="CC434" s="4"/>
      <c r="CD434" s="4"/>
      <c r="CE434" s="4"/>
      <c r="CF434" s="4"/>
      <c r="CG434" s="5"/>
      <c r="CH434" s="5"/>
      <c r="CI434" s="5"/>
      <c r="CJ434" s="4"/>
      <c r="CK434" s="4"/>
      <c r="CL434" s="4"/>
      <c r="CM434" s="4"/>
      <c r="CN434" s="4"/>
      <c r="CO434" s="4"/>
      <c r="CP434" s="4"/>
      <c r="CQ434" s="4"/>
      <c r="CR434" s="4"/>
      <c r="CS434" s="5"/>
      <c r="CT434" s="5"/>
    </row>
    <row r="435" spans="1:610" ht="21" hidden="1" customHeight="1" x14ac:dyDescent="0.25">
      <c r="AY435" s="6" t="s">
        <v>247</v>
      </c>
      <c r="AZ435" s="4" t="s">
        <v>248</v>
      </c>
      <c r="BA435" s="4" t="s">
        <v>249</v>
      </c>
      <c r="BB435" s="4"/>
      <c r="BC435" s="4"/>
      <c r="BD435" s="4"/>
      <c r="BE435" s="4"/>
      <c r="BF435" s="4"/>
      <c r="BG435" s="4"/>
      <c r="BH435" s="4"/>
      <c r="BI435" s="5"/>
      <c r="BJ435" s="5"/>
      <c r="BK435" s="5"/>
      <c r="BL435" s="4"/>
      <c r="BM435" s="4"/>
      <c r="BN435" s="4"/>
      <c r="BO435" s="4"/>
      <c r="BP435" s="4"/>
      <c r="BQ435" s="4"/>
      <c r="BR435" s="4"/>
      <c r="BS435" s="4"/>
      <c r="BT435" s="4"/>
      <c r="BU435" s="5"/>
      <c r="BV435" s="5"/>
      <c r="BW435" s="5"/>
      <c r="BX435" s="4"/>
      <c r="BY435" s="4"/>
      <c r="BZ435" s="4"/>
      <c r="CA435" s="4"/>
      <c r="CB435" s="4"/>
      <c r="CC435" s="4"/>
      <c r="CD435" s="4"/>
      <c r="CE435" s="4"/>
      <c r="CF435" s="4"/>
      <c r="CG435" s="5"/>
      <c r="CH435" s="5"/>
      <c r="CI435" s="5"/>
      <c r="CJ435" s="4"/>
      <c r="CK435" s="4"/>
      <c r="CL435" s="4"/>
      <c r="CM435" s="4"/>
      <c r="CN435" s="4"/>
      <c r="CO435" s="4"/>
      <c r="CP435" s="4"/>
      <c r="CQ435" s="4"/>
      <c r="CR435" s="4"/>
      <c r="CS435" s="5"/>
      <c r="CT435" s="5"/>
    </row>
    <row r="436" spans="1:610" ht="21" hidden="1" customHeight="1" x14ac:dyDescent="0.25">
      <c r="AZ436" s="4"/>
      <c r="BA436" s="4"/>
      <c r="BB436" s="4"/>
      <c r="BC436" s="4"/>
      <c r="BD436" s="4"/>
      <c r="BE436" s="4"/>
      <c r="BF436" s="4"/>
      <c r="BG436" s="4"/>
      <c r="BH436" s="4"/>
      <c r="BI436" s="5"/>
      <c r="BJ436" s="5"/>
      <c r="BK436" s="5"/>
      <c r="BL436" s="4"/>
      <c r="BM436" s="4"/>
      <c r="BN436" s="4"/>
      <c r="BO436" s="4"/>
      <c r="BP436" s="4"/>
      <c r="BQ436" s="4"/>
      <c r="BR436" s="4"/>
      <c r="BS436" s="4"/>
      <c r="BT436" s="4"/>
      <c r="BU436" s="5"/>
      <c r="BV436" s="5"/>
      <c r="BW436" s="5"/>
      <c r="BX436" s="4"/>
      <c r="BY436" s="4"/>
      <c r="BZ436" s="4"/>
      <c r="CA436" s="4"/>
      <c r="CB436" s="4"/>
      <c r="CC436" s="4"/>
      <c r="CD436" s="4"/>
      <c r="CE436" s="4"/>
      <c r="CF436" s="4"/>
      <c r="CG436" s="5"/>
      <c r="CH436" s="5"/>
      <c r="CI436" s="5"/>
      <c r="CJ436" s="4"/>
      <c r="CK436" s="4"/>
      <c r="CL436" s="4"/>
      <c r="CM436" s="4"/>
      <c r="CN436" s="4"/>
      <c r="CO436" s="4"/>
      <c r="CP436" s="4"/>
      <c r="CQ436" s="4"/>
      <c r="CR436" s="4"/>
      <c r="CS436" s="5"/>
      <c r="CT436" s="5"/>
    </row>
    <row r="437" spans="1:610" ht="21" hidden="1" customHeight="1" x14ac:dyDescent="0.25">
      <c r="AZ437" s="4"/>
      <c r="BA437" s="4"/>
      <c r="BB437" s="4"/>
      <c r="BC437" s="4"/>
      <c r="BD437" s="4"/>
      <c r="BE437" s="4"/>
      <c r="BF437" s="4"/>
      <c r="BG437" s="4"/>
      <c r="BH437" s="4"/>
      <c r="BI437" s="5"/>
      <c r="BJ437" s="5"/>
      <c r="BK437" s="5"/>
      <c r="BL437" s="4"/>
      <c r="BM437" s="4"/>
      <c r="BN437" s="4"/>
      <c r="BO437" s="4"/>
      <c r="BP437" s="4"/>
      <c r="BQ437" s="4"/>
      <c r="BR437" s="4"/>
      <c r="BS437" s="4"/>
      <c r="BT437" s="4"/>
      <c r="BU437" s="5"/>
      <c r="BV437" s="5"/>
      <c r="BW437" s="5"/>
      <c r="BX437" s="4"/>
      <c r="BY437" s="4"/>
      <c r="BZ437" s="4"/>
      <c r="CA437" s="4"/>
      <c r="CB437" s="4"/>
      <c r="CC437" s="4"/>
      <c r="CD437" s="4"/>
      <c r="CE437" s="4"/>
      <c r="CF437" s="4"/>
      <c r="CG437" s="5"/>
      <c r="CH437" s="5"/>
      <c r="CI437" s="5"/>
      <c r="CJ437" s="4"/>
      <c r="CK437" s="4"/>
      <c r="CL437" s="4"/>
      <c r="CM437" s="4"/>
      <c r="CN437" s="4"/>
      <c r="CO437" s="4"/>
      <c r="CP437" s="4"/>
      <c r="CQ437" s="4"/>
      <c r="CR437" s="4"/>
      <c r="CS437" s="5"/>
      <c r="CT437" s="5"/>
    </row>
    <row r="438" spans="1:610" ht="21" hidden="1" customHeight="1" x14ac:dyDescent="0.25">
      <c r="AY438" s="211" t="s">
        <v>187</v>
      </c>
      <c r="AZ438" s="212" t="str">
        <f>Coperta!A$3</f>
        <v>Universitatea Politehnica Timişoara</v>
      </c>
      <c r="BA438" s="4"/>
      <c r="BB438" s="4"/>
      <c r="BC438" s="4"/>
      <c r="BD438" s="4"/>
      <c r="BE438" s="4"/>
      <c r="BF438" s="4"/>
      <c r="BG438" s="4"/>
      <c r="BH438" s="4"/>
      <c r="BI438" s="5"/>
      <c r="BJ438" s="5"/>
      <c r="BK438" s="5"/>
      <c r="BL438" s="4"/>
      <c r="BM438" s="4"/>
      <c r="BN438" s="4"/>
      <c r="BO438" s="4"/>
      <c r="BP438" s="4"/>
      <c r="BQ438" s="4"/>
      <c r="BR438" s="4"/>
      <c r="BS438" s="4"/>
      <c r="BT438" s="4"/>
      <c r="BU438" s="5"/>
      <c r="BV438" s="5"/>
      <c r="BW438" s="5"/>
      <c r="BX438" s="4"/>
      <c r="BY438" s="4"/>
      <c r="BZ438" s="4"/>
      <c r="CA438" s="4"/>
      <c r="CB438" s="4"/>
      <c r="CC438" s="4"/>
      <c r="CD438" s="4"/>
      <c r="CE438" s="4"/>
      <c r="CF438" s="4"/>
      <c r="CG438" s="5"/>
      <c r="CH438" s="5"/>
      <c r="CI438" s="5"/>
      <c r="CJ438" s="4"/>
      <c r="CK438" s="4"/>
      <c r="CL438" s="4"/>
      <c r="CM438" s="4"/>
      <c r="CN438" s="4"/>
      <c r="CO438" s="4"/>
      <c r="CP438" s="4"/>
      <c r="CQ438" s="4"/>
      <c r="CR438" s="4"/>
      <c r="CS438" s="5"/>
      <c r="CT438" s="5"/>
    </row>
    <row r="439" spans="1:610" ht="21" hidden="1" customHeight="1" x14ac:dyDescent="0.25">
      <c r="AY439" s="211" t="s">
        <v>188</v>
      </c>
      <c r="AZ439" s="212" t="str">
        <f>Coperta!A$4</f>
        <v>Facultatea AUTOMATICĂ ȘI CALCULATOARE</v>
      </c>
      <c r="BA439" s="4"/>
      <c r="BB439" s="4"/>
      <c r="BC439" s="4"/>
      <c r="BD439" s="4"/>
      <c r="BE439" s="4"/>
      <c r="BF439" s="4"/>
      <c r="BG439" s="4"/>
      <c r="BH439" s="4"/>
      <c r="BI439" s="5"/>
      <c r="BJ439" s="5"/>
      <c r="BK439" s="5"/>
      <c r="BL439" s="4"/>
      <c r="BM439" s="4"/>
      <c r="BN439" s="4"/>
      <c r="BO439" s="4"/>
      <c r="BP439" s="4"/>
      <c r="BQ439" s="4"/>
      <c r="BR439" s="4"/>
      <c r="BS439" s="4"/>
      <c r="BT439" s="4"/>
      <c r="BU439" s="5"/>
      <c r="BV439" s="5"/>
      <c r="BW439" s="5"/>
      <c r="BX439" s="4"/>
      <c r="BY439" s="4"/>
      <c r="BZ439" s="4"/>
      <c r="CA439" s="4"/>
      <c r="CB439" s="4"/>
      <c r="CC439" s="4"/>
      <c r="CD439" s="4"/>
      <c r="CE439" s="4"/>
      <c r="CF439" s="4"/>
      <c r="CG439" s="5"/>
      <c r="CH439" s="5"/>
      <c r="CI439" s="5"/>
      <c r="CJ439" s="4"/>
      <c r="CK439" s="4"/>
      <c r="CL439" s="4"/>
      <c r="CM439" s="4"/>
      <c r="CN439" s="4"/>
      <c r="CO439" s="4"/>
      <c r="CP439" s="4"/>
      <c r="CQ439" s="4"/>
      <c r="CR439" s="4"/>
      <c r="CS439" s="5"/>
      <c r="CT439" s="5"/>
    </row>
    <row r="440" spans="1:610" ht="21" hidden="1" customHeight="1" x14ac:dyDescent="0.25">
      <c r="AY440" s="211" t="s">
        <v>189</v>
      </c>
      <c r="AZ440" s="212" t="str">
        <f>IF($E$12="L","Licenta","Master")</f>
        <v>Licenta</v>
      </c>
      <c r="BA440" s="4"/>
      <c r="BB440" s="4"/>
      <c r="BC440" s="4"/>
      <c r="BD440" s="4"/>
      <c r="BE440" s="4"/>
      <c r="BF440" s="4"/>
      <c r="BG440" s="4"/>
      <c r="BH440" s="4"/>
      <c r="BI440" s="5"/>
      <c r="BJ440" s="5"/>
      <c r="BK440" s="5"/>
      <c r="BL440" s="4"/>
      <c r="BM440" s="4"/>
      <c r="BN440" s="4"/>
      <c r="BO440" s="4"/>
      <c r="BP440" s="4"/>
      <c r="BQ440" s="4"/>
      <c r="BR440" s="4"/>
      <c r="BS440" s="4"/>
      <c r="BT440" s="4"/>
      <c r="BU440" s="5"/>
      <c r="BV440" s="5"/>
      <c r="BW440" s="5"/>
      <c r="BX440" s="4"/>
      <c r="BY440" s="4"/>
      <c r="BZ440" s="4"/>
      <c r="CA440" s="4"/>
      <c r="CB440" s="4"/>
      <c r="CC440" s="4"/>
      <c r="CD440" s="4"/>
      <c r="CE440" s="4"/>
      <c r="CF440" s="4"/>
      <c r="CG440" s="5"/>
      <c r="CH440" s="5"/>
      <c r="CI440" s="5"/>
      <c r="CJ440" s="4"/>
      <c r="CK440" s="4"/>
      <c r="CL440" s="4"/>
      <c r="CM440" s="4"/>
      <c r="CN440" s="4"/>
      <c r="CO440" s="4"/>
      <c r="CP440" s="4"/>
      <c r="CQ440" s="4"/>
      <c r="CR440" s="4"/>
      <c r="CS440" s="5"/>
      <c r="CT440" s="5"/>
    </row>
    <row r="441" spans="1:610" ht="21" hidden="1" customHeight="1" x14ac:dyDescent="0.25">
      <c r="AY441" s="211" t="s">
        <v>190</v>
      </c>
      <c r="AZ441" s="212" t="str">
        <f>Coperta!J$25</f>
        <v>AUTOMATICĂ ȘI INFORMATICĂ APLICATĂ</v>
      </c>
      <c r="BA441" s="4"/>
      <c r="BB441" s="4"/>
      <c r="BC441" s="4"/>
      <c r="BD441" s="4"/>
      <c r="BE441" s="4"/>
      <c r="BF441" s="4"/>
      <c r="BG441" s="4"/>
      <c r="BH441" s="4"/>
      <c r="BI441" s="5"/>
      <c r="BJ441" s="5"/>
      <c r="BK441" s="5"/>
      <c r="BL441" s="4"/>
      <c r="BM441" s="4"/>
      <c r="BN441" s="4"/>
      <c r="BO441" s="4"/>
      <c r="BP441" s="4"/>
      <c r="BQ441" s="4"/>
      <c r="BR441" s="4"/>
      <c r="BS441" s="4"/>
      <c r="BT441" s="4"/>
      <c r="BU441" s="5"/>
      <c r="BV441" s="5"/>
      <c r="BW441" s="5"/>
      <c r="BX441" s="4"/>
      <c r="BY441" s="4"/>
      <c r="BZ441" s="4"/>
      <c r="CA441" s="4"/>
      <c r="CB441" s="4"/>
      <c r="CC441" s="4"/>
      <c r="CD441" s="4"/>
      <c r="CE441" s="4"/>
      <c r="CF441" s="4"/>
      <c r="CG441" s="5"/>
      <c r="CH441" s="5"/>
      <c r="CI441" s="5"/>
      <c r="CJ441" s="4"/>
      <c r="CK441" s="4"/>
      <c r="CL441" s="4"/>
      <c r="CM441" s="4"/>
      <c r="CN441" s="4"/>
      <c r="CO441" s="4"/>
      <c r="CP441" s="4"/>
      <c r="CQ441" s="4"/>
      <c r="CR441" s="4"/>
      <c r="CS441" s="5"/>
      <c r="CT441" s="5"/>
    </row>
    <row r="442" spans="1:610" ht="21" hidden="1" customHeight="1" x14ac:dyDescent="0.25">
      <c r="AZ442" s="4"/>
      <c r="BA442" s="4"/>
      <c r="BB442" s="4"/>
      <c r="BC442" s="4"/>
      <c r="BD442" s="4"/>
      <c r="BE442" s="4"/>
      <c r="BF442" s="4"/>
      <c r="BG442" s="4"/>
      <c r="BH442" s="4"/>
      <c r="BI442" s="5"/>
      <c r="BJ442" s="5"/>
      <c r="BK442" s="5"/>
      <c r="BL442" s="4"/>
      <c r="BM442" s="4"/>
      <c r="BN442" s="4"/>
      <c r="BO442" s="4"/>
      <c r="BP442" s="4"/>
      <c r="BQ442" s="4"/>
      <c r="BR442" s="4"/>
      <c r="BS442" s="4"/>
      <c r="BT442" s="4"/>
      <c r="BU442" s="5"/>
      <c r="BV442" s="5"/>
      <c r="BW442" s="5"/>
      <c r="BX442" s="4"/>
      <c r="BY442" s="4"/>
      <c r="BZ442" s="4"/>
      <c r="CA442" s="4"/>
      <c r="CB442" s="4"/>
      <c r="CC442" s="4"/>
      <c r="CD442" s="4"/>
      <c r="CE442" s="4"/>
      <c r="CF442" s="4"/>
      <c r="CG442" s="5"/>
      <c r="CH442" s="5"/>
      <c r="CI442" s="5"/>
      <c r="CJ442" s="4"/>
      <c r="CK442" s="4"/>
      <c r="CL442" s="4"/>
      <c r="CM442" s="4"/>
      <c r="CN442" s="4"/>
      <c r="CO442" s="4"/>
      <c r="CP442" s="4"/>
      <c r="CQ442" s="4"/>
      <c r="CR442" s="4"/>
      <c r="CS442" s="5"/>
      <c r="CT442" s="5"/>
    </row>
    <row r="443" spans="1:610" ht="21" hidden="1" customHeight="1" x14ac:dyDescent="0.25">
      <c r="AX443" s="414" t="s">
        <v>216</v>
      </c>
      <c r="AY443" s="415"/>
      <c r="AZ443" s="415"/>
      <c r="BA443" s="415"/>
      <c r="BB443" s="415"/>
      <c r="BC443" s="415"/>
      <c r="BD443" s="415"/>
      <c r="BE443" s="415"/>
      <c r="BF443" s="415"/>
      <c r="BG443" s="415"/>
      <c r="BH443" s="415"/>
      <c r="BI443" s="415"/>
      <c r="BJ443" s="415"/>
      <c r="BK443" s="415"/>
      <c r="BL443" s="415"/>
      <c r="BM443" s="415"/>
      <c r="BN443" s="415"/>
      <c r="BO443" s="415"/>
      <c r="BP443" s="415"/>
      <c r="BQ443" s="415"/>
      <c r="BR443" s="415"/>
      <c r="BS443" s="415"/>
      <c r="BT443" s="415"/>
      <c r="BU443" s="415"/>
      <c r="BV443" s="416"/>
      <c r="BY443" s="4"/>
      <c r="BZ443" s="4"/>
      <c r="CA443" s="4"/>
      <c r="CB443" s="4"/>
      <c r="CC443" s="4"/>
      <c r="CD443" s="4"/>
      <c r="CE443" s="4"/>
      <c r="CF443" s="4"/>
      <c r="CG443" s="5"/>
      <c r="CH443" s="5"/>
      <c r="CI443" s="5"/>
      <c r="CJ443" s="4"/>
      <c r="CK443" s="4"/>
      <c r="CL443" s="4"/>
      <c r="CM443" s="4"/>
      <c r="CN443" s="4"/>
      <c r="CO443" s="4"/>
      <c r="CP443" s="4"/>
      <c r="CQ443" s="4"/>
      <c r="CR443" s="4"/>
      <c r="CS443" s="5"/>
      <c r="CT443" s="5"/>
    </row>
    <row r="444" spans="1:610" s="113" customFormat="1" ht="21" hidden="1" customHeight="1" x14ac:dyDescent="0.3">
      <c r="A444" s="6"/>
      <c r="B444" s="4"/>
      <c r="C444" s="4"/>
      <c r="D444" s="4"/>
      <c r="E444" s="4"/>
      <c r="F444" s="4"/>
      <c r="G444" s="4"/>
      <c r="H444" s="4"/>
      <c r="I444" s="4"/>
      <c r="J444" s="4"/>
      <c r="K444" s="4"/>
      <c r="L444" s="5"/>
      <c r="M444" s="5"/>
      <c r="N444" s="4"/>
      <c r="O444" s="286"/>
      <c r="P444" s="4"/>
      <c r="Q444" s="4"/>
      <c r="R444" s="4"/>
      <c r="S444" s="4"/>
      <c r="T444" s="4"/>
      <c r="U444" s="4"/>
      <c r="V444" s="4"/>
      <c r="W444" s="4"/>
      <c r="X444" s="5"/>
      <c r="Y444" s="5"/>
      <c r="Z444" s="4"/>
      <c r="AA444" s="4"/>
      <c r="AB444" s="4"/>
      <c r="AC444" s="4"/>
      <c r="AD444" s="4"/>
      <c r="AE444" s="4"/>
      <c r="AF444" s="4"/>
      <c r="AG444" s="4"/>
      <c r="AH444" s="4"/>
      <c r="AI444" s="4"/>
      <c r="AJ444" s="5"/>
      <c r="AK444" s="5"/>
      <c r="AL444" s="4"/>
      <c r="AM444" s="4"/>
      <c r="AN444" s="4"/>
      <c r="AO444" s="4"/>
      <c r="AP444" s="4"/>
      <c r="AQ444" s="4"/>
      <c r="AR444" s="4"/>
      <c r="AS444" s="4"/>
      <c r="AT444" s="4"/>
      <c r="AU444" s="4"/>
      <c r="AV444" s="5"/>
      <c r="AW444" s="5"/>
      <c r="AX444" s="213" t="s">
        <v>215</v>
      </c>
      <c r="AY444" s="213" t="s">
        <v>185</v>
      </c>
      <c r="AZ444" s="213" t="s">
        <v>186</v>
      </c>
      <c r="BA444" s="213" t="s">
        <v>191</v>
      </c>
      <c r="BB444" s="213" t="s">
        <v>194</v>
      </c>
      <c r="BC444" s="213" t="s">
        <v>192</v>
      </c>
      <c r="BD444" s="213" t="s">
        <v>193</v>
      </c>
      <c r="BE444" s="213" t="s">
        <v>202</v>
      </c>
      <c r="BF444" s="213" t="s">
        <v>203</v>
      </c>
      <c r="BG444" s="213" t="s">
        <v>207</v>
      </c>
      <c r="BH444" s="213" t="s">
        <v>204</v>
      </c>
      <c r="BI444" s="213" t="s">
        <v>205</v>
      </c>
      <c r="BJ444" s="213" t="s">
        <v>196</v>
      </c>
      <c r="BK444" s="217" t="s">
        <v>275</v>
      </c>
      <c r="BL444" s="256" t="s">
        <v>206</v>
      </c>
      <c r="BM444" s="213" t="s">
        <v>199</v>
      </c>
      <c r="BN444" s="255" t="s">
        <v>276</v>
      </c>
      <c r="BO444" s="217" t="s">
        <v>209</v>
      </c>
      <c r="BP444" s="213" t="s">
        <v>200</v>
      </c>
      <c r="BQ444" s="213" t="s">
        <v>197</v>
      </c>
      <c r="BR444" s="213" t="s">
        <v>198</v>
      </c>
      <c r="BS444" s="213" t="s">
        <v>195</v>
      </c>
      <c r="BT444" s="213" t="s">
        <v>225</v>
      </c>
      <c r="BU444" s="213" t="s">
        <v>210</v>
      </c>
      <c r="BV444" s="213" t="s">
        <v>211</v>
      </c>
      <c r="BW444" s="316" t="s">
        <v>299</v>
      </c>
      <c r="BX444" s="213"/>
      <c r="BY444" s="114"/>
      <c r="BZ444" s="114"/>
      <c r="CA444" s="114"/>
      <c r="CB444" s="114"/>
      <c r="CC444" s="114"/>
      <c r="CD444" s="114"/>
      <c r="CE444" s="114"/>
      <c r="CF444" s="114"/>
      <c r="CG444" s="114"/>
      <c r="CH444" s="114"/>
      <c r="CI444" s="114"/>
      <c r="CJ444" s="114"/>
      <c r="CK444" s="114"/>
      <c r="CL444" s="114"/>
      <c r="CM444" s="114"/>
      <c r="CN444" s="114"/>
      <c r="CO444" s="114"/>
      <c r="CP444" s="114"/>
      <c r="CQ444" s="114"/>
      <c r="CR444" s="114"/>
      <c r="CS444" s="114"/>
      <c r="CT444" s="114"/>
    </row>
    <row r="445" spans="1:610" ht="21" hidden="1" customHeight="1" x14ac:dyDescent="0.3">
      <c r="A445" s="113"/>
      <c r="B445" s="113"/>
      <c r="C445" s="113"/>
      <c r="D445" s="113" t="s">
        <v>286</v>
      </c>
      <c r="E445" s="113"/>
      <c r="F445" s="305" t="s">
        <v>195</v>
      </c>
      <c r="G445" s="1"/>
      <c r="H445" s="305" t="s">
        <v>6</v>
      </c>
      <c r="I445" s="305" t="s">
        <v>284</v>
      </c>
      <c r="J445" s="305" t="s">
        <v>285</v>
      </c>
      <c r="K445" s="1" t="s">
        <v>289</v>
      </c>
      <c r="L445" s="305" t="s">
        <v>198</v>
      </c>
      <c r="M445" s="1"/>
      <c r="N445" s="305" t="s">
        <v>277</v>
      </c>
      <c r="O445" s="305" t="s">
        <v>274</v>
      </c>
      <c r="P445" s="2"/>
      <c r="Q445" s="113"/>
      <c r="R445" s="113"/>
      <c r="S445" s="113"/>
      <c r="T445" s="113"/>
      <c r="U445" s="113"/>
      <c r="V445" s="113"/>
      <c r="W445" s="113"/>
      <c r="X445" s="113"/>
      <c r="Y445" s="113"/>
      <c r="Z445" s="113"/>
      <c r="AA445" s="113"/>
      <c r="AB445" s="113"/>
      <c r="AC445" s="113"/>
      <c r="AD445" s="113"/>
      <c r="AE445" s="113"/>
      <c r="AF445" s="113"/>
      <c r="AG445" s="113"/>
      <c r="AH445" s="113"/>
      <c r="AI445" s="113"/>
      <c r="AJ445" s="113"/>
      <c r="AK445" s="113"/>
      <c r="AL445" s="113"/>
      <c r="AM445" s="113"/>
      <c r="AN445" s="113"/>
      <c r="AO445" s="113"/>
      <c r="AP445" s="113"/>
      <c r="AQ445" s="113"/>
      <c r="AR445" s="113"/>
      <c r="AS445" s="113"/>
      <c r="AT445" s="113"/>
      <c r="AU445" s="113"/>
      <c r="AV445" s="113"/>
      <c r="AW445" s="113"/>
      <c r="AX445" s="218" t="str">
        <f>$B$21</f>
        <v>L021.23.01.F1</v>
      </c>
      <c r="AY445" s="105">
        <v>1</v>
      </c>
      <c r="AZ445" s="105" t="str">
        <f>IF(COUNTIFS($B$19,"&lt;&gt;"&amp;"",$B$19,"&lt;&gt;practic?*",$B$19,"&lt;&gt;*op?ional*",$B$19,"&lt;&gt;*Disciplin? facultativ?*",$B$19,"&lt;&gt;*Examen de diplom?*"),$B$19,"")</f>
        <v>Analiză matematică</v>
      </c>
      <c r="BA445" s="105">
        <f>IF($AZ$445="","",ROUND(RIGHT($B$18,1)/2,0))</f>
        <v>1</v>
      </c>
      <c r="BB445" s="105" t="str">
        <f>IF($AZ$445="","",RIGHT($B$18,1))</f>
        <v>1</v>
      </c>
      <c r="BC445" s="105" t="str">
        <f>IF($AZ$445="","",$F$21)</f>
        <v>E</v>
      </c>
      <c r="BD445" s="105" t="str">
        <f>IF($AZ$445="","","DI")</f>
        <v>DI</v>
      </c>
      <c r="BE445" s="104">
        <f>IF($AZ445&lt;&gt;"",ROUND(BH445/14,1),"")</f>
        <v>2</v>
      </c>
      <c r="BF445" s="104">
        <f>IF($AZ445&lt;&gt;"",ROUND(BI445/14,1),"")</f>
        <v>2</v>
      </c>
      <c r="BG445" s="104">
        <f>IF($AZ445&lt;&gt;"",BE445+BF445,"")</f>
        <v>4</v>
      </c>
      <c r="BH445" s="105">
        <f>IF(COUNTIFS($B$19,"&lt;&gt;"&amp;"",$B$19,"&lt;&gt;practic?*",$B$19,"&lt;&gt;*Elaborare proiect de diplom?*",$B$19,"&lt;&gt;*op?ional*",$B$19,"&lt;&gt;*Disciplin? facultativ?*", $B$19,"&lt;&gt;*Examen de diplom?*"),$G$21,"")</f>
        <v>28</v>
      </c>
      <c r="BI445" s="101">
        <f>IF(COUNTIFS($B$19,"&lt;&gt;"&amp;"",$B$19,"&lt;&gt;practic?*",$B$19,"&lt;&gt;*Elaborare proiect de diplom?*",$B$19,"&lt;&gt;*op?ional*",$B$19,"&lt;&gt;*Disciplin? facultativ?*", $B$19,"&lt;&gt;*Examen de diplom?*"),($H$21+$I$21+$J$21),"")</f>
        <v>28</v>
      </c>
      <c r="BJ445" s="104">
        <f>IF($AZ445&lt;&gt;"",BH445+BI445,"")</f>
        <v>56</v>
      </c>
      <c r="BK445" s="101">
        <f>IF($AZ445&lt;&gt;"",ROUND(BN445/14,1),"")</f>
        <v>0</v>
      </c>
      <c r="BL445" s="101">
        <f>IF($AZ445&lt;&gt;"",ROUND(BO445/14,1),"")</f>
        <v>0</v>
      </c>
      <c r="BM445" s="104">
        <f>IF($AZ445="","",IF($BK445&lt;&gt;"",$BK445,0)+IF($BL445&lt;&gt;"",$BL445,0))</f>
        <v>0</v>
      </c>
      <c r="BN445" s="101">
        <f>IF(AZ445&lt;&gt;"",K$21,"")</f>
        <v>0</v>
      </c>
      <c r="BO445" s="105" t="str">
        <f>IF(COUNTIF($AZ445,"=*Elaborare proiect de diplom?*"),$J$21,"0")</f>
        <v>0</v>
      </c>
      <c r="BP445" s="104">
        <f>IF($AZ445="","",IF($BN445&lt;&gt;"",$BN445,0)+IF($BO445&lt;&gt;"",$BO445,0))</f>
        <v>0</v>
      </c>
      <c r="BQ445" s="101">
        <f>IF($AZ445&lt;&gt;"",ROUND(BR445/14,1),"")</f>
        <v>4.9000000000000004</v>
      </c>
      <c r="BR445" s="105">
        <f>IF(COUNTIFS($B$19,"&lt;&gt;"&amp;"",$B$19,"&lt;&gt;practic?*",$B$19,"&lt;&gt;*op?ional*",$B$19,"&lt;&gt;*Disciplin? facultativ?*", $B$19,"&lt;&gt;*Examen de diplom?*"),IF($M$21&lt;&gt;"",$M$21,""),"")</f>
        <v>69</v>
      </c>
      <c r="BS445" s="105">
        <f>IF($AZ$445="","",$E$21)</f>
        <v>5</v>
      </c>
      <c r="BT445" s="104" t="str">
        <f>IF(COUNTIFS($B$19,"&lt;&gt;"&amp;"",$B$19,"&lt;&gt;practic?*",$B$19,"&lt;&gt;*op?ional*",$B$19,"&lt;&gt;*Disciplin? facultativ?*",$B$19,"&lt;&gt;*Examen de diplom?*"),$L$21,"")</f>
        <v>DF</v>
      </c>
      <c r="BU445" s="104">
        <f>IF($AZ445="","",IF($BG445&lt;&gt;"",$BG445,0)+IF($BM445&lt;&gt;"",$BM445,0)+IF($BQ445&lt;&gt;"",$BQ445,0))</f>
        <v>8.9</v>
      </c>
      <c r="BV445" s="105">
        <f>IF($AZ445="","",IF($BJ445&lt;&gt;"",$BJ445,0)+IF($BP445&lt;&gt;"",$BP445,0)+IF($BR445&lt;&gt;"",$BR445,0))</f>
        <v>125</v>
      </c>
      <c r="BW445" s="101" t="str">
        <f t="shared" ref="BW445:BW508" si="13">IF($AZ445="","",CONCATENATE("20",G$12+BA445-1))</f>
        <v>2023</v>
      </c>
      <c r="BX445" s="102"/>
      <c r="BY445" s="4"/>
      <c r="BZ445" s="4"/>
      <c r="CA445" s="4"/>
      <c r="CB445" s="4"/>
      <c r="CC445" s="4"/>
      <c r="CD445" s="4"/>
      <c r="CE445" s="4"/>
      <c r="CF445" s="4"/>
      <c r="CG445" s="5"/>
      <c r="CH445" s="5"/>
      <c r="CI445" s="5"/>
      <c r="CJ445" s="4"/>
      <c r="CK445" s="4"/>
      <c r="CL445" s="4"/>
      <c r="CM445" s="4"/>
      <c r="CN445" s="4"/>
      <c r="CO445" s="4"/>
      <c r="CP445" s="4"/>
      <c r="CQ445" s="4"/>
      <c r="CR445" s="4"/>
      <c r="CS445" s="5"/>
      <c r="CT445" s="5"/>
    </row>
    <row r="446" spans="1:610" ht="21" hidden="1" customHeight="1" x14ac:dyDescent="0.25">
      <c r="D446" s="300">
        <f>IF(AND((F446&gt;0), (N446&gt;0)),1,0)</f>
        <v>1</v>
      </c>
      <c r="F446" s="105">
        <f>E$21</f>
        <v>5</v>
      </c>
      <c r="H446" s="105">
        <f>G$21</f>
        <v>28</v>
      </c>
      <c r="I446" s="101">
        <f>$H$21+$I$21+$J$21</f>
        <v>28</v>
      </c>
      <c r="J446" s="104">
        <f>H446+I446</f>
        <v>56</v>
      </c>
      <c r="K446" s="4">
        <f>$K$21</f>
        <v>0</v>
      </c>
      <c r="L446" s="105">
        <f>$M$21</f>
        <v>69</v>
      </c>
      <c r="N446" s="101">
        <f>IF(ISNUMBER(L446+K446+J446), L446+K446+J446,0)</f>
        <v>125</v>
      </c>
      <c r="O446" s="318" t="b">
        <f>IF(D446=0,TRUE, IF(N446/25=F446,TRUE,FALSE))</f>
        <v>1</v>
      </c>
      <c r="P446" s="306">
        <f t="shared" ref="P446:P468" si="14">N446/F446</f>
        <v>25</v>
      </c>
      <c r="AX446" s="102" t="str">
        <f>$B$24</f>
        <v>L021.23.01.F2</v>
      </c>
      <c r="AY446" s="101">
        <v>2</v>
      </c>
      <c r="AZ446" s="101" t="str">
        <f>IF(COUNTIFS($B$22,"&lt;&gt;"&amp;"",$B$22,"&lt;&gt;practic?*",$B$22,"&lt;&gt;*op?ional*",$B$22,"&lt;&gt;*Disciplin? facultativ?*", $B$22,"&lt;&gt;*Examen de diplom?*"),$B$22,"")</f>
        <v>Algebră liniară, geometrie analitică și diferențială</v>
      </c>
      <c r="BA446" s="101">
        <f>IF($AZ$446="","",ROUND(RIGHT($B$18,1)/2,0))</f>
        <v>1</v>
      </c>
      <c r="BB446" s="101" t="str">
        <f>IF($AZ$446="","",RIGHT($B$18,1))</f>
        <v>1</v>
      </c>
      <c r="BC446" s="101" t="str">
        <f>IF($AZ$446="","",$F$24)</f>
        <v>E</v>
      </c>
      <c r="BD446" s="101" t="str">
        <f>IF($AZ$446="","","DI")</f>
        <v>DI</v>
      </c>
      <c r="BE446" s="104">
        <f t="shared" ref="BE446:BE455" si="15">IF($AZ446&lt;&gt;"",ROUND(BH446/14,1),"")</f>
        <v>2</v>
      </c>
      <c r="BF446" s="104">
        <f t="shared" ref="BF446:BF455" si="16">IF($AZ446&lt;&gt;"",ROUND(BI446/14,1),"")</f>
        <v>2</v>
      </c>
      <c r="BG446" s="104">
        <f t="shared" ref="BG446:BG454" si="17">IF($AZ446&lt;&gt;"",BE446+BF446,"")</f>
        <v>4</v>
      </c>
      <c r="BH446" s="140">
        <f>IF(COUNTIFS($B$22,"&lt;&gt;"&amp;"",$B$22,"&lt;&gt;practic?*",$B$22,"&lt;&gt;*Elaborare proiect de diplom?*",$B$22,"&lt;&gt;*op?ional*",$B$22,"&lt;&gt;*Disciplin? facultativ?*", $B$22,"&lt;&gt;*Examen de diplom?*"),$G$24,"")</f>
        <v>28</v>
      </c>
      <c r="BI446" s="101">
        <f>IF(COUNTIFS($B$22,"&lt;&gt;"&amp;"",$B$22,"&lt;&gt;practic?*",$B$22,"&lt;&gt;*Elaborare proiect de diplom?*",$B$22,"&lt;&gt;*op?ional*",$B$22,"&lt;&gt;*Disciplin? facultativ?*", $B$22,"&lt;&gt;*Examen de diplom?*"),($H$24+$I$24+$J$24),"")</f>
        <v>28</v>
      </c>
      <c r="BJ446" s="104">
        <f>IF($AZ446&lt;&gt;"",BH446+BI446,"")</f>
        <v>56</v>
      </c>
      <c r="BK446" s="101">
        <f>IF($AZ446&lt;&gt;"",ROUND(BN446/14,1),"")</f>
        <v>0</v>
      </c>
      <c r="BL446" s="101">
        <f t="shared" ref="BL446:BL455" si="18">IF($AZ446&lt;&gt;"",ROUND(BO446/14,1),"")</f>
        <v>0</v>
      </c>
      <c r="BM446" s="104">
        <f t="shared" ref="BM446:BM455" si="19">IF($AZ446="","",IF($BK446&lt;&gt;"",$BK446,0)+IF($BL446&lt;&gt;"",$BL446,0))</f>
        <v>0</v>
      </c>
      <c r="BN446" s="101">
        <f>IF(AZ446&lt;&gt;"",K$24,"")</f>
        <v>0</v>
      </c>
      <c r="BO446" s="105" t="str">
        <f>IF(COUNTIF($AZ446,"=*Elaborare proiect de diplom?*"),$J$24,"0")</f>
        <v>0</v>
      </c>
      <c r="BP446" s="104">
        <f t="shared" ref="BP446:BP455" si="20">IF($AZ446="","",IF($BN446&lt;&gt;"",$BN446,0)+IF($BO446&lt;&gt;"",$BO446,0))</f>
        <v>0</v>
      </c>
      <c r="BQ446" s="101">
        <f t="shared" ref="BQ446:BQ455" si="21">IF($AZ446&lt;&gt;"",ROUND(BR446/14,1),"")</f>
        <v>4.9000000000000004</v>
      </c>
      <c r="BR446" s="101">
        <f>IF(COUNTIFS($B$22,"&lt;&gt;"&amp;"",$B$22,"&lt;&gt;practic?*",$B$22,"&lt;&gt;*op?ional*",$B$22,"&lt;&gt;*Disciplin? facultativ?*", $B$22,"&lt;&gt;*Examen de diplom?*"),IF($M$24&lt;&gt;"",$M$24,""),"")</f>
        <v>69</v>
      </c>
      <c r="BS446" s="101">
        <f>IF($AZ$446="","",$E$24)</f>
        <v>5</v>
      </c>
      <c r="BT446" s="140" t="str">
        <f>IF(COUNTIFS($B$22,"&lt;&gt;"&amp;"",$B$22,"&lt;&gt;practic?*",$B$22,"&lt;&gt;*op?ional*",$B$22,"&lt;&gt;*Disciplin? facultativ?*",$B$22,"&lt;&gt;*Examen de diplom?*"),$L$24,"")</f>
        <v>DF</v>
      </c>
      <c r="BU446" s="104">
        <f t="shared" ref="BU446:BU455" si="22">IF($AZ446="","",IF($BG446&lt;&gt;"",$BG446,0)+IF($BM446&lt;&gt;"",$BM446,0)+IF($BQ446&lt;&gt;"",$BQ446,0))</f>
        <v>8.9</v>
      </c>
      <c r="BV446" s="105">
        <f t="shared" ref="BV446:BV455" si="23">IF($AZ446="","",IF($BJ446&lt;&gt;"",$BJ446,0)+IF($BP446&lt;&gt;"",$BP446,0)+IF($BR446&lt;&gt;"",$BR446,0))</f>
        <v>125</v>
      </c>
      <c r="BW446" s="101" t="str">
        <f t="shared" si="13"/>
        <v>2023</v>
      </c>
      <c r="BX446" s="102"/>
      <c r="BY446" s="4"/>
      <c r="BZ446" s="4"/>
      <c r="CA446" s="4"/>
      <c r="CB446" s="4"/>
      <c r="CC446" s="4"/>
      <c r="CD446" s="4"/>
      <c r="CE446" s="4"/>
      <c r="CF446" s="4"/>
      <c r="CG446" s="5"/>
      <c r="CH446" s="5"/>
      <c r="CI446" s="5"/>
      <c r="CJ446" s="4"/>
      <c r="CK446" s="4"/>
      <c r="CL446" s="4"/>
      <c r="CM446" s="4"/>
      <c r="CN446" s="4"/>
      <c r="CO446" s="4"/>
      <c r="CP446" s="4"/>
      <c r="CQ446" s="4"/>
      <c r="CR446" s="4"/>
      <c r="CS446" s="5"/>
      <c r="CT446" s="5"/>
      <c r="WL446" s="101">
        <f>IF(COUNTIFS($B$22,"&lt;&gt;"&amp;"",$B$22,"&lt;&gt;practic?*",$B$22,"&lt;&gt;*Elaborare proiect de diplom?*",$B$22,"&lt;&gt;*op?ional*",$B$22,"&lt;&gt;*Disciplin? facultativ?*", $B$22,"&lt;&gt;*Examen de diplom?*"),ROUND($G$24/14,1),"")</f>
        <v>2</v>
      </c>
    </row>
    <row r="447" spans="1:610" ht="21" hidden="1" customHeight="1" x14ac:dyDescent="0.25">
      <c r="D447" s="300">
        <f t="shared" ref="D447:D456" si="24">IF(AND((F447&gt;0), (N447&gt;0)),1,0)</f>
        <v>1</v>
      </c>
      <c r="F447" s="101">
        <f>E$24</f>
        <v>5</v>
      </c>
      <c r="H447" s="101">
        <f>G$24</f>
        <v>28</v>
      </c>
      <c r="I447" s="101">
        <f>$H$24+$I$24+$J$24</f>
        <v>28</v>
      </c>
      <c r="J447" s="104">
        <f t="shared" ref="J447:J456" si="25">H447+I447</f>
        <v>56</v>
      </c>
      <c r="K447" s="4">
        <f>$K$24</f>
        <v>0</v>
      </c>
      <c r="L447" s="101">
        <f>$M$24</f>
        <v>69</v>
      </c>
      <c r="N447" s="101">
        <f t="shared" ref="N447:N456" si="26">IF(ISNUMBER(L447+K447+J447), L447+K447+J447,0)</f>
        <v>125</v>
      </c>
      <c r="O447" s="300" t="b">
        <f t="shared" ref="O447:O456" si="27">IF(D447=0,TRUE, IF(N447/25=F447,TRUE,FALSE))</f>
        <v>1</v>
      </c>
      <c r="P447" s="306">
        <f t="shared" si="14"/>
        <v>25</v>
      </c>
      <c r="AX447" s="102" t="str">
        <f>$B$27</f>
        <v>L021.23.01.F3</v>
      </c>
      <c r="AY447" s="101">
        <v>3</v>
      </c>
      <c r="AZ447" s="101" t="str">
        <f>IF(COUNTIFS($B$25,"&lt;&gt;"&amp;"",$B$25,"&lt;&gt;practic?*",$B$25,"&lt;&gt;*op?ional*",$B$25,"&lt;&gt;*Disciplin? facultativ?*",$B$25,"&lt;&gt;*Examen de diplom?*"),$B$25,"")</f>
        <v>Fizică</v>
      </c>
      <c r="BA447" s="101">
        <f>IF($AZ$447="","",ROUND(RIGHT($B$18,1)/2,0))</f>
        <v>1</v>
      </c>
      <c r="BB447" s="101" t="str">
        <f>IF($AZ$447="","",RIGHT($B$18,1))</f>
        <v>1</v>
      </c>
      <c r="BC447" s="101" t="str">
        <f>IF($AZ$447="","",$F$27)</f>
        <v>D</v>
      </c>
      <c r="BD447" s="101" t="str">
        <f>IF($AZ$447="","","DI")</f>
        <v>DI</v>
      </c>
      <c r="BE447" s="104">
        <f t="shared" si="15"/>
        <v>3</v>
      </c>
      <c r="BF447" s="104">
        <f t="shared" si="16"/>
        <v>2</v>
      </c>
      <c r="BG447" s="104">
        <f t="shared" si="17"/>
        <v>5</v>
      </c>
      <c r="BH447" s="101">
        <f>IF(COUNTIFS($B$25,"&lt;&gt;"&amp;"",$B$25,"&lt;&gt;practic?*",$B$25,"&lt;&gt;*Elaborare proiect de diplom?*",$B$25,"&lt;&gt;*op?ional*",$B$25,"&lt;&gt;*Disciplin? facultativ?*", $B$25,"&lt;&gt;*Examen de diplom?*"),$G$27,"")</f>
        <v>42</v>
      </c>
      <c r="BI447" s="101">
        <f>IF(COUNTIFS($B$25,"&lt;&gt;"&amp;"",$B$25,"&lt;&gt;practic?*",$B$25,"&lt;&gt;*Elaborare proiect de diplom?*",$B$25,"&lt;&gt;*op?ional*",$B$25,"&lt;&gt;*Disciplin? facultativ?*", $B$25,"&lt;&gt;*Examen de diplom?*"),($H$27+$I$27+$J$27),"")</f>
        <v>28</v>
      </c>
      <c r="BJ447" s="104">
        <f t="shared" ref="BJ447:BJ454" si="28">IF($AZ447&lt;&gt;"",BH447+BI447,"")</f>
        <v>70</v>
      </c>
      <c r="BK447" s="101">
        <f t="shared" ref="BK447:BK454" si="29">IF($AZ447&lt;&gt;"",ROUND(BN447/14,1),"")</f>
        <v>0</v>
      </c>
      <c r="BL447" s="101">
        <f t="shared" si="18"/>
        <v>0</v>
      </c>
      <c r="BM447" s="104">
        <f t="shared" si="19"/>
        <v>0</v>
      </c>
      <c r="BN447" s="101">
        <f>IF(AZ447&lt;&gt;"",K$27,"")</f>
        <v>0</v>
      </c>
      <c r="BO447" s="105" t="str">
        <f>IF(COUNTIF($AZ447,"=*Elaborare proiect de diplom?*"),$J$27,"0")</f>
        <v>0</v>
      </c>
      <c r="BP447" s="104">
        <f t="shared" si="20"/>
        <v>0</v>
      </c>
      <c r="BQ447" s="101">
        <f t="shared" si="21"/>
        <v>2.1</v>
      </c>
      <c r="BR447" s="101">
        <f>IF(COUNTIFS($B$25,"&lt;&gt;"&amp;"",$B$25,"&lt;&gt;practic?*",$B$25,"&lt;&gt;*op?ional*",$B$25,"&lt;&gt;*Disciplin? facultativ?*", $B$25,"&lt;&gt;*Examen de diplom?*"),IF($M$27&lt;&gt;"",$M$27,""),"")</f>
        <v>30</v>
      </c>
      <c r="BS447" s="101">
        <f>IF($AZ$447="","",$E$27)</f>
        <v>4</v>
      </c>
      <c r="BT447" s="140" t="str">
        <f>IF(COUNTIFS($B$25,"&lt;&gt;"&amp;"",$B$25,"&lt;&gt;practic?*",$B$25,"&lt;&gt;*op?ional*",$B$25,"&lt;&gt;*Disciplin? facultativ?*",$B$25,"&lt;&gt;*Examen de diplom?*"),$L$27,"")</f>
        <v>DF</v>
      </c>
      <c r="BU447" s="104">
        <f t="shared" si="22"/>
        <v>7.1</v>
      </c>
      <c r="BV447" s="105">
        <f t="shared" si="23"/>
        <v>100</v>
      </c>
      <c r="BW447" s="101" t="str">
        <f t="shared" si="13"/>
        <v>2023</v>
      </c>
      <c r="BX447" s="102"/>
      <c r="BY447" s="4"/>
      <c r="BZ447" s="4"/>
      <c r="CA447" s="4"/>
      <c r="CB447" s="4"/>
      <c r="CC447" s="4"/>
      <c r="CD447" s="4"/>
      <c r="CE447" s="4"/>
      <c r="CF447" s="4"/>
      <c r="CG447" s="5"/>
      <c r="CH447" s="5"/>
      <c r="CI447" s="5"/>
      <c r="CJ447" s="4"/>
      <c r="CK447" s="4"/>
      <c r="CL447" s="4"/>
      <c r="CM447" s="4"/>
      <c r="CN447" s="4"/>
      <c r="CO447" s="4"/>
      <c r="CP447" s="4"/>
      <c r="CQ447" s="4"/>
      <c r="CR447" s="4"/>
      <c r="CS447" s="5"/>
      <c r="CT447" s="5"/>
    </row>
    <row r="448" spans="1:610" ht="21" hidden="1" customHeight="1" x14ac:dyDescent="0.25">
      <c r="D448" s="300">
        <f t="shared" si="24"/>
        <v>1</v>
      </c>
      <c r="F448" s="101">
        <f>E$27</f>
        <v>4</v>
      </c>
      <c r="H448" s="101">
        <f>G$27</f>
        <v>42</v>
      </c>
      <c r="I448" s="101">
        <f>$H$27+$I$27+$J$27</f>
        <v>28</v>
      </c>
      <c r="J448" s="104">
        <f t="shared" si="25"/>
        <v>70</v>
      </c>
      <c r="K448" s="4">
        <f>$K$27</f>
        <v>0</v>
      </c>
      <c r="L448" s="101">
        <f>$M$27</f>
        <v>30</v>
      </c>
      <c r="N448" s="101">
        <f t="shared" si="26"/>
        <v>100</v>
      </c>
      <c r="O448" s="300" t="b">
        <f t="shared" si="27"/>
        <v>1</v>
      </c>
      <c r="P448" s="306">
        <f t="shared" si="14"/>
        <v>25</v>
      </c>
      <c r="AX448" s="102" t="str">
        <f>$B$30</f>
        <v>L021.23.01.F4</v>
      </c>
      <c r="AY448" s="101">
        <v>4</v>
      </c>
      <c r="AZ448" s="101" t="str">
        <f>IF(COUNTIFS($B$28,"&lt;&gt;"&amp;"",$B$28,"&lt;&gt;practic?*",$B$28,"&lt;&gt;*op?ional*",$B$28,"&lt;&gt;*Disciplin? facultativ?*", $B$28,"&lt;&gt;*Examen de diplom?*"),$B$28,"")</f>
        <v>Programarea calculatoarelor și limbaje de programare 1</v>
      </c>
      <c r="BA448" s="101">
        <f>IF($AZ$448="","",ROUND(RIGHT($B$18,1)/2,0))</f>
        <v>1</v>
      </c>
      <c r="BB448" s="101" t="str">
        <f>IF($AZ$448="","",RIGHT($B$18,1))</f>
        <v>1</v>
      </c>
      <c r="BC448" s="101" t="str">
        <f>IF($AZ$448="","",$F$30)</f>
        <v>E</v>
      </c>
      <c r="BD448" s="101" t="str">
        <f>IF($AZ$448="","","DI")</f>
        <v>DI</v>
      </c>
      <c r="BE448" s="104">
        <f t="shared" si="15"/>
        <v>3</v>
      </c>
      <c r="BF448" s="104">
        <f t="shared" si="16"/>
        <v>2</v>
      </c>
      <c r="BG448" s="104">
        <f t="shared" si="17"/>
        <v>5</v>
      </c>
      <c r="BH448" s="101">
        <f>IF(COUNTIFS($B$28,"&lt;&gt;"&amp;"",$B$28,"&lt;&gt;practic?*",$B$28,"&lt;&gt;*Elaborare proiect de diplom?*",$B$28,"&lt;&gt;*op?ional*",$B$28,"&lt;&gt;*Disciplin? facultativ?*", $B$28,"&lt;&gt;*Examen de diplom?*"),$G$30,"")</f>
        <v>42</v>
      </c>
      <c r="BI448" s="101">
        <f>IF(COUNTIFS($B$28,"&lt;&gt;"&amp;"",$B$28,"&lt;&gt;practic?*",$B$28,"&lt;&gt;*Elaborare proiect de diplom?*",$B$28,"&lt;&gt;*op?ional*",$B$28,"&lt;&gt;*Disciplin? facultativ?*", $B$28,"&lt;&gt;*Examen de diplom?*"),($H$30+$I$30+$J$30),"")</f>
        <v>28</v>
      </c>
      <c r="BJ448" s="104">
        <f t="shared" si="28"/>
        <v>70</v>
      </c>
      <c r="BK448" s="101">
        <f t="shared" si="29"/>
        <v>0</v>
      </c>
      <c r="BL448" s="101">
        <f t="shared" si="18"/>
        <v>0</v>
      </c>
      <c r="BM448" s="104">
        <f t="shared" si="19"/>
        <v>0</v>
      </c>
      <c r="BN448" s="101">
        <f>IF(AZ448&lt;&gt;"",K$30,"")</f>
        <v>0</v>
      </c>
      <c r="BO448" s="105" t="str">
        <f>IF(COUNTIF($AZ448,"=*Elaborare proiect de diplom?*"),$J$30,"0")</f>
        <v>0</v>
      </c>
      <c r="BP448" s="104">
        <f t="shared" si="20"/>
        <v>0</v>
      </c>
      <c r="BQ448" s="101">
        <f t="shared" si="21"/>
        <v>3.9</v>
      </c>
      <c r="BR448" s="101">
        <f>IF(COUNTIFS($B$28,"&lt;&gt;"&amp;"",$B$28,"&lt;&gt;practic?*",$B$28,"&lt;&gt;*op?ional*",$B$28,"&lt;&gt;*Disciplin? facultativ?*", $B$28,"&lt;&gt;*Examen de diplom?*"),IF($M$30&lt;&gt;"",$M$30,""),"")</f>
        <v>55</v>
      </c>
      <c r="BS448" s="101">
        <f>IF($AZ$448="","",$E$30)</f>
        <v>5</v>
      </c>
      <c r="BT448" s="140" t="str">
        <f>IF(COUNTIFS($B$28,"&lt;&gt;"&amp;"",$B$28,"&lt;&gt;practic?*",$B$28,"&lt;&gt;*op?ional*",$B$28,"&lt;&gt;*Disciplin? facultativ?*",$B$28,"&lt;&gt;*Examen de diplom?*"),$L$30,"")</f>
        <v>DF</v>
      </c>
      <c r="BU448" s="104">
        <f t="shared" si="22"/>
        <v>8.9</v>
      </c>
      <c r="BV448" s="105">
        <f t="shared" si="23"/>
        <v>125</v>
      </c>
      <c r="BW448" s="101" t="str">
        <f t="shared" si="13"/>
        <v>2023</v>
      </c>
      <c r="BX448" s="102"/>
      <c r="BY448" s="4"/>
      <c r="BZ448" s="4"/>
      <c r="CA448" s="4"/>
      <c r="CB448" s="4"/>
      <c r="CC448" s="4"/>
      <c r="CD448" s="4"/>
      <c r="CE448" s="4"/>
      <c r="CF448" s="4"/>
      <c r="CG448" s="5"/>
      <c r="CH448" s="5"/>
      <c r="CI448" s="5"/>
      <c r="CJ448" s="4"/>
      <c r="CK448" s="4"/>
      <c r="CL448" s="4"/>
      <c r="CM448" s="4"/>
      <c r="CN448" s="4"/>
      <c r="CO448" s="4"/>
      <c r="CP448" s="4"/>
      <c r="CQ448" s="4"/>
      <c r="CR448" s="4"/>
      <c r="CS448" s="5"/>
      <c r="CT448" s="5"/>
    </row>
    <row r="449" spans="1:98" ht="21" hidden="1" customHeight="1" x14ac:dyDescent="0.25">
      <c r="D449" s="300">
        <f t="shared" si="24"/>
        <v>1</v>
      </c>
      <c r="F449" s="105">
        <f>E$30</f>
        <v>5</v>
      </c>
      <c r="H449" s="105">
        <f>G$30</f>
        <v>42</v>
      </c>
      <c r="I449" s="101">
        <f>$H$30+$I$30+$J$30</f>
        <v>28</v>
      </c>
      <c r="J449" s="104">
        <f t="shared" si="25"/>
        <v>70</v>
      </c>
      <c r="K449" s="4">
        <f>$K$30</f>
        <v>0</v>
      </c>
      <c r="L449" s="105">
        <f>$M$30</f>
        <v>55</v>
      </c>
      <c r="N449" s="101">
        <f t="shared" si="26"/>
        <v>125</v>
      </c>
      <c r="O449" s="300" t="b">
        <f t="shared" si="27"/>
        <v>1</v>
      </c>
      <c r="P449" s="306">
        <f t="shared" si="14"/>
        <v>25</v>
      </c>
      <c r="AX449" s="102" t="str">
        <f>$B$33</f>
        <v>L021.23.01.D5</v>
      </c>
      <c r="AY449" s="101">
        <v>5</v>
      </c>
      <c r="AZ449" s="101" t="str">
        <f>IF(COUNTIFS($B$31,"&lt;&gt;"&amp;"",$B$31,"&lt;&gt;practic?*",$B$31,"&lt;&gt;*op?ional*",$B$31,"&lt;&gt;*Disciplin? facultativ?*", $B$31,"&lt;&gt;*Examen de diplom?*"),$B$31,"")</f>
        <v>Mecanică</v>
      </c>
      <c r="BA449" s="101">
        <f>IF($AZ$449="","",ROUND(RIGHT($B$18,1)/2,0))</f>
        <v>1</v>
      </c>
      <c r="BB449" s="101" t="str">
        <f>IF($AZ$449="","",RIGHT($B$18,1))</f>
        <v>1</v>
      </c>
      <c r="BC449" s="101" t="str">
        <f>IF($AZ$449="","",$F$33)</f>
        <v>D</v>
      </c>
      <c r="BD449" s="101" t="str">
        <f>IF($AZ$449="","","DI")</f>
        <v>DI</v>
      </c>
      <c r="BE449" s="104">
        <f t="shared" si="15"/>
        <v>2</v>
      </c>
      <c r="BF449" s="104">
        <f t="shared" si="16"/>
        <v>1</v>
      </c>
      <c r="BG449" s="104">
        <f t="shared" si="17"/>
        <v>3</v>
      </c>
      <c r="BH449" s="101">
        <f>IF(COUNTIFS($B$31,"&lt;&gt;"&amp;"",$B$31,"&lt;&gt;practic?*",$B$31,"&lt;&gt;*Elaborare proiect de diplom?*",$B$31,"&lt;&gt;*op?ional*",$B$31,"&lt;&gt;*Disciplin? facultativ?*", $B$31,"&lt;&gt;*Examen de diplom?*"),$G$33,"")</f>
        <v>28</v>
      </c>
      <c r="BI449" s="101">
        <f>IF(COUNTIFS($B$31,"&lt;&gt;"&amp;"",$B$31,"&lt;&gt;practic?*",$B$31,"&lt;&gt;*Elaborare proiect de diplom?*",$B$31,"&lt;&gt;*op?ional*",$B$31,"&lt;&gt;*Disciplin? facultativ?*", $B$31,"&lt;&gt;*Examen de diplom?*"),($H$33+$I$33+$J$33),"")</f>
        <v>14</v>
      </c>
      <c r="BJ449" s="104">
        <f t="shared" si="28"/>
        <v>42</v>
      </c>
      <c r="BK449" s="101">
        <f t="shared" si="29"/>
        <v>0</v>
      </c>
      <c r="BL449" s="101">
        <f t="shared" si="18"/>
        <v>0</v>
      </c>
      <c r="BM449" s="104">
        <f t="shared" si="19"/>
        <v>0</v>
      </c>
      <c r="BN449" s="101">
        <f>IF(AZ449&lt;&gt;"",K$33,"")</f>
        <v>0</v>
      </c>
      <c r="BO449" s="105" t="str">
        <f>IF(COUNTIF($AZ449,"=*Elaborare proiect de diplom?*"),$J$33,"0")</f>
        <v>0</v>
      </c>
      <c r="BP449" s="104">
        <f t="shared" si="20"/>
        <v>0</v>
      </c>
      <c r="BQ449" s="101">
        <f t="shared" si="21"/>
        <v>2.4</v>
      </c>
      <c r="BR449" s="101">
        <f>IF(COUNTIFS($B$31,"&lt;&gt;"&amp;"",$B$31,"&lt;&gt;practic?*",$B$31,"&lt;&gt;*op?ional*",$B$31,"&lt;&gt;*Disciplin? facultativ?*", $B$31,"&lt;&gt;*Examen de diplom?*"),IF($M$33&lt;&gt;"",$M$33,""),"")</f>
        <v>33</v>
      </c>
      <c r="BS449" s="101">
        <f>IF($AZ$449="","",$E$33)</f>
        <v>3</v>
      </c>
      <c r="BT449" s="140" t="str">
        <f>IF(COUNTIFS($B$31,"&lt;&gt;"&amp;"",$B$31,"&lt;&gt;practic?*",$B$31,"&lt;&gt;*op?ional*",$B$31,"&lt;&gt;*Disciplin? facultativ?*",$B$31,"&lt;&gt;*Examen de diplom?*"),$L$33,"")</f>
        <v>DD</v>
      </c>
      <c r="BU449" s="104">
        <f t="shared" si="22"/>
        <v>5.4</v>
      </c>
      <c r="BV449" s="105">
        <f t="shared" si="23"/>
        <v>75</v>
      </c>
      <c r="BW449" s="101" t="str">
        <f t="shared" si="13"/>
        <v>2023</v>
      </c>
      <c r="BX449" s="102"/>
      <c r="BY449" s="4"/>
      <c r="BZ449" s="4"/>
      <c r="CA449" s="4"/>
      <c r="CB449" s="4"/>
      <c r="CC449" s="4"/>
      <c r="CD449" s="4"/>
      <c r="CE449" s="4"/>
      <c r="CF449" s="4"/>
      <c r="CG449" s="5"/>
      <c r="CH449" s="5"/>
      <c r="CI449" s="5"/>
      <c r="CJ449" s="4"/>
      <c r="CK449" s="4"/>
      <c r="CL449" s="4"/>
      <c r="CM449" s="4"/>
      <c r="CN449" s="4"/>
      <c r="CO449" s="4"/>
      <c r="CP449" s="4"/>
      <c r="CQ449" s="4"/>
      <c r="CR449" s="4"/>
      <c r="CS449" s="5"/>
      <c r="CT449" s="5"/>
    </row>
    <row r="450" spans="1:98" ht="21" hidden="1" customHeight="1" x14ac:dyDescent="0.25">
      <c r="D450" s="300">
        <f t="shared" si="24"/>
        <v>1</v>
      </c>
      <c r="F450" s="101">
        <f>E$33</f>
        <v>3</v>
      </c>
      <c r="H450" s="101">
        <f>G$33</f>
        <v>28</v>
      </c>
      <c r="I450" s="101">
        <f>$H$33+$I$33+$J$33</f>
        <v>14</v>
      </c>
      <c r="J450" s="104">
        <f t="shared" si="25"/>
        <v>42</v>
      </c>
      <c r="K450" s="4">
        <f>$K$33</f>
        <v>0</v>
      </c>
      <c r="L450" s="101">
        <f>$M$33</f>
        <v>33</v>
      </c>
      <c r="N450" s="101">
        <f t="shared" si="26"/>
        <v>75</v>
      </c>
      <c r="O450" s="300" t="b">
        <f t="shared" si="27"/>
        <v>1</v>
      </c>
      <c r="P450" s="306">
        <f t="shared" si="14"/>
        <v>25</v>
      </c>
      <c r="AX450" s="102" t="str">
        <f>$B$36</f>
        <v>L021.23.01.D6</v>
      </c>
      <c r="AY450" s="101">
        <v>6</v>
      </c>
      <c r="AZ450" s="101" t="str">
        <f>IF(COUNTIFS($B$34,"&lt;&gt;"&amp;"",$B$34,"&lt;&gt;practic?*",$B$34,"&lt;&gt;*op?ional*",$B$34,"&lt;&gt;*Disciplin? facultativ?*", $B$34,"&lt;&gt;*Examen de diplom?*"),$B$34,"")</f>
        <v>Logică computațională</v>
      </c>
      <c r="BA450" s="101">
        <f>IF($AZ$450="","",ROUND(RIGHT($B$18,1)/2,0))</f>
        <v>1</v>
      </c>
      <c r="BB450" s="101" t="str">
        <f>IF($AZ$450="","",RIGHT($B$18,1))</f>
        <v>1</v>
      </c>
      <c r="BC450" s="101" t="str">
        <f>IF($AZ$450="","",$F$36)</f>
        <v>E</v>
      </c>
      <c r="BD450" s="101" t="str">
        <f>IF($AZ$450="","","DI")</f>
        <v>DI</v>
      </c>
      <c r="BE450" s="104">
        <f t="shared" si="15"/>
        <v>2</v>
      </c>
      <c r="BF450" s="104">
        <f t="shared" si="16"/>
        <v>2</v>
      </c>
      <c r="BG450" s="104">
        <f t="shared" si="17"/>
        <v>4</v>
      </c>
      <c r="BH450" s="101">
        <f>IF(COUNTIFS($B$34,"&lt;&gt;"&amp;"",$B$34,"&lt;&gt;practic?*",$B$34,"&lt;&gt;*Elaborare proiect de diplom?*",$B$34,"&lt;&gt;*op?ional*",$B$34,"&lt;&gt;*Disciplin? facultativ?*", $B$34,"&lt;&gt;*Examen de diplom?*"),$G$36,"")</f>
        <v>28</v>
      </c>
      <c r="BI450" s="101">
        <f>IF(COUNTIFS($B$34,"&lt;&gt;"&amp;"",$B$34,"&lt;&gt;practic?*",$B$34,"&lt;&gt;*Elaborare proiect de diplom?*",$B$34,"&lt;&gt;*op?ional*",$B$34,"&lt;&gt;*Disciplin? facultativ?*", $B$34,"&lt;&gt;*Examen de diplom?*"),($H$36+$I$36+$J$36),"")</f>
        <v>28</v>
      </c>
      <c r="BJ450" s="104">
        <f t="shared" si="28"/>
        <v>56</v>
      </c>
      <c r="BK450" s="101">
        <f t="shared" si="29"/>
        <v>0</v>
      </c>
      <c r="BL450" s="101">
        <f t="shared" si="18"/>
        <v>0</v>
      </c>
      <c r="BM450" s="104">
        <f t="shared" si="19"/>
        <v>0</v>
      </c>
      <c r="BN450" s="101">
        <f>IF(AZ450&lt;&gt;"",K$36,"")</f>
        <v>0</v>
      </c>
      <c r="BO450" s="105" t="str">
        <f>IF(COUNTIF($AZ450,"=*Elaborare proiect de diplom?*"),$J$36,"0")</f>
        <v>0</v>
      </c>
      <c r="BP450" s="104">
        <f t="shared" si="20"/>
        <v>0</v>
      </c>
      <c r="BQ450" s="101">
        <f t="shared" si="21"/>
        <v>3.1</v>
      </c>
      <c r="BR450" s="101">
        <f>IF(COUNTIFS($B$34,"&lt;&gt;"&amp;"",$B$34,"&lt;&gt;practic?*",$B$34,"&lt;&gt;*op?ional*",$B$34,"&lt;&gt;*Disciplin? facultativ?*", $B$34,"&lt;&gt;*Examen de diplom?*"),IF($M$36&lt;&gt;"",$M$36,""),"")</f>
        <v>44</v>
      </c>
      <c r="BS450" s="101">
        <f>IF($AZ$450="","",$E$36)</f>
        <v>4</v>
      </c>
      <c r="BT450" s="140" t="str">
        <f>IF(COUNTIFS($B$34,"&lt;&gt;"&amp;"",$B$34,"&lt;&gt;practic?*",$B$34,"&lt;&gt;*op?ional*",$B$34,"&lt;&gt;*Disciplin? facultativ?*",$B$34,"&lt;&gt;*Examen de diplom?*"),$L$36,"")</f>
        <v>DD</v>
      </c>
      <c r="BU450" s="104">
        <f t="shared" si="22"/>
        <v>7.1</v>
      </c>
      <c r="BV450" s="105">
        <f t="shared" si="23"/>
        <v>100</v>
      </c>
      <c r="BW450" s="101" t="str">
        <f t="shared" si="13"/>
        <v>2023</v>
      </c>
      <c r="BX450" s="102"/>
      <c r="BY450" s="4"/>
      <c r="BZ450" s="4"/>
      <c r="CA450" s="4"/>
      <c r="CB450" s="4"/>
      <c r="CC450" s="4"/>
      <c r="CD450" s="4"/>
      <c r="CE450" s="4"/>
      <c r="CF450" s="4"/>
      <c r="CG450" s="5"/>
      <c r="CH450" s="5"/>
      <c r="CI450" s="5"/>
      <c r="CJ450" s="4"/>
      <c r="CK450" s="4"/>
      <c r="CL450" s="4"/>
      <c r="CM450" s="4"/>
      <c r="CN450" s="4"/>
      <c r="CO450" s="4"/>
      <c r="CP450" s="4"/>
      <c r="CQ450" s="4"/>
      <c r="CR450" s="4"/>
      <c r="CS450" s="5"/>
      <c r="CT450" s="5"/>
    </row>
    <row r="451" spans="1:98" ht="21" hidden="1" customHeight="1" x14ac:dyDescent="0.25">
      <c r="D451" s="300">
        <f t="shared" si="24"/>
        <v>1</v>
      </c>
      <c r="F451" s="101">
        <f>E$36</f>
        <v>4</v>
      </c>
      <c r="H451" s="101">
        <f>G$36</f>
        <v>28</v>
      </c>
      <c r="I451" s="101">
        <f>$H$36+$I$36+$J$36</f>
        <v>28</v>
      </c>
      <c r="J451" s="104">
        <f t="shared" si="25"/>
        <v>56</v>
      </c>
      <c r="K451" s="4">
        <f>$K$36</f>
        <v>0</v>
      </c>
      <c r="L451" s="101">
        <f>$M$36</f>
        <v>44</v>
      </c>
      <c r="N451" s="101">
        <f t="shared" si="26"/>
        <v>100</v>
      </c>
      <c r="O451" s="300" t="b">
        <f t="shared" si="27"/>
        <v>1</v>
      </c>
      <c r="P451" s="306">
        <f t="shared" si="14"/>
        <v>25</v>
      </c>
      <c r="AX451" s="102" t="str">
        <f>$B$39</f>
        <v>L021.23.01.C7</v>
      </c>
      <c r="AY451" s="101">
        <v>7</v>
      </c>
      <c r="AZ451" s="101" t="str">
        <f>IF(COUNTIFS($B$37,"&lt;&gt;"&amp;"",$B$37,"&lt;&gt;practic?*",$B$37,"&lt;&gt;*op?ional*",$B$37,"&lt;&gt;*Disciplin? facultativ?*",$B$37,"&lt;&gt;*Examen de diplom?*"),$B$37,"")</f>
        <v>Limbi moderne 1</v>
      </c>
      <c r="BA451" s="101">
        <f>IF($AZ$451="","",ROUND(RIGHT($B$18,1)/2,0))</f>
        <v>1</v>
      </c>
      <c r="BB451" s="101" t="str">
        <f>IF($AZ$451="","",RIGHT($B$18,1))</f>
        <v>1</v>
      </c>
      <c r="BC451" s="101" t="str">
        <f>IF($AZ$451="","",$F$39)</f>
        <v>D</v>
      </c>
      <c r="BD451" s="101" t="str">
        <f>IF($AZ$451="","","DI")</f>
        <v>DI</v>
      </c>
      <c r="BE451" s="104">
        <f t="shared" si="15"/>
        <v>0</v>
      </c>
      <c r="BF451" s="104">
        <f t="shared" si="16"/>
        <v>2</v>
      </c>
      <c r="BG451" s="104">
        <f t="shared" si="17"/>
        <v>2</v>
      </c>
      <c r="BH451" s="101">
        <f>IF(COUNTIFS($B$37,"&lt;&gt;"&amp;"",$B$37,"&lt;&gt;practic?*",$B$37,"&lt;&gt;*Elaborare proiect de diplom?*",$B$37,"&lt;&gt;*op?ional*",$B$37,"&lt;&gt;*Disciplin? facultativ?*", $B$37,"&lt;&gt;*Examen de diplom?*"),$G$39,"")</f>
        <v>0</v>
      </c>
      <c r="BI451" s="101">
        <f>IF(COUNTIFS($B$37,"&lt;&gt;"&amp;"",$B$37,"&lt;&gt;practic?*",$B$37,"&lt;&gt;*Elaborare proiect de diplom?*",$B$37,"&lt;&gt;*op?ional*",$B$37,"&lt;&gt;*Disciplin? facultativ?*", $B$37,"&lt;&gt;*Examen de diplom?*"),($H$39+$I$39+$J$39),"")</f>
        <v>28</v>
      </c>
      <c r="BJ451" s="104">
        <f t="shared" si="28"/>
        <v>28</v>
      </c>
      <c r="BK451" s="101">
        <f t="shared" si="29"/>
        <v>0</v>
      </c>
      <c r="BL451" s="101">
        <f t="shared" si="18"/>
        <v>0</v>
      </c>
      <c r="BM451" s="104">
        <f t="shared" si="19"/>
        <v>0</v>
      </c>
      <c r="BN451" s="101">
        <f>IF(AZ451&lt;&gt;"",K$39,"")</f>
        <v>0</v>
      </c>
      <c r="BO451" s="105" t="str">
        <f>IF(COUNTIF($AZ451,"=*Elaborare proiect de diplom?*"),$J$39,"0")</f>
        <v>0</v>
      </c>
      <c r="BP451" s="104">
        <f t="shared" si="20"/>
        <v>0</v>
      </c>
      <c r="BQ451" s="101">
        <f t="shared" si="21"/>
        <v>1.6</v>
      </c>
      <c r="BR451" s="101">
        <f>IF(COUNTIFS($B$37,"&lt;&gt;"&amp;"",$B$37,"&lt;&gt;practic?*",$B$37,"&lt;&gt;*op?ional*",$B$37,"&lt;&gt;*Disciplin? facultativ?*", $B$37,"&lt;&gt;*Examen de diplom?*"),IF($M$39&lt;&gt;"",$M$39,""),"")</f>
        <v>22</v>
      </c>
      <c r="BS451" s="101">
        <f>IF($AZ$451="","",$E$39)</f>
        <v>2</v>
      </c>
      <c r="BT451" s="140" t="str">
        <f>IF(COUNTIFS($B$37,"&lt;&gt;"&amp;"",$B$37,"&lt;&gt;practic?*",$B$37,"&lt;&gt;*op?ional*",$B$37,"&lt;&gt;*Disciplin? facultativ?*",$B$37,"&lt;&gt;*Examen de diplom?*"),$L$39,"")</f>
        <v>DC</v>
      </c>
      <c r="BU451" s="104">
        <f t="shared" si="22"/>
        <v>3.6</v>
      </c>
      <c r="BV451" s="105">
        <f t="shared" si="23"/>
        <v>50</v>
      </c>
      <c r="BW451" s="101" t="str">
        <f t="shared" si="13"/>
        <v>2023</v>
      </c>
      <c r="BX451" s="102"/>
      <c r="BY451" s="4"/>
      <c r="BZ451" s="4"/>
      <c r="CA451" s="4"/>
      <c r="CB451" s="4"/>
      <c r="CC451" s="4"/>
      <c r="CD451" s="4"/>
      <c r="CE451" s="4"/>
      <c r="CF451" s="4"/>
      <c r="CG451" s="5"/>
      <c r="CH451" s="5"/>
      <c r="CI451" s="5"/>
      <c r="CJ451" s="4"/>
      <c r="CK451" s="4"/>
      <c r="CL451" s="4"/>
      <c r="CM451" s="4"/>
      <c r="CN451" s="4"/>
      <c r="CO451" s="4"/>
      <c r="CP451" s="4"/>
      <c r="CQ451" s="4"/>
      <c r="CR451" s="4"/>
      <c r="CS451" s="5"/>
      <c r="CT451" s="5"/>
    </row>
    <row r="452" spans="1:98" ht="21" hidden="1" customHeight="1" x14ac:dyDescent="0.25">
      <c r="D452" s="300">
        <f t="shared" si="24"/>
        <v>1</v>
      </c>
      <c r="F452" s="105">
        <f>E$39</f>
        <v>2</v>
      </c>
      <c r="H452" s="105">
        <f>G$39</f>
        <v>0</v>
      </c>
      <c r="I452" s="101">
        <f>$H$39+$I$39+$J$39</f>
        <v>28</v>
      </c>
      <c r="J452" s="104">
        <f t="shared" si="25"/>
        <v>28</v>
      </c>
      <c r="K452" s="4">
        <f>$K$39</f>
        <v>0</v>
      </c>
      <c r="L452" s="105">
        <f>$M$39</f>
        <v>22</v>
      </c>
      <c r="N452" s="101">
        <f t="shared" si="26"/>
        <v>50</v>
      </c>
      <c r="O452" s="300" t="b">
        <f t="shared" si="27"/>
        <v>1</v>
      </c>
      <c r="P452" s="306">
        <f t="shared" si="14"/>
        <v>25</v>
      </c>
      <c r="AX452" s="102" t="str">
        <f>$B$42</f>
        <v>L021.23.01.C8</v>
      </c>
      <c r="AY452" s="101">
        <v>8</v>
      </c>
      <c r="AZ452" s="101" t="str">
        <f>IF(COUNTIFS($B$40,"&lt;&gt;"&amp;"",$B$40,"&lt;&gt;practic?*",$B$40,"&lt;&gt;*op?ional*",$B$40,"&lt;&gt;*Disciplin? facultativ?*", $B$40,"&lt;&gt;*Examen de diplom?*"),$B$40,"")</f>
        <v>Educație fizică și sport 1</v>
      </c>
      <c r="BA452" s="101">
        <f>IF($AZ$452="","",ROUND(RIGHT($B$18,1)/2,0))</f>
        <v>1</v>
      </c>
      <c r="BB452" s="101" t="str">
        <f>IF($AZ$452="","",RIGHT($B$18,1))</f>
        <v>1</v>
      </c>
      <c r="BC452" s="101" t="str">
        <f>IF($AZ$452="","",$F$42)</f>
        <v>D</v>
      </c>
      <c r="BD452" s="101" t="str">
        <f>IF($AZ$452="","","DI")</f>
        <v>DI</v>
      </c>
      <c r="BE452" s="104">
        <f t="shared" si="15"/>
        <v>0</v>
      </c>
      <c r="BF452" s="104">
        <f t="shared" si="16"/>
        <v>1</v>
      </c>
      <c r="BG452" s="104">
        <f t="shared" si="17"/>
        <v>1</v>
      </c>
      <c r="BH452" s="101">
        <f>IF(COUNTIFS($B$40,"&lt;&gt;"&amp;"",$B$40,"&lt;&gt;practic?*",$B$40,"&lt;&gt;*Elaborare proiect de diplom?*",$B$40,"&lt;&gt;*op?ional*",$B$40,"&lt;&gt;*Disciplin? facultativ?*", $B$40,"&lt;&gt;*Examen de diplom?*"),$G$42,"")</f>
        <v>0</v>
      </c>
      <c r="BI452" s="101">
        <f>IF(COUNTIFS($B$40,"&lt;&gt;"&amp;"",$B$40,"&lt;&gt;practic?*",$B$40,"&lt;&gt;*Elaborare proiect de diplom?*",$B$40,"&lt;&gt;*op?ional*",$B$40,"&lt;&gt;*Disciplin? facultativ?*", $B$40,"&lt;&gt;*Examen de diplom?*"),($H$42+$I$42+$J$42),"")</f>
        <v>14</v>
      </c>
      <c r="BJ452" s="104">
        <f t="shared" si="28"/>
        <v>14</v>
      </c>
      <c r="BK452" s="101">
        <f t="shared" si="29"/>
        <v>0</v>
      </c>
      <c r="BL452" s="101">
        <f t="shared" si="18"/>
        <v>0</v>
      </c>
      <c r="BM452" s="104">
        <f t="shared" si="19"/>
        <v>0</v>
      </c>
      <c r="BN452" s="101">
        <f>IF(AZ452&lt;&gt;"",K$42,"")</f>
        <v>0</v>
      </c>
      <c r="BO452" s="105" t="str">
        <f>IF(COUNTIF($AZ452,"=*Elaborare proiect de diplom?*"),$J$42,"0")</f>
        <v>0</v>
      </c>
      <c r="BP452" s="104">
        <f t="shared" si="20"/>
        <v>0</v>
      </c>
      <c r="BQ452" s="101">
        <f t="shared" si="21"/>
        <v>2.6</v>
      </c>
      <c r="BR452" s="101">
        <f>IF(COUNTIFS($B$40,"&lt;&gt;"&amp;"",$B$40,"&lt;&gt;practic?*",$B$40,"&lt;&gt;*op?ional*",$B$40,"&lt;&gt;*Disciplin? facultativ?*", $B$40,"&lt;&gt;*Examen de diplom?*"),IF($M$42&lt;&gt;"",$M$42,""),"")</f>
        <v>36</v>
      </c>
      <c r="BS452" s="101">
        <f>IF($AZ$452="","",$E$42)</f>
        <v>2</v>
      </c>
      <c r="BT452" s="140" t="str">
        <f>IF(COUNTIFS($B$40,"&lt;&gt;"&amp;"",$B$40,"&lt;&gt;practic?*",$B$40,"&lt;&gt;*op?ional*",$B$40,"&lt;&gt;*Disciplin? facultativ?*",$B$40,"&lt;&gt;*Examen de diplom?*"),$L$42,"")</f>
        <v>DC</v>
      </c>
      <c r="BU452" s="104">
        <f t="shared" si="22"/>
        <v>3.6</v>
      </c>
      <c r="BV452" s="105">
        <f t="shared" si="23"/>
        <v>50</v>
      </c>
      <c r="BW452" s="101" t="str">
        <f t="shared" si="13"/>
        <v>2023</v>
      </c>
      <c r="BX452" s="102"/>
      <c r="BY452" s="4"/>
      <c r="BZ452" s="4"/>
      <c r="CA452" s="4"/>
      <c r="CB452" s="4"/>
      <c r="CC452" s="4"/>
      <c r="CD452" s="4"/>
      <c r="CE452" s="4"/>
      <c r="CF452" s="4"/>
      <c r="CG452" s="5"/>
      <c r="CH452" s="5"/>
      <c r="CI452" s="5"/>
      <c r="CJ452" s="4"/>
      <c r="CK452" s="4"/>
      <c r="CL452" s="4"/>
      <c r="CM452" s="4"/>
      <c r="CN452" s="4"/>
      <c r="CO452" s="4"/>
      <c r="CP452" s="4"/>
      <c r="CQ452" s="4"/>
      <c r="CR452" s="4"/>
      <c r="CS452" s="5"/>
      <c r="CT452" s="5"/>
    </row>
    <row r="453" spans="1:98" ht="21" hidden="1" customHeight="1" x14ac:dyDescent="0.25">
      <c r="D453" s="300">
        <f t="shared" si="24"/>
        <v>1</v>
      </c>
      <c r="F453" s="101">
        <f>E$42</f>
        <v>2</v>
      </c>
      <c r="H453" s="101">
        <f>G$42</f>
        <v>0</v>
      </c>
      <c r="I453" s="101">
        <f>$H$42+$I$42+$J$42</f>
        <v>14</v>
      </c>
      <c r="J453" s="104">
        <f t="shared" si="25"/>
        <v>14</v>
      </c>
      <c r="K453" s="4">
        <f>$K$42</f>
        <v>0</v>
      </c>
      <c r="L453" s="101">
        <f>$M$42</f>
        <v>36</v>
      </c>
      <c r="N453" s="101">
        <f t="shared" si="26"/>
        <v>50</v>
      </c>
      <c r="O453" s="300" t="b">
        <f t="shared" si="27"/>
        <v>1</v>
      </c>
      <c r="P453" s="306">
        <f t="shared" si="14"/>
        <v>25</v>
      </c>
      <c r="AX453" s="102" t="str">
        <f>$B$45</f>
        <v/>
      </c>
      <c r="AY453" s="101">
        <v>9</v>
      </c>
      <c r="AZ453" s="101" t="str">
        <f>IF(COUNTIFS($B$43,"&lt;&gt;"&amp;"",$B$43,"&lt;&gt;practic?*",$B$43,"&lt;&gt;*op?ional*",$B$43,"&lt;&gt;*Disciplin? facultativ?*",$B$43,"&lt;&gt;*Examen de diplom?*"),$B$43,"")</f>
        <v/>
      </c>
      <c r="BA453" s="101" t="str">
        <f>IF($AZ$453="","",ROUND(RIGHT($B$18,1)/2,0))</f>
        <v/>
      </c>
      <c r="BB453" s="101" t="str">
        <f>IF($AZ$453="","",RIGHT($B$18,1))</f>
        <v/>
      </c>
      <c r="BC453" s="101" t="str">
        <f>IF($AZ$453="","",$F$45)</f>
        <v/>
      </c>
      <c r="BD453" s="101" t="str">
        <f>IF($AZ$453="","","DI")</f>
        <v/>
      </c>
      <c r="BE453" s="104" t="str">
        <f t="shared" si="15"/>
        <v/>
      </c>
      <c r="BF453" s="104" t="str">
        <f t="shared" si="16"/>
        <v/>
      </c>
      <c r="BG453" s="104" t="str">
        <f t="shared" si="17"/>
        <v/>
      </c>
      <c r="BH453" s="101" t="str">
        <f>IF(COUNTIFS($B$43,"&lt;&gt;"&amp;"",$B$43,"&lt;&gt;practic?*",$B$43,"&lt;&gt;*Elaborare proiect de diplom?*",$B$43,"&lt;&gt;*op?ional*",$B$43,"&lt;&gt;*Disciplin? facultativ?*", $B$43,"&lt;&gt;*Examen de diplom?*"),$G$45,"")</f>
        <v/>
      </c>
      <c r="BI453" s="101" t="str">
        <f>IF(COUNTIFS($B$43,"&lt;&gt;"&amp;"",$B$43,"&lt;&gt;practic?*",$B$43,"&lt;&gt;*Elaborare proiect de diplom?*",$B$43,"&lt;&gt;*op?ional*",$B$43,"&lt;&gt;*Disciplin? facultativ?*", $B$43,"&lt;&gt;*Examen de diplom?*"),($H$45+$I$45+$J$45),"")</f>
        <v/>
      </c>
      <c r="BJ453" s="104" t="str">
        <f t="shared" si="28"/>
        <v/>
      </c>
      <c r="BK453" s="101" t="str">
        <f t="shared" si="29"/>
        <v/>
      </c>
      <c r="BL453" s="101" t="str">
        <f t="shared" si="18"/>
        <v/>
      </c>
      <c r="BM453" s="104" t="str">
        <f t="shared" si="19"/>
        <v/>
      </c>
      <c r="BN453" s="101" t="str">
        <f>IF(AZ453&lt;&gt;"",K$45,"")</f>
        <v/>
      </c>
      <c r="BO453" s="105" t="str">
        <f>IF(COUNTIF($AZ453,"=*Elaborare proiect de diplom?*"),$J$45,"0")</f>
        <v>0</v>
      </c>
      <c r="BP453" s="104" t="str">
        <f t="shared" si="20"/>
        <v/>
      </c>
      <c r="BQ453" s="101" t="str">
        <f t="shared" si="21"/>
        <v/>
      </c>
      <c r="BR453" s="101" t="str">
        <f>IF(COUNTIFS($B$43,"&lt;&gt;"&amp;"",$B$43,"&lt;&gt;practic?*",$B$43,"&lt;&gt;*op?ional*",$B$43,"&lt;&gt;*Disciplin? facultativ?*", $B$43,"&lt;&gt;*Examen de diplom?*"),IF($M$45&lt;&gt;"",$M$45,""),"")</f>
        <v/>
      </c>
      <c r="BS453" s="101" t="str">
        <f>IF($AZ$453="","",$E$45)</f>
        <v/>
      </c>
      <c r="BT453" s="140" t="str">
        <f>IF(COUNTIFS($B$43,"&lt;&gt;"&amp;"",$B$43,"&lt;&gt;practic?*",$B$43,"&lt;&gt;*op?ional*",$B$43,"&lt;&gt;*Disciplin? facultativ?*",$B$43,"&lt;&gt;*Examen de diplom?*"),$L$45,"")</f>
        <v/>
      </c>
      <c r="BU453" s="104" t="str">
        <f t="shared" si="22"/>
        <v/>
      </c>
      <c r="BV453" s="105" t="str">
        <f t="shared" si="23"/>
        <v/>
      </c>
      <c r="BW453" s="101" t="str">
        <f t="shared" si="13"/>
        <v/>
      </c>
      <c r="BX453" s="102"/>
      <c r="BY453" s="4"/>
      <c r="BZ453" s="4"/>
      <c r="CA453" s="4"/>
      <c r="CB453" s="4"/>
      <c r="CC453" s="4"/>
      <c r="CD453" s="4"/>
      <c r="CE453" s="4"/>
      <c r="CF453" s="4"/>
      <c r="CG453" s="5"/>
      <c r="CH453" s="5"/>
      <c r="CI453" s="5"/>
      <c r="CJ453" s="4"/>
      <c r="CK453" s="4"/>
      <c r="CL453" s="4"/>
      <c r="CM453" s="4"/>
      <c r="CN453" s="4"/>
      <c r="CO453" s="4"/>
      <c r="CP453" s="4"/>
      <c r="CQ453" s="4"/>
      <c r="CR453" s="4"/>
      <c r="CS453" s="5"/>
      <c r="CT453" s="5"/>
    </row>
    <row r="454" spans="1:98" ht="21" hidden="1" customHeight="1" x14ac:dyDescent="0.25">
      <c r="D454" s="300">
        <f t="shared" si="24"/>
        <v>0</v>
      </c>
      <c r="F454" s="101">
        <f>E$45</f>
        <v>0</v>
      </c>
      <c r="H454" s="101">
        <f>G$45</f>
        <v>0</v>
      </c>
      <c r="I454" s="101">
        <f>$H$45+$I$45+$J$45</f>
        <v>0</v>
      </c>
      <c r="J454" s="104">
        <f t="shared" si="25"/>
        <v>0</v>
      </c>
      <c r="K454" s="4">
        <f>$K$45</f>
        <v>0</v>
      </c>
      <c r="L454" s="101">
        <f>$M$45</f>
        <v>0</v>
      </c>
      <c r="N454" s="101">
        <f t="shared" si="26"/>
        <v>0</v>
      </c>
      <c r="O454" s="300" t="b">
        <f t="shared" si="27"/>
        <v>1</v>
      </c>
      <c r="P454" s="306" t="e">
        <f t="shared" si="14"/>
        <v>#DIV/0!</v>
      </c>
      <c r="AX454" s="102" t="str">
        <f>$B$48</f>
        <v/>
      </c>
      <c r="AY454" s="101">
        <v>10</v>
      </c>
      <c r="AZ454" s="101" t="str">
        <f>IF(COUNTIFS($B$46,"&lt;&gt;"&amp;"",$B$46,"&lt;&gt;practic?*",$B$46,"&lt;&gt;*op?ional*",$B$46,"&lt;&gt;*Disciplin? facultativ?*", $B$46,"&lt;&gt;*Examen de diplom?*"),$B$46,"")</f>
        <v/>
      </c>
      <c r="BA454" s="101" t="str">
        <f>IF($AZ$454="","",ROUND(RIGHT($B$18,1)/2,0))</f>
        <v/>
      </c>
      <c r="BB454" s="101" t="str">
        <f>IF($AZ$454="","",RIGHT($B$18,1))</f>
        <v/>
      </c>
      <c r="BC454" s="101" t="str">
        <f>IF($AZ$454="","",$F$48)</f>
        <v/>
      </c>
      <c r="BD454" s="101" t="str">
        <f>IF($AZ$454="","","DI")</f>
        <v/>
      </c>
      <c r="BE454" s="104" t="str">
        <f t="shared" si="15"/>
        <v/>
      </c>
      <c r="BF454" s="104" t="str">
        <f t="shared" si="16"/>
        <v/>
      </c>
      <c r="BG454" s="104" t="str">
        <f t="shared" si="17"/>
        <v/>
      </c>
      <c r="BH454" s="101" t="str">
        <f>IF(COUNTIFS($B$46,"&lt;&gt;"&amp;"",$B$46,"&lt;&gt;practic?*",$B$46,"&lt;&gt;*Elaborare proiect de diplom?*",$B$46,"&lt;&gt;*op?ional*",$B$46,"&lt;&gt;*Disciplin? facultativ?*", $B$46,"&lt;&gt;*Examen de diplom?*"),$G$48,"")</f>
        <v/>
      </c>
      <c r="BI454" s="101" t="str">
        <f>IF(COUNTIFS($B$46,"&lt;&gt;"&amp;"",$B$46,"&lt;&gt;practic?*",$B$46,"&lt;&gt;*Elaborare proiect de diplom?*",$B$46,"&lt;&gt;*op?ional*",$B$46,"&lt;&gt;*Disciplin? facultativ?*", $B$46,"&lt;&gt;*Examen de diplom?*"),($H$48+$I$48+$J$48),"")</f>
        <v/>
      </c>
      <c r="BJ454" s="104" t="str">
        <f t="shared" si="28"/>
        <v/>
      </c>
      <c r="BK454" s="101" t="str">
        <f t="shared" si="29"/>
        <v/>
      </c>
      <c r="BL454" s="101" t="str">
        <f t="shared" si="18"/>
        <v/>
      </c>
      <c r="BM454" s="104" t="str">
        <f t="shared" si="19"/>
        <v/>
      </c>
      <c r="BN454" s="101" t="str">
        <f>IF(AZ454&lt;&gt;"",K$48,"")</f>
        <v/>
      </c>
      <c r="BO454" s="105" t="str">
        <f>IF(COUNTIF($AZ454,"=*Elaborare proiect de diplom?*"),$J$48,"0")</f>
        <v>0</v>
      </c>
      <c r="BP454" s="104" t="str">
        <f t="shared" si="20"/>
        <v/>
      </c>
      <c r="BQ454" s="101" t="str">
        <f t="shared" si="21"/>
        <v/>
      </c>
      <c r="BR454" s="101" t="str">
        <f>IF(COUNTIFS($B$46,"&lt;&gt;"&amp;"",$B$46,"&lt;&gt;practic?*",$B$46,"&lt;&gt;*op?ional*",$B$46,"&lt;&gt;*Disciplin? facultativ?*", $B$46,"&lt;&gt;*Examen de diplom?*"),IF($M$48&lt;&gt;"",$M$48,""),"")</f>
        <v/>
      </c>
      <c r="BS454" s="101" t="str">
        <f>IF($AZ$454="","",$E$48)</f>
        <v/>
      </c>
      <c r="BT454" s="140" t="str">
        <f>IF(COUNTIFS($B$46,"&lt;&gt;"&amp;"",$B$46,"&lt;&gt;practic?*",$B$46,"&lt;&gt;*op?ional*",$B$46,"&lt;&gt;*Disciplin? facultativ?*",$B$46,"&lt;&gt;*Examen de diplom?*"),$L$48,"")</f>
        <v/>
      </c>
      <c r="BU454" s="104" t="str">
        <f t="shared" si="22"/>
        <v/>
      </c>
      <c r="BV454" s="105" t="str">
        <f t="shared" si="23"/>
        <v/>
      </c>
      <c r="BW454" s="101" t="str">
        <f t="shared" si="13"/>
        <v/>
      </c>
      <c r="BX454" s="102"/>
      <c r="BY454" s="4"/>
      <c r="BZ454" s="4"/>
      <c r="CA454" s="4"/>
      <c r="CB454" s="4"/>
      <c r="CC454" s="4"/>
      <c r="CD454" s="4"/>
      <c r="CE454" s="4"/>
      <c r="CF454" s="4"/>
      <c r="CG454" s="5"/>
      <c r="CH454" s="5"/>
      <c r="CI454" s="5"/>
      <c r="CJ454" s="4"/>
      <c r="CK454" s="4"/>
      <c r="CL454" s="4"/>
      <c r="CM454" s="4"/>
      <c r="CN454" s="4"/>
      <c r="CO454" s="4"/>
      <c r="CP454" s="4"/>
      <c r="CQ454" s="4"/>
      <c r="CR454" s="4"/>
      <c r="CS454" s="5"/>
      <c r="CT454" s="5"/>
    </row>
    <row r="455" spans="1:98" ht="21" hidden="1" customHeight="1" x14ac:dyDescent="0.25">
      <c r="D455" s="300">
        <f t="shared" si="24"/>
        <v>0</v>
      </c>
      <c r="F455" s="105">
        <f>E$48</f>
        <v>0</v>
      </c>
      <c r="H455" s="105">
        <f>G$48</f>
        <v>0</v>
      </c>
      <c r="I455" s="101">
        <f>$H$48+$I$48+$J$48</f>
        <v>0</v>
      </c>
      <c r="J455" s="104">
        <f t="shared" si="25"/>
        <v>0</v>
      </c>
      <c r="K455" s="4">
        <f>$K$48</f>
        <v>0</v>
      </c>
      <c r="L455" s="105">
        <f>$M$48</f>
        <v>0</v>
      </c>
      <c r="N455" s="101">
        <f t="shared" si="26"/>
        <v>0</v>
      </c>
      <c r="O455" s="300" t="b">
        <f t="shared" si="27"/>
        <v>1</v>
      </c>
      <c r="P455" s="306" t="e">
        <f t="shared" si="14"/>
        <v>#DIV/0!</v>
      </c>
      <c r="AX455" s="102" t="str">
        <f>$B$51</f>
        <v>L021.23.01.f11-ij</v>
      </c>
      <c r="AY455" s="101">
        <v>11</v>
      </c>
      <c r="AZ455" s="101" t="str">
        <f>IF(COUNTIFS($B$49,"&lt;&gt;"&amp;"",$B$49,"&lt;&gt;practic?*",$B$49,"&lt;&gt;*op?ional*",$B$49,"&lt;&gt;*Disciplin? facultativ?*", $B$49,"&lt;&gt;*Examen de diplom?*"),$B$49,"")</f>
        <v/>
      </c>
      <c r="BA455" s="101" t="str">
        <f>IF($AZ$455="","",ROUND(RIGHT($B$18,1)/2,0))</f>
        <v/>
      </c>
      <c r="BB455" s="101" t="str">
        <f>IF($AZ$455="","",RIGHT($B$18,1))</f>
        <v/>
      </c>
      <c r="BC455" s="101" t="str">
        <f>IF($AZ$455="","",$F$51)</f>
        <v/>
      </c>
      <c r="BD455" s="101" t="str">
        <f>IF($AZ$455="","","DI")</f>
        <v/>
      </c>
      <c r="BE455" s="104" t="str">
        <f t="shared" si="15"/>
        <v/>
      </c>
      <c r="BF455" s="104" t="str">
        <f t="shared" si="16"/>
        <v/>
      </c>
      <c r="BG455" s="101" t="str">
        <f>IF(COUNTIFS($B$49,"&lt;&gt;"&amp;"",$B$49,"&lt;&gt;practic?*",$B$49,"&lt;&gt;*Elaborare proiect de diplom?*",$B$49,"&lt;&gt;*op?ional*",$B$49,"&lt;&gt;*Disciplin? facultativ?*", $B$49,"&lt;&gt;*Examen de diplom?*"),ROUND(($G$51+$H$51+$I$51+$J$51)/14,1),"")</f>
        <v/>
      </c>
      <c r="BH455" s="101" t="str">
        <f>IF(COUNTIFS($B$49,"&lt;&gt;"&amp;"",$B$49,"&lt;&gt;practic?*",$B$49,"&lt;&gt;*Elaborare proiect de diplom?*",$B$49,"&lt;&gt;*op?ional*",$B$49,"&lt;&gt;*Disciplin? facultativ?*", $B$49,"&lt;&gt;*Examen de diplom?*"),$G$51,"")</f>
        <v/>
      </c>
      <c r="BI455" s="101" t="str">
        <f>IF(COUNTIFS($B$49,"&lt;&gt;"&amp;"",$B$49,"&lt;&gt;practic?*",$B$49,"&lt;&gt;*Elaborare proiect de diplom?*",$B$49,"&lt;&gt;*op?ional*",$B$49,"&lt;&gt;*Disciplin? facultativ?*", $B$49,"&lt;&gt;*Examen de diplom?*"),($H$51+$I$51+$J$51),"")</f>
        <v/>
      </c>
      <c r="BJ455" s="101" t="str">
        <f>IF(COUNTIFS($B$49,"&lt;&gt;"&amp;"",$B$49,"&lt;&gt;practic?*",$B$49,"&lt;&gt;*Elaborare proiect de diplom?*",$B$49,"&lt;&gt;*op?ional*",$B$49,"&lt;&gt;*Disciplin? facultativ?*", $B$49,"&lt;&gt;*Examen de diplom?*"),($G$51+$H$51+$I$51+$J$51),"")</f>
        <v/>
      </c>
      <c r="BK455" s="101"/>
      <c r="BL455" s="101" t="str">
        <f t="shared" si="18"/>
        <v/>
      </c>
      <c r="BM455" s="104" t="str">
        <f t="shared" si="19"/>
        <v/>
      </c>
      <c r="BN455" s="101" t="str">
        <f>IF(AZ455&lt;&gt;"",K$51,"")</f>
        <v/>
      </c>
      <c r="BO455" s="105" t="str">
        <f>IF(COUNTIF($AZ455,"=*Elaborare proiect de diplom?*"),$J$51,"0")</f>
        <v>0</v>
      </c>
      <c r="BP455" s="104" t="str">
        <f t="shared" si="20"/>
        <v/>
      </c>
      <c r="BQ455" s="101" t="str">
        <f t="shared" si="21"/>
        <v/>
      </c>
      <c r="BR455" s="101" t="str">
        <f>IF(COUNTIFS($B$49,"&lt;&gt;"&amp;"",$B$49,"&lt;&gt;practic?*",$B$49,"&lt;&gt;*op?ional*",$B$49,"&lt;&gt;*Disciplin? facultativ?*", $B$49,"&lt;&gt;*Examen de diplom?*"),IF($M$51&lt;&gt;"",$M$51,""),"")</f>
        <v/>
      </c>
      <c r="BS455" s="101" t="str">
        <f>IF($AZ$455="","",$E$51)</f>
        <v/>
      </c>
      <c r="BT455" s="140" t="str">
        <f>IF(COUNTIFS($B$49,"&lt;&gt;"&amp;"",$B$49,"&lt;&gt;practic?*",$B$49,"&lt;&gt;*op?ional*",$B$49,"&lt;&gt;*Disciplin? facultativ?*",$B$49,"&lt;&gt;*Examen de diplom?*"),$L$51,"")</f>
        <v/>
      </c>
      <c r="BU455" s="104" t="str">
        <f t="shared" si="22"/>
        <v/>
      </c>
      <c r="BV455" s="105" t="str">
        <f t="shared" si="23"/>
        <v/>
      </c>
      <c r="BW455" s="101" t="str">
        <f t="shared" si="13"/>
        <v/>
      </c>
      <c r="BX455" s="102"/>
      <c r="BY455" s="262"/>
      <c r="BZ455" s="4"/>
      <c r="CA455" s="4"/>
      <c r="CB455" s="4"/>
      <c r="CC455" s="4"/>
      <c r="CD455" s="4"/>
      <c r="CE455" s="4"/>
      <c r="CF455" s="4"/>
      <c r="CG455" s="5"/>
      <c r="CH455" s="5"/>
      <c r="CI455" s="5"/>
      <c r="CJ455" s="4"/>
      <c r="CK455" s="4"/>
      <c r="CL455" s="4"/>
      <c r="CM455" s="4"/>
      <c r="CN455" s="4"/>
      <c r="CO455" s="4"/>
      <c r="CP455" s="4"/>
      <c r="CQ455" s="4"/>
      <c r="CR455" s="4"/>
      <c r="CS455" s="5"/>
      <c r="CT455" s="5"/>
    </row>
    <row r="456" spans="1:98" s="285" customFormat="1" ht="21" hidden="1" customHeight="1" x14ac:dyDescent="0.25">
      <c r="A456" s="6"/>
      <c r="B456" s="4"/>
      <c r="C456" s="4"/>
      <c r="D456" s="300">
        <f t="shared" si="24"/>
        <v>0</v>
      </c>
      <c r="E456" s="4"/>
      <c r="F456" s="101">
        <f>E$51</f>
        <v>0</v>
      </c>
      <c r="G456" s="4"/>
      <c r="H456" s="101">
        <f>G$51</f>
        <v>0</v>
      </c>
      <c r="I456" s="101">
        <f>$H$51+$I$51+$J$51</f>
        <v>0</v>
      </c>
      <c r="J456" s="104">
        <f t="shared" si="25"/>
        <v>0</v>
      </c>
      <c r="K456" s="4">
        <f>$K$51</f>
        <v>0</v>
      </c>
      <c r="L456" s="101">
        <f>$M$51</f>
        <v>0</v>
      </c>
      <c r="M456" s="5"/>
      <c r="N456" s="101">
        <f t="shared" si="26"/>
        <v>0</v>
      </c>
      <c r="O456" s="300" t="b">
        <f t="shared" si="27"/>
        <v>1</v>
      </c>
      <c r="P456" s="306" t="e">
        <f t="shared" si="14"/>
        <v>#DIV/0!</v>
      </c>
      <c r="Q456" s="4"/>
      <c r="R456" s="4"/>
      <c r="S456" s="4"/>
      <c r="T456" s="4"/>
      <c r="U456" s="4"/>
      <c r="V456" s="4"/>
      <c r="W456" s="4"/>
      <c r="X456" s="5"/>
      <c r="Y456" s="5"/>
      <c r="Z456" s="4"/>
      <c r="AA456" s="4"/>
      <c r="AB456" s="4"/>
      <c r="AC456" s="4"/>
      <c r="AD456" s="4"/>
      <c r="AE456" s="4"/>
      <c r="AF456" s="4"/>
      <c r="AG456" s="4"/>
      <c r="AH456" s="4"/>
      <c r="AI456" s="4"/>
      <c r="AJ456" s="5"/>
      <c r="AK456" s="5"/>
      <c r="AL456" s="4"/>
      <c r="AM456" s="4"/>
      <c r="AN456" s="4"/>
      <c r="AO456" s="4"/>
      <c r="AP456" s="4"/>
      <c r="AQ456" s="4"/>
      <c r="AR456" s="4"/>
      <c r="AS456" s="4"/>
      <c r="AT456" s="4"/>
      <c r="AU456" s="4"/>
      <c r="AV456" s="5"/>
      <c r="AW456" s="5"/>
      <c r="AX456" s="263" t="s">
        <v>217</v>
      </c>
      <c r="AY456" s="264"/>
      <c r="AZ456" s="264"/>
      <c r="BA456" s="264"/>
      <c r="BB456" s="264"/>
      <c r="BC456" s="264"/>
      <c r="BD456" s="264"/>
      <c r="BE456" s="264"/>
      <c r="BF456" s="264"/>
      <c r="BG456" s="264"/>
      <c r="BH456" s="264"/>
      <c r="BI456" s="264"/>
      <c r="BJ456" s="264"/>
      <c r="BK456" s="264"/>
      <c r="BL456" s="264"/>
      <c r="BM456" s="264"/>
      <c r="BN456" s="264"/>
      <c r="BO456" s="264"/>
      <c r="BP456" s="264"/>
      <c r="BQ456" s="264"/>
      <c r="BR456" s="264"/>
      <c r="BS456" s="281">
        <f>SUM(BS445:BS455)</f>
        <v>30</v>
      </c>
      <c r="BT456" s="266"/>
      <c r="BU456" s="283"/>
      <c r="BV456" s="268"/>
      <c r="BW456" s="101" t="str">
        <f t="shared" si="13"/>
        <v/>
      </c>
      <c r="BX456" s="281"/>
      <c r="BY456" s="284"/>
      <c r="BZ456" s="280"/>
      <c r="CA456" s="280"/>
      <c r="CB456" s="280"/>
      <c r="CC456" s="280"/>
      <c r="CD456" s="280"/>
      <c r="CE456" s="280"/>
      <c r="CF456" s="280"/>
      <c r="CG456" s="282"/>
      <c r="CH456" s="282"/>
      <c r="CI456" s="282"/>
      <c r="CJ456" s="280"/>
      <c r="CK456" s="280"/>
      <c r="CL456" s="280"/>
      <c r="CM456" s="280"/>
      <c r="CN456" s="280"/>
      <c r="CO456" s="280"/>
      <c r="CP456" s="280"/>
      <c r="CQ456" s="280"/>
      <c r="CR456" s="280"/>
      <c r="CS456" s="282"/>
      <c r="CT456" s="282"/>
    </row>
    <row r="457" spans="1:98" ht="21" hidden="1" customHeight="1" x14ac:dyDescent="0.25">
      <c r="A457" s="285"/>
      <c r="B457" s="280"/>
      <c r="C457" s="280"/>
      <c r="D457" s="280"/>
      <c r="E457" s="280"/>
      <c r="F457" s="281">
        <f>D446*F446+D447*F447+D448*F448+D449*F449+D450*F450+D451*F451+D452*F452+D453*F453+D454*F454+D455*F455+D456*F456</f>
        <v>30</v>
      </c>
      <c r="G457" s="280"/>
      <c r="H457" s="264"/>
      <c r="I457" s="264"/>
      <c r="J457" s="264"/>
      <c r="K457" s="280"/>
      <c r="L457" s="264"/>
      <c r="M457" s="282"/>
      <c r="N457" s="281">
        <f>D446*N446+D447*N447+D448*N448+D449*N449+D450*N450+D451*N451+D452*N452+D453*N453+D454*N454+D455*N455+D456*N456</f>
        <v>750</v>
      </c>
      <c r="O457" s="301" t="b">
        <f>AND(O446:O456)</f>
        <v>1</v>
      </c>
      <c r="P457" s="284">
        <f>N457/F457</f>
        <v>25</v>
      </c>
      <c r="Q457" s="280"/>
      <c r="R457" s="280"/>
      <c r="S457" s="280"/>
      <c r="T457" s="280"/>
      <c r="U457" s="280"/>
      <c r="V457" s="280"/>
      <c r="W457" s="280"/>
      <c r="X457" s="282"/>
      <c r="Y457" s="282"/>
      <c r="Z457" s="280"/>
      <c r="AA457" s="280"/>
      <c r="AB457" s="280"/>
      <c r="AC457" s="280"/>
      <c r="AD457" s="280"/>
      <c r="AE457" s="280"/>
      <c r="AF457" s="280"/>
      <c r="AG457" s="280"/>
      <c r="AH457" s="280"/>
      <c r="AI457" s="280"/>
      <c r="AJ457" s="282"/>
      <c r="AK457" s="282"/>
      <c r="AL457" s="280"/>
      <c r="AM457" s="280"/>
      <c r="AN457" s="280"/>
      <c r="AO457" s="280"/>
      <c r="AP457" s="280"/>
      <c r="AQ457" s="280"/>
      <c r="AR457" s="280"/>
      <c r="AS457" s="280"/>
      <c r="AT457" s="280"/>
      <c r="AU457" s="280"/>
      <c r="AV457" s="282"/>
      <c r="AW457" s="282"/>
      <c r="AX457" s="218" t="str">
        <f>$N$21</f>
        <v>L021.23.02.F1</v>
      </c>
      <c r="AY457" s="105">
        <v>1</v>
      </c>
      <c r="AZ457" s="105" t="str">
        <f>IF(COUNTIFS($N$19,"&lt;&gt;"&amp;"",$N$19,"&lt;&gt;practic?*",$N$19,"&lt;&gt;*op?ional*",$N$19,"&lt;&gt;*Disciplin? facultativ?*", $N$19,"&lt;&gt;*Examen de diplom?*"),$N$19,"")</f>
        <v>Metode numerice</v>
      </c>
      <c r="BA457" s="105">
        <f>IF($AZ$457="","",ROUND(RIGHT($N$18,1)/2,0))</f>
        <v>1</v>
      </c>
      <c r="BB457" s="105" t="str">
        <f>IF($AZ$457="","",RIGHT($N$18,1))</f>
        <v>2</v>
      </c>
      <c r="BC457" s="105" t="str">
        <f>IF($AZ$457="","",$R$21)</f>
        <v>D</v>
      </c>
      <c r="BD457" s="105" t="str">
        <f>IF($AZ$457="","","DI")</f>
        <v>DI</v>
      </c>
      <c r="BE457" s="104">
        <f>IF($AZ457&lt;&gt;"",ROUND(BH457/14,1),"")</f>
        <v>2</v>
      </c>
      <c r="BF457" s="104">
        <f>IF($AZ457&lt;&gt;"",ROUND(BI457/14,1),"")</f>
        <v>2</v>
      </c>
      <c r="BG457" s="104">
        <f>IF($AZ457&lt;&gt;"",BE457+BF457,"")</f>
        <v>4</v>
      </c>
      <c r="BH457" s="105">
        <f>IF(COUNTIFS($N$19,"&lt;&gt;"&amp;"",$N$19,"&lt;&gt;practic?*",$N$19,"&lt;&gt;*Elaborare proiect de diplom?*",$N$19,"&lt;&gt;*op?ional*",$N$19,"&lt;&gt;*Disciplin? facultativ?*", $N$19,"&lt;&gt;*Examen de diplom?*"),$S$21,"")</f>
        <v>28</v>
      </c>
      <c r="BI457" s="105">
        <f>IF(COUNTIFS($N$19,"&lt;&gt;"&amp;"",$N$19,"&lt;&gt;practic?*",$N$19,"&lt;&gt;*Elaborare proiect de diplom?*",$N$19,"&lt;&gt;*op?ional*",$N$19,"&lt;&gt;*Disciplin? facultativ?*", $N$19,"&lt;&gt;*Examen de diplom?*"),($T$21+$U$21+$V$21),"")</f>
        <v>28</v>
      </c>
      <c r="BJ457" s="104">
        <f>IF($AZ457&lt;&gt;"",BH457+BI457,"")</f>
        <v>56</v>
      </c>
      <c r="BK457" s="101">
        <f>IF($AZ457&lt;&gt;"",ROUND(BN457/14,1),"")</f>
        <v>0</v>
      </c>
      <c r="BL457" s="101">
        <f>IF($AZ457&lt;&gt;"",ROUND(BO457/14,1),"")</f>
        <v>0</v>
      </c>
      <c r="BM457" s="104">
        <f>IF($AZ457="","",IF($BK457&lt;&gt;"",$BK457,0)+IF($BL457&lt;&gt;"",$BL457,0))</f>
        <v>0</v>
      </c>
      <c r="BN457" s="101">
        <f>IF(AZ457&lt;&gt;"",W$21,"")</f>
        <v>0</v>
      </c>
      <c r="BO457" s="105" t="str">
        <f>IF(COUNTIF($AZ457,"=*Elaborare proiect de diplom?*"),$V$21,"0")</f>
        <v>0</v>
      </c>
      <c r="BP457" s="104">
        <f>IF($AZ457="","",IF($BN457&lt;&gt;"",$BN457,0)+IF($BO457&lt;&gt;"",$BO457,0))</f>
        <v>0</v>
      </c>
      <c r="BQ457" s="101">
        <f>IF($AZ457&lt;&gt;"",ROUND(BR457/14,1),"")</f>
        <v>4.9000000000000004</v>
      </c>
      <c r="BR457" s="105">
        <f>IF(COUNTIFS($N$19,"&lt;&gt;"&amp;"",$N$19,"&lt;&gt;practic?*",$N$19,"&lt;&gt;*op?ional*",$N$19,"&lt;&gt;*Disciplin? facultativ?*", $N$19,"&lt;&gt;*Examen de diplom?*"),IF($Y$21&lt;&gt;"",$Y$21,""),"")</f>
        <v>69</v>
      </c>
      <c r="BS457" s="105">
        <f>IF($AZ$457="","",$Q$21)</f>
        <v>5</v>
      </c>
      <c r="BT457" s="104" t="str">
        <f>IF(COUNTIFS($N$19,"&lt;&gt;"&amp;"",$N$19,"&lt;&gt;practic?*",$N$19,"&lt;&gt;*op?ional*",$N$19,"&lt;&gt;*Disciplin? facultativ?*",$N$19,"&lt;&gt;*Examen de diplom?*"),$X$21,"")</f>
        <v>DF</v>
      </c>
      <c r="BU457" s="104">
        <f>IF($AZ$457="","",IF($BG$457&lt;&gt;"",$BG$457,0)+IF($BM$457&lt;&gt;"",$BM$457,0)+IF($BQ$457&lt;&gt;"",$BQ$457,0))</f>
        <v>8.9</v>
      </c>
      <c r="BV457" s="105">
        <f>IF($AZ$457="","",IF($BJ$457&lt;&gt;"",$BJ$457,0)+IF($BP$457&lt;&gt;"",$BP$457,0)+IF($BR$457&lt;&gt;"",$BR$457,0))</f>
        <v>125</v>
      </c>
      <c r="BW457" s="101" t="str">
        <f t="shared" si="13"/>
        <v>2023</v>
      </c>
      <c r="BX457" s="102"/>
      <c r="BY457" s="4"/>
      <c r="BZ457" s="4"/>
      <c r="CA457" s="4"/>
      <c r="CB457" s="4"/>
      <c r="CC457" s="4"/>
      <c r="CD457" s="4"/>
      <c r="CE457" s="4"/>
      <c r="CF457" s="4"/>
      <c r="CG457" s="5"/>
      <c r="CH457" s="5"/>
      <c r="CI457" s="5"/>
      <c r="CJ457" s="4"/>
      <c r="CK457" s="4"/>
      <c r="CL457" s="4"/>
      <c r="CM457" s="4"/>
      <c r="CN457" s="4"/>
      <c r="CO457" s="4"/>
      <c r="CP457" s="4"/>
      <c r="CQ457" s="4"/>
      <c r="CR457" s="4"/>
      <c r="CS457" s="5"/>
      <c r="CT457" s="5"/>
    </row>
    <row r="458" spans="1:98" ht="21" hidden="1" customHeight="1" x14ac:dyDescent="0.25">
      <c r="D458" s="300">
        <f>IF(AND((F458&gt;0), (N458&gt;0)),1,0)</f>
        <v>1</v>
      </c>
      <c r="F458" s="105">
        <f>Q$21</f>
        <v>5</v>
      </c>
      <c r="H458" s="105">
        <f>S$21</f>
        <v>28</v>
      </c>
      <c r="I458" s="105">
        <f>$T$21+$U$21+$V$21</f>
        <v>28</v>
      </c>
      <c r="J458" s="104">
        <f>H458+I458</f>
        <v>56</v>
      </c>
      <c r="K458" s="4">
        <f>$W$21</f>
        <v>0</v>
      </c>
      <c r="L458" s="105">
        <f>$Y$21</f>
        <v>69</v>
      </c>
      <c r="N458" s="101">
        <f>IF(ISNUMBER(L458+K458+J458), L458+K458+J458,0)</f>
        <v>125</v>
      </c>
      <c r="O458" s="300" t="b">
        <f>IF(D458=0,TRUE, IF(N458/25=F458,TRUE,FALSE))</f>
        <v>1</v>
      </c>
      <c r="P458" s="306">
        <f t="shared" si="14"/>
        <v>25</v>
      </c>
      <c r="AX458" s="102" t="str">
        <f>$N$24</f>
        <v>L021.23.02.F2</v>
      </c>
      <c r="AY458" s="101">
        <v>2</v>
      </c>
      <c r="AZ458" s="101" t="str">
        <f>IF(COUNTIFS($N$22,"&lt;&gt;"&amp;"",$N$22,"&lt;&gt;practic?*",$N$22,"&lt;&gt;*op?ional*",$N$22,"&lt;&gt;*Disciplin? facultativ?*", $N$22,"&lt;&gt;*Examen de diplom?*"),$N$22,"")</f>
        <v>Matematici speciale
(Probabilități și statistică)</v>
      </c>
      <c r="BA458" s="101">
        <f>IF($AZ$458="","",ROUND(RIGHT($N$18,1)/2,0))</f>
        <v>1</v>
      </c>
      <c r="BB458" s="101" t="str">
        <f>IF($AZ$458="","",RIGHT($N$18,1))</f>
        <v>2</v>
      </c>
      <c r="BC458" s="101" t="str">
        <f>IF($AZ$458="","",$R$24)</f>
        <v>E</v>
      </c>
      <c r="BD458" s="101" t="str">
        <f>IF($AZ$458="","","DI")</f>
        <v>DI</v>
      </c>
      <c r="BE458" s="104">
        <f t="shared" ref="BE458:BE467" si="30">IF($AZ458&lt;&gt;"",ROUND(BH458/14,1),"")</f>
        <v>3</v>
      </c>
      <c r="BF458" s="104">
        <f t="shared" ref="BF458:BF467" si="31">IF($AZ458&lt;&gt;"",ROUND(BI458/14,1),"")</f>
        <v>2</v>
      </c>
      <c r="BG458" s="104">
        <f t="shared" ref="BG458:BG467" si="32">IF($AZ458&lt;&gt;"",BE458+BF458,"")</f>
        <v>5</v>
      </c>
      <c r="BH458" s="101">
        <f>IF(COUNTIFS($N$22,"&lt;&gt;"&amp;"",$N$22,"&lt;&gt;practic?*",$N$22,"&lt;&gt;*Elaborare proiect de diplom?*",$N$22,"&lt;&gt;*op?ional*",$N$22,"&lt;&gt;*Disciplin? facultativ?*", $N$22,"&lt;&gt;*Examen de diplom?*"),$S$24,"")</f>
        <v>42</v>
      </c>
      <c r="BI458" s="101">
        <f>IF(COUNTIFS($N$22,"&lt;&gt;"&amp;"",$N$22,"&lt;&gt;practic?*",$N$22,"&lt;&gt;*Elaborare proiect de diplom?*",$N$22,"&lt;&gt;*op?ional*",$N$22,"&lt;&gt;*Disciplin? facultativ?*", $N$22,"&lt;&gt;*Examen de diplom?*"),($T$24+$U$24+$V$24),"")</f>
        <v>28</v>
      </c>
      <c r="BJ458" s="104">
        <f t="shared" ref="BJ458:BJ467" si="33">IF($AZ458&lt;&gt;"",BH458+BI458,"")</f>
        <v>70</v>
      </c>
      <c r="BK458" s="101">
        <f t="shared" ref="BK458:BK467" si="34">IF($AZ458&lt;&gt;"",ROUND(BN458/14,1),"")</f>
        <v>0</v>
      </c>
      <c r="BL458" s="101">
        <f t="shared" ref="BL458:BL467" si="35">IF($AZ458&lt;&gt;"",ROUND(BO458/14,1),"")</f>
        <v>0</v>
      </c>
      <c r="BM458" s="104">
        <f t="shared" ref="BM458:BM467" si="36">IF($AZ458="","",IF($BK458&lt;&gt;"",$BK458,0)+IF($BL458&lt;&gt;"",$BL458,0))</f>
        <v>0</v>
      </c>
      <c r="BN458" s="101">
        <f>IF(AZ458&lt;&gt;"",W$24,"")</f>
        <v>0</v>
      </c>
      <c r="BO458" s="105" t="str">
        <f>IF(COUNTIF($AZ458,"=*Elaborare proiect de diplom?*"),$V$24,"0")</f>
        <v>0</v>
      </c>
      <c r="BP458" s="104">
        <f t="shared" ref="BP458:BP467" si="37">IF($AZ458="","",IF($BN458&lt;&gt;"",$BN458,0)+IF($BO458&lt;&gt;"",$BO458,0))</f>
        <v>0</v>
      </c>
      <c r="BQ458" s="101">
        <f t="shared" ref="BQ458:BQ467" si="38">IF($AZ458&lt;&gt;"",ROUND(BR458/14,1),"")</f>
        <v>3.9</v>
      </c>
      <c r="BR458" s="101">
        <f>IF(COUNTIFS($N$22,"&lt;&gt;"&amp;"",$N$22,"&lt;&gt;practic?*",$N$22,"&lt;&gt;*op?ional*",$N$22,"&lt;&gt;*Disciplin? facultativ?*", $N$22,"&lt;&gt;*Examen de diplom?*"),IF($Y$24&lt;&gt;"",$Y$24,""),"")</f>
        <v>55</v>
      </c>
      <c r="BS458" s="101">
        <f>IF($AZ$458="","",$Q$24)</f>
        <v>5</v>
      </c>
      <c r="BT458" s="140" t="str">
        <f>IF(COUNTIFS($B$22,"&lt;&gt;"&amp;"",$B$22,"&lt;&gt;practic?*",$B$22,"&lt;&gt;*op?ional*",$B$22,"&lt;&gt;*Disciplin? facultativ?*",$B$22,"&lt;&gt;*Examen de diplom?*"),$X$24,"")</f>
        <v>DF</v>
      </c>
      <c r="BU458" s="140">
        <f>IF($AZ$458="","",IF($BG$458&lt;&gt;"",$BG$458,0)+IF($BM$458&lt;&gt;"",$BM$458,0)+IF($BQ$458&lt;&gt;"",$BQ$458,0))</f>
        <v>8.9</v>
      </c>
      <c r="BV458" s="101">
        <f>IF($AZ$458="","",IF($BJ$458&lt;&gt;"",$BJ$458,0)+IF($BP$458&lt;&gt;"",$BP$458,0)+IF($BR$458&lt;&gt;"",$BR$458,0))</f>
        <v>125</v>
      </c>
      <c r="BW458" s="101" t="str">
        <f t="shared" si="13"/>
        <v>2023</v>
      </c>
      <c r="BX458" s="102"/>
      <c r="BY458" s="4"/>
      <c r="BZ458" s="4"/>
      <c r="CA458" s="4"/>
      <c r="CB458" s="4"/>
      <c r="CC458" s="4"/>
      <c r="CD458" s="4"/>
      <c r="CE458" s="4"/>
      <c r="CF458" s="4"/>
      <c r="CG458" s="5"/>
      <c r="CH458" s="5"/>
      <c r="CI458" s="5"/>
      <c r="CJ458" s="4"/>
      <c r="CK458" s="4"/>
      <c r="CL458" s="4"/>
      <c r="CM458" s="4"/>
      <c r="CN458" s="4"/>
      <c r="CO458" s="4"/>
      <c r="CP458" s="4"/>
      <c r="CQ458" s="4"/>
      <c r="CR458" s="4"/>
      <c r="CS458" s="5"/>
      <c r="CT458" s="5"/>
    </row>
    <row r="459" spans="1:98" ht="21" hidden="1" customHeight="1" x14ac:dyDescent="0.25">
      <c r="D459" s="300">
        <f t="shared" ref="D459:D468" si="39">IF(AND((F459&gt;0), (N459&gt;0)),1,0)</f>
        <v>1</v>
      </c>
      <c r="F459" s="101">
        <f>Q$24</f>
        <v>5</v>
      </c>
      <c r="H459" s="101">
        <f>S$24</f>
        <v>42</v>
      </c>
      <c r="I459" s="101">
        <f>$T$24+$U$24+$V$24</f>
        <v>28</v>
      </c>
      <c r="J459" s="104">
        <f t="shared" ref="J459:J468" si="40">H459+I459</f>
        <v>70</v>
      </c>
      <c r="K459" s="4">
        <f>$W$24</f>
        <v>0</v>
      </c>
      <c r="L459" s="101">
        <f>$Y$24</f>
        <v>55</v>
      </c>
      <c r="N459" s="101">
        <f t="shared" ref="N459:N468" si="41">IF(ISNUMBER(L459+K459+J459), L459+K459+J459,0)</f>
        <v>125</v>
      </c>
      <c r="O459" s="300" t="b">
        <f t="shared" ref="O459:O468" si="42">IF(D459=0,TRUE, IF(N459/25=F459,TRUE,FALSE))</f>
        <v>1</v>
      </c>
      <c r="P459" s="306">
        <f t="shared" si="14"/>
        <v>25</v>
      </c>
      <c r="AX459" s="102" t="str">
        <f>$N$27</f>
        <v>L021.23.02.D3</v>
      </c>
      <c r="AY459" s="101">
        <v>3</v>
      </c>
      <c r="AZ459" s="101" t="str">
        <f>IF(COUNTIFS($N$25,"&lt;&gt;"&amp;"",$N$25,"&lt;&gt;practic?*",$N$25,"&lt;&gt;*op?ional*",$N$25,"&lt;&gt;*Disciplin? facultativ?*", $N$25,"&lt;&gt;*Examen de diplom?*"),$N$25,"")</f>
        <v>Electrotehnică</v>
      </c>
      <c r="BA459" s="101">
        <f>IF($AZ$459="","",ROUND(RIGHT($N$18,1)/2,0))</f>
        <v>1</v>
      </c>
      <c r="BB459" s="101" t="str">
        <f>IF($AZ$459="","",RIGHT($N$18,1))</f>
        <v>2</v>
      </c>
      <c r="BC459" s="101" t="str">
        <f>IF($AZ$459="","",$R$27)</f>
        <v>E</v>
      </c>
      <c r="BD459" s="101" t="str">
        <f>IF($AZ$459="","","DI")</f>
        <v>DI</v>
      </c>
      <c r="BE459" s="104">
        <f t="shared" si="30"/>
        <v>2</v>
      </c>
      <c r="BF459" s="104">
        <f t="shared" si="31"/>
        <v>2</v>
      </c>
      <c r="BG459" s="104">
        <f t="shared" si="32"/>
        <v>4</v>
      </c>
      <c r="BH459" s="101">
        <f>IF(COUNTIFS($N$25,"&lt;&gt;"&amp;"",$N$25,"&lt;&gt;practic?*",$N$25,"&lt;&gt;*Elaborare proiect de diplom?*",$N$25,"&lt;&gt;*op?ional*",$N$25,"&lt;&gt;*Disciplin? facultativ?*", $N$25,"&lt;&gt;*Examen de diplom?*"),$S$27,"")</f>
        <v>28</v>
      </c>
      <c r="BI459" s="101">
        <f>IF(COUNTIFS($N$25,"&lt;&gt;"&amp;"",$N$25,"&lt;&gt;practic?*",$N$25,"&lt;&gt;*Elaborare proiect de diplom?*",$N$25,"&lt;&gt;*op?ional*",$N$25,"&lt;&gt;*Disciplin? facultativ?*", $N$25,"&lt;&gt;*Examen de diplom?*"),($T$27+$U$27+$V$27),"")</f>
        <v>28</v>
      </c>
      <c r="BJ459" s="104">
        <f t="shared" si="33"/>
        <v>56</v>
      </c>
      <c r="BK459" s="101">
        <f t="shared" si="34"/>
        <v>0</v>
      </c>
      <c r="BL459" s="101">
        <f t="shared" si="35"/>
        <v>0</v>
      </c>
      <c r="BM459" s="104">
        <f t="shared" si="36"/>
        <v>0</v>
      </c>
      <c r="BN459" s="101">
        <f>IF(AZ459&lt;&gt;"",W$27,"")</f>
        <v>0</v>
      </c>
      <c r="BO459" s="105" t="str">
        <f>IF(COUNTIF($AZ459,"=*Elaborare proiect de diplom?*"),$V$27,"0")</f>
        <v>0</v>
      </c>
      <c r="BP459" s="104">
        <f t="shared" si="37"/>
        <v>0</v>
      </c>
      <c r="BQ459" s="101">
        <f t="shared" si="38"/>
        <v>3.1</v>
      </c>
      <c r="BR459" s="101">
        <f>IF(COUNTIFS($N$25,"&lt;&gt;"&amp;"",$N$25,"&lt;&gt;practic?*",$N$25,"&lt;&gt;*op?ional*",$N$25,"&lt;&gt;*Disciplin? facultativ?*", $N$25,"&lt;&gt;*Examen de diplom?*"),IF($Y$27&lt;&gt;"",$Y$27,""),"")</f>
        <v>44</v>
      </c>
      <c r="BS459" s="101">
        <f>IF($AZ$459="","",$Q$27)</f>
        <v>4</v>
      </c>
      <c r="BT459" s="140" t="str">
        <f>IF(COUNTIFS($B$25,"&lt;&gt;"&amp;"",$B$25,"&lt;&gt;practic?*",$B$25,"&lt;&gt;*op?ional*",$B$25,"&lt;&gt;*Disciplin? facultativ?*",$B$25,"&lt;&gt;*Examen de diplom?*"),$X$27,"")</f>
        <v>DD</v>
      </c>
      <c r="BU459" s="140">
        <f>IF($AZ$459="","",IF($BG$459&lt;&gt;"",$BG$459,0)+IF($BM$459&lt;&gt;"",$BM$459,0)+IF($BQ$459&lt;&gt;"",$BQ$459,0))</f>
        <v>7.1</v>
      </c>
      <c r="BV459" s="101">
        <f>IF($AZ$459="","",IF($BJ$459&lt;&gt;"",$BJ$459,0)+IF($BP$459&lt;&gt;"",$BP$459,0)+IF($BR$459&lt;&gt;"",$BR$459,0))</f>
        <v>100</v>
      </c>
      <c r="BW459" s="101" t="str">
        <f t="shared" si="13"/>
        <v>2023</v>
      </c>
      <c r="BX459" s="102"/>
      <c r="BY459" s="4"/>
      <c r="BZ459" s="4"/>
      <c r="CA459" s="4"/>
      <c r="CB459" s="4"/>
      <c r="CC459" s="4"/>
      <c r="CD459" s="4"/>
      <c r="CE459" s="4"/>
      <c r="CF459" s="4"/>
      <c r="CG459" s="5"/>
      <c r="CH459" s="5"/>
      <c r="CI459" s="5"/>
      <c r="CJ459" s="4"/>
      <c r="CK459" s="4"/>
      <c r="CL459" s="4"/>
      <c r="CM459" s="4"/>
      <c r="CN459" s="4"/>
      <c r="CO459" s="4"/>
      <c r="CP459" s="4"/>
      <c r="CQ459" s="4"/>
      <c r="CR459" s="4"/>
      <c r="CS459" s="5"/>
      <c r="CT459" s="5"/>
    </row>
    <row r="460" spans="1:98" ht="21" hidden="1" customHeight="1" x14ac:dyDescent="0.25">
      <c r="D460" s="300">
        <f t="shared" si="39"/>
        <v>1</v>
      </c>
      <c r="F460" s="101">
        <f>Q$27</f>
        <v>4</v>
      </c>
      <c r="H460" s="101">
        <f>S$27</f>
        <v>28</v>
      </c>
      <c r="I460" s="101">
        <f>$T$27+$U$27+$V$27</f>
        <v>28</v>
      </c>
      <c r="J460" s="104">
        <f t="shared" si="40"/>
        <v>56</v>
      </c>
      <c r="K460" s="4">
        <f>$W$27</f>
        <v>0</v>
      </c>
      <c r="L460" s="101">
        <f>$Y$27</f>
        <v>44</v>
      </c>
      <c r="N460" s="101">
        <f t="shared" si="41"/>
        <v>100</v>
      </c>
      <c r="O460" s="300" t="b">
        <f t="shared" si="42"/>
        <v>1</v>
      </c>
      <c r="P460" s="306">
        <f t="shared" si="14"/>
        <v>25</v>
      </c>
      <c r="AX460" s="102" t="str">
        <f>$N$30</f>
        <v>L021.23.02.F4</v>
      </c>
      <c r="AY460" s="105">
        <v>4</v>
      </c>
      <c r="AZ460" s="101" t="str">
        <f>IF(COUNTIFS($N$28,"&lt;&gt;"&amp;"",$N$28,"&lt;&gt;practic?*",$N$28,"&lt;&gt;*op?ional*",$N$28,"&lt;&gt;*Disciplin? facultativ?*", $N$28,"&lt;&gt;*Examen de diplom?*"),$N$28,"")</f>
        <v>Programarea calculatoarelor și limbaje de programare 2</v>
      </c>
      <c r="BA460" s="101">
        <f>IF($AZ$460="","",ROUND(RIGHT($N$18,1)/2,0))</f>
        <v>1</v>
      </c>
      <c r="BB460" s="101" t="str">
        <f>IF($AZ$460="","",RIGHT($N$18,1))</f>
        <v>2</v>
      </c>
      <c r="BC460" s="101" t="str">
        <f>IF($AZ$460="","",$R$30)</f>
        <v>D</v>
      </c>
      <c r="BD460" s="101" t="str">
        <f>IF($AZ$460="","","DI")</f>
        <v>DI</v>
      </c>
      <c r="BE460" s="104">
        <f t="shared" si="30"/>
        <v>2</v>
      </c>
      <c r="BF460" s="104">
        <f t="shared" si="31"/>
        <v>2</v>
      </c>
      <c r="BG460" s="104">
        <f t="shared" si="32"/>
        <v>4</v>
      </c>
      <c r="BH460" s="101">
        <f>IF(COUNTIFS($N$28,"&lt;&gt;"&amp;"",$N$28,"&lt;&gt;practic?*",$N$28,"&lt;&gt;*Elaborare proiect de diplom?*",$N$28,"&lt;&gt;*op?ional*",$N$28,"&lt;&gt;*Disciplin? facultativ?*", $N$28,"&lt;&gt;*Examen de diplom?*"),$S$30,"")</f>
        <v>28</v>
      </c>
      <c r="BI460" s="101">
        <f>IF(COUNTIFS($N$28,"&lt;&gt;"&amp;"",$N$28,"&lt;&gt;practic?*",$N$28,"&lt;&gt;*Elaborare proiect de diplom?*",$N$28,"&lt;&gt;*op?ional*",$N$28,"&lt;&gt;*Disciplin? facultativ?*", $N$28,"&lt;&gt;*Examen de diplom?*"),($T$30+$U$30+$V$30),"")</f>
        <v>28</v>
      </c>
      <c r="BJ460" s="104">
        <f t="shared" si="33"/>
        <v>56</v>
      </c>
      <c r="BK460" s="101">
        <f t="shared" si="34"/>
        <v>0</v>
      </c>
      <c r="BL460" s="101">
        <f t="shared" si="35"/>
        <v>0</v>
      </c>
      <c r="BM460" s="104">
        <f t="shared" si="36"/>
        <v>0</v>
      </c>
      <c r="BN460" s="101">
        <f>IF(AZ460&lt;&gt;"",W$30,"")</f>
        <v>0</v>
      </c>
      <c r="BO460" s="105" t="str">
        <f>IF(COUNTIF($AZ460,"=*Elaborare proiect de diplom?*"),$V$30,"0")</f>
        <v>0</v>
      </c>
      <c r="BP460" s="104">
        <f t="shared" si="37"/>
        <v>0</v>
      </c>
      <c r="BQ460" s="101">
        <f t="shared" si="38"/>
        <v>3.1</v>
      </c>
      <c r="BR460" s="101">
        <f>IF(COUNTIFS($N$28,"&lt;&gt;"&amp;"",$N$28,"&lt;&gt;practic?*",$N$28,"&lt;&gt;*op?ional*",$N$28,"&lt;&gt;*Disciplin? facultativ?*", $N$28,"&lt;&gt;*Examen de diplom?*"),IF($Y$30&lt;&gt;"",$Y$30,""),"")</f>
        <v>44</v>
      </c>
      <c r="BS460" s="101">
        <f>IF($AZ$460="","",$Q$30)</f>
        <v>4</v>
      </c>
      <c r="BT460" s="140" t="str">
        <f>IF(COUNTIFS($B$28,"&lt;&gt;"&amp;"",$B$28,"&lt;&gt;practic?*",$B$28,"&lt;&gt;*op?ional*",$B$28,"&lt;&gt;*Disciplin? facultativ?*",$B$28,"&lt;&gt;*Examen de diplom?*"),$X$30,"")</f>
        <v>DF</v>
      </c>
      <c r="BU460" s="140">
        <f>IF($AZ$460="","",IF($BG$460&lt;&gt;"",$BG$460,0)+IF($BM$460&lt;&gt;"",$BM$460,0)+IF($BQ$460&lt;&gt;"",$BQ$460,0))</f>
        <v>7.1</v>
      </c>
      <c r="BV460" s="101">
        <f>IF($AZ$460="","",IF($BJ$460&lt;&gt;"",$BJ$460,0)+IF($BP$460&lt;&gt;"",$BP$460,0)+IF($BR$460&lt;&gt;"",$BR$460,0))</f>
        <v>100</v>
      </c>
      <c r="BW460" s="101" t="str">
        <f t="shared" si="13"/>
        <v>2023</v>
      </c>
      <c r="BX460" s="102"/>
      <c r="BY460" s="4"/>
      <c r="BZ460" s="4"/>
      <c r="CA460" s="4"/>
      <c r="CB460" s="4"/>
      <c r="CC460" s="4"/>
      <c r="CD460" s="4"/>
      <c r="CE460" s="4"/>
      <c r="CF460" s="4"/>
      <c r="CG460" s="5"/>
      <c r="CH460" s="5"/>
      <c r="CI460" s="5"/>
      <c r="CJ460" s="4"/>
      <c r="CK460" s="4"/>
      <c r="CL460" s="4"/>
      <c r="CM460" s="4"/>
      <c r="CN460" s="4"/>
      <c r="CO460" s="4"/>
      <c r="CP460" s="4"/>
      <c r="CQ460" s="4"/>
      <c r="CR460" s="4"/>
      <c r="CS460" s="5"/>
      <c r="CT460" s="5"/>
    </row>
    <row r="461" spans="1:98" ht="21" hidden="1" customHeight="1" x14ac:dyDescent="0.25">
      <c r="D461" s="300">
        <f t="shared" si="39"/>
        <v>1</v>
      </c>
      <c r="F461" s="105">
        <f>Q$30</f>
        <v>4</v>
      </c>
      <c r="H461" s="105">
        <f>S$30</f>
        <v>28</v>
      </c>
      <c r="I461" s="101">
        <f>$T$30+$U$30+$V$30</f>
        <v>28</v>
      </c>
      <c r="J461" s="104">
        <f t="shared" si="40"/>
        <v>56</v>
      </c>
      <c r="K461" s="4">
        <f>$W$30</f>
        <v>0</v>
      </c>
      <c r="L461" s="105">
        <f>$Y$30</f>
        <v>44</v>
      </c>
      <c r="N461" s="101">
        <f t="shared" si="41"/>
        <v>100</v>
      </c>
      <c r="O461" s="300" t="b">
        <f t="shared" si="42"/>
        <v>1</v>
      </c>
      <c r="P461" s="306">
        <f t="shared" si="14"/>
        <v>25</v>
      </c>
      <c r="AX461" s="102" t="str">
        <f>$N$33</f>
        <v>L021.23.02.S5</v>
      </c>
      <c r="AY461" s="101">
        <v>5</v>
      </c>
      <c r="AZ461" s="101" t="str">
        <f>IF(COUNTIFS($N$31,"&lt;&gt;"&amp;"",$N$31,"&lt;&gt;practic?*",$N$31,"&lt;&gt;*op?ional*",$N$31,"&lt;&gt;*Disciplin? facultativ?*", $N$31,"&lt;&gt;*Examen de diplom?*"),$N$31,"")</f>
        <v>Tehnici de programare</v>
      </c>
      <c r="BA461" s="101">
        <f>IF($AZ$461="","",ROUND(RIGHT($N$18,1)/2,0))</f>
        <v>1</v>
      </c>
      <c r="BB461" s="101" t="str">
        <f>IF($AZ$461="","",RIGHT($N$18,1))</f>
        <v>2</v>
      </c>
      <c r="BC461" s="101" t="str">
        <f>IF($AZ$461="","",$R$33)</f>
        <v>E</v>
      </c>
      <c r="BD461" s="101" t="str">
        <f>IF($AZ$461="","","DI")</f>
        <v>DI</v>
      </c>
      <c r="BE461" s="104">
        <f t="shared" si="30"/>
        <v>2</v>
      </c>
      <c r="BF461" s="104">
        <f t="shared" si="31"/>
        <v>2</v>
      </c>
      <c r="BG461" s="104">
        <f t="shared" si="32"/>
        <v>4</v>
      </c>
      <c r="BH461" s="101">
        <f>IF(COUNTIFS($N$31,"&lt;&gt;"&amp;"",$N$31,"&lt;&gt;practic?*",$N$31,"&lt;&gt;*Elaborare proiect de diplom?*",$N$31,"&lt;&gt;*op?ional*",$N$31,"&lt;&gt;*Disciplin? facultativ?*", $N$31,"&lt;&gt;*Examen de diplom?*"),$S$33,"")</f>
        <v>28</v>
      </c>
      <c r="BI461" s="101">
        <f>IF(COUNTIFS($N$31,"&lt;&gt;"&amp;"",$N$31,"&lt;&gt;practic?*",$N$31,"&lt;&gt;*Elaborare proiect de diplom?*",$N$31,"&lt;&gt;*op?ional*",$N$31,"&lt;&gt;*Disciplin? facultativ?*", $N$31,"&lt;&gt;*Examen de diplom?*"),($T$33+$U$33+$V$33),"")</f>
        <v>28</v>
      </c>
      <c r="BJ461" s="104">
        <f t="shared" si="33"/>
        <v>56</v>
      </c>
      <c r="BK461" s="101">
        <f t="shared" si="34"/>
        <v>0</v>
      </c>
      <c r="BL461" s="101">
        <f t="shared" si="35"/>
        <v>0</v>
      </c>
      <c r="BM461" s="104">
        <f t="shared" si="36"/>
        <v>0</v>
      </c>
      <c r="BN461" s="101">
        <f>IF(AZ461&lt;&gt;"",W$33,"")</f>
        <v>0</v>
      </c>
      <c r="BO461" s="105" t="str">
        <f>IF(COUNTIF($AZ461,"=*Elaborare proiect de diplom?*"),$V$33,"0")</f>
        <v>0</v>
      </c>
      <c r="BP461" s="104">
        <f t="shared" si="37"/>
        <v>0</v>
      </c>
      <c r="BQ461" s="101">
        <f t="shared" si="38"/>
        <v>3.1</v>
      </c>
      <c r="BR461" s="101">
        <f>IF(COUNTIFS($N$31,"&lt;&gt;"&amp;"",$N$31,"&lt;&gt;practic?*",$N$31,"&lt;&gt;*op?ional*",$N$31,"&lt;&gt;*Disciplin? facultativ?*", $N$31,"&lt;&gt;*Examen de diplom?*"),IF($Y$33&lt;&gt;"",$Y$33,""),"")</f>
        <v>44</v>
      </c>
      <c r="BS461" s="101">
        <f>IF($AZ$461="","",$Q$33)</f>
        <v>4</v>
      </c>
      <c r="BT461" s="140" t="str">
        <f>IF(COUNTIFS($B$31,"&lt;&gt;"&amp;"",$B$31,"&lt;&gt;practic?*",$B$31,"&lt;&gt;*op?ional*",$B$31,"&lt;&gt;*Disciplin? facultativ?*",$B$31,"&lt;&gt;*Examen de diplom?*"),$X$33,"")</f>
        <v>DS</v>
      </c>
      <c r="BU461" s="140">
        <f>IF($AZ$461="","",IF($BG$461&lt;&gt;"",$BG$461,0)+IF($BM$461&lt;&gt;"",$BM$461,0)+IF($BQ$461&lt;&gt;"",$BQ$461,0))</f>
        <v>7.1</v>
      </c>
      <c r="BV461" s="101">
        <f>IF($AZ$461="","",IF($BJ$461&lt;&gt;"",$BJ$461,0)+IF($BP$461&lt;&gt;"",$BP$461,0)+IF($BR$461&lt;&gt;"",$BR$461,0))</f>
        <v>100</v>
      </c>
      <c r="BW461" s="101" t="str">
        <f t="shared" si="13"/>
        <v>2023</v>
      </c>
      <c r="BX461" s="102"/>
      <c r="BY461" s="4"/>
      <c r="BZ461" s="4"/>
      <c r="CA461" s="4"/>
      <c r="CB461" s="4"/>
      <c r="CC461" s="4"/>
      <c r="CD461" s="4"/>
      <c r="CE461" s="4"/>
      <c r="CF461" s="4"/>
      <c r="CG461" s="5"/>
      <c r="CH461" s="5"/>
      <c r="CI461" s="5"/>
      <c r="CJ461" s="4"/>
      <c r="CK461" s="4"/>
      <c r="CL461" s="4"/>
      <c r="CM461" s="4"/>
      <c r="CN461" s="4"/>
      <c r="CO461" s="4"/>
      <c r="CP461" s="4"/>
      <c r="CQ461" s="4"/>
      <c r="CR461" s="4"/>
      <c r="CS461" s="5"/>
      <c r="CT461" s="5"/>
    </row>
    <row r="462" spans="1:98" ht="21" hidden="1" customHeight="1" x14ac:dyDescent="0.25">
      <c r="D462" s="300">
        <f t="shared" si="39"/>
        <v>1</v>
      </c>
      <c r="F462" s="101">
        <f>Q$33</f>
        <v>4</v>
      </c>
      <c r="H462" s="101">
        <f>S$33</f>
        <v>28</v>
      </c>
      <c r="I462" s="101">
        <f>$T$33+$U$33+$V$33</f>
        <v>28</v>
      </c>
      <c r="J462" s="104">
        <f t="shared" si="40"/>
        <v>56</v>
      </c>
      <c r="K462" s="4">
        <f>$W$33</f>
        <v>0</v>
      </c>
      <c r="L462" s="101">
        <f>$Y$33</f>
        <v>44</v>
      </c>
      <c r="N462" s="101">
        <f t="shared" si="41"/>
        <v>100</v>
      </c>
      <c r="O462" s="300" t="b">
        <f t="shared" si="42"/>
        <v>1</v>
      </c>
      <c r="P462" s="306">
        <f t="shared" si="14"/>
        <v>25</v>
      </c>
      <c r="AX462" s="102" t="str">
        <f>$N$36</f>
        <v>L021.23.02.D6</v>
      </c>
      <c r="AY462" s="101">
        <v>6</v>
      </c>
      <c r="AZ462" s="101" t="str">
        <f>IF(COUNTIFS($N$34,"&lt;&gt;"&amp;"",$N$34,"&lt;&gt;practic?*",$N$34,"&lt;&gt;*op?ional*",$N$34,"&lt;&gt;*Disciplin? facultativ?*", $N$34,"&lt;&gt;*Examen de diplom?*"),$N$34,"")</f>
        <v>Analiza și sinteza dispozitivelor numerice</v>
      </c>
      <c r="BA462" s="101">
        <f>IF($AZ$462="","",ROUND(RIGHT($N$18,1)/2,0))</f>
        <v>1</v>
      </c>
      <c r="BB462" s="101" t="str">
        <f>IF($AZ$462="","",RIGHT($N$18,1))</f>
        <v>2</v>
      </c>
      <c r="BC462" s="101" t="str">
        <f>IF($AZ$462="","",$R$36)</f>
        <v>E</v>
      </c>
      <c r="BD462" s="101" t="str">
        <f>IF($AZ$462="","","DI")</f>
        <v>DI</v>
      </c>
      <c r="BE462" s="104">
        <f t="shared" si="30"/>
        <v>2</v>
      </c>
      <c r="BF462" s="104">
        <f t="shared" si="31"/>
        <v>2</v>
      </c>
      <c r="BG462" s="104">
        <f t="shared" si="32"/>
        <v>4</v>
      </c>
      <c r="BH462" s="101">
        <f>IF(COUNTIFS($N$34,"&lt;&gt;"&amp;"",$N$34,"&lt;&gt;practic?*",$N$34,"&lt;&gt;*Elaborare proiect de diplom?*",$N$34,"&lt;&gt;*op?ional*",$N$34,"&lt;&gt;*Disciplin? facultativ?*", $N$34,"&lt;&gt;*Examen de diplom?*"),$S$36,"")</f>
        <v>28</v>
      </c>
      <c r="BI462" s="101">
        <f>IF(COUNTIFS($N$34,"&lt;&gt;"&amp;"",$N$34,"&lt;&gt;practic?*",$N$34,"&lt;&gt;*Elaborare proiect de diplom?*",$N$34,"&lt;&gt;*op?ional*",$N$34,"&lt;&gt;*Disciplin? facultativ?*", $N$34,"&lt;&gt;*Examen de diplom?*"),($T$36+$U$36+$V$36),"")</f>
        <v>28</v>
      </c>
      <c r="BJ462" s="104">
        <f t="shared" si="33"/>
        <v>56</v>
      </c>
      <c r="BK462" s="101">
        <f t="shared" si="34"/>
        <v>0</v>
      </c>
      <c r="BL462" s="101">
        <f t="shared" si="35"/>
        <v>0</v>
      </c>
      <c r="BM462" s="104">
        <f t="shared" si="36"/>
        <v>0</v>
      </c>
      <c r="BN462" s="101">
        <f>IF(AZ462&lt;&gt;"",W$36,"")</f>
        <v>0</v>
      </c>
      <c r="BO462" s="105" t="str">
        <f>IF(COUNTIF($AZ462,"=*Elaborare proiect de diplom?*"),$V$36,"0")</f>
        <v>0</v>
      </c>
      <c r="BP462" s="104">
        <f t="shared" si="37"/>
        <v>0</v>
      </c>
      <c r="BQ462" s="101">
        <f t="shared" si="38"/>
        <v>3.1</v>
      </c>
      <c r="BR462" s="101">
        <f>IF(COUNTIFS($N$34,"&lt;&gt;"&amp;"",$N$34,"&lt;&gt;practic?*",$N$34,"&lt;&gt;*op?ional*",$N$34,"&lt;&gt;*Disciplin? facultativ?*", $N$34,"&lt;&gt;*Examen de diplom?*"),IF($Y$36&lt;&gt;"",$Y$36,""),"")</f>
        <v>44</v>
      </c>
      <c r="BS462" s="101">
        <f>IF($AZ$462="","",$Q$36)</f>
        <v>4</v>
      </c>
      <c r="BT462" s="140" t="str">
        <f>IF(COUNTIFS($B$34,"&lt;&gt;"&amp;"",$B$34,"&lt;&gt;practic?*",$B$34,"&lt;&gt;*op?ional*",$B$34,"&lt;&gt;*Disciplin? facultativ?*",$B$34,"&lt;&gt;*Examen de diplom?*"),$X$36,"")</f>
        <v>DD</v>
      </c>
      <c r="BU462" s="140">
        <f>IF($AZ$462="","",IF($BG$462&lt;&gt;"",$BG$462,0)+IF($BM$462&lt;&gt;"",$BM$462,0)+IF($BQ$462&lt;&gt;"",$BQ$462,0))</f>
        <v>7.1</v>
      </c>
      <c r="BV462" s="101">
        <f>IF($AZ$462="","",IF($BJ$462&lt;&gt;"",$BJ$462,0)+IF($BP$462&lt;&gt;"",$BP$462,0)+IF($BR$462&lt;&gt;"",$BR$462,0))</f>
        <v>100</v>
      </c>
      <c r="BW462" s="101" t="str">
        <f t="shared" si="13"/>
        <v>2023</v>
      </c>
      <c r="BX462" s="102"/>
      <c r="BY462" s="4"/>
      <c r="BZ462" s="4"/>
      <c r="CA462" s="4"/>
      <c r="CB462" s="4"/>
      <c r="CC462" s="4"/>
      <c r="CD462" s="4"/>
      <c r="CE462" s="4"/>
      <c r="CF462" s="4"/>
      <c r="CG462" s="5"/>
      <c r="CH462" s="5"/>
      <c r="CI462" s="5"/>
      <c r="CJ462" s="4"/>
      <c r="CK462" s="4"/>
      <c r="CL462" s="4"/>
      <c r="CM462" s="4"/>
      <c r="CN462" s="4"/>
      <c r="CO462" s="4"/>
      <c r="CP462" s="4"/>
      <c r="CQ462" s="4"/>
      <c r="CR462" s="4"/>
      <c r="CS462" s="5"/>
      <c r="CT462" s="5"/>
    </row>
    <row r="463" spans="1:98" ht="21" hidden="1" customHeight="1" x14ac:dyDescent="0.25">
      <c r="D463" s="300">
        <f t="shared" si="39"/>
        <v>1</v>
      </c>
      <c r="F463" s="101">
        <f>Q$36</f>
        <v>4</v>
      </c>
      <c r="H463" s="101">
        <f>S$36</f>
        <v>28</v>
      </c>
      <c r="I463" s="101">
        <f>$T$36+$U$36+$V$36</f>
        <v>28</v>
      </c>
      <c r="J463" s="104">
        <f t="shared" si="40"/>
        <v>56</v>
      </c>
      <c r="K463" s="4">
        <f>$W$36</f>
        <v>0</v>
      </c>
      <c r="L463" s="101">
        <f>$Y$36</f>
        <v>44</v>
      </c>
      <c r="N463" s="101">
        <f t="shared" si="41"/>
        <v>100</v>
      </c>
      <c r="O463" s="300" t="b">
        <f t="shared" si="42"/>
        <v>1</v>
      </c>
      <c r="P463" s="306">
        <f t="shared" si="14"/>
        <v>25</v>
      </c>
      <c r="AX463" s="102" t="str">
        <f>$N$39</f>
        <v>L021.23.02.C7</v>
      </c>
      <c r="AY463" s="105">
        <v>7</v>
      </c>
      <c r="AZ463" s="101" t="str">
        <f>IF(COUNTIFS($N$37,"&lt;&gt;"&amp;"",$N$37,"&lt;&gt;practic?*",$N$37,"&lt;&gt;*op?ional*",$N$37,"&lt;&gt;*Disciplin? facultativ?*",$N$37,"&lt;&gt;*Examen de diplom?*"),$N$37,"")</f>
        <v>Limbi moderne 2</v>
      </c>
      <c r="BA463" s="101">
        <f>IF($AZ$463="","",ROUND(RIGHT($N$18,1)/2,0))</f>
        <v>1</v>
      </c>
      <c r="BB463" s="101" t="str">
        <f>IF($AZ$463="","",RIGHT($N$18,1))</f>
        <v>2</v>
      </c>
      <c r="BC463" s="101" t="str">
        <f>IF($AZ$463="","",$R$39)</f>
        <v>D</v>
      </c>
      <c r="BD463" s="101" t="str">
        <f>IF($AZ$463="","","DI")</f>
        <v>DI</v>
      </c>
      <c r="BE463" s="104">
        <f t="shared" si="30"/>
        <v>0</v>
      </c>
      <c r="BF463" s="104">
        <f t="shared" si="31"/>
        <v>2</v>
      </c>
      <c r="BG463" s="104">
        <f t="shared" si="32"/>
        <v>2</v>
      </c>
      <c r="BH463" s="101">
        <f>IF(COUNTIFS($N$37,"&lt;&gt;"&amp;"",$N$37,"&lt;&gt;practic?*",$N$37,"&lt;&gt;*Elaborare proiect de diplom?*",$N$37,"&lt;&gt;*op?ional*",$N$37,"&lt;&gt;*Disciplin? facultativ?*", $N$37,"&lt;&gt;*Examen de diplom?*"),$S$39,"")</f>
        <v>0</v>
      </c>
      <c r="BI463" s="101">
        <f>IF(COUNTIFS($N$37,"&lt;&gt;"&amp;"",$N$37,"&lt;&gt;practic?*",$N$37,"&lt;&gt;*Elaborare proiect de diplom?*",$N$37,"&lt;&gt;*op?ional*",$N$37,"&lt;&gt;*Disciplin? facultativ?*", $N$37,"&lt;&gt;*Examen de diplom?*"),($T$39+$U$39+$V$39),"")</f>
        <v>28</v>
      </c>
      <c r="BJ463" s="104">
        <f t="shared" si="33"/>
        <v>28</v>
      </c>
      <c r="BK463" s="101">
        <f t="shared" si="34"/>
        <v>0</v>
      </c>
      <c r="BL463" s="101">
        <f t="shared" si="35"/>
        <v>0</v>
      </c>
      <c r="BM463" s="104">
        <f t="shared" si="36"/>
        <v>0</v>
      </c>
      <c r="BN463" s="101">
        <f>IF(AZ463&lt;&gt;"",W$39,"")</f>
        <v>0</v>
      </c>
      <c r="BO463" s="105" t="str">
        <f>IF(COUNTIF($AZ463,"=*Elaborare proiect de diplom?*"),$V$39,"0")</f>
        <v>0</v>
      </c>
      <c r="BP463" s="104">
        <f t="shared" si="37"/>
        <v>0</v>
      </c>
      <c r="BQ463" s="101">
        <f t="shared" si="38"/>
        <v>1.6</v>
      </c>
      <c r="BR463" s="101">
        <f>IF(COUNTIFS($N$37,"&lt;&gt;"&amp;"",$N$37,"&lt;&gt;practic?*",$N$37,"&lt;&gt;*op?ional*",$N$37,"&lt;&gt;*Disciplin? facultativ?*", $N$37,"&lt;&gt;*Examen de diplom?*"),IF($Y$39&lt;&gt;"",$Y$39,""),"")</f>
        <v>22</v>
      </c>
      <c r="BS463" s="101">
        <f>IF($AZ$463="","",$Q$39)</f>
        <v>2</v>
      </c>
      <c r="BT463" s="140" t="str">
        <f>IF(COUNTIFS($B$37,"&lt;&gt;"&amp;"",$B$37,"&lt;&gt;practic?*",$B$37,"&lt;&gt;*op?ional*",$B$37,"&lt;&gt;*Disciplin? facultativ?*",$B$37,"&lt;&gt;*Examen de diplom?*"),$X$39,"")</f>
        <v>DC</v>
      </c>
      <c r="BU463" s="140">
        <f>IF($AZ$463="","",IF($BG$463&lt;&gt;"",$BG$463,0)+IF($BM$463&lt;&gt;"",$BM$463,0)+IF($BQ$463&lt;&gt;"",$BQ$463,0))</f>
        <v>3.6</v>
      </c>
      <c r="BV463" s="101">
        <f>IF($AZ$463="","",IF($BJ$463&lt;&gt;"",$BJ$463,0)+IF($BP$463&lt;&gt;"",$BP$463,0)+IF($BR$463&lt;&gt;"",$BR$463,0))</f>
        <v>50</v>
      </c>
      <c r="BW463" s="101" t="str">
        <f t="shared" si="13"/>
        <v>2023</v>
      </c>
      <c r="BX463" s="102"/>
      <c r="BY463" s="4"/>
      <c r="BZ463" s="4"/>
      <c r="CA463" s="4"/>
      <c r="CB463" s="4"/>
      <c r="CC463" s="4"/>
      <c r="CD463" s="4"/>
      <c r="CE463" s="4"/>
      <c r="CF463" s="4"/>
      <c r="CG463" s="5"/>
      <c r="CH463" s="5"/>
      <c r="CI463" s="5"/>
      <c r="CJ463" s="4"/>
      <c r="CK463" s="4"/>
      <c r="CL463" s="4"/>
      <c r="CM463" s="4"/>
      <c r="CN463" s="4"/>
      <c r="CO463" s="4"/>
      <c r="CP463" s="4"/>
      <c r="CQ463" s="4"/>
      <c r="CR463" s="4"/>
      <c r="CS463" s="5"/>
      <c r="CT463" s="5"/>
    </row>
    <row r="464" spans="1:98" ht="21" hidden="1" customHeight="1" x14ac:dyDescent="0.25">
      <c r="D464" s="300">
        <f t="shared" si="39"/>
        <v>1</v>
      </c>
      <c r="F464" s="105">
        <f>Q$39</f>
        <v>2</v>
      </c>
      <c r="H464" s="105">
        <f>S$39</f>
        <v>0</v>
      </c>
      <c r="I464" s="101">
        <f>$T$39+$U$39+$V$39</f>
        <v>28</v>
      </c>
      <c r="J464" s="104">
        <f t="shared" si="40"/>
        <v>28</v>
      </c>
      <c r="K464" s="4">
        <f>$W$39</f>
        <v>0</v>
      </c>
      <c r="L464" s="105">
        <f>$Y$39</f>
        <v>22</v>
      </c>
      <c r="N464" s="101">
        <f t="shared" si="41"/>
        <v>50</v>
      </c>
      <c r="O464" s="300" t="b">
        <f t="shared" si="42"/>
        <v>1</v>
      </c>
      <c r="P464" s="306">
        <f t="shared" si="14"/>
        <v>25</v>
      </c>
      <c r="AX464" s="102" t="str">
        <f>$N$42</f>
        <v>L021.23.02.C8</v>
      </c>
      <c r="AY464" s="101">
        <v>8</v>
      </c>
      <c r="AZ464" s="101" t="str">
        <f>IF(COUNTIFS($N$40,"&lt;&gt;"&amp;"",$N$40,"&lt;&gt;practic?*",$N$40,"&lt;&gt;*op?ional*",$N$40,"&lt;&gt;*Disciplin? facultativ?*", $N$40,"&lt;&gt;*Examen de diplom?*"),$N$40,"")</f>
        <v>Educație fizică și sport 2</v>
      </c>
      <c r="BA464" s="101">
        <f>IF($AZ$464="","",ROUND(RIGHT($N$18,1)/2,0))</f>
        <v>1</v>
      </c>
      <c r="BB464" s="101" t="str">
        <f>IF($AZ$464="","",RIGHT($N$18,1))</f>
        <v>2</v>
      </c>
      <c r="BC464" s="101" t="str">
        <f>IF($AZ$464="","",$R$42)</f>
        <v>D</v>
      </c>
      <c r="BD464" s="101" t="str">
        <f>IF($AZ$464="","","DI")</f>
        <v>DI</v>
      </c>
      <c r="BE464" s="104">
        <f t="shared" si="30"/>
        <v>0</v>
      </c>
      <c r="BF464" s="104">
        <f t="shared" si="31"/>
        <v>1</v>
      </c>
      <c r="BG464" s="104">
        <f t="shared" si="32"/>
        <v>1</v>
      </c>
      <c r="BH464" s="101">
        <f>IF(COUNTIFS($N$40,"&lt;&gt;"&amp;"",$N$40,"&lt;&gt;practic?*",$N$40,"&lt;&gt;*Elaborare proiect de diplom?*",$N$40,"&lt;&gt;*op?ional*",$N$40,"&lt;&gt;*Disciplin? facultativ?*", $N$40,"&lt;&gt;*Examen de diplom?*"),$S$42,"")</f>
        <v>0</v>
      </c>
      <c r="BI464" s="101">
        <f>IF(COUNTIFS($N$40,"&lt;&gt;"&amp;"",$N$40,"&lt;&gt;practic?*",$N$40,"&lt;&gt;*Elaborare proiect de diplom?*",$N$40,"&lt;&gt;*op?ional*",$N$40,"&lt;&gt;*Disciplin? facultativ?*", $N$40,"&lt;&gt;*Examen de diplom?*"),($T$42+$U$42+$V$42),"")</f>
        <v>14</v>
      </c>
      <c r="BJ464" s="104">
        <f t="shared" si="33"/>
        <v>14</v>
      </c>
      <c r="BK464" s="101">
        <f t="shared" si="34"/>
        <v>0</v>
      </c>
      <c r="BL464" s="101">
        <f t="shared" si="35"/>
        <v>0</v>
      </c>
      <c r="BM464" s="104">
        <f t="shared" si="36"/>
        <v>0</v>
      </c>
      <c r="BN464" s="101">
        <f>IF(AZ464&lt;&gt;"",W$42,"")</f>
        <v>0</v>
      </c>
      <c r="BO464" s="105" t="str">
        <f>IF(COUNTIF($AZ464,"=*Elaborare proiect de diplom?*"),$V$42,"0")</f>
        <v>0</v>
      </c>
      <c r="BP464" s="104">
        <f t="shared" si="37"/>
        <v>0</v>
      </c>
      <c r="BQ464" s="101">
        <f t="shared" si="38"/>
        <v>2.6</v>
      </c>
      <c r="BR464" s="101">
        <f>IF(COUNTIFS($N$40,"&lt;&gt;"&amp;"",$N$40,"&lt;&gt;practic?*",$N$40,"&lt;&gt;*op?ional*",$N$40,"&lt;&gt;*Disciplin? facultativ?*", $N$40,"&lt;&gt;*Examen de diplom?*"),IF($Y$42&lt;&gt;"",$Y$42,""),"")</f>
        <v>36</v>
      </c>
      <c r="BS464" s="101">
        <f>IF($AZ$464="","",$Q$42)</f>
        <v>2</v>
      </c>
      <c r="BT464" s="140" t="str">
        <f>IF(COUNTIFS($B$40,"&lt;&gt;"&amp;"",$B$40,"&lt;&gt;practic?*",$B$40,"&lt;&gt;*op?ional*",$B$40,"&lt;&gt;*Disciplin? facultativ?*",$B$40,"&lt;&gt;*Examen de diplom?*"),$X$42,"")</f>
        <v>DC</v>
      </c>
      <c r="BU464" s="140">
        <f>IF($AZ$464="","",IF($BG$464&lt;&gt;"",$BG$464,0)+IF($BM$464&lt;&gt;"",$BM$464,0)+IF($BQ$464&lt;&gt;"",$BQ$464,0))</f>
        <v>3.6</v>
      </c>
      <c r="BV464" s="101">
        <f>IF($AZ$464="","",IF($BJ$464&lt;&gt;"",$BJ$464,0)+IF($BP$464&lt;&gt;"",$BP$464,0)+IF($BR$464&lt;&gt;"",$BR$464,0))</f>
        <v>50</v>
      </c>
      <c r="BW464" s="101" t="str">
        <f t="shared" si="13"/>
        <v>2023</v>
      </c>
      <c r="BX464" s="102"/>
      <c r="BY464" s="4"/>
      <c r="BZ464" s="4"/>
      <c r="CA464" s="4"/>
      <c r="CB464" s="4"/>
      <c r="CC464" s="4"/>
      <c r="CD464" s="4"/>
      <c r="CE464" s="4"/>
      <c r="CF464" s="4"/>
      <c r="CG464" s="5"/>
      <c r="CH464" s="5"/>
      <c r="CI464" s="5"/>
      <c r="CJ464" s="4"/>
      <c r="CK464" s="4"/>
      <c r="CL464" s="4"/>
      <c r="CM464" s="4"/>
      <c r="CN464" s="4"/>
      <c r="CO464" s="4"/>
      <c r="CP464" s="4"/>
      <c r="CQ464" s="4"/>
      <c r="CR464" s="4"/>
      <c r="CS464" s="5"/>
      <c r="CT464" s="5"/>
    </row>
    <row r="465" spans="1:98" ht="21" hidden="1" customHeight="1" x14ac:dyDescent="0.25">
      <c r="D465" s="300">
        <f t="shared" si="39"/>
        <v>1</v>
      </c>
      <c r="F465" s="101">
        <f>Q$42</f>
        <v>2</v>
      </c>
      <c r="H465" s="101">
        <f>S$42</f>
        <v>0</v>
      </c>
      <c r="I465" s="101">
        <f>$T$42+$U$42+$V$42</f>
        <v>14</v>
      </c>
      <c r="J465" s="104">
        <f t="shared" si="40"/>
        <v>14</v>
      </c>
      <c r="K465" s="4">
        <f>$W$42</f>
        <v>0</v>
      </c>
      <c r="L465" s="101">
        <f>$Y$42</f>
        <v>36</v>
      </c>
      <c r="N465" s="101">
        <f t="shared" si="41"/>
        <v>50</v>
      </c>
      <c r="O465" s="300" t="b">
        <f t="shared" si="42"/>
        <v>1</v>
      </c>
      <c r="P465" s="306">
        <f t="shared" si="14"/>
        <v>25</v>
      </c>
      <c r="AX465" s="102" t="str">
        <f>$N$45</f>
        <v/>
      </c>
      <c r="AY465" s="101">
        <v>9</v>
      </c>
      <c r="AZ465" s="101" t="str">
        <f>IF(COUNTIFS($N$43,"&lt;&gt;"&amp;"",$N$43,"&lt;&gt;practic?*",$N$43,"&lt;&gt;*op?ional*",$N$43,"&lt;&gt;*Disciplin? facultativ?*",$N$43,"&lt;&gt;*Examen de diplom?*"),$N$43,"")</f>
        <v/>
      </c>
      <c r="BA465" s="101" t="str">
        <f>IF($AZ$465="","",ROUND(RIGHT($N$18,1)/2,0))</f>
        <v/>
      </c>
      <c r="BB465" s="101" t="str">
        <f>IF($AZ$465="","",RIGHT($N$18,1))</f>
        <v/>
      </c>
      <c r="BC465" s="101" t="str">
        <f>IF($AZ$465="","",$R$45)</f>
        <v/>
      </c>
      <c r="BD465" s="101" t="str">
        <f>IF($AZ$465="","","DI")</f>
        <v/>
      </c>
      <c r="BE465" s="104" t="str">
        <f t="shared" si="30"/>
        <v/>
      </c>
      <c r="BF465" s="104" t="str">
        <f t="shared" si="31"/>
        <v/>
      </c>
      <c r="BG465" s="104" t="str">
        <f t="shared" si="32"/>
        <v/>
      </c>
      <c r="BH465" s="101" t="str">
        <f>IF(COUNTIFS($N$43,"&lt;&gt;"&amp;"",$N$43,"&lt;&gt;practic?*",$N$43,"&lt;&gt;*Elaborare proiect de diplom?*",$N$43,"&lt;&gt;*op?ional*",$N$43,"&lt;&gt;*Disciplin? facultativ?*", $N$43,"&lt;&gt;*Examen de diplom?*"),$S$45,"")</f>
        <v/>
      </c>
      <c r="BI465" s="101" t="str">
        <f>IF(COUNTIFS($N$43,"&lt;&gt;"&amp;"",$N$43,"&lt;&gt;practic?*",$N$43,"&lt;&gt;*Elaborare proiect de diplom?*",$N$43,"&lt;&gt;*op?ional*",$N$43,"&lt;&gt;*Disciplin? facultativ?*", $N$43,"&lt;&gt;*Examen de diplom?*"),($T$45+$U$45+$V$45),"")</f>
        <v/>
      </c>
      <c r="BJ465" s="104" t="str">
        <f t="shared" si="33"/>
        <v/>
      </c>
      <c r="BK465" s="101" t="str">
        <f t="shared" si="34"/>
        <v/>
      </c>
      <c r="BL465" s="101" t="str">
        <f t="shared" si="35"/>
        <v/>
      </c>
      <c r="BM465" s="104" t="str">
        <f t="shared" si="36"/>
        <v/>
      </c>
      <c r="BN465" s="101" t="str">
        <f>IF(AZ465&lt;&gt;"",W$45,"")</f>
        <v/>
      </c>
      <c r="BO465" s="105" t="str">
        <f>IF(COUNTIF($AZ465,"=*Elaborare proiect de diplom?*"),$V$45,"0")</f>
        <v>0</v>
      </c>
      <c r="BP465" s="104" t="str">
        <f t="shared" si="37"/>
        <v/>
      </c>
      <c r="BQ465" s="101" t="str">
        <f t="shared" si="38"/>
        <v/>
      </c>
      <c r="BR465" s="101" t="str">
        <f>IF(COUNTIFS($N$43,"&lt;&gt;"&amp;"",$N$43,"&lt;&gt;practic?*",$N$43,"&lt;&gt;*op?ional*",$N$43,"&lt;&gt;*Disciplin? facultativ?*", $N$43,"&lt;&gt;*Examen de diplom?*"),IF($Y$45&lt;&gt;"",$Y$45,""),"")</f>
        <v/>
      </c>
      <c r="BS465" s="101" t="str">
        <f>IF($AZ$465="","",$Q$45)</f>
        <v/>
      </c>
      <c r="BT465" s="140" t="str">
        <f>IF(COUNTIFS($B$43,"&lt;&gt;"&amp;"",$B$43,"&lt;&gt;practic?*",$B$43,"&lt;&gt;*op?ional*",$B$43,"&lt;&gt;*Disciplin? facultativ?*",$B$43,"&lt;&gt;*Examen de diplom?*"),$X$45,"")</f>
        <v/>
      </c>
      <c r="BU465" s="140" t="str">
        <f>IF($AZ$465="","",IF($BG$465&lt;&gt;"",$BG$465,0)+IF($BM$465&lt;&gt;"",$BM$465,0)+IF($BQ$465&lt;&gt;"",$BQ$465,0))</f>
        <v/>
      </c>
      <c r="BV465" s="101" t="str">
        <f>IF($AZ$465="","",IF($BJ$465&lt;&gt;"",$BJ$465,0)+IF($BP$465&lt;&gt;"",$BP$465,0)+IF($BR$465&lt;&gt;"",$BR$465,0))</f>
        <v/>
      </c>
      <c r="BW465" s="101" t="str">
        <f t="shared" si="13"/>
        <v/>
      </c>
      <c r="BX465" s="102"/>
      <c r="BY465" s="4"/>
      <c r="BZ465" s="4"/>
      <c r="CA465" s="4"/>
      <c r="CB465" s="4"/>
      <c r="CC465" s="4"/>
      <c r="CD465" s="4"/>
      <c r="CE465" s="4"/>
      <c r="CF465" s="4"/>
      <c r="CG465" s="5"/>
      <c r="CH465" s="5"/>
      <c r="CI465" s="5"/>
      <c r="CJ465" s="4"/>
      <c r="CK465" s="4"/>
      <c r="CL465" s="4"/>
      <c r="CM465" s="4"/>
      <c r="CN465" s="4"/>
      <c r="CO465" s="4"/>
      <c r="CP465" s="4"/>
      <c r="CQ465" s="4"/>
      <c r="CR465" s="4"/>
      <c r="CS465" s="5"/>
      <c r="CT465" s="5"/>
    </row>
    <row r="466" spans="1:98" ht="21" hidden="1" customHeight="1" x14ac:dyDescent="0.25">
      <c r="D466" s="300">
        <f t="shared" si="39"/>
        <v>0</v>
      </c>
      <c r="F466" s="101">
        <f>Q$45</f>
        <v>0</v>
      </c>
      <c r="H466" s="101">
        <f>S$45</f>
        <v>0</v>
      </c>
      <c r="I466" s="101">
        <f>$T$45+$U$45+$V$45</f>
        <v>0</v>
      </c>
      <c r="J466" s="104">
        <f t="shared" si="40"/>
        <v>0</v>
      </c>
      <c r="K466" s="4">
        <f>$W$45</f>
        <v>0</v>
      </c>
      <c r="L466" s="101">
        <f>$Y$45</f>
        <v>0</v>
      </c>
      <c r="N466" s="101">
        <f t="shared" si="41"/>
        <v>0</v>
      </c>
      <c r="O466" s="300" t="b">
        <f t="shared" si="42"/>
        <v>1</v>
      </c>
      <c r="P466" s="306" t="e">
        <f t="shared" si="14"/>
        <v>#DIV/0!</v>
      </c>
      <c r="AX466" s="102" t="str">
        <f>$N$48</f>
        <v/>
      </c>
      <c r="AY466" s="105">
        <v>10</v>
      </c>
      <c r="AZ466" s="101" t="str">
        <f>IF(COUNTIFS($N$46,"&lt;&gt;"&amp;"",$N$46,"&lt;&gt;practic?*",$N$46,"&lt;&gt;*op?ional*",$N$46,"&lt;&gt;*Disciplin? facultativ?*", $N$46,"&lt;&gt;*Examen de diplom?*"),$N$46,"")</f>
        <v/>
      </c>
      <c r="BA466" s="101" t="str">
        <f>IF($AZ$466="","",ROUND(RIGHT($N$18,1)/2,0))</f>
        <v/>
      </c>
      <c r="BB466" s="101" t="str">
        <f>IF($AZ$466="","",RIGHT($N$18,1))</f>
        <v/>
      </c>
      <c r="BC466" s="101" t="str">
        <f>IF($AZ$466="","",$R$48)</f>
        <v/>
      </c>
      <c r="BD466" s="101" t="str">
        <f>IF($AZ$466="","","DI")</f>
        <v/>
      </c>
      <c r="BE466" s="104" t="str">
        <f t="shared" si="30"/>
        <v/>
      </c>
      <c r="BF466" s="104" t="str">
        <f t="shared" si="31"/>
        <v/>
      </c>
      <c r="BG466" s="104" t="str">
        <f t="shared" si="32"/>
        <v/>
      </c>
      <c r="BH466" s="101" t="str">
        <f>IF(COUNTIFS($N$46,"&lt;&gt;"&amp;"",$N$46,"&lt;&gt;practic?*",$N$46,"&lt;&gt;*Elaborare proiect de diplom?*",$N$46,"&lt;&gt;*op?ional*",$N$46,"&lt;&gt;*Disciplin? facultativ?*", $N$46,"&lt;&gt;*Examen de diplom?*"),$S$48,"")</f>
        <v/>
      </c>
      <c r="BI466" s="101" t="str">
        <f>IF(COUNTIFS($N$46,"&lt;&gt;"&amp;"",$N$46,"&lt;&gt;practic?*",$N$46,"&lt;&gt;*Elaborare proiect de diplom?*",$N$46,"&lt;&gt;*op?ional*",$N$46,"&lt;&gt;*Disciplin? facultativ?*", $N$46,"&lt;&gt;*Examen de diplom?*"),($T$48+$U$48+$V$48),"")</f>
        <v/>
      </c>
      <c r="BJ466" s="104" t="str">
        <f t="shared" si="33"/>
        <v/>
      </c>
      <c r="BK466" s="101" t="str">
        <f t="shared" si="34"/>
        <v/>
      </c>
      <c r="BL466" s="101" t="str">
        <f t="shared" si="35"/>
        <v/>
      </c>
      <c r="BM466" s="104" t="str">
        <f t="shared" si="36"/>
        <v/>
      </c>
      <c r="BN466" s="101" t="str">
        <f>IF(AZ466&lt;&gt;"",W$48,"")</f>
        <v/>
      </c>
      <c r="BO466" s="105" t="str">
        <f>IF(COUNTIF($AZ466,"=*Elaborare proiect de diplom?*"),$V$48,"0")</f>
        <v>0</v>
      </c>
      <c r="BP466" s="104" t="str">
        <f t="shared" si="37"/>
        <v/>
      </c>
      <c r="BQ466" s="101" t="str">
        <f t="shared" si="38"/>
        <v/>
      </c>
      <c r="BR466" s="101" t="str">
        <f>IF(COUNTIFS($N$46,"&lt;&gt;"&amp;"",$N$46,"&lt;&gt;practic?*",$N$46,"&lt;&gt;*op?ional*",$N$46,"&lt;&gt;*Disciplin? facultativ?*", $N$46,"&lt;&gt;*Examen de diplom?*"),IF($Y$48&lt;&gt;"",$Y$48,""),"")</f>
        <v/>
      </c>
      <c r="BS466" s="101" t="str">
        <f>IF($AZ$466="","",$Q$48)</f>
        <v/>
      </c>
      <c r="BT466" s="140" t="str">
        <f>IF(COUNTIFS($B$46,"&lt;&gt;"&amp;"",$B$46,"&lt;&gt;practic?*",$B$46,"&lt;&gt;*op?ional*",$B$46,"&lt;&gt;*Disciplin? facultativ?*",$B$46,"&lt;&gt;*Examen de diplom?*"),$X$48,"")</f>
        <v/>
      </c>
      <c r="BU466" s="140" t="str">
        <f>IF($AZ$466="","",IF($BG$466&lt;&gt;"",$BG$466,0)+IF($BM$466&lt;&gt;"",$BM$466,0)+IF($BQ$466&lt;&gt;"",$BQ$466,0))</f>
        <v/>
      </c>
      <c r="BV466" s="101" t="str">
        <f>IF($AZ$466="","",IF($BJ$466&lt;&gt;"",$BJ$466,0)+IF($BP$466&lt;&gt;"",$BP$466,0)+IF($BR$466&lt;&gt;"",$BR$466,0))</f>
        <v/>
      </c>
      <c r="BW466" s="101" t="str">
        <f t="shared" si="13"/>
        <v/>
      </c>
      <c r="BX466" s="102"/>
      <c r="BY466" s="4"/>
      <c r="BZ466" s="4"/>
      <c r="CA466" s="4"/>
      <c r="CB466" s="4"/>
      <c r="CC466" s="4"/>
      <c r="CD466" s="4"/>
      <c r="CE466" s="4"/>
      <c r="CF466" s="4"/>
      <c r="CG466" s="5"/>
      <c r="CH466" s="5"/>
      <c r="CI466" s="5"/>
      <c r="CJ466" s="4"/>
      <c r="CK466" s="4"/>
      <c r="CL466" s="4"/>
      <c r="CM466" s="4"/>
      <c r="CN466" s="4"/>
      <c r="CO466" s="4"/>
      <c r="CP466" s="4"/>
      <c r="CQ466" s="4"/>
      <c r="CR466" s="4"/>
      <c r="CS466" s="5"/>
      <c r="CT466" s="5"/>
    </row>
    <row r="467" spans="1:98" ht="21" hidden="1" customHeight="1" x14ac:dyDescent="0.25">
      <c r="D467" s="300">
        <f t="shared" si="39"/>
        <v>0</v>
      </c>
      <c r="F467" s="105">
        <f>Q$48</f>
        <v>0</v>
      </c>
      <c r="H467" s="105">
        <f>S$48</f>
        <v>0</v>
      </c>
      <c r="I467" s="101">
        <f>$T$48+$U$48+$V$48</f>
        <v>0</v>
      </c>
      <c r="J467" s="104">
        <f t="shared" si="40"/>
        <v>0</v>
      </c>
      <c r="K467" s="4">
        <f>$W$48</f>
        <v>0</v>
      </c>
      <c r="L467" s="105">
        <f>$Y$48</f>
        <v>0</v>
      </c>
      <c r="N467" s="101">
        <f t="shared" si="41"/>
        <v>0</v>
      </c>
      <c r="O467" s="300" t="b">
        <f t="shared" si="42"/>
        <v>1</v>
      </c>
      <c r="P467" s="306" t="e">
        <f t="shared" si="14"/>
        <v>#DIV/0!</v>
      </c>
      <c r="AX467" s="102" t="str">
        <f>$N$51</f>
        <v>L021.23.02.f11-ij</v>
      </c>
      <c r="AY467" s="101">
        <v>11</v>
      </c>
      <c r="AZ467" s="101" t="str">
        <f>IF(COUNTIFS($N$49,"&lt;&gt;"&amp;"",$N$49,"&lt;&gt;practic?*",$N$49,"&lt;&gt;*op?ional*",$N$49,"&lt;&gt;*Disciplin? facultativ?*", $N$49,"&lt;&gt;*Examen de diplom?*"),$N$49,"")</f>
        <v/>
      </c>
      <c r="BA467" s="101" t="str">
        <f>IF($AZ$467="","",ROUND(RIGHT($N$18,1)/2,0))</f>
        <v/>
      </c>
      <c r="BB467" s="101" t="str">
        <f>IF($AZ$467="","",RIGHT($N$18,1))</f>
        <v/>
      </c>
      <c r="BC467" s="101" t="str">
        <f>IF($AZ$467="","",$R$51)</f>
        <v/>
      </c>
      <c r="BD467" s="101" t="str">
        <f>IF($AZ$467="","","DI")</f>
        <v/>
      </c>
      <c r="BE467" s="104" t="str">
        <f t="shared" si="30"/>
        <v/>
      </c>
      <c r="BF467" s="104" t="str">
        <f t="shared" si="31"/>
        <v/>
      </c>
      <c r="BG467" s="104" t="str">
        <f t="shared" si="32"/>
        <v/>
      </c>
      <c r="BH467" s="101" t="str">
        <f>IF(COUNTIFS($N$49,"&lt;&gt;"&amp;"",$N$49,"&lt;&gt;practic?*",$N$49,"&lt;&gt;*Elaborare proiect de diplom?*",$N$49,"&lt;&gt;*op?ional*",$N$49,"&lt;&gt;*Disciplin? facultativ?*", $N$49,"&lt;&gt;*Examen de diplom?*"),$S$51,"")</f>
        <v/>
      </c>
      <c r="BI467" s="101" t="str">
        <f>IF(COUNTIFS($N$49,"&lt;&gt;"&amp;"",$N$49,"&lt;&gt;practic?*",$N$49,"&lt;&gt;*Elaborare proiect de diplom?*",$N$49,"&lt;&gt;*op?ional*",$N$49,"&lt;&gt;*Disciplin? facultativ?*", $N$49,"&lt;&gt;*Examen de diplom?*"),($T$51+$U$51+$V$51),"")</f>
        <v/>
      </c>
      <c r="BJ467" s="104" t="str">
        <f t="shared" si="33"/>
        <v/>
      </c>
      <c r="BK467" s="101" t="str">
        <f t="shared" si="34"/>
        <v/>
      </c>
      <c r="BL467" s="101" t="str">
        <f t="shared" si="35"/>
        <v/>
      </c>
      <c r="BM467" s="104" t="str">
        <f t="shared" si="36"/>
        <v/>
      </c>
      <c r="BN467" s="101" t="str">
        <f>IF(AZ467&lt;&gt;"",W$51,"")</f>
        <v/>
      </c>
      <c r="BO467" s="105" t="str">
        <f>IF(COUNTIF($AZ467,"=*Elaborare proiect de diplom?*"),$V$51,"0")</f>
        <v>0</v>
      </c>
      <c r="BP467" s="104" t="str">
        <f t="shared" si="37"/>
        <v/>
      </c>
      <c r="BQ467" s="101" t="str">
        <f t="shared" si="38"/>
        <v/>
      </c>
      <c r="BR467" s="101" t="str">
        <f>IF(COUNTIFS($N$49,"&lt;&gt;"&amp;"",$N$49,"&lt;&gt;practic?*",$N$49,"&lt;&gt;*op?ional*",$N$49,"&lt;&gt;*Disciplin? facultativ?*", $N$49,"&lt;&gt;*Examen de diplom?*"),IF($Y$51&lt;&gt;"",$Y$51,""),"")</f>
        <v/>
      </c>
      <c r="BS467" s="101" t="str">
        <f>IF($AZ$466="","",$Q$51)</f>
        <v/>
      </c>
      <c r="BT467" s="140" t="str">
        <f>IF(COUNTIFS($B$49,"&lt;&gt;"&amp;"",$B$49,"&lt;&gt;practic?*",$B$49,"&lt;&gt;*op?ional*",$B$49,"&lt;&gt;*Disciplin? facultativ?*",$B$49,"&lt;&gt;*Examen de diplom?*"),$X$51,"")</f>
        <v/>
      </c>
      <c r="BU467" s="140" t="str">
        <f>IF($AZ$467="","",IF($BG$467&lt;&gt;"",$BG$467,0)+IF($BM$467&lt;&gt;"",$BM$467,0)+IF($BQ$467&lt;&gt;"",$BQ$467,0))</f>
        <v/>
      </c>
      <c r="BV467" s="101" t="str">
        <f>IF($AZ$467="","",IF($BJ$467&lt;&gt;"",$BJ$467,0)+IF($BP$467&lt;&gt;"",$BP$467,0)+IF($BR$467&lt;&gt;"",$BR$467,0))</f>
        <v/>
      </c>
      <c r="BW467" s="101" t="str">
        <f t="shared" si="13"/>
        <v/>
      </c>
      <c r="BX467" s="102"/>
      <c r="BY467" s="262"/>
      <c r="BZ467" s="4"/>
      <c r="CA467" s="4"/>
      <c r="CB467" s="4"/>
      <c r="CC467" s="4"/>
      <c r="CD467" s="4"/>
      <c r="CE467" s="4"/>
      <c r="CF467" s="4"/>
      <c r="CG467" s="5"/>
      <c r="CH467" s="5"/>
      <c r="CI467" s="5"/>
      <c r="CJ467" s="4"/>
      <c r="CK467" s="4"/>
      <c r="CL467" s="4"/>
      <c r="CM467" s="4"/>
      <c r="CN467" s="4"/>
      <c r="CO467" s="4"/>
      <c r="CP467" s="4"/>
      <c r="CQ467" s="4"/>
      <c r="CR467" s="4"/>
      <c r="CS467" s="5"/>
      <c r="CT467" s="5"/>
    </row>
    <row r="468" spans="1:98" ht="21" hidden="1" customHeight="1" x14ac:dyDescent="0.25">
      <c r="D468" s="300">
        <f t="shared" si="39"/>
        <v>0</v>
      </c>
      <c r="F468" s="101">
        <f>Q$51</f>
        <v>0</v>
      </c>
      <c r="H468" s="101">
        <f>S$51</f>
        <v>0</v>
      </c>
      <c r="I468" s="101">
        <f>$T$51+$U$51+$V$51</f>
        <v>0</v>
      </c>
      <c r="J468" s="104">
        <f t="shared" si="40"/>
        <v>0</v>
      </c>
      <c r="K468" s="4">
        <f>$W$51</f>
        <v>0</v>
      </c>
      <c r="L468" s="101">
        <f>$Y$51</f>
        <v>0</v>
      </c>
      <c r="N468" s="101">
        <f t="shared" si="41"/>
        <v>0</v>
      </c>
      <c r="O468" s="300" t="b">
        <f t="shared" si="42"/>
        <v>1</v>
      </c>
      <c r="P468" s="306" t="e">
        <f t="shared" si="14"/>
        <v>#DIV/0!</v>
      </c>
      <c r="AX468" s="263" t="s">
        <v>218</v>
      </c>
      <c r="AY468" s="264"/>
      <c r="AZ468" s="264"/>
      <c r="BA468" s="264"/>
      <c r="BB468" s="264"/>
      <c r="BC468" s="264"/>
      <c r="BD468" s="264"/>
      <c r="BE468" s="264"/>
      <c r="BF468" s="264"/>
      <c r="BG468" s="264"/>
      <c r="BH468" s="264"/>
      <c r="BI468" s="264"/>
      <c r="BJ468" s="264"/>
      <c r="BK468" s="264"/>
      <c r="BL468" s="264"/>
      <c r="BM468" s="264"/>
      <c r="BN468" s="264"/>
      <c r="BO468" s="264"/>
      <c r="BP468" s="264"/>
      <c r="BQ468" s="264"/>
      <c r="BR468" s="264"/>
      <c r="BS468" s="257">
        <f>SUM(BS457:BS467)</f>
        <v>30</v>
      </c>
      <c r="BT468" s="266"/>
      <c r="BU468" s="267"/>
      <c r="BV468" s="268"/>
      <c r="BW468" s="101" t="str">
        <f t="shared" si="13"/>
        <v/>
      </c>
      <c r="BX468" s="257"/>
      <c r="BY468" s="269"/>
      <c r="BZ468" s="4"/>
      <c r="CA468" s="4"/>
      <c r="CB468" s="4"/>
      <c r="CC468" s="4"/>
      <c r="CD468" s="4"/>
      <c r="CE468" s="4"/>
      <c r="CF468" s="4"/>
      <c r="CG468" s="5"/>
      <c r="CH468" s="5"/>
      <c r="CI468" s="5"/>
      <c r="CJ468" s="4"/>
      <c r="CK468" s="4"/>
      <c r="CL468" s="4"/>
      <c r="CM468" s="4"/>
      <c r="CN468" s="4"/>
      <c r="CO468" s="4"/>
      <c r="CP468" s="4"/>
      <c r="CQ468" s="4"/>
      <c r="CR468" s="4"/>
      <c r="CS468" s="5"/>
      <c r="CT468" s="5"/>
    </row>
    <row r="469" spans="1:98" s="113" customFormat="1" ht="21" hidden="1" customHeight="1" x14ac:dyDescent="0.3">
      <c r="A469" s="6"/>
      <c r="B469" s="4"/>
      <c r="C469" s="4"/>
      <c r="D469" s="4"/>
      <c r="E469" s="4"/>
      <c r="F469" s="281">
        <f>D458*F458+D459*F459+D460*F460+D461*F461+D462*F462+D463*F463+D464*F464+D465*F465+D466*F466+D467*F467+D468*F468</f>
        <v>30</v>
      </c>
      <c r="G469" s="4"/>
      <c r="H469" s="264"/>
      <c r="I469" s="264"/>
      <c r="J469" s="264"/>
      <c r="K469" s="4"/>
      <c r="L469" s="264"/>
      <c r="M469" s="5"/>
      <c r="N469" s="281">
        <f>D458*N458+D459*N459+D460*N460+D461*N461+D462*N462+D463*N463+D464*N464+D465*N465+D466*N466+D467*N467+D468*N468</f>
        <v>750</v>
      </c>
      <c r="O469" s="302" t="b">
        <f>AND(O458:O468)</f>
        <v>1</v>
      </c>
      <c r="P469" s="284">
        <f>N469/F469</f>
        <v>25</v>
      </c>
      <c r="Q469" s="4"/>
      <c r="R469" s="4"/>
      <c r="S469" s="4"/>
      <c r="T469" s="4"/>
      <c r="U469" s="4"/>
      <c r="V469" s="4"/>
      <c r="W469" s="4"/>
      <c r="X469" s="5"/>
      <c r="Y469" s="5"/>
      <c r="Z469" s="4"/>
      <c r="AA469" s="4"/>
      <c r="AB469" s="4"/>
      <c r="AC469" s="4"/>
      <c r="AD469" s="4"/>
      <c r="AE469" s="4"/>
      <c r="AF469" s="4"/>
      <c r="AG469" s="4"/>
      <c r="AH469" s="4"/>
      <c r="AI469" s="4"/>
      <c r="AJ469" s="5"/>
      <c r="AK469" s="5"/>
      <c r="AL469" s="4"/>
      <c r="AM469" s="4"/>
      <c r="AN469" s="4"/>
      <c r="AO469" s="4"/>
      <c r="AP469" s="4"/>
      <c r="AQ469" s="4"/>
      <c r="AR469" s="4"/>
      <c r="AS469" s="4"/>
      <c r="AT469" s="4"/>
      <c r="AU469" s="4"/>
      <c r="AV469" s="5"/>
      <c r="AW469" s="5"/>
      <c r="AX469" s="213" t="s">
        <v>215</v>
      </c>
      <c r="AY469" s="213" t="s">
        <v>185</v>
      </c>
      <c r="AZ469" s="213" t="s">
        <v>186</v>
      </c>
      <c r="BA469" s="213" t="s">
        <v>191</v>
      </c>
      <c r="BB469" s="213" t="s">
        <v>194</v>
      </c>
      <c r="BC469" s="213" t="s">
        <v>192</v>
      </c>
      <c r="BD469" s="213" t="s">
        <v>193</v>
      </c>
      <c r="BE469" s="213" t="s">
        <v>202</v>
      </c>
      <c r="BF469" s="213" t="s">
        <v>203</v>
      </c>
      <c r="BG469" s="213" t="s">
        <v>207</v>
      </c>
      <c r="BH469" s="213" t="s">
        <v>204</v>
      </c>
      <c r="BI469" s="213" t="s">
        <v>205</v>
      </c>
      <c r="BJ469" s="213" t="s">
        <v>196</v>
      </c>
      <c r="BK469" s="217" t="s">
        <v>275</v>
      </c>
      <c r="BL469" s="256" t="s">
        <v>206</v>
      </c>
      <c r="BM469" s="213" t="s">
        <v>199</v>
      </c>
      <c r="BN469" s="255" t="s">
        <v>276</v>
      </c>
      <c r="BO469" s="217" t="s">
        <v>209</v>
      </c>
      <c r="BP469" s="213" t="s">
        <v>200</v>
      </c>
      <c r="BQ469" s="213" t="s">
        <v>197</v>
      </c>
      <c r="BR469" s="213" t="s">
        <v>198</v>
      </c>
      <c r="BS469" s="213" t="s">
        <v>195</v>
      </c>
      <c r="BT469" s="213" t="s">
        <v>225</v>
      </c>
      <c r="BU469" s="213" t="s">
        <v>210</v>
      </c>
      <c r="BV469" s="213" t="s">
        <v>211</v>
      </c>
      <c r="BW469" s="101" t="e">
        <f t="shared" si="13"/>
        <v>#VALUE!</v>
      </c>
      <c r="BX469" s="213"/>
      <c r="BY469" s="114"/>
      <c r="BZ469" s="114"/>
      <c r="CA469" s="114"/>
      <c r="CB469" s="114"/>
      <c r="CC469" s="114"/>
      <c r="CD469" s="114"/>
      <c r="CE469" s="114"/>
      <c r="CF469" s="114"/>
      <c r="CG469" s="114"/>
      <c r="CH469" s="114"/>
      <c r="CI469" s="114"/>
      <c r="CJ469" s="114"/>
      <c r="CK469" s="114"/>
      <c r="CL469" s="114"/>
      <c r="CM469" s="114"/>
      <c r="CN469" s="114"/>
      <c r="CO469" s="114"/>
      <c r="CP469" s="114"/>
      <c r="CQ469" s="114"/>
      <c r="CR469" s="114"/>
      <c r="CS469" s="114"/>
      <c r="CT469" s="114"/>
    </row>
    <row r="470" spans="1:98" ht="21" hidden="1" customHeight="1" x14ac:dyDescent="0.3">
      <c r="A470" s="113"/>
      <c r="B470" s="113"/>
      <c r="C470" s="113"/>
      <c r="D470" s="113"/>
      <c r="E470" s="113"/>
      <c r="F470" s="213" t="s">
        <v>195</v>
      </c>
      <c r="G470" s="113"/>
      <c r="H470" s="213" t="s">
        <v>204</v>
      </c>
      <c r="I470" s="213" t="s">
        <v>205</v>
      </c>
      <c r="J470" s="213" t="s">
        <v>196</v>
      </c>
      <c r="K470" s="113"/>
      <c r="L470" s="213" t="s">
        <v>198</v>
      </c>
      <c r="M470" s="113"/>
      <c r="N470" s="213" t="s">
        <v>277</v>
      </c>
      <c r="O470" s="299" t="s">
        <v>274</v>
      </c>
      <c r="P470" s="114"/>
      <c r="Q470" s="113"/>
      <c r="R470" s="113"/>
      <c r="S470" s="113"/>
      <c r="T470" s="113"/>
      <c r="U470" s="113"/>
      <c r="V470" s="113"/>
      <c r="W470" s="113"/>
      <c r="X470" s="113"/>
      <c r="Y470" s="113"/>
      <c r="Z470" s="113"/>
      <c r="AA470" s="113"/>
      <c r="AB470" s="113"/>
      <c r="AC470" s="113"/>
      <c r="AD470" s="113"/>
      <c r="AE470" s="113"/>
      <c r="AF470" s="113"/>
      <c r="AG470" s="113"/>
      <c r="AH470" s="113"/>
      <c r="AI470" s="113"/>
      <c r="AJ470" s="113"/>
      <c r="AK470" s="113"/>
      <c r="AL470" s="113"/>
      <c r="AM470" s="113"/>
      <c r="AN470" s="113"/>
      <c r="AO470" s="113"/>
      <c r="AP470" s="113"/>
      <c r="AQ470" s="113"/>
      <c r="AR470" s="113"/>
      <c r="AS470" s="113"/>
      <c r="AT470" s="113"/>
      <c r="AU470" s="113"/>
      <c r="AV470" s="113"/>
      <c r="AW470" s="113"/>
      <c r="AX470" s="218" t="str">
        <f>$Z$21</f>
        <v>L021.23.03.D1</v>
      </c>
      <c r="AY470" s="105">
        <v>1</v>
      </c>
      <c r="AZ470" s="105" t="str">
        <f>IF(COUNTIFS($Z$19,"&lt;&gt;"&amp;"",$Z$19,"&lt;&gt;practic?*",$Z$19,"&lt;&gt;*op?ional*",$Z$19,"&lt;&gt;*Disciplin? facultativ?*", $Z$19,"&lt;&gt;*Examen de diplom?*"),$Z$19,"")</f>
        <v>Teoria sistemelor 1</v>
      </c>
      <c r="BA470" s="105">
        <f t="shared" ref="BA470:BA480" si="43">IF($AZ470="","",ROUND(RIGHT($Z$18,1)/2,0))</f>
        <v>2</v>
      </c>
      <c r="BB470" s="105" t="str">
        <f t="shared" ref="BB470:BB480" si="44">IF($AZ470="","",RIGHT($Z$18,1))</f>
        <v>3</v>
      </c>
      <c r="BC470" s="105" t="str">
        <f>IF($AZ470="","",$AD$21)</f>
        <v>E</v>
      </c>
      <c r="BD470" s="105" t="str">
        <f>IF($AZ470="","","DI")</f>
        <v>DI</v>
      </c>
      <c r="BE470" s="104">
        <f>IF($AZ470&lt;&gt;"",ROUND(BH470/14,1),"")</f>
        <v>2</v>
      </c>
      <c r="BF470" s="104">
        <f>IF($AZ470&lt;&gt;"",ROUND(BI470/14,1),"")</f>
        <v>2</v>
      </c>
      <c r="BG470" s="104">
        <f>IF($AZ470&lt;&gt;"",BE470+BF470,"")</f>
        <v>4</v>
      </c>
      <c r="BH470" s="105">
        <f>IF(COUNTIFS($Z$19,"&lt;&gt;"&amp;"",$Z$19,"&lt;&gt;practic?*",$Z$19,"&lt;&gt;*Elaborare proiect de diplom?*",$Z$19,"&lt;&gt;*op?ional*",$Z$19,"&lt;&gt;*Disciplin? facultativ?*", $Z$19,"&lt;&gt;*Examen de diplom?*"),$AE$21,"")</f>
        <v>28</v>
      </c>
      <c r="BI470" s="105">
        <f>IF(COUNTIFS($Z$19,"&lt;&gt;"&amp;"",$Z$19,"&lt;&gt;practic?*",$Z$19,"&lt;&gt;*Elaborare proiect de diplom?*",$Z$19,"&lt;&gt;*op?ional*",$Z$19,"&lt;&gt;*Disciplin? facultativ?*", $Z$19,"&lt;&gt;*Examen de diplom?*"),($AF$21+$AG$21+$AH$21),"")</f>
        <v>28</v>
      </c>
      <c r="BJ470" s="104">
        <f>IF($AZ470&lt;&gt;"",BH470+BI470,"")</f>
        <v>56</v>
      </c>
      <c r="BK470" s="101">
        <f>IF($AZ470&lt;&gt;"",ROUND(BN470/14,1),"")</f>
        <v>0</v>
      </c>
      <c r="BL470" s="101">
        <f>IF($AZ470&lt;&gt;"",ROUND(BO470/14,1),"")</f>
        <v>0</v>
      </c>
      <c r="BM470" s="104">
        <f>IF($AZ470="","",IF($BK470&lt;&gt;"",$BK470,0)+IF($BL470&lt;&gt;"",$BL470,0))</f>
        <v>0</v>
      </c>
      <c r="BN470" s="101">
        <f>IF(AZ470&lt;&gt;"",AI$21,"")</f>
        <v>0</v>
      </c>
      <c r="BO470" s="105" t="str">
        <f>IF(COUNTIF($AZ470,"=*Elaborare proiect de diplom?*"),$AH$21,"0")</f>
        <v>0</v>
      </c>
      <c r="BP470" s="104">
        <f>IF($AZ470="","",IF($BN470&lt;&gt;"",$BN470,0)+IF($BO470&lt;&gt;"",$BO470,0))</f>
        <v>0</v>
      </c>
      <c r="BQ470" s="101">
        <f>IF($AZ470&lt;&gt;"",ROUND(BR470/14,1),"")</f>
        <v>3.1</v>
      </c>
      <c r="BR470" s="105">
        <f>IF(COUNTIFS($Z$19,"&lt;&gt;"&amp;"",$Z$19,"&lt;&gt;practic?*",$Z$19,"&lt;&gt;*op?ional*",$Z$19,"&lt;&gt;*Disciplin? facultativ?*", $Z$19,"&lt;&gt;*Examen de diplom?*"),IF($AK$21&lt;&gt;"",$AK$21,""),"")</f>
        <v>44</v>
      </c>
      <c r="BS470" s="105">
        <f>IF($AZ470="","",$AC$21)</f>
        <v>4</v>
      </c>
      <c r="BT470" s="104" t="str">
        <f>IF(COUNTIFS($Z$19,"&lt;&gt;"&amp;"",$Z$19,"&lt;&gt;practic?*",$Z$19,"&lt;&gt;*op?ional*",$Z$19,"&lt;&gt;*Disciplin? facultativ?*",$Z$19,"&lt;&gt;*Examen de diplom?*"),$AJ$21,"")</f>
        <v>DD</v>
      </c>
      <c r="BU470" s="104">
        <f>IF($AZ470="","",IF($BG470&lt;&gt;"",$BG470,0)+IF($BM470&lt;&gt;"",$BM470,0)+IF($BQ470&lt;&gt;"",$BQ470,0))</f>
        <v>7.1</v>
      </c>
      <c r="BV470" s="105">
        <f>IF($AZ470="","",IF($BJ470&lt;&gt;"",$BJ470,0)+IF($BP470&lt;&gt;"",$BP470,0)+IF($BR470&lt;&gt;"",$BR470,0))</f>
        <v>100</v>
      </c>
      <c r="BW470" s="101" t="str">
        <f t="shared" si="13"/>
        <v>2024</v>
      </c>
      <c r="BX470" s="102"/>
      <c r="BY470" s="4"/>
      <c r="BZ470" s="4"/>
      <c r="CA470" s="4"/>
      <c r="CB470" s="4"/>
      <c r="CC470" s="4"/>
      <c r="CD470" s="4"/>
      <c r="CE470" s="4"/>
      <c r="CF470" s="4"/>
      <c r="CG470" s="5"/>
      <c r="CH470" s="5"/>
      <c r="CI470" s="5"/>
      <c r="CJ470" s="4"/>
      <c r="CK470" s="4"/>
      <c r="CL470" s="4"/>
      <c r="CM470" s="4"/>
      <c r="CN470" s="4"/>
      <c r="CO470" s="4"/>
      <c r="CP470" s="4"/>
      <c r="CQ470" s="4"/>
      <c r="CR470" s="4"/>
      <c r="CS470" s="5"/>
      <c r="CT470" s="5"/>
    </row>
    <row r="471" spans="1:98" ht="21" hidden="1" customHeight="1" x14ac:dyDescent="0.25">
      <c r="D471" s="300">
        <f>IF(AND((F471&gt;0), (N471&gt;0)),1,0)</f>
        <v>1</v>
      </c>
      <c r="F471" s="105">
        <f>AC$21</f>
        <v>4</v>
      </c>
      <c r="H471" s="105">
        <f>AE$21</f>
        <v>28</v>
      </c>
      <c r="I471" s="105">
        <f>$AF$21+$AG$21+$AH$21</f>
        <v>28</v>
      </c>
      <c r="J471" s="104">
        <f>H471+I471</f>
        <v>56</v>
      </c>
      <c r="K471" s="4">
        <f>$AI$21</f>
        <v>0</v>
      </c>
      <c r="L471" s="105">
        <f>$AK$21</f>
        <v>44</v>
      </c>
      <c r="N471" s="101">
        <f>IF(ISNUMBER(L471+K471+J471), L471+K471+J471,0)</f>
        <v>100</v>
      </c>
      <c r="O471" s="300" t="b">
        <f>IF(D471=0,TRUE, IF(N471/25=F471,TRUE,FALSE))</f>
        <v>1</v>
      </c>
      <c r="P471" s="306">
        <f t="shared" ref="P471:P493" si="45">N471/F471</f>
        <v>25</v>
      </c>
      <c r="AX471" s="102" t="str">
        <f>$Z$24</f>
        <v>L021.23.03.D2</v>
      </c>
      <c r="AY471" s="101">
        <v>2</v>
      </c>
      <c r="AZ471" s="101" t="str">
        <f>IF(COUNTIFS($Z$22,"&lt;&gt;"&amp;"",$Z$22,"&lt;&gt;practic?*",$Z$22,"&lt;&gt;*op?ional*",$Z$22,"&lt;&gt;*Disciplin? facultativ?*", $Z$22,"&lt;&gt;*Examen de diplom?*"),$Z$22,"")</f>
        <v>Măsurări și traductoare</v>
      </c>
      <c r="BA471" s="101">
        <f t="shared" si="43"/>
        <v>2</v>
      </c>
      <c r="BB471" s="101" t="str">
        <f t="shared" si="44"/>
        <v>3</v>
      </c>
      <c r="BC471" s="101" t="str">
        <f>IF($AZ471="","",$AD$24)</f>
        <v>D</v>
      </c>
      <c r="BD471" s="101" t="str">
        <f>IF($AZ471="","","DI")</f>
        <v>DI</v>
      </c>
      <c r="BE471" s="104">
        <f t="shared" ref="BE471:BE480" si="46">IF($AZ471&lt;&gt;"",ROUND(BH471/14,1),"")</f>
        <v>2</v>
      </c>
      <c r="BF471" s="104">
        <f t="shared" ref="BF471:BF480" si="47">IF($AZ471&lt;&gt;"",ROUND(BI471/14,1),"")</f>
        <v>1.5</v>
      </c>
      <c r="BG471" s="104">
        <f t="shared" ref="BG471:BG480" si="48">IF($AZ471&lt;&gt;"",BE471+BF471,"")</f>
        <v>3.5</v>
      </c>
      <c r="BH471" s="101">
        <f>IF(COUNTIFS($Z$22,"&lt;&gt;"&amp;"",$Z$22,"&lt;&gt;practic?*",$Z$22,"&lt;&gt;*Elaborare proiect de diplom?*",$Z$22,"&lt;&gt;*op?ional*",$Z$22,"&lt;&gt;*Disciplin? facultativ?*", $Z$22,"&lt;&gt;*Examen de diplom?*"),$AE$24,"")</f>
        <v>28</v>
      </c>
      <c r="BI471" s="101">
        <f>IF(COUNTIFS($Z$22,"&lt;&gt;"&amp;"",$Z$22,"&lt;&gt;practic?*",$Z$22,"&lt;&gt;*Elaborare proiect de diplom?*",$Z$22,"&lt;&gt;*op?ional*",$Z$22,"&lt;&gt;*Disciplin? facultativ?*", $Z$22,"&lt;&gt;*Examen de diplom?*"),($AF$24+$AG$24+$AH$24),"")</f>
        <v>21</v>
      </c>
      <c r="BJ471" s="104">
        <f t="shared" ref="BJ471:BJ480" si="49">IF($AZ471&lt;&gt;"",BH471+BI471,"")</f>
        <v>49</v>
      </c>
      <c r="BK471" s="101">
        <f t="shared" ref="BK471:BK480" si="50">IF($AZ471&lt;&gt;"",ROUND(BN471/14,1),"")</f>
        <v>0</v>
      </c>
      <c r="BL471" s="101">
        <f t="shared" ref="BL471:BL480" si="51">IF($AZ471&lt;&gt;"",ROUND(BO471/14,1),"")</f>
        <v>0</v>
      </c>
      <c r="BM471" s="104">
        <f t="shared" ref="BM471:BM480" si="52">IF($AZ471="","",IF($BK471&lt;&gt;"",$BK471,0)+IF($BL471&lt;&gt;"",$BL471,0))</f>
        <v>0</v>
      </c>
      <c r="BN471" s="101">
        <f>IF(AZ471&lt;&gt;"",AI$24,"")</f>
        <v>0</v>
      </c>
      <c r="BO471" s="105" t="str">
        <f>IF(COUNTIF($AZ471,"=*Elaborare proiect de diplom?*"),$AH$24,"0")</f>
        <v>0</v>
      </c>
      <c r="BP471" s="104">
        <f t="shared" ref="BP471:BP480" si="53">IF($AZ471="","",IF($BN471&lt;&gt;"",$BN471,0)+IF($BO471&lt;&gt;"",$BO471,0))</f>
        <v>0</v>
      </c>
      <c r="BQ471" s="101">
        <f t="shared" ref="BQ471:BQ480" si="54">IF($AZ471&lt;&gt;"",ROUND(BR471/14,1),"")</f>
        <v>3.6</v>
      </c>
      <c r="BR471" s="101">
        <f>IF(COUNTIFS($Z$22,"&lt;&gt;"&amp;"",$Z$22,"&lt;&gt;practic?*",$Z$22,"&lt;&gt;*op?ional*",$Z$22,"&lt;&gt;*Disciplin? facultativ?*", $Z$22,"&lt;&gt;*Examen de diplom?*"),IF($AK$24&lt;&gt;"",$AK$24,""),"")</f>
        <v>51</v>
      </c>
      <c r="BS471" s="101">
        <f>IF($AZ471="","",$AC$24)</f>
        <v>4</v>
      </c>
      <c r="BT471" s="140" t="str">
        <f>IF(COUNTIFS($Z$22,"&lt;&gt;"&amp;"",$Z$22,"&lt;&gt;practic?*",$Z$22,"&lt;&gt;*op?ional*",$Z$22,"&lt;&gt;*Disciplin? facultativ?*",$Z$22,"&lt;&gt;*Examen de diplom?*"),$AJ$24,"")</f>
        <v>DD</v>
      </c>
      <c r="BU471" s="104">
        <f>IF($AZ471="","",IF($BG471&lt;&gt;"",$BG471,0)+IF($BM471&lt;&gt;"",$BM471,0)+IF($BQ471&lt;&gt;"",$BQ471,0))</f>
        <v>7.1</v>
      </c>
      <c r="BV471" s="105">
        <f t="shared" ref="BV471:BV480" si="55">IF($AZ471="","",IF($BJ471&lt;&gt;"",$BJ471,0)+IF($BP471&lt;&gt;"",$BP471,0)+IF($BR471&lt;&gt;"",$BR471,0))</f>
        <v>100</v>
      </c>
      <c r="BW471" s="101" t="str">
        <f t="shared" si="13"/>
        <v>2024</v>
      </c>
      <c r="BX471" s="102"/>
      <c r="BY471" s="4"/>
      <c r="BZ471" s="4"/>
      <c r="CA471" s="4"/>
      <c r="CB471" s="4"/>
      <c r="CC471" s="4"/>
      <c r="CD471" s="4"/>
      <c r="CE471" s="4"/>
      <c r="CF471" s="4"/>
      <c r="CG471" s="5"/>
      <c r="CH471" s="5"/>
      <c r="CI471" s="5"/>
      <c r="CJ471" s="4"/>
      <c r="CK471" s="4"/>
      <c r="CL471" s="4"/>
      <c r="CM471" s="4"/>
      <c r="CN471" s="4"/>
      <c r="CO471" s="4"/>
      <c r="CP471" s="4"/>
      <c r="CQ471" s="4"/>
      <c r="CR471" s="4"/>
      <c r="CS471" s="5"/>
      <c r="CT471" s="5"/>
    </row>
    <row r="472" spans="1:98" ht="21" hidden="1" customHeight="1" x14ac:dyDescent="0.25">
      <c r="D472" s="300">
        <f t="shared" ref="D472:D481" si="56">IF(AND((F472&gt;0), (N472&gt;0)),1,0)</f>
        <v>1</v>
      </c>
      <c r="F472" s="101">
        <f>AC$24</f>
        <v>4</v>
      </c>
      <c r="H472" s="101">
        <f>AE$24</f>
        <v>28</v>
      </c>
      <c r="I472" s="101">
        <f>$AF$24+$AG$24+$AH$24</f>
        <v>21</v>
      </c>
      <c r="J472" s="104">
        <f t="shared" ref="J472:J481" si="57">H472+I472</f>
        <v>49</v>
      </c>
      <c r="K472" s="4">
        <f>$AI$24</f>
        <v>0</v>
      </c>
      <c r="L472" s="101">
        <f>$AK$24</f>
        <v>51</v>
      </c>
      <c r="N472" s="101">
        <f t="shared" ref="N472:N481" si="58">IF(ISNUMBER(L472+K472+J472), L472+K472+J472,0)</f>
        <v>100</v>
      </c>
      <c r="O472" s="300" t="b">
        <f t="shared" ref="O472:O481" si="59">IF(D472=0,TRUE, IF(N472/25=F472,TRUE,FALSE))</f>
        <v>1</v>
      </c>
      <c r="P472" s="306">
        <f t="shared" si="45"/>
        <v>25</v>
      </c>
      <c r="AX472" s="102" t="str">
        <f>$Z$27</f>
        <v>L021.23.03.S3</v>
      </c>
      <c r="AY472" s="101">
        <v>3</v>
      </c>
      <c r="AZ472" s="101" t="str">
        <f>IF(COUNTIFS($Z$25,"&lt;&gt;"&amp;"",$Z$25,"&lt;&gt;practic?*",$Z$25,"&lt;&gt;*op?ional*",$Z$25,"&lt;&gt;*Disciplin? facultativ?*", $Z$25,"&lt;&gt;*Examen de diplom?*"),$Z$25,"")</f>
        <v>Programare orientată pe obiecte</v>
      </c>
      <c r="BA472" s="101">
        <f t="shared" si="43"/>
        <v>2</v>
      </c>
      <c r="BB472" s="101" t="str">
        <f t="shared" si="44"/>
        <v>3</v>
      </c>
      <c r="BC472" s="101" t="str">
        <f>IF($AZ472="","",$AD$27)</f>
        <v>E</v>
      </c>
      <c r="BD472" s="105" t="str">
        <f t="shared" ref="BD472:BD480" si="60">IF($AZ472="","","DI")</f>
        <v>DI</v>
      </c>
      <c r="BE472" s="104">
        <f t="shared" si="46"/>
        <v>2.5</v>
      </c>
      <c r="BF472" s="104">
        <f t="shared" si="47"/>
        <v>2</v>
      </c>
      <c r="BG472" s="104">
        <f t="shared" si="48"/>
        <v>4.5</v>
      </c>
      <c r="BH472" s="101">
        <f>IF(COUNTIFS($Z$25,"&lt;&gt;"&amp;"",$Z$25,"&lt;&gt;practic?*",$Z$25,"&lt;&gt;*Elaborare proiect de diplom?*",$Z$25,"&lt;&gt;*op?ional*",$Z$25,"&lt;&gt;*Disciplin? facultativ?*", $Z$25,"&lt;&gt;*Examen de diplom?*"),$AE$27,"")</f>
        <v>35</v>
      </c>
      <c r="BI472" s="101">
        <f>IF(COUNTIFS($Z$25,"&lt;&gt;"&amp;"",$Z$25,"&lt;&gt;practic?*",$Z$25,"&lt;&gt;*Elaborare proiect de diplom?*",$Z$25,"&lt;&gt;*op?ional*",$Z$25,"&lt;&gt;*Disciplin? facultativ?*", $Z$25,"&lt;&gt;*Examen de diplom?*"),($AF$27+$AG$27+$AH$27),"")</f>
        <v>28</v>
      </c>
      <c r="BJ472" s="104">
        <f t="shared" si="49"/>
        <v>63</v>
      </c>
      <c r="BK472" s="101">
        <f t="shared" si="50"/>
        <v>0</v>
      </c>
      <c r="BL472" s="101">
        <f t="shared" si="51"/>
        <v>0</v>
      </c>
      <c r="BM472" s="104">
        <f t="shared" si="52"/>
        <v>0</v>
      </c>
      <c r="BN472" s="101">
        <f>IF(AZ472&lt;&gt;"",AI$27,"")</f>
        <v>0</v>
      </c>
      <c r="BO472" s="105" t="str">
        <f>IF(COUNTIF($AZ472,"=*Elaborare proiect de diplom?*"),$AH$27,"0")</f>
        <v>0</v>
      </c>
      <c r="BP472" s="104">
        <f t="shared" si="53"/>
        <v>0</v>
      </c>
      <c r="BQ472" s="101">
        <f t="shared" si="54"/>
        <v>4.4000000000000004</v>
      </c>
      <c r="BR472" s="101">
        <f>IF(COUNTIFS($Z$25,"&lt;&gt;"&amp;"",$Z$25,"&lt;&gt;practic?*",$Z$25,"&lt;&gt;*op?ional*",$Z$25,"&lt;&gt;*Disciplin? facultativ?*", $Z$25,"&lt;&gt;*Examen de diplom?*"),IF($AK$27&lt;&gt;"",$AK$27,""),"")</f>
        <v>62</v>
      </c>
      <c r="BS472" s="101">
        <f>IF($AZ472="","",$AC$27)</f>
        <v>5</v>
      </c>
      <c r="BT472" s="140" t="str">
        <f>IF(COUNTIFS($Z$25,"&lt;&gt;"&amp;"",$Z$25,"&lt;&gt;practic?*",$Z$25,"&lt;&gt;*op?ional*",$Z$25,"&lt;&gt;*Disciplin? facultativ?*",$Z$25,"&lt;&gt;*Examen de diplom?*"),$AJ$27,"")</f>
        <v>DS</v>
      </c>
      <c r="BU472" s="104">
        <f t="shared" ref="BU472:BU480" si="61">IF($AZ472="","",IF($BG472&lt;&gt;"",$BG472,0)+IF($BM472&lt;&gt;"",$BM472,0)+IF($BQ472&lt;&gt;"",$BQ472,0))</f>
        <v>8.9</v>
      </c>
      <c r="BV472" s="105">
        <f t="shared" si="55"/>
        <v>125</v>
      </c>
      <c r="BW472" s="101" t="str">
        <f t="shared" si="13"/>
        <v>2024</v>
      </c>
      <c r="BX472" s="102"/>
      <c r="BY472" s="4"/>
      <c r="BZ472" s="4"/>
      <c r="CA472" s="4"/>
      <c r="CB472" s="4"/>
      <c r="CC472" s="4"/>
      <c r="CD472" s="4"/>
      <c r="CE472" s="4"/>
      <c r="CF472" s="4"/>
      <c r="CG472" s="5"/>
      <c r="CH472" s="5"/>
      <c r="CI472" s="5"/>
      <c r="CJ472" s="4"/>
      <c r="CK472" s="4"/>
      <c r="CL472" s="4"/>
      <c r="CM472" s="4"/>
      <c r="CN472" s="4"/>
      <c r="CO472" s="4"/>
      <c r="CP472" s="4"/>
      <c r="CQ472" s="4"/>
      <c r="CR472" s="4"/>
      <c r="CS472" s="5"/>
      <c r="CT472" s="5"/>
    </row>
    <row r="473" spans="1:98" ht="21" hidden="1" customHeight="1" x14ac:dyDescent="0.25">
      <c r="D473" s="300">
        <f t="shared" si="56"/>
        <v>1</v>
      </c>
      <c r="F473" s="101">
        <f>AC$27</f>
        <v>5</v>
      </c>
      <c r="H473" s="101">
        <f>AE$27</f>
        <v>35</v>
      </c>
      <c r="I473" s="101">
        <f>$AF$27+$AG$27+$AH$27</f>
        <v>28</v>
      </c>
      <c r="J473" s="104">
        <f t="shared" si="57"/>
        <v>63</v>
      </c>
      <c r="K473" s="4">
        <f>$AI$27</f>
        <v>0</v>
      </c>
      <c r="L473" s="101">
        <f>$AK$27</f>
        <v>62</v>
      </c>
      <c r="N473" s="101">
        <f t="shared" si="58"/>
        <v>125</v>
      </c>
      <c r="O473" s="300" t="b">
        <f t="shared" si="59"/>
        <v>1</v>
      </c>
      <c r="P473" s="306">
        <f t="shared" si="45"/>
        <v>25</v>
      </c>
      <c r="AX473" s="102" t="str">
        <f>$Z$30</f>
        <v>L021.23.03.D4</v>
      </c>
      <c r="AY473" s="105">
        <v>4</v>
      </c>
      <c r="AZ473" s="101" t="str">
        <f>IF(COUNTIFS($Z$28,"&lt;&gt;"&amp;"",$Z$28,"&lt;&gt;practic?*",$Z$28,"&lt;&gt;*op?ional*",$Z$28,"&lt;&gt;*Disciplin? facultativ?*", $Z$28,"&lt;&gt;*Examen de diplom?*"),$Z$28,"")</f>
        <v>Proiectarea algoritmilor</v>
      </c>
      <c r="BA473" s="101">
        <f t="shared" si="43"/>
        <v>2</v>
      </c>
      <c r="BB473" s="101" t="str">
        <f t="shared" si="44"/>
        <v>3</v>
      </c>
      <c r="BC473" s="101" t="str">
        <f>IF($AZ473="","",$AD$30)</f>
        <v>E</v>
      </c>
      <c r="BD473" s="101" t="str">
        <f t="shared" si="60"/>
        <v>DI</v>
      </c>
      <c r="BE473" s="104">
        <f t="shared" si="46"/>
        <v>2</v>
      </c>
      <c r="BF473" s="104">
        <f t="shared" si="47"/>
        <v>2</v>
      </c>
      <c r="BG473" s="104">
        <f t="shared" si="48"/>
        <v>4</v>
      </c>
      <c r="BH473" s="101">
        <f>IF(COUNTIFS($Z$28,"&lt;&gt;"&amp;"",$Z$28,"&lt;&gt;practic?*",$Z$28,"&lt;&gt;*Elaborare proiect de diplom?*",$Z$28,"&lt;&gt;*op?ional*",$Z$28,"&lt;&gt;*Disciplin? facultativ?*", $Z$28,"&lt;&gt;*Examen de diplom?*"),$AE$30,"")</f>
        <v>28</v>
      </c>
      <c r="BI473" s="101">
        <f>IF(COUNTIFS($Z$28,"&lt;&gt;"&amp;"",$Z$28,"&lt;&gt;practic?*",$Z$28,"&lt;&gt;*Elaborare proiect de diplom?*",$Z$28,"&lt;&gt;*op?ional*",$Z$28,"&lt;&gt;*Disciplin? facultativ?*", $Z$28,"&lt;&gt;*Examen de diplom?*"),($AF$30+$AG$30+$AH$30),"")</f>
        <v>28</v>
      </c>
      <c r="BJ473" s="104">
        <f t="shared" si="49"/>
        <v>56</v>
      </c>
      <c r="BK473" s="101">
        <f t="shared" si="50"/>
        <v>0</v>
      </c>
      <c r="BL473" s="101">
        <f t="shared" si="51"/>
        <v>0</v>
      </c>
      <c r="BM473" s="104">
        <f t="shared" si="52"/>
        <v>0</v>
      </c>
      <c r="BN473" s="101">
        <f>IF(AZ473&lt;&gt;"",AI$30,"")</f>
        <v>0</v>
      </c>
      <c r="BO473" s="105" t="str">
        <f>IF(COUNTIF($AZ473,"=*Elaborare proiect de diplom?*"),$AH$30,"0")</f>
        <v>0</v>
      </c>
      <c r="BP473" s="104">
        <f t="shared" si="53"/>
        <v>0</v>
      </c>
      <c r="BQ473" s="101">
        <f t="shared" si="54"/>
        <v>3.1</v>
      </c>
      <c r="BR473" s="101">
        <f>IF(COUNTIFS($Z$28,"&lt;&gt;"&amp;"",$Z$28,"&lt;&gt;practic?*",$Z$28,"&lt;&gt;*op?ional*",$Z$28,"&lt;&gt;*Disciplin? facultativ?*", $Z$28,"&lt;&gt;*Examen de diplom?*"),IF($AK$30&lt;&gt;"",$AK$30,""),"")</f>
        <v>44</v>
      </c>
      <c r="BS473" s="105">
        <f>IF($AZ473="","",$AC$30)</f>
        <v>4</v>
      </c>
      <c r="BT473" s="140" t="str">
        <f>IF(COUNTIFS($Z$28,"&lt;&gt;"&amp;"",$Z$28,"&lt;&gt;practic?*",$Z$28,"&lt;&gt;*op?ional*",$Z$28,"&lt;&gt;*Disciplin? facultativ?*",$Z$28,"&lt;&gt;*Examen de diplom?*"),$AJ$30,"")</f>
        <v>DD</v>
      </c>
      <c r="BU473" s="104">
        <f t="shared" si="61"/>
        <v>7.1</v>
      </c>
      <c r="BV473" s="105">
        <f t="shared" si="55"/>
        <v>100</v>
      </c>
      <c r="BW473" s="101" t="str">
        <f t="shared" si="13"/>
        <v>2024</v>
      </c>
      <c r="BX473" s="102"/>
      <c r="BY473" s="4"/>
      <c r="BZ473" s="4"/>
      <c r="CA473" s="4"/>
      <c r="CB473" s="4"/>
      <c r="CC473" s="4"/>
      <c r="CD473" s="4"/>
      <c r="CE473" s="4"/>
      <c r="CF473" s="4"/>
      <c r="CG473" s="5"/>
      <c r="CH473" s="5"/>
      <c r="CI473" s="5"/>
      <c r="CJ473" s="4"/>
      <c r="CK473" s="4"/>
      <c r="CL473" s="4"/>
      <c r="CM473" s="4"/>
      <c r="CN473" s="4"/>
      <c r="CO473" s="4"/>
      <c r="CP473" s="4"/>
      <c r="CQ473" s="4"/>
      <c r="CR473" s="4"/>
      <c r="CS473" s="5"/>
      <c r="CT473" s="5"/>
    </row>
    <row r="474" spans="1:98" ht="21" hidden="1" customHeight="1" x14ac:dyDescent="0.25">
      <c r="D474" s="300">
        <f t="shared" si="56"/>
        <v>1</v>
      </c>
      <c r="F474" s="105">
        <f>AC$30</f>
        <v>4</v>
      </c>
      <c r="H474" s="105">
        <f>AE$30</f>
        <v>28</v>
      </c>
      <c r="I474" s="101">
        <f>$AF$30+$AG$30+$AH$30</f>
        <v>28</v>
      </c>
      <c r="J474" s="104">
        <f t="shared" si="57"/>
        <v>56</v>
      </c>
      <c r="K474" s="4">
        <f>$AI$30</f>
        <v>0</v>
      </c>
      <c r="L474" s="105">
        <f>$AK$30</f>
        <v>44</v>
      </c>
      <c r="N474" s="101">
        <f t="shared" si="58"/>
        <v>100</v>
      </c>
      <c r="O474" s="300" t="b">
        <f t="shared" si="59"/>
        <v>1</v>
      </c>
      <c r="P474" s="306">
        <f t="shared" si="45"/>
        <v>25</v>
      </c>
      <c r="AX474" s="102" t="str">
        <f>$Z$33</f>
        <v>L021.23.03.D5</v>
      </c>
      <c r="AY474" s="101">
        <v>5</v>
      </c>
      <c r="AZ474" s="101" t="str">
        <f>IF(COUNTIFS($Z$31,"&lt;&gt;"&amp;"",$Z$31,"&lt;&gt;practic?*",$Z$31,"&lt;&gt;*op?ional*",$Z$31,"&lt;&gt;*Disciplin? facultativ?*", $Z$31,"&lt;&gt;*Examen de diplom?*"),$Z$31,"")</f>
        <v>Circuite electronice liniare</v>
      </c>
      <c r="BA474" s="101">
        <f t="shared" si="43"/>
        <v>2</v>
      </c>
      <c r="BB474" s="101" t="str">
        <f t="shared" si="44"/>
        <v>3</v>
      </c>
      <c r="BC474" s="101" t="str">
        <f>IF($AZ474="","",$AD$33)</f>
        <v>D</v>
      </c>
      <c r="BD474" s="105" t="str">
        <f t="shared" si="60"/>
        <v>DI</v>
      </c>
      <c r="BE474" s="104">
        <f t="shared" si="46"/>
        <v>2</v>
      </c>
      <c r="BF474" s="104">
        <f t="shared" si="47"/>
        <v>1</v>
      </c>
      <c r="BG474" s="104">
        <f t="shared" si="48"/>
        <v>3</v>
      </c>
      <c r="BH474" s="101">
        <f>IF(COUNTIFS($Z$31,"&lt;&gt;"&amp;"",$Z$31,"&lt;&gt;practic?*",$Z$31,"&lt;&gt;*Elaborare proiect de diplom?*",$Z$31,"&lt;&gt;*op?ional*",$Z$31,"&lt;&gt;*Disciplin? facultativ?*", $Z$31,"&lt;&gt;*Examen de diplom?*"),$AE$33,"")</f>
        <v>28</v>
      </c>
      <c r="BI474" s="101">
        <f>IF(COUNTIFS($Z$31,"&lt;&gt;"&amp;"",$Z$31,"&lt;&gt;practic?*",$Z$31,"&lt;&gt;*Elaborare proiect de diplom?*",$Z$31,"&lt;&gt;*op?ional*",$Z$31,"&lt;&gt;*Disciplin? facultativ?*", $Z$31,"&lt;&gt;*Examen de diplom?*"),($AF$33+$AG$33+$AH$33),"")</f>
        <v>14</v>
      </c>
      <c r="BJ474" s="104">
        <f t="shared" si="49"/>
        <v>42</v>
      </c>
      <c r="BK474" s="101">
        <f t="shared" si="50"/>
        <v>0</v>
      </c>
      <c r="BL474" s="101">
        <f t="shared" si="51"/>
        <v>0</v>
      </c>
      <c r="BM474" s="104">
        <f t="shared" si="52"/>
        <v>0</v>
      </c>
      <c r="BN474" s="101">
        <f>IF(AZ474&lt;&gt;"",AI$33,"")</f>
        <v>0</v>
      </c>
      <c r="BO474" s="105" t="str">
        <f>IF(COUNTIF($AZ474,"=*Elaborare proiect de diplom?*"),$AH$33,"0")</f>
        <v>0</v>
      </c>
      <c r="BP474" s="104">
        <f t="shared" si="53"/>
        <v>0</v>
      </c>
      <c r="BQ474" s="101">
        <f t="shared" si="54"/>
        <v>4.0999999999999996</v>
      </c>
      <c r="BR474" s="101">
        <f>IF(COUNTIFS($Z$31,"&lt;&gt;"&amp;"",$Z$31,"&lt;&gt;practic?*",$Z$31,"&lt;&gt;*op?ional*",$Z$31,"&lt;&gt;*Disciplin? facultativ?*", $Z$31,"&lt;&gt;*Examen de diplom?*"),IF($AK$33&lt;&gt;"",$AK$33,""),"")</f>
        <v>58</v>
      </c>
      <c r="BS474" s="101">
        <f>IF($AZ474="","",$AC$33)</f>
        <v>4</v>
      </c>
      <c r="BT474" s="140" t="str">
        <f>IF(COUNTIFS($Z$31,"&lt;&gt;"&amp;"",$Z$31,"&lt;&gt;practic?*",$Z$31,"&lt;&gt;*op?ional*",$Z$31,"&lt;&gt;*Disciplin? facultativ?*",$Z$31,"&lt;&gt;*Examen de diplom?*"),$AJ$33,"")</f>
        <v>DD</v>
      </c>
      <c r="BU474" s="104">
        <f t="shared" si="61"/>
        <v>7.1</v>
      </c>
      <c r="BV474" s="105">
        <f t="shared" si="55"/>
        <v>100</v>
      </c>
      <c r="BW474" s="101" t="str">
        <f t="shared" si="13"/>
        <v>2024</v>
      </c>
      <c r="BX474" s="102"/>
      <c r="BY474" s="4"/>
      <c r="BZ474" s="4"/>
      <c r="CA474" s="4"/>
      <c r="CB474" s="4"/>
      <c r="CC474" s="4"/>
      <c r="CD474" s="4"/>
      <c r="CE474" s="4"/>
      <c r="CF474" s="4"/>
      <c r="CG474" s="5"/>
      <c r="CH474" s="5"/>
      <c r="CI474" s="5"/>
      <c r="CJ474" s="4"/>
      <c r="CK474" s="4"/>
      <c r="CL474" s="4"/>
      <c r="CM474" s="4"/>
      <c r="CN474" s="4"/>
      <c r="CO474" s="4"/>
      <c r="CP474" s="4"/>
      <c r="CQ474" s="4"/>
      <c r="CR474" s="4"/>
      <c r="CS474" s="5"/>
      <c r="CT474" s="5"/>
    </row>
    <row r="475" spans="1:98" ht="21" hidden="1" customHeight="1" x14ac:dyDescent="0.25">
      <c r="D475" s="300">
        <f t="shared" si="56"/>
        <v>1</v>
      </c>
      <c r="F475" s="101">
        <f>AC$33</f>
        <v>4</v>
      </c>
      <c r="H475" s="101">
        <f>AE$33</f>
        <v>28</v>
      </c>
      <c r="I475" s="101">
        <f>$AF$33+$AG$33+$AH$33</f>
        <v>14</v>
      </c>
      <c r="J475" s="104">
        <f t="shared" si="57"/>
        <v>42</v>
      </c>
      <c r="K475" s="4">
        <f>$AI$33</f>
        <v>0</v>
      </c>
      <c r="L475" s="101">
        <f>$AK$33</f>
        <v>58</v>
      </c>
      <c r="N475" s="101">
        <f t="shared" si="58"/>
        <v>100</v>
      </c>
      <c r="O475" s="300" t="b">
        <f t="shared" si="59"/>
        <v>1</v>
      </c>
      <c r="P475" s="306">
        <f t="shared" si="45"/>
        <v>25</v>
      </c>
      <c r="AX475" s="102" t="str">
        <f>$Z$36</f>
        <v>L021.23.03.D6</v>
      </c>
      <c r="AY475" s="101">
        <v>6</v>
      </c>
      <c r="AZ475" s="101" t="str">
        <f>IF(COUNTIFS($Z$34,"&lt;&gt;"&amp;"",$Z$34,"&lt;&gt;practic?*",$Z$34,"&lt;&gt;*op?ional*",$Z$34,"&lt;&gt;*Disciplin? facultativ?*", $Z$34,"&lt;&gt;*Examen de diplom?*"),$Z$34,"")</f>
        <v>Arhitectura calculatoarelor</v>
      </c>
      <c r="BA475" s="101">
        <f t="shared" si="43"/>
        <v>2</v>
      </c>
      <c r="BB475" s="101" t="str">
        <f t="shared" si="44"/>
        <v>3</v>
      </c>
      <c r="BC475" s="101" t="str">
        <f>IF($AZ475="","",$AD$36)</f>
        <v>E</v>
      </c>
      <c r="BD475" s="101" t="str">
        <f t="shared" si="60"/>
        <v>DI</v>
      </c>
      <c r="BE475" s="104">
        <f t="shared" si="46"/>
        <v>2</v>
      </c>
      <c r="BF475" s="104">
        <f t="shared" si="47"/>
        <v>2</v>
      </c>
      <c r="BG475" s="104">
        <f t="shared" si="48"/>
        <v>4</v>
      </c>
      <c r="BH475" s="101">
        <f>IF(COUNTIFS($Z$34,"&lt;&gt;"&amp;"",$Z$34,"&lt;&gt;practic?*",$Z$34,"&lt;&gt;*Elaborare proiect de diplom?*",$Z$34,"&lt;&gt;*op?ional*",$Z$34,"&lt;&gt;*Disciplin? facultativ?*", $Z$34,"&lt;&gt;*Examen de diplom?*"),$AE$36,"")</f>
        <v>28</v>
      </c>
      <c r="BI475" s="101">
        <f>IF(COUNTIFS($Z$34,"&lt;&gt;"&amp;"",$Z$34,"&lt;&gt;practic?*",$Z$34,"&lt;&gt;*Elaborare proiect de diplom?*",$Z$34,"&lt;&gt;*op?ional*",$Z$34,"&lt;&gt;*Disciplin? facultativ?*", $Z$34,"&lt;&gt;*Examen de diplom?*"),($AF$36+$AG$36+$AH$36),"")</f>
        <v>28</v>
      </c>
      <c r="BJ475" s="104">
        <f t="shared" si="49"/>
        <v>56</v>
      </c>
      <c r="BK475" s="101">
        <f t="shared" si="50"/>
        <v>0</v>
      </c>
      <c r="BL475" s="101">
        <f t="shared" si="51"/>
        <v>0</v>
      </c>
      <c r="BM475" s="104">
        <f t="shared" si="52"/>
        <v>0</v>
      </c>
      <c r="BN475" s="101">
        <f>IF(AZ475&lt;&gt;"",AI$36,"")</f>
        <v>0</v>
      </c>
      <c r="BO475" s="105" t="str">
        <f>IF(COUNTIF($AZ475,"=*Elaborare proiect de diplom?*"),$AH$36,"0")</f>
        <v>0</v>
      </c>
      <c r="BP475" s="104">
        <f t="shared" si="53"/>
        <v>0</v>
      </c>
      <c r="BQ475" s="101">
        <f t="shared" si="54"/>
        <v>3.1</v>
      </c>
      <c r="BR475" s="101">
        <f>IF(COUNTIFS($Z$34,"&lt;&gt;"&amp;"",$Z$34,"&lt;&gt;practic?*",$Z$34,"&lt;&gt;*op?ional*",$Z$34,"&lt;&gt;*Disciplin? facultativ?*", $Z$34,"&lt;&gt;*Examen de diplom?*"),IF($AK$36&lt;&gt;"",$AK$36,""),"")</f>
        <v>44</v>
      </c>
      <c r="BS475" s="101">
        <f>IF($AZ475="","",$AC$36)</f>
        <v>4</v>
      </c>
      <c r="BT475" s="140" t="str">
        <f>IF(COUNTIFS($Z$34,"&lt;&gt;"&amp;"",$Z$34,"&lt;&gt;practic?*",$Z$34,"&lt;&gt;*op?ional*",$Z$34,"&lt;&gt;*Disciplin? facultativ?*",$Z$34,"&lt;&gt;*Examen de diplom?*"),$AJ$36,"")</f>
        <v>DD</v>
      </c>
      <c r="BU475" s="104">
        <f t="shared" si="61"/>
        <v>7.1</v>
      </c>
      <c r="BV475" s="105">
        <f t="shared" si="55"/>
        <v>100</v>
      </c>
      <c r="BW475" s="101" t="str">
        <f t="shared" si="13"/>
        <v>2024</v>
      </c>
      <c r="BX475" s="102"/>
      <c r="BY475" s="4"/>
      <c r="BZ475" s="4"/>
      <c r="CA475" s="4"/>
      <c r="CB475" s="4"/>
      <c r="CC475" s="4"/>
      <c r="CD475" s="4"/>
      <c r="CE475" s="4"/>
      <c r="CF475" s="4"/>
      <c r="CG475" s="5"/>
      <c r="CH475" s="5"/>
      <c r="CI475" s="5"/>
      <c r="CJ475" s="4"/>
      <c r="CK475" s="4"/>
      <c r="CL475" s="4"/>
      <c r="CM475" s="4"/>
      <c r="CN475" s="4"/>
      <c r="CO475" s="4"/>
      <c r="CP475" s="4"/>
      <c r="CQ475" s="4"/>
      <c r="CR475" s="4"/>
      <c r="CS475" s="5"/>
      <c r="CT475" s="5"/>
    </row>
    <row r="476" spans="1:98" ht="21" hidden="1" customHeight="1" x14ac:dyDescent="0.25">
      <c r="D476" s="300">
        <f t="shared" si="56"/>
        <v>1</v>
      </c>
      <c r="F476" s="101">
        <f>AC$36</f>
        <v>4</v>
      </c>
      <c r="H476" s="101">
        <f>AE$36</f>
        <v>28</v>
      </c>
      <c r="I476" s="101">
        <f>$AF$36+$AG$36+$AH$36</f>
        <v>28</v>
      </c>
      <c r="J476" s="104">
        <f t="shared" si="57"/>
        <v>56</v>
      </c>
      <c r="K476" s="4">
        <f>$AI$36</f>
        <v>0</v>
      </c>
      <c r="L476" s="101">
        <f>$AK$36</f>
        <v>44</v>
      </c>
      <c r="N476" s="101">
        <f t="shared" si="58"/>
        <v>100</v>
      </c>
      <c r="O476" s="300" t="b">
        <f t="shared" si="59"/>
        <v>1</v>
      </c>
      <c r="P476" s="306">
        <f t="shared" si="45"/>
        <v>25</v>
      </c>
      <c r="AX476" s="102" t="str">
        <f>$Z$39</f>
        <v>L021.23.03.C7</v>
      </c>
      <c r="AY476" s="105">
        <v>7</v>
      </c>
      <c r="AZ476" s="101" t="str">
        <f>IF(COUNTIFS($Z$37,"&lt;&gt;"&amp;"",$Z$37,"&lt;&gt;practic?*",$Z$37,"&lt;&gt;*op?ional*",$Z$37,"&lt;&gt;*Disciplin? facultativ?*",$Z$37,"&lt;&gt;*Examen de diplom?*"),$Z$37,"")</f>
        <v>Comunicare</v>
      </c>
      <c r="BA476" s="101">
        <f t="shared" si="43"/>
        <v>2</v>
      </c>
      <c r="BB476" s="105" t="str">
        <f t="shared" si="44"/>
        <v>3</v>
      </c>
      <c r="BC476" s="101" t="str">
        <f>IF($AZ476="","",$AD$39)</f>
        <v>D</v>
      </c>
      <c r="BD476" s="105" t="str">
        <f t="shared" si="60"/>
        <v>DI</v>
      </c>
      <c r="BE476" s="104">
        <f t="shared" si="46"/>
        <v>1</v>
      </c>
      <c r="BF476" s="104">
        <f t="shared" si="47"/>
        <v>1</v>
      </c>
      <c r="BG476" s="104">
        <f t="shared" si="48"/>
        <v>2</v>
      </c>
      <c r="BH476" s="101">
        <f>IF(COUNTIFS($Z$37,"&lt;&gt;"&amp;"",$Z$37,"&lt;&gt;practic?*",$Z$37,"&lt;&gt;*Elaborare proiect de diplom?*",$Z$37,"&lt;&gt;*op?ional*",$Z$37,"&lt;&gt;*Disciplin? facultativ?*", $Z$37,"&lt;&gt;*Examen de diplom?*"),$AE$39,"")</f>
        <v>14</v>
      </c>
      <c r="BI476" s="101">
        <f>IF(COUNTIFS($Z$37,"&lt;&gt;"&amp;"",$Z$37,"&lt;&gt;practic?*",$Z$37,"&lt;&gt;*Elaborare proiect de diplom?*",$Z$37,"&lt;&gt;*op?ional*",$Z$37,"&lt;&gt;*Disciplin? facultativ?*", $Z$37,"&lt;&gt;*Examen de diplom?*"),($AF$39+$AG$39+$AH$39),"")</f>
        <v>14</v>
      </c>
      <c r="BJ476" s="104">
        <f t="shared" si="49"/>
        <v>28</v>
      </c>
      <c r="BK476" s="101">
        <f t="shared" si="50"/>
        <v>0</v>
      </c>
      <c r="BL476" s="101">
        <f t="shared" si="51"/>
        <v>0</v>
      </c>
      <c r="BM476" s="104">
        <f t="shared" si="52"/>
        <v>0</v>
      </c>
      <c r="BN476" s="101">
        <f>IF(AZ476&lt;&gt;"",AI$39,"")</f>
        <v>0</v>
      </c>
      <c r="BO476" s="105" t="str">
        <f>IF(COUNTIF($AZ476,"=*Elaborare proiect de diplom?*"),$AH$39,"0")</f>
        <v>0</v>
      </c>
      <c r="BP476" s="104">
        <f t="shared" si="53"/>
        <v>0</v>
      </c>
      <c r="BQ476" s="101">
        <f t="shared" si="54"/>
        <v>3.4</v>
      </c>
      <c r="BR476" s="101">
        <f>IF(COUNTIFS($Z$37,"&lt;&gt;"&amp;"",$Z$37,"&lt;&gt;practic?*",$Z$37,"&lt;&gt;*op?ional*",$Z$37,"&lt;&gt;*Disciplin? facultativ?*", $Z$37,"&lt;&gt;*Examen de diplom?*"),IF($AK$39&lt;&gt;"",$AK$39,""),"")</f>
        <v>47</v>
      </c>
      <c r="BS476" s="105">
        <f>IF($AZ476="","",$AC$39)</f>
        <v>3</v>
      </c>
      <c r="BT476" s="140" t="str">
        <f>IF(COUNTIFS($Z$37,"&lt;&gt;"&amp;"",$Z$37,"&lt;&gt;practic?*",$Z$37,"&lt;&gt;*op?ional*",$Z$37,"&lt;&gt;*Disciplin? facultativ?*",$Z$37,"&lt;&gt;*Examen de diplom?*"),$AJ$39,"")</f>
        <v>DC</v>
      </c>
      <c r="BU476" s="104">
        <f t="shared" si="61"/>
        <v>5.4</v>
      </c>
      <c r="BV476" s="105">
        <f t="shared" si="55"/>
        <v>75</v>
      </c>
      <c r="BW476" s="101" t="str">
        <f t="shared" si="13"/>
        <v>2024</v>
      </c>
      <c r="BX476" s="102"/>
      <c r="BY476" s="4"/>
      <c r="BZ476" s="4"/>
      <c r="CA476" s="4"/>
      <c r="CB476" s="4"/>
      <c r="CC476" s="4"/>
      <c r="CD476" s="4"/>
      <c r="CE476" s="4"/>
      <c r="CF476" s="4"/>
      <c r="CG476" s="5"/>
      <c r="CH476" s="5"/>
      <c r="CI476" s="5"/>
      <c r="CJ476" s="4"/>
      <c r="CK476" s="4"/>
      <c r="CL476" s="4"/>
      <c r="CM476" s="4"/>
      <c r="CN476" s="4"/>
      <c r="CO476" s="4"/>
      <c r="CP476" s="4"/>
      <c r="CQ476" s="4"/>
      <c r="CR476" s="4"/>
      <c r="CS476" s="5"/>
      <c r="CT476" s="5"/>
    </row>
    <row r="477" spans="1:98" ht="21" hidden="1" customHeight="1" x14ac:dyDescent="0.25">
      <c r="D477" s="300">
        <f t="shared" si="56"/>
        <v>1</v>
      </c>
      <c r="F477" s="105">
        <f>AC$39</f>
        <v>3</v>
      </c>
      <c r="H477" s="105">
        <f>AE$39</f>
        <v>14</v>
      </c>
      <c r="I477" s="101">
        <f>$AF$39+$AG$39+$AH$39</f>
        <v>14</v>
      </c>
      <c r="J477" s="104">
        <f t="shared" si="57"/>
        <v>28</v>
      </c>
      <c r="K477" s="4">
        <f>$AI$39</f>
        <v>0</v>
      </c>
      <c r="L477" s="105">
        <f>$AK$39</f>
        <v>47</v>
      </c>
      <c r="N477" s="101">
        <f t="shared" si="58"/>
        <v>75</v>
      </c>
      <c r="O477" s="300" t="b">
        <f t="shared" si="59"/>
        <v>1</v>
      </c>
      <c r="P477" s="306">
        <f t="shared" si="45"/>
        <v>25</v>
      </c>
      <c r="AX477" s="102" t="str">
        <f>$Z$42</f>
        <v>L021.23.03.C8</v>
      </c>
      <c r="AY477" s="101">
        <v>8</v>
      </c>
      <c r="AZ477" s="101" t="str">
        <f>IF(COUNTIFS($Z$40,"&lt;&gt;"&amp;"",$Z$40,"&lt;&gt;practic?*",$Z$40,"&lt;&gt;*op?ional*",$Z$40,"&lt;&gt;*Disciplin? facultativ?*", $Z$40,"&lt;&gt;*Examen de diplom?*"),$Z$40,"")</f>
        <v>Educație fizică și sport 3</v>
      </c>
      <c r="BA477" s="101">
        <f t="shared" si="43"/>
        <v>2</v>
      </c>
      <c r="BB477" s="101" t="str">
        <f t="shared" si="44"/>
        <v>3</v>
      </c>
      <c r="BC477" s="101" t="str">
        <f>IF($AZ477="","",$AD$42)</f>
        <v>D</v>
      </c>
      <c r="BD477" s="101" t="str">
        <f t="shared" si="60"/>
        <v>DI</v>
      </c>
      <c r="BE477" s="104">
        <f t="shared" si="46"/>
        <v>0</v>
      </c>
      <c r="BF477" s="104">
        <f t="shared" si="47"/>
        <v>1</v>
      </c>
      <c r="BG477" s="104">
        <f t="shared" si="48"/>
        <v>1</v>
      </c>
      <c r="BH477" s="101">
        <f>IF(COUNTIFS($Z$40,"&lt;&gt;"&amp;"",$Z$40,"&lt;&gt;practic?*",$Z$40,"&lt;&gt;*Elaborare proiect de diplom?*",$Z$40,"&lt;&gt;*op?ional*",$Z$40,"&lt;&gt;*Disciplin? facultativ?*", $Z$40,"&lt;&gt;*Examen de diplom?*"),$AE$42,"")</f>
        <v>0</v>
      </c>
      <c r="BI477" s="101">
        <f>IF(COUNTIFS($Z$40,"&lt;&gt;"&amp;"",$Z$40,"&lt;&gt;practic?*",$Z$40,"&lt;&gt;*Elaborare proiect de diplom?*",$Z$40,"&lt;&gt;*op?ional*",$Z$40,"&lt;&gt;*Disciplin? facultativ?*", $Z$40,"&lt;&gt;*Examen de diplom?*"),($AF$42+$AG$42+$AH$42),"")</f>
        <v>14</v>
      </c>
      <c r="BJ477" s="104">
        <f t="shared" si="49"/>
        <v>14</v>
      </c>
      <c r="BK477" s="101">
        <f t="shared" si="50"/>
        <v>0</v>
      </c>
      <c r="BL477" s="101">
        <f t="shared" si="51"/>
        <v>0</v>
      </c>
      <c r="BM477" s="104">
        <f t="shared" si="52"/>
        <v>0</v>
      </c>
      <c r="BN477" s="101">
        <f>IF(AZ477&lt;&gt;"",AI$42,"")</f>
        <v>0</v>
      </c>
      <c r="BO477" s="105" t="str">
        <f>IF(COUNTIF($AZ477,"=*Elaborare proiect de diplom?*"),$AH$42,"0")</f>
        <v>0</v>
      </c>
      <c r="BP477" s="104">
        <f t="shared" si="53"/>
        <v>0</v>
      </c>
      <c r="BQ477" s="101">
        <f t="shared" si="54"/>
        <v>2.6</v>
      </c>
      <c r="BR477" s="101">
        <f>IF(COUNTIFS($Z$40,"&lt;&gt;"&amp;"",$Z$40,"&lt;&gt;practic?*",$Z$40,"&lt;&gt;*op?ional*",$Z$40,"&lt;&gt;*Disciplin? facultativ?*", $Z$40,"&lt;&gt;*Examen de diplom?*"),IF($AK$42&lt;&gt;"",$AK$42,""),"")</f>
        <v>36</v>
      </c>
      <c r="BS477" s="101">
        <f>IF($AZ477="","",$AC$42)</f>
        <v>2</v>
      </c>
      <c r="BT477" s="140" t="str">
        <f>IF(COUNTIFS($Z$40,"&lt;&gt;"&amp;"",$Z$40,"&lt;&gt;practic?*",$Z$40,"&lt;&gt;*op?ional*",$Z$40,"&lt;&gt;*Disciplin? facultativ?*",$Z$40,"&lt;&gt;*Examen de diplom?*"),$AJ$42,"")</f>
        <v>DC</v>
      </c>
      <c r="BU477" s="104">
        <f t="shared" si="61"/>
        <v>3.6</v>
      </c>
      <c r="BV477" s="105">
        <f t="shared" si="55"/>
        <v>50</v>
      </c>
      <c r="BW477" s="101" t="str">
        <f t="shared" si="13"/>
        <v>2024</v>
      </c>
      <c r="BX477" s="102"/>
      <c r="BY477" s="4"/>
      <c r="BZ477" s="4"/>
      <c r="CA477" s="4"/>
      <c r="CB477" s="4"/>
      <c r="CC477" s="4"/>
      <c r="CD477" s="4"/>
      <c r="CE477" s="4"/>
      <c r="CF477" s="4"/>
      <c r="CG477" s="5"/>
      <c r="CH477" s="5"/>
      <c r="CI477" s="5"/>
      <c r="CJ477" s="4"/>
      <c r="CK477" s="4"/>
      <c r="CL477" s="4"/>
      <c r="CM477" s="4"/>
      <c r="CN477" s="4"/>
      <c r="CO477" s="4"/>
      <c r="CP477" s="4"/>
      <c r="CQ477" s="4"/>
      <c r="CR477" s="4"/>
      <c r="CS477" s="5"/>
      <c r="CT477" s="5"/>
    </row>
    <row r="478" spans="1:98" ht="21" hidden="1" customHeight="1" x14ac:dyDescent="0.25">
      <c r="D478" s="300">
        <f t="shared" si="56"/>
        <v>1</v>
      </c>
      <c r="F478" s="101">
        <f>AC$42</f>
        <v>2</v>
      </c>
      <c r="H478" s="101">
        <f>AE$42</f>
        <v>0</v>
      </c>
      <c r="I478" s="101">
        <f>$AF$42+$AG$42+$AH$42</f>
        <v>14</v>
      </c>
      <c r="J478" s="104">
        <f t="shared" si="57"/>
        <v>14</v>
      </c>
      <c r="K478" s="4">
        <f>$AI$42</f>
        <v>0</v>
      </c>
      <c r="L478" s="101">
        <f>$AK$42</f>
        <v>36</v>
      </c>
      <c r="N478" s="101">
        <f t="shared" si="58"/>
        <v>50</v>
      </c>
      <c r="O478" s="300" t="b">
        <f t="shared" si="59"/>
        <v>1</v>
      </c>
      <c r="P478" s="306">
        <f t="shared" si="45"/>
        <v>25</v>
      </c>
      <c r="AX478" s="102" t="str">
        <f>$Z$45</f>
        <v/>
      </c>
      <c r="AY478" s="101">
        <v>9</v>
      </c>
      <c r="AZ478" s="101" t="str">
        <f>IF(COUNTIFS($Z$43,"&lt;&gt;"&amp;"",$Z$43,"&lt;&gt;practic?*",$Z$43,"&lt;&gt;*op?ional*",$Z$43,"&lt;&gt;*Disciplin? facultativ?*",$Z$43,"&lt;&gt;*Examen de diplom?*"),$Z$43,"")</f>
        <v/>
      </c>
      <c r="BA478" s="101" t="str">
        <f t="shared" si="43"/>
        <v/>
      </c>
      <c r="BB478" s="101" t="str">
        <f t="shared" si="44"/>
        <v/>
      </c>
      <c r="BC478" s="101" t="str">
        <f>IF($AZ478="","",$AD$45)</f>
        <v/>
      </c>
      <c r="BD478" s="105" t="str">
        <f t="shared" si="60"/>
        <v/>
      </c>
      <c r="BE478" s="104" t="str">
        <f t="shared" si="46"/>
        <v/>
      </c>
      <c r="BF478" s="104" t="str">
        <f t="shared" si="47"/>
        <v/>
      </c>
      <c r="BG478" s="104" t="str">
        <f t="shared" si="48"/>
        <v/>
      </c>
      <c r="BH478" s="101" t="str">
        <f>IF(COUNTIFS($Z$43,"&lt;&gt;"&amp;"",$Z$43,"&lt;&gt;practic?*",$Z$43,"&lt;&gt;*Elaborare proiect de diplom?*",$Z$43,"&lt;&gt;*op?ional*",$Z$43,"&lt;&gt;*Disciplin? facultativ?*", $Z$43,"&lt;&gt;*Examen de diplom?*"),$AE$45,"")</f>
        <v/>
      </c>
      <c r="BI478" s="101" t="str">
        <f>IF(COUNTIFS($Z$43,"&lt;&gt;"&amp;"",$Z$43,"&lt;&gt;practic?*",$Z$43,"&lt;&gt;*Elaborare proiect de diplom?*",$Z$43,"&lt;&gt;*op?ional*",$Z$43,"&lt;&gt;*Disciplin? facultativ?*", $Z$43,"&lt;&gt;*Examen de diplom?*"),($AF$45+$AG$45+$AH$45),"")</f>
        <v/>
      </c>
      <c r="BJ478" s="104" t="str">
        <f t="shared" si="49"/>
        <v/>
      </c>
      <c r="BK478" s="101" t="str">
        <f t="shared" si="50"/>
        <v/>
      </c>
      <c r="BL478" s="101" t="str">
        <f t="shared" si="51"/>
        <v/>
      </c>
      <c r="BM478" s="104" t="str">
        <f t="shared" si="52"/>
        <v/>
      </c>
      <c r="BN478" s="101" t="str">
        <f>IF(AZ478&lt;&gt;"",AI$45,"")</f>
        <v/>
      </c>
      <c r="BO478" s="105" t="str">
        <f>IF(COUNTIF($AZ478,"=*Elaborare proiect de diplom?*"),$AH$45,"0")</f>
        <v>0</v>
      </c>
      <c r="BP478" s="104" t="str">
        <f t="shared" si="53"/>
        <v/>
      </c>
      <c r="BQ478" s="101" t="str">
        <f t="shared" si="54"/>
        <v/>
      </c>
      <c r="BR478" s="101" t="str">
        <f>IF(COUNTIFS($Z$43,"&lt;&gt;"&amp;"",$Z$43,"&lt;&gt;practic?*",$Z$43,"&lt;&gt;*op?ional*",$Z$43,"&lt;&gt;*Disciplin? facultativ?*", $Z$43,"&lt;&gt;*Examen de diplom?*"),IF($AK$45&lt;&gt;"",$AK$45,""),"")</f>
        <v/>
      </c>
      <c r="BS478" s="101" t="str">
        <f>IF($AZ478="","",$AC$45)</f>
        <v/>
      </c>
      <c r="BT478" s="140" t="str">
        <f>IF(COUNTIFS($Z$43,"&lt;&gt;"&amp;"",$Z$43,"&lt;&gt;practic?*",$Z$43,"&lt;&gt;*op?ional*",$Z$43,"&lt;&gt;*Disciplin? facultativ?*",$Z$43,"&lt;&gt;*Examen de diplom?*"),$AJ$45,"")</f>
        <v/>
      </c>
      <c r="BU478" s="104" t="str">
        <f t="shared" si="61"/>
        <v/>
      </c>
      <c r="BV478" s="105" t="str">
        <f t="shared" si="55"/>
        <v/>
      </c>
      <c r="BW478" s="101" t="str">
        <f t="shared" si="13"/>
        <v/>
      </c>
      <c r="BX478" s="102"/>
      <c r="BY478" s="4"/>
      <c r="BZ478" s="4"/>
      <c r="CA478" s="4"/>
      <c r="CB478" s="4"/>
      <c r="CC478" s="4"/>
      <c r="CD478" s="4"/>
      <c r="CE478" s="4"/>
      <c r="CF478" s="4"/>
      <c r="CG478" s="5"/>
      <c r="CH478" s="5"/>
      <c r="CI478" s="5"/>
      <c r="CJ478" s="4"/>
      <c r="CK478" s="4"/>
      <c r="CL478" s="4"/>
      <c r="CM478" s="4"/>
      <c r="CN478" s="4"/>
      <c r="CO478" s="4"/>
      <c r="CP478" s="4"/>
      <c r="CQ478" s="4"/>
      <c r="CR478" s="4"/>
      <c r="CS478" s="5"/>
      <c r="CT478" s="5"/>
    </row>
    <row r="479" spans="1:98" ht="21" hidden="1" customHeight="1" x14ac:dyDescent="0.25">
      <c r="D479" s="300">
        <f t="shared" si="56"/>
        <v>0</v>
      </c>
      <c r="F479" s="101">
        <f>AC$45</f>
        <v>0</v>
      </c>
      <c r="H479" s="101">
        <f>AE$45</f>
        <v>0</v>
      </c>
      <c r="I479" s="101">
        <f>$AF$45+$AG$45+$AH$45</f>
        <v>0</v>
      </c>
      <c r="J479" s="104">
        <f t="shared" si="57"/>
        <v>0</v>
      </c>
      <c r="K479" s="4">
        <f>$AI$45</f>
        <v>0</v>
      </c>
      <c r="L479" s="101">
        <f>$AK$45</f>
        <v>0</v>
      </c>
      <c r="N479" s="101">
        <f t="shared" si="58"/>
        <v>0</v>
      </c>
      <c r="O479" s="300" t="b">
        <f t="shared" si="59"/>
        <v>1</v>
      </c>
      <c r="P479" s="306" t="e">
        <f t="shared" si="45"/>
        <v>#DIV/0!</v>
      </c>
      <c r="AX479" s="102" t="str">
        <f>$Z$48</f>
        <v/>
      </c>
      <c r="AY479" s="101">
        <v>10</v>
      </c>
      <c r="AZ479" s="101" t="str">
        <f>IF(COUNTIFS($Z$46,"&lt;&gt;"&amp;"",$Z$46,"&lt;&gt;practic?*",$Z$46,"&lt;&gt;*op?ional*",$Z$46,"&lt;&gt;*Disciplin? facultativ?*", $Z$46,"&lt;&gt;*Examen de diplom?*"),$Z$46,"")</f>
        <v/>
      </c>
      <c r="BA479" s="101" t="str">
        <f t="shared" si="43"/>
        <v/>
      </c>
      <c r="BB479" s="101" t="str">
        <f t="shared" si="44"/>
        <v/>
      </c>
      <c r="BC479" s="101" t="str">
        <f>IF($AZ479="","",$AD$48)</f>
        <v/>
      </c>
      <c r="BD479" s="101" t="str">
        <f t="shared" si="60"/>
        <v/>
      </c>
      <c r="BE479" s="104" t="str">
        <f t="shared" si="46"/>
        <v/>
      </c>
      <c r="BF479" s="104" t="str">
        <f t="shared" si="47"/>
        <v/>
      </c>
      <c r="BG479" s="104" t="str">
        <f t="shared" si="48"/>
        <v/>
      </c>
      <c r="BH479" s="101" t="str">
        <f>IF(COUNTIFS($Z$46,"&lt;&gt;"&amp;"",$Z$46,"&lt;&gt;practic?*",$Z$46,"&lt;&gt;*Elaborare proiect de diplom?*",$Z$46,"&lt;&gt;*op?ional*",$Z$46,"&lt;&gt;*Disciplin? facultativ?*", $Z$46,"&lt;&gt;*Examen de diplom?*"),$AE$48,"")</f>
        <v/>
      </c>
      <c r="BI479" s="101" t="str">
        <f>IF(COUNTIFS($Z$46,"&lt;&gt;"&amp;"",$Z$46,"&lt;&gt;practic?*",$Z$46,"&lt;&gt;*Elaborare proiect de diplom?*",$Z$46,"&lt;&gt;*op?ional*",$Z$46,"&lt;&gt;*Disciplin? facultativ?*", $Z$46,"&lt;&gt;*Examen de diplom?*"),($AF$48+$AG$48+$AH$48),"")</f>
        <v/>
      </c>
      <c r="BJ479" s="104" t="str">
        <f t="shared" si="49"/>
        <v/>
      </c>
      <c r="BK479" s="101" t="str">
        <f t="shared" si="50"/>
        <v/>
      </c>
      <c r="BL479" s="101" t="str">
        <f t="shared" si="51"/>
        <v/>
      </c>
      <c r="BM479" s="104" t="str">
        <f t="shared" si="52"/>
        <v/>
      </c>
      <c r="BN479" s="101" t="str">
        <f>IF(AZ479&lt;&gt;"",AI$48,"")</f>
        <v/>
      </c>
      <c r="BO479" s="105" t="str">
        <f>IF(COUNTIF($AZ479,"=*Elaborare proiect de diplom?*"),$AH$48,"0")</f>
        <v>0</v>
      </c>
      <c r="BP479" s="104" t="str">
        <f t="shared" si="53"/>
        <v/>
      </c>
      <c r="BQ479" s="101" t="str">
        <f t="shared" si="54"/>
        <v/>
      </c>
      <c r="BR479" s="101" t="str">
        <f>IF(COUNTIFS($Z$46,"&lt;&gt;"&amp;"",$Z$46,"&lt;&gt;practic?*",$Z$46,"&lt;&gt;*op?ional*",$Z$46,"&lt;&gt;*Disciplin? facultativ?*", $Z$46,"&lt;&gt;*Examen de diplom?*"),IF($AK$48&lt;&gt;"",$AK$48,""),"")</f>
        <v/>
      </c>
      <c r="BS479" s="105" t="str">
        <f>IF($AZ479="","",$AC$48)</f>
        <v/>
      </c>
      <c r="BT479" s="140" t="str">
        <f>IF(COUNTIFS($Z$46,"&lt;&gt;"&amp;"",$Z$46,"&lt;&gt;practic?*",$Z$46,"&lt;&gt;*op?ional*",$Z$46,"&lt;&gt;*Disciplin? facultativ?*",$Z$46,"&lt;&gt;*Examen de diplom?*"),$AJ$48,"")</f>
        <v/>
      </c>
      <c r="BU479" s="104" t="str">
        <f t="shared" si="61"/>
        <v/>
      </c>
      <c r="BV479" s="105" t="str">
        <f t="shared" si="55"/>
        <v/>
      </c>
      <c r="BW479" s="101" t="str">
        <f t="shared" si="13"/>
        <v/>
      </c>
      <c r="BX479" s="102"/>
      <c r="BY479" s="4"/>
      <c r="BZ479" s="4"/>
      <c r="CA479" s="4"/>
      <c r="CB479" s="4"/>
      <c r="CC479" s="4"/>
      <c r="CD479" s="4"/>
      <c r="CE479" s="4"/>
      <c r="CF479" s="4"/>
      <c r="CG479" s="5"/>
      <c r="CH479" s="5"/>
      <c r="CI479" s="5"/>
      <c r="CJ479" s="4"/>
      <c r="CK479" s="4"/>
      <c r="CL479" s="4"/>
      <c r="CM479" s="4"/>
      <c r="CN479" s="4"/>
      <c r="CO479" s="4"/>
      <c r="CP479" s="4"/>
      <c r="CQ479" s="4"/>
      <c r="CR479" s="4"/>
      <c r="CS479" s="5"/>
      <c r="CT479" s="5"/>
    </row>
    <row r="480" spans="1:98" ht="21" hidden="1" customHeight="1" x14ac:dyDescent="0.25">
      <c r="D480" s="300">
        <f t="shared" si="56"/>
        <v>0</v>
      </c>
      <c r="F480" s="105">
        <f>AC$48</f>
        <v>0</v>
      </c>
      <c r="H480" s="105">
        <f>AE$48</f>
        <v>0</v>
      </c>
      <c r="I480" s="101">
        <f>$AF$48+$AG$48+$AH$48</f>
        <v>0</v>
      </c>
      <c r="J480" s="104">
        <f t="shared" si="57"/>
        <v>0</v>
      </c>
      <c r="K480" s="4">
        <f>$AI$48</f>
        <v>0</v>
      </c>
      <c r="L480" s="105">
        <f>$AK$48</f>
        <v>0</v>
      </c>
      <c r="N480" s="101">
        <f t="shared" si="58"/>
        <v>0</v>
      </c>
      <c r="O480" s="300" t="b">
        <f t="shared" si="59"/>
        <v>1</v>
      </c>
      <c r="P480" s="306" t="e">
        <f t="shared" si="45"/>
        <v>#DIV/0!</v>
      </c>
      <c r="AX480" s="102" t="str">
        <f>$Z$51</f>
        <v>L021.23.03.f11-ij</v>
      </c>
      <c r="AY480" s="101">
        <v>11</v>
      </c>
      <c r="AZ480" s="101" t="str">
        <f>IF(COUNTIFS($Z$49,"&lt;&gt;"&amp;"",$Z$49,"&lt;&gt;practic?*",$Z$49,"&lt;&gt;*op?ional*",$Z$49,"&lt;&gt;*Disciplin? facultativ?*", $Z$49,"&lt;&gt;*Examen de diplom?*"),$Z$49,"")</f>
        <v/>
      </c>
      <c r="BA480" s="101" t="str">
        <f t="shared" si="43"/>
        <v/>
      </c>
      <c r="BB480" s="101" t="str">
        <f t="shared" si="44"/>
        <v/>
      </c>
      <c r="BC480" s="101" t="str">
        <f>IF($AZ480="","",$AD$51)</f>
        <v/>
      </c>
      <c r="BD480" s="105" t="str">
        <f t="shared" si="60"/>
        <v/>
      </c>
      <c r="BE480" s="104" t="str">
        <f t="shared" si="46"/>
        <v/>
      </c>
      <c r="BF480" s="104" t="str">
        <f t="shared" si="47"/>
        <v/>
      </c>
      <c r="BG480" s="104" t="str">
        <f t="shared" si="48"/>
        <v/>
      </c>
      <c r="BH480" s="101" t="str">
        <f>IF(COUNTIFS($Z$49,"&lt;&gt;"&amp;"",$Z$49,"&lt;&gt;practic?*",$Z$49,"&lt;&gt;*Elaborare proiect de diplom?*",$Z$49,"&lt;&gt;*op?ional*",$Z$49,"&lt;&gt;*Disciplin? facultativ?*", $Z$49,"&lt;&gt;*Examen de diplom?*"),$AE$51,"")</f>
        <v/>
      </c>
      <c r="BI480" s="101" t="str">
        <f>IF(COUNTIFS($Z$49,"&lt;&gt;"&amp;"",$Z$49,"&lt;&gt;practic?*",$Z$49,"&lt;&gt;*Elaborare proiect de diplom?*",$Z$49,"&lt;&gt;*op?ional*",$Z$49,"&lt;&gt;*Disciplin? facultativ?*", $Z$49,"&lt;&gt;*Examen de diplom?*"),($AF$51+$AG$51+$AH$51),"")</f>
        <v/>
      </c>
      <c r="BJ480" s="104" t="str">
        <f t="shared" si="49"/>
        <v/>
      </c>
      <c r="BK480" s="101" t="str">
        <f t="shared" si="50"/>
        <v/>
      </c>
      <c r="BL480" s="101" t="str">
        <f t="shared" si="51"/>
        <v/>
      </c>
      <c r="BM480" s="104" t="str">
        <f t="shared" si="52"/>
        <v/>
      </c>
      <c r="BN480" s="101" t="str">
        <f>IF(AZ480&lt;&gt;"",AI$51,"")</f>
        <v/>
      </c>
      <c r="BO480" s="105" t="str">
        <f>IF(COUNTIF($AZ480,"=*Elaborare proiect de diplom?*"),$AH$51,"0")</f>
        <v>0</v>
      </c>
      <c r="BP480" s="104" t="str">
        <f t="shared" si="53"/>
        <v/>
      </c>
      <c r="BQ480" s="101" t="str">
        <f t="shared" si="54"/>
        <v/>
      </c>
      <c r="BR480" s="101" t="str">
        <f>IF(COUNTIFS($Z$49,"&lt;&gt;"&amp;"",$Z$49,"&lt;&gt;practic?*",$Z$49,"&lt;&gt;*op?ional*",$Z$49,"&lt;&gt;*Disciplin? facultativ?*", $Z$49,"&lt;&gt;*Examen de diplom?*"),IF($AK$51&lt;&gt;"",$AK$51,""),"")</f>
        <v/>
      </c>
      <c r="BS480" s="101" t="str">
        <f>IF($AZ480="","",$AC$51)</f>
        <v/>
      </c>
      <c r="BT480" s="140" t="str">
        <f>IF(COUNTIFS($Z$49,"&lt;&gt;"&amp;"",$Z$49,"&lt;&gt;practic?*",$Z$49,"&lt;&gt;*op?ional*",$Z$49,"&lt;&gt;*Disciplin? facultativ?*",$Z$49,"&lt;&gt;*Examen de diplom?*"),$AJ$51,"")</f>
        <v/>
      </c>
      <c r="BU480" s="104" t="str">
        <f t="shared" si="61"/>
        <v/>
      </c>
      <c r="BV480" s="105" t="str">
        <f t="shared" si="55"/>
        <v/>
      </c>
      <c r="BW480" s="101" t="str">
        <f t="shared" si="13"/>
        <v/>
      </c>
      <c r="BX480" s="102"/>
      <c r="BY480" s="4"/>
      <c r="BZ480" s="4"/>
      <c r="CA480" s="4"/>
      <c r="CB480" s="4"/>
      <c r="CC480" s="4"/>
      <c r="CD480" s="4"/>
      <c r="CE480" s="4"/>
      <c r="CF480" s="4"/>
      <c r="CG480" s="5"/>
      <c r="CH480" s="5"/>
      <c r="CI480" s="5"/>
      <c r="CJ480" s="4"/>
      <c r="CK480" s="4"/>
      <c r="CL480" s="4"/>
      <c r="CM480" s="4"/>
      <c r="CN480" s="4"/>
      <c r="CO480" s="4"/>
      <c r="CP480" s="4"/>
      <c r="CQ480" s="4"/>
      <c r="CR480" s="4"/>
      <c r="CS480" s="5"/>
      <c r="CT480" s="5"/>
    </row>
    <row r="481" spans="4:98" ht="21" hidden="1" customHeight="1" x14ac:dyDescent="0.25">
      <c r="D481" s="300">
        <f t="shared" si="56"/>
        <v>0</v>
      </c>
      <c r="F481" s="101">
        <f>AC$51</f>
        <v>0</v>
      </c>
      <c r="H481" s="101">
        <f>AE$51</f>
        <v>0</v>
      </c>
      <c r="I481" s="101">
        <f>$AF$51+$AG$51+$AH$51</f>
        <v>0</v>
      </c>
      <c r="J481" s="104">
        <f t="shared" si="57"/>
        <v>0</v>
      </c>
      <c r="K481" s="4">
        <f>$AI$51</f>
        <v>0</v>
      </c>
      <c r="L481" s="101">
        <f>$AK$51</f>
        <v>0</v>
      </c>
      <c r="N481" s="101">
        <f t="shared" si="58"/>
        <v>0</v>
      </c>
      <c r="O481" s="300" t="b">
        <f t="shared" si="59"/>
        <v>1</v>
      </c>
      <c r="P481" s="306" t="e">
        <f t="shared" si="45"/>
        <v>#DIV/0!</v>
      </c>
      <c r="AX481" s="263" t="s">
        <v>219</v>
      </c>
      <c r="AY481" s="264"/>
      <c r="AZ481" s="264"/>
      <c r="BA481" s="264"/>
      <c r="BB481" s="264"/>
      <c r="BC481" s="264"/>
      <c r="BD481" s="264"/>
      <c r="BE481" s="264"/>
      <c r="BF481" s="264"/>
      <c r="BG481" s="264"/>
      <c r="BH481" s="264"/>
      <c r="BI481" s="264"/>
      <c r="BJ481" s="264"/>
      <c r="BK481" s="264"/>
      <c r="BL481" s="264"/>
      <c r="BM481" s="264"/>
      <c r="BN481" s="264"/>
      <c r="BO481" s="264"/>
      <c r="BP481" s="264"/>
      <c r="BQ481" s="264"/>
      <c r="BR481" s="264"/>
      <c r="BS481" s="257">
        <f>SUM(BS470:BS480)</f>
        <v>30</v>
      </c>
      <c r="BT481" s="266"/>
      <c r="BU481" s="267"/>
      <c r="BV481" s="268"/>
      <c r="BW481" s="101" t="str">
        <f t="shared" si="13"/>
        <v/>
      </c>
      <c r="BX481" s="257"/>
      <c r="BY481" s="269"/>
      <c r="BZ481" s="4"/>
      <c r="CA481" s="4"/>
      <c r="CB481" s="4"/>
      <c r="CC481" s="4"/>
      <c r="CD481" s="4"/>
      <c r="CE481" s="4"/>
      <c r="CF481" s="4"/>
      <c r="CG481" s="5"/>
      <c r="CH481" s="5"/>
      <c r="CI481" s="5"/>
      <c r="CJ481" s="4"/>
      <c r="CK481" s="4"/>
      <c r="CL481" s="4"/>
      <c r="CM481" s="4"/>
      <c r="CN481" s="4"/>
      <c r="CO481" s="4"/>
      <c r="CP481" s="4"/>
      <c r="CQ481" s="4"/>
      <c r="CR481" s="4"/>
      <c r="CS481" s="5"/>
      <c r="CT481" s="5"/>
    </row>
    <row r="482" spans="4:98" ht="21" hidden="1" customHeight="1" x14ac:dyDescent="0.25">
      <c r="F482" s="281">
        <f>D471*F471+D472*F472+D473*F473+D474*F474+D475*F475+D476*F476+D477*F477+D478*F478+D479*F479+D480*F480+D481*F481</f>
        <v>30</v>
      </c>
      <c r="H482" s="264"/>
      <c r="I482" s="264"/>
      <c r="J482" s="264"/>
      <c r="L482" s="264"/>
      <c r="N482" s="281">
        <f>D471*N471+D472*N472+D473*N473+D474*N474+D475*N475+D476*N476+D477*N477+D478*N478+D479*N479+D480*N480+D481*N481</f>
        <v>750</v>
      </c>
      <c r="O482" s="302" t="b">
        <f>AND(O471:O481)</f>
        <v>1</v>
      </c>
      <c r="P482" s="284">
        <f>N482/F482</f>
        <v>25</v>
      </c>
      <c r="AX482" s="218" t="str">
        <f>$AL$21</f>
        <v>L021.23.04.S1</v>
      </c>
      <c r="AY482" s="105">
        <v>1</v>
      </c>
      <c r="AZ482" s="105" t="str">
        <f>IF(COUNTIFS($AL$19,"&lt;&gt;"&amp;"",$AL$19,"&lt;&gt;practic?*",$AL$19,"&lt;&gt;*op?ional*",$AL$19,"&lt;&gt;*Disciplin? facultativ?*", $AL$19,"&lt;&gt;*Examen de diplom?*"),$AL$19,"")</f>
        <v>Medii software orientate pe aplicații</v>
      </c>
      <c r="BA482" s="105">
        <f t="shared" ref="BA482:BA492" si="62">IF($AZ482="","",ROUND(RIGHT($AL$18,1)/2,0))</f>
        <v>2</v>
      </c>
      <c r="BB482" s="105" t="str">
        <f t="shared" ref="BB482:BB492" si="63">IF($AZ482="","",RIGHT($AL$18,1))</f>
        <v>4</v>
      </c>
      <c r="BC482" s="105" t="str">
        <f>IF($AZ482="","",$AP$21)</f>
        <v>E</v>
      </c>
      <c r="BD482" s="105" t="str">
        <f>IF($AZ482="","","DI")</f>
        <v>DI</v>
      </c>
      <c r="BE482" s="104">
        <f>IF($AZ482&lt;&gt;"",ROUND(BH482/14,1),"")</f>
        <v>2</v>
      </c>
      <c r="BF482" s="104">
        <f>IF($AZ482&lt;&gt;"",ROUND(BI482/14,1),"")</f>
        <v>2</v>
      </c>
      <c r="BG482" s="104">
        <f>IF($AZ482&lt;&gt;"",BE482+BF482,"")</f>
        <v>4</v>
      </c>
      <c r="BH482" s="105">
        <f>IF(COUNTIFS($AL$19,"&lt;&gt;"&amp;"",$AL$19,"&lt;&gt;practic?*",$AL$19,"&lt;&gt;*Elaborare proiect de diplom?*",$AL$19,"&lt;&gt;*op?ional*",$AL$19,"&lt;&gt;*Disciplin? facultativ?*", $AL$19,"&lt;&gt;*Examen de diplom?*"),$AQ$21,"")</f>
        <v>28</v>
      </c>
      <c r="BI482" s="105">
        <f>IF(COUNTIFS($AL$19,"&lt;&gt;"&amp;"",$AL$19,"&lt;&gt;practic?*",$AL$19,"&lt;&gt;*Elaborare proiect de diplom?*",$AL$19,"&lt;&gt;*op?ional*",$AL$19,"&lt;&gt;*Disciplin? facultativ?*", $AL$19,"&lt;&gt;*Examen de diplom?*"),($AR$21+$AS$21+$AT$21),"")</f>
        <v>28</v>
      </c>
      <c r="BJ482" s="104">
        <f>IF($AZ482&lt;&gt;"",BH482+BI482,"")</f>
        <v>56</v>
      </c>
      <c r="BK482" s="101">
        <f>IF($AZ482&lt;&gt;"",ROUND(BN482/14,1),"")</f>
        <v>0</v>
      </c>
      <c r="BL482" s="101">
        <f>IF($AZ482&lt;&gt;"",ROUND(BO482/14,1),"")</f>
        <v>0</v>
      </c>
      <c r="BM482" s="104">
        <f>IF($AZ482="","",IF($BK482&lt;&gt;"",$BK482,0)+IF($BL482&lt;&gt;"",$BL482,0))</f>
        <v>0</v>
      </c>
      <c r="BN482" s="101">
        <f>IF(AZ482&lt;&gt;"",AU$21,"")</f>
        <v>0</v>
      </c>
      <c r="BO482" s="105" t="str">
        <f>IF(COUNTIF($AZ482,"=*Elaborare proiect de diplom?*"),$AT$21,"0")</f>
        <v>0</v>
      </c>
      <c r="BP482" s="104">
        <f>IF($AZ482="","",IF($BN482&lt;&gt;"",$BN482,0)+IF($BO482&lt;&gt;"",$BO482,0))</f>
        <v>0</v>
      </c>
      <c r="BQ482" s="101">
        <f>IF($AZ482&lt;&gt;"",ROUND(BR482/14,1),"")</f>
        <v>3.1</v>
      </c>
      <c r="BR482" s="105">
        <f>IF(COUNTIFS($AL$19,"&lt;&gt;"&amp;"",$AL$19,"&lt;&gt;practic?*",$AL$19,"&lt;&gt;*op?ional*",$AL$19,"&lt;&gt;*Disciplin? facultativ?*", $AL$19,"&lt;&gt;*Examen de diplom?*"),IF($AW$21&lt;&gt;"",$AW$21,""),"")</f>
        <v>44</v>
      </c>
      <c r="BS482" s="105">
        <f>IF($AZ482="","",$AO$21)</f>
        <v>4</v>
      </c>
      <c r="BT482" s="105" t="str">
        <f>IF(COUNTIFS($AL$19,"&lt;&gt;"&amp;"",$AL$19,"&lt;&gt;practic?*",$AL$19,"&lt;&gt;*op?ional*",$AL$19,"&lt;&gt;*Disciplin? facultativ?*", $AL$19,"&lt;&gt;*Examen de diplom?*"),$AV$21,"")</f>
        <v>DS</v>
      </c>
      <c r="BU482" s="104">
        <f>IF($AZ482="","",IF($BG482&lt;&gt;"",$BG482,0)+IF($BM482&lt;&gt;"",$BM482,0)+IF($BQ482&lt;&gt;"",$BQ482,0))</f>
        <v>7.1</v>
      </c>
      <c r="BV482" s="105">
        <f>IF($AZ482="","",IF($BJ482&lt;&gt;"",$BJ482,0)+IF($BP482&lt;&gt;"",$BP482,0)+IF($BR482&lt;&gt;"",$BR482,0))</f>
        <v>100</v>
      </c>
      <c r="BW482" s="101" t="str">
        <f t="shared" si="13"/>
        <v>2024</v>
      </c>
      <c r="BX482" s="102"/>
      <c r="BY482" s="4"/>
      <c r="BZ482" s="4"/>
      <c r="CA482" s="4"/>
      <c r="CB482" s="4"/>
      <c r="CC482" s="4"/>
      <c r="CD482" s="4"/>
      <c r="CE482" s="4"/>
      <c r="CF482" s="4"/>
      <c r="CG482" s="5"/>
      <c r="CH482" s="5"/>
      <c r="CI482" s="5"/>
      <c r="CJ482" s="4"/>
      <c r="CK482" s="4"/>
      <c r="CL482" s="4"/>
      <c r="CM482" s="4"/>
      <c r="CN482" s="4"/>
      <c r="CO482" s="4"/>
      <c r="CP482" s="4"/>
      <c r="CQ482" s="4"/>
      <c r="CR482" s="4"/>
      <c r="CS482" s="5"/>
      <c r="CT482" s="5"/>
    </row>
    <row r="483" spans="4:98" ht="21" hidden="1" customHeight="1" x14ac:dyDescent="0.25">
      <c r="D483" s="300">
        <f>IF(AND((F483&gt;0), (N483&gt;0)),1,0)</f>
        <v>1</v>
      </c>
      <c r="F483" s="105">
        <f>AO$21</f>
        <v>4</v>
      </c>
      <c r="H483" s="105">
        <f>AQ$21</f>
        <v>28</v>
      </c>
      <c r="I483" s="105">
        <f>$AR$21+$AS$21+$AT$21</f>
        <v>28</v>
      </c>
      <c r="J483" s="104">
        <f>H483+I483</f>
        <v>56</v>
      </c>
      <c r="K483" s="4">
        <f>$AU$21</f>
        <v>0</v>
      </c>
      <c r="L483" s="105">
        <f>$AW$21</f>
        <v>44</v>
      </c>
      <c r="N483" s="101">
        <f>IF(ISNUMBER(L483+K483+J483), L483+K483+J483,0)</f>
        <v>100</v>
      </c>
      <c r="O483" s="300" t="b">
        <f>IF(D483=0,TRUE, IF(N483/25=F483,TRUE,FALSE))</f>
        <v>1</v>
      </c>
      <c r="P483" s="306">
        <f t="shared" si="45"/>
        <v>25</v>
      </c>
      <c r="AX483" s="102" t="str">
        <f>$AL$24</f>
        <v>L021.23.04.D2</v>
      </c>
      <c r="AY483" s="101">
        <v>2</v>
      </c>
      <c r="AZ483" s="101" t="str">
        <f>IF(COUNTIFS($AL$22,"&lt;&gt;"&amp;"",$AL$22,"&lt;&gt;practic?*",$AL$22,"&lt;&gt;*op?ional*",$AL$22,"&lt;&gt;*Disciplin? facultativ?*", $AL$22,"&lt;&gt;*Examen de diplom?*"),$AL$22,"")</f>
        <v>Baze de date</v>
      </c>
      <c r="BA483" s="101">
        <f t="shared" si="62"/>
        <v>2</v>
      </c>
      <c r="BB483" s="101" t="str">
        <f t="shared" si="63"/>
        <v>4</v>
      </c>
      <c r="BC483" s="101" t="str">
        <f>IF($AZ483="","",$AP$24)</f>
        <v>D</v>
      </c>
      <c r="BD483" s="101" t="str">
        <f>IF($AZ483="","","DI")</f>
        <v>DI</v>
      </c>
      <c r="BE483" s="104">
        <f t="shared" ref="BE483:BE492" si="64">IF($AZ483&lt;&gt;"",ROUND(BH483/14,1),"")</f>
        <v>2</v>
      </c>
      <c r="BF483" s="104">
        <f t="shared" ref="BF483:BF492" si="65">IF($AZ483&lt;&gt;"",ROUND(BI483/14,1),"")</f>
        <v>2</v>
      </c>
      <c r="BG483" s="104">
        <f t="shared" ref="BG483:BG492" si="66">IF($AZ483&lt;&gt;"",BE483+BF483,"")</f>
        <v>4</v>
      </c>
      <c r="BH483" s="101">
        <f>IF(COUNTIFS($AL$22,"&lt;&gt;"&amp;"",$AL$22,"&lt;&gt;practic?*",$AL$22,"&lt;&gt;*Elaborare proiect de diplom?*",$AL$22,"&lt;&gt;*op?ional*",$AL$22,"&lt;&gt;*Disciplin? facultativ?*", $AL$22,"&lt;&gt;*Examen de diplom?*"),$AQ$24,"")</f>
        <v>28</v>
      </c>
      <c r="BI483" s="101">
        <f>IF(COUNTIFS($AL$22,"&lt;&gt;"&amp;"",$AL$22,"&lt;&gt;practic?*",$AL$22,"&lt;&gt;*Elaborare proiect de diplom?*",$AL$22,"&lt;&gt;*op?ional*",$AL$22,"&lt;&gt;*Disciplin? facultativ?*", $AL$22,"&lt;&gt;*Examen de diplom?*"),($AR$24+$AS$24+$AT$24),"")</f>
        <v>28</v>
      </c>
      <c r="BJ483" s="104">
        <f t="shared" ref="BJ483:BJ492" si="67">IF($AZ483&lt;&gt;"",BH483+BI483,"")</f>
        <v>56</v>
      </c>
      <c r="BK483" s="101">
        <f t="shared" ref="BK483:BK492" si="68">IF($AZ483&lt;&gt;"",ROUND(BN483/14,1),"")</f>
        <v>0</v>
      </c>
      <c r="BL483" s="101">
        <f t="shared" ref="BL483:BL492" si="69">IF($AZ483&lt;&gt;"",ROUND(BO483/14,1),"")</f>
        <v>0</v>
      </c>
      <c r="BM483" s="104">
        <f t="shared" ref="BM483:BM492" si="70">IF($AZ483="","",IF($BK483&lt;&gt;"",$BK483,0)+IF($BL483&lt;&gt;"",$BL483,0))</f>
        <v>0</v>
      </c>
      <c r="BN483" s="101">
        <f>IF(AZ483&lt;&gt;"",AU$24,"")</f>
        <v>0</v>
      </c>
      <c r="BO483" s="105" t="str">
        <f>IF(COUNTIF($AZ483,"=*Elaborare proiect de diplom?*"),$AT$24,"0")</f>
        <v>0</v>
      </c>
      <c r="BP483" s="104">
        <f t="shared" ref="BP483:BP492" si="71">IF($AZ483="","",IF($BN483&lt;&gt;"",$BN483,0)+IF($BO483&lt;&gt;"",$BO483,0))</f>
        <v>0</v>
      </c>
      <c r="BQ483" s="101">
        <f t="shared" ref="BQ483:BQ492" si="72">IF($AZ483&lt;&gt;"",ROUND(BR483/14,1),"")</f>
        <v>3.1</v>
      </c>
      <c r="BR483" s="101">
        <f>IF(COUNTIFS($AL$22,"&lt;&gt;"&amp;"",$AL$22,"&lt;&gt;practic?*",$AL$22,"&lt;&gt;*op?ional*",$AL$22,"&lt;&gt;*Disciplin? facultativ?*", $AL$22,"&lt;&gt;*Examen de diplom?*"),IF($AW$24&lt;&gt;"",$AW$24,""),"")</f>
        <v>44</v>
      </c>
      <c r="BS483" s="101">
        <f>IF($AZ483="","",$AO$24)</f>
        <v>4</v>
      </c>
      <c r="BT483" s="101" t="str">
        <f>IF(COUNTIFS($AL$22,"&lt;&gt;"&amp;"",$AL$22,"&lt;&gt;practic?*",$AL$22,"&lt;&gt;*op?ional*",$AL$22,"&lt;&gt;*Disciplin? facultativ?*", $AL$22,"&lt;&gt;*Examen de diplom?*"),$AV$24,"")</f>
        <v>DD</v>
      </c>
      <c r="BU483" s="104">
        <f>IF($AZ483="","",IF($BG483&lt;&gt;"",$BG483,0)+IF($BM483&lt;&gt;"",$BM483,0)+IF($BQ483&lt;&gt;"",$BQ483,0))</f>
        <v>7.1</v>
      </c>
      <c r="BV483" s="105">
        <f t="shared" ref="BV483:BV492" si="73">IF($AZ483="","",IF($BJ483&lt;&gt;"",$BJ483,0)+IF($BP483&lt;&gt;"",$BP483,0)+IF($BR483&lt;&gt;"",$BR483,0))</f>
        <v>100</v>
      </c>
      <c r="BW483" s="101" t="str">
        <f t="shared" si="13"/>
        <v>2024</v>
      </c>
      <c r="BX483" s="102"/>
      <c r="BY483" s="4"/>
      <c r="BZ483" s="4"/>
      <c r="CA483" s="4"/>
      <c r="CB483" s="4"/>
      <c r="CC483" s="4"/>
      <c r="CD483" s="4"/>
      <c r="CE483" s="4"/>
      <c r="CF483" s="4"/>
      <c r="CG483" s="5"/>
      <c r="CH483" s="5"/>
      <c r="CI483" s="5"/>
      <c r="CJ483" s="4"/>
      <c r="CK483" s="4"/>
      <c r="CL483" s="4"/>
      <c r="CM483" s="4"/>
      <c r="CN483" s="4"/>
      <c r="CO483" s="4"/>
      <c r="CP483" s="4"/>
      <c r="CQ483" s="4"/>
      <c r="CR483" s="4"/>
      <c r="CS483" s="5"/>
      <c r="CT483" s="5"/>
    </row>
    <row r="484" spans="4:98" ht="21" hidden="1" customHeight="1" x14ac:dyDescent="0.25">
      <c r="D484" s="300">
        <f t="shared" ref="D484:D493" si="74">IF(AND((F484&gt;0), (N484&gt;0)),1,0)</f>
        <v>1</v>
      </c>
      <c r="F484" s="101">
        <f>AO$24</f>
        <v>4</v>
      </c>
      <c r="H484" s="101">
        <f>AQ$24</f>
        <v>28</v>
      </c>
      <c r="I484" s="101">
        <f>$AR$24+$AS$24+$AT$24</f>
        <v>28</v>
      </c>
      <c r="J484" s="104">
        <f t="shared" ref="J484:J493" si="75">H484+I484</f>
        <v>56</v>
      </c>
      <c r="K484" s="4">
        <f>$AU$24</f>
        <v>0</v>
      </c>
      <c r="L484" s="101">
        <f>$AW$24</f>
        <v>44</v>
      </c>
      <c r="N484" s="101">
        <f t="shared" ref="N484:N493" si="76">IF(ISNUMBER(L484+K484+J484), L484+K484+J484,0)</f>
        <v>100</v>
      </c>
      <c r="O484" s="300" t="b">
        <f t="shared" ref="O484:O493" si="77">IF(D484=0,TRUE, IF(N484/25=F484,TRUE,FALSE))</f>
        <v>1</v>
      </c>
      <c r="P484" s="306">
        <f t="shared" si="45"/>
        <v>25</v>
      </c>
      <c r="AX484" s="102" t="str">
        <f>$AL$27</f>
        <v>L021.23.04.S3</v>
      </c>
      <c r="AY484" s="101">
        <v>3</v>
      </c>
      <c r="AZ484" s="101" t="str">
        <f>IF(COUNTIFS($AL$25,"&lt;&gt;"&amp;"",$AL$25,"&lt;&gt;practic?*",$AL$25,"&lt;&gt;*op?ional*",$AL$25,"&lt;&gt;*Disciplin? facultativ?*", $AL$25,"&lt;&gt;*Examen de diplom?*"),$AL$25,"")</f>
        <v>Securitatea sistemelor de calcul</v>
      </c>
      <c r="BA484" s="101">
        <f t="shared" si="62"/>
        <v>2</v>
      </c>
      <c r="BB484" s="101" t="str">
        <f t="shared" si="63"/>
        <v>4</v>
      </c>
      <c r="BC484" s="101" t="str">
        <f>IF($AZ484="","",$AP$27)</f>
        <v>E</v>
      </c>
      <c r="BD484" s="105" t="str">
        <f t="shared" ref="BD484:BD492" si="78">IF($AZ484="","","DI")</f>
        <v>DI</v>
      </c>
      <c r="BE484" s="104">
        <f t="shared" si="64"/>
        <v>2</v>
      </c>
      <c r="BF484" s="104">
        <f t="shared" si="65"/>
        <v>2</v>
      </c>
      <c r="BG484" s="104">
        <f t="shared" si="66"/>
        <v>4</v>
      </c>
      <c r="BH484" s="101">
        <f>IF(COUNTIFS($AL$25,"&lt;&gt;"&amp;"",$AL$25,"&lt;&gt;practic?*",$AL$25,"&lt;&gt;*Elaborare proiect de diplom?*",$AL$25,"&lt;&gt;*op?ional*",$AL$25,"&lt;&gt;*Disciplin? facultativ?*", $AL$25,"&lt;&gt;*Examen de diplom?*"),$AQ$27,"")</f>
        <v>28</v>
      </c>
      <c r="BI484" s="101">
        <f>IF(COUNTIFS($AL$25,"&lt;&gt;"&amp;"",$AL$25,"&lt;&gt;practic?*",$AL$25,"&lt;&gt;*Elaborare proiect de diplom?*",$AL$25,"&lt;&gt;*op?ional*",$AL$25,"&lt;&gt;*Disciplin? facultativ?*", $AL$25,"&lt;&gt;*Examen de diplom?*"),($AR$27+$AS$27+$AT$27),"")</f>
        <v>28</v>
      </c>
      <c r="BJ484" s="104">
        <f t="shared" si="67"/>
        <v>56</v>
      </c>
      <c r="BK484" s="101">
        <f t="shared" si="68"/>
        <v>0</v>
      </c>
      <c r="BL484" s="101">
        <f t="shared" si="69"/>
        <v>0</v>
      </c>
      <c r="BM484" s="104">
        <f t="shared" si="70"/>
        <v>0</v>
      </c>
      <c r="BN484" s="101">
        <f>IF(AZ484&lt;&gt;"",AU$27,"")</f>
        <v>0</v>
      </c>
      <c r="BO484" s="105" t="str">
        <f>IF(COUNTIF($AZ484,"=*Elaborare proiect de diplom?*"),$AT$27,"0")</f>
        <v>0</v>
      </c>
      <c r="BP484" s="104">
        <f t="shared" si="71"/>
        <v>0</v>
      </c>
      <c r="BQ484" s="101">
        <f t="shared" si="72"/>
        <v>3.1</v>
      </c>
      <c r="BR484" s="101">
        <f>IF(COUNTIFS($AL$25,"&lt;&gt;"&amp;"",$AL$25,"&lt;&gt;practic?*",$AL$25,"&lt;&gt;*op?ional*",$AL$25,"&lt;&gt;*Disciplin? facultativ?*", $AL$25,"&lt;&gt;*Examen de diplom?*"),IF($AW$27&lt;&gt;"",$AW$27,""),"")</f>
        <v>44</v>
      </c>
      <c r="BS484" s="101">
        <f>IF($AZ484="","",$AO$27)</f>
        <v>4</v>
      </c>
      <c r="BT484" s="101" t="str">
        <f>IF(COUNTIFS($AL$25,"&lt;&gt;"&amp;"",$AL$25,"&lt;&gt;practic?*",$AL$25,"&lt;&gt;*op?ional*",$AL$25,"&lt;&gt;*Disciplin? facultativ?*", $AL$25,"&lt;&gt;*Examen de diplom?*"),$AV$27,"")</f>
        <v>DS</v>
      </c>
      <c r="BU484" s="104">
        <f t="shared" ref="BU484:BU492" si="79">IF($AZ484="","",IF($BG484&lt;&gt;"",$BG484,0)+IF($BM484&lt;&gt;"",$BM484,0)+IF($BQ484&lt;&gt;"",$BQ484,0))</f>
        <v>7.1</v>
      </c>
      <c r="BV484" s="105">
        <f t="shared" si="73"/>
        <v>100</v>
      </c>
      <c r="BW484" s="101" t="str">
        <f t="shared" si="13"/>
        <v>2024</v>
      </c>
      <c r="BX484" s="102"/>
      <c r="BY484" s="4"/>
      <c r="BZ484" s="4"/>
      <c r="CA484" s="4"/>
      <c r="CB484" s="4"/>
      <c r="CC484" s="4"/>
      <c r="CD484" s="4"/>
      <c r="CE484" s="4"/>
      <c r="CF484" s="4"/>
      <c r="CG484" s="5"/>
      <c r="CH484" s="5"/>
      <c r="CI484" s="5"/>
      <c r="CJ484" s="4"/>
      <c r="CK484" s="4"/>
      <c r="CL484" s="4"/>
      <c r="CM484" s="4"/>
      <c r="CN484" s="4"/>
      <c r="CO484" s="4"/>
      <c r="CP484" s="4"/>
      <c r="CQ484" s="4"/>
      <c r="CR484" s="4"/>
      <c r="CS484" s="5"/>
      <c r="CT484" s="5"/>
    </row>
    <row r="485" spans="4:98" ht="21" hidden="1" customHeight="1" x14ac:dyDescent="0.25">
      <c r="D485" s="300">
        <f t="shared" si="74"/>
        <v>1</v>
      </c>
      <c r="F485" s="101">
        <f>AO$27</f>
        <v>4</v>
      </c>
      <c r="H485" s="101">
        <f>AQ$27</f>
        <v>28</v>
      </c>
      <c r="I485" s="101">
        <f>$AR$27+$AS$27+$AT$27</f>
        <v>28</v>
      </c>
      <c r="J485" s="104">
        <f t="shared" si="75"/>
        <v>56</v>
      </c>
      <c r="K485" s="4">
        <f>$AU$27</f>
        <v>0</v>
      </c>
      <c r="L485" s="101">
        <f>$AW$27</f>
        <v>44</v>
      </c>
      <c r="N485" s="101">
        <f t="shared" si="76"/>
        <v>100</v>
      </c>
      <c r="O485" s="300" t="b">
        <f t="shared" si="77"/>
        <v>1</v>
      </c>
      <c r="P485" s="306">
        <f t="shared" si="45"/>
        <v>25</v>
      </c>
      <c r="AX485" s="102" t="str">
        <f>$AL$30</f>
        <v>L021.23.04.D4</v>
      </c>
      <c r="AY485" s="105">
        <v>4</v>
      </c>
      <c r="AZ485" s="101" t="str">
        <f>IF(COUNTIFS($AL$28,"&lt;&gt;"&amp;"",$AL$28,"&lt;&gt;practic?*",$AL$28,"&lt;&gt;*op?ional*",$AL$28,"&lt;&gt;*Disciplin? facultativ?*", $AL$28,"&lt;&gt;*Examen de diplom?*"),$AL$28,"")</f>
        <v>Modelare și simulare</v>
      </c>
      <c r="BA485" s="101">
        <f t="shared" si="62"/>
        <v>2</v>
      </c>
      <c r="BB485" s="101" t="str">
        <f t="shared" si="63"/>
        <v>4</v>
      </c>
      <c r="BC485" s="101" t="str">
        <f>IF($AZ485="","",$AP$30)</f>
        <v>E</v>
      </c>
      <c r="BD485" s="101" t="str">
        <f t="shared" si="78"/>
        <v>DI</v>
      </c>
      <c r="BE485" s="104">
        <f t="shared" si="64"/>
        <v>2</v>
      </c>
      <c r="BF485" s="104">
        <f t="shared" si="65"/>
        <v>2</v>
      </c>
      <c r="BG485" s="104">
        <f t="shared" si="66"/>
        <v>4</v>
      </c>
      <c r="BH485" s="101">
        <f>IF(COUNTIFS($AL$28,"&lt;&gt;"&amp;"",$AL$28,"&lt;&gt;practic?*",$AL$28,"&lt;&gt;*Elaborare proiect de diplom?*",$AL$28,"&lt;&gt;*op?ional*",$AL$28,"&lt;&gt;*Disciplin? facultativ?*", $AL$28,"&lt;&gt;*Examen de diplom?*"),$AQ$30,"")</f>
        <v>28</v>
      </c>
      <c r="BI485" s="101">
        <f>IF(COUNTIFS($AL$28,"&lt;&gt;"&amp;"",$AL$28,"&lt;&gt;practic?*",$AL$28,"&lt;&gt;*Elaborare proiect de diplom?*",$AL$28,"&lt;&gt;*op?ional*",$AL$28,"&lt;&gt;*Disciplin? facultativ?*", $AL$28,"&lt;&gt;*Examen de diplom?*"),($AR$30+$AS$30+$AT$30),"")</f>
        <v>28</v>
      </c>
      <c r="BJ485" s="104">
        <f t="shared" si="67"/>
        <v>56</v>
      </c>
      <c r="BK485" s="101">
        <f t="shared" si="68"/>
        <v>0</v>
      </c>
      <c r="BL485" s="101">
        <f t="shared" si="69"/>
        <v>0</v>
      </c>
      <c r="BM485" s="104">
        <f t="shared" si="70"/>
        <v>0</v>
      </c>
      <c r="BN485" s="101">
        <f>IF(AZ485&lt;&gt;"",AU$30,"")</f>
        <v>0</v>
      </c>
      <c r="BO485" s="105" t="str">
        <f>IF(COUNTIF($AZ485,"=*Elaborare proiect de diplom?*"),$AT$30,"0")</f>
        <v>0</v>
      </c>
      <c r="BP485" s="104">
        <f t="shared" si="71"/>
        <v>0</v>
      </c>
      <c r="BQ485" s="101">
        <f t="shared" si="72"/>
        <v>3.1</v>
      </c>
      <c r="BR485" s="101">
        <f>IF(COUNTIFS($AL$28,"&lt;&gt;"&amp;"",$AL$28,"&lt;&gt;practic?*",$AL$28,"&lt;&gt;*op?ional*",$AL$28,"&lt;&gt;*Disciplin? facultativ?*", $AL$28,"&lt;&gt;*Examen de diplom?*"),IF($AW$30&lt;&gt;"",$AW$30,""),"")</f>
        <v>44</v>
      </c>
      <c r="BS485" s="105">
        <f>IF($AZ485="","",$AO$30)</f>
        <v>4</v>
      </c>
      <c r="BT485" s="101" t="str">
        <f>IF(COUNTIFS($AL$28,"&lt;&gt;"&amp;"",$AL$28,"&lt;&gt;practic?*",$AL$28,"&lt;&gt;*op?ional*",$AL$28,"&lt;&gt;*Disciplin? facultativ?*", $AL$28,"&lt;&gt;*Examen de diplom?*"),$AV$30,"")</f>
        <v>DD</v>
      </c>
      <c r="BU485" s="104">
        <f t="shared" si="79"/>
        <v>7.1</v>
      </c>
      <c r="BV485" s="105">
        <f t="shared" si="73"/>
        <v>100</v>
      </c>
      <c r="BW485" s="101" t="str">
        <f t="shared" si="13"/>
        <v>2024</v>
      </c>
      <c r="BX485" s="102"/>
      <c r="BY485" s="4"/>
      <c r="BZ485" s="4"/>
      <c r="CA485" s="4"/>
      <c r="CB485" s="4"/>
      <c r="CC485" s="4"/>
      <c r="CD485" s="4"/>
      <c r="CE485" s="4"/>
      <c r="CF485" s="4"/>
      <c r="CG485" s="5"/>
      <c r="CH485" s="5"/>
      <c r="CI485" s="5"/>
      <c r="CJ485" s="4"/>
      <c r="CK485" s="4"/>
      <c r="CL485" s="4"/>
      <c r="CM485" s="4"/>
      <c r="CN485" s="4"/>
      <c r="CO485" s="4"/>
      <c r="CP485" s="4"/>
      <c r="CQ485" s="4"/>
      <c r="CR485" s="4"/>
      <c r="CS485" s="5"/>
      <c r="CT485" s="5"/>
    </row>
    <row r="486" spans="4:98" ht="21" hidden="1" customHeight="1" x14ac:dyDescent="0.25">
      <c r="D486" s="300">
        <f t="shared" si="74"/>
        <v>1</v>
      </c>
      <c r="F486" s="105">
        <f>AO$30</f>
        <v>4</v>
      </c>
      <c r="H486" s="105">
        <f>AQ$30</f>
        <v>28</v>
      </c>
      <c r="I486" s="101">
        <f>$AR$30+$AS$30+$AT$30</f>
        <v>28</v>
      </c>
      <c r="J486" s="104">
        <f t="shared" si="75"/>
        <v>56</v>
      </c>
      <c r="K486" s="4">
        <f>$AU$30</f>
        <v>0</v>
      </c>
      <c r="L486" s="105">
        <f>$AW$30</f>
        <v>44</v>
      </c>
      <c r="N486" s="101">
        <f t="shared" si="76"/>
        <v>100</v>
      </c>
      <c r="O486" s="300" t="b">
        <f t="shared" si="77"/>
        <v>1</v>
      </c>
      <c r="P486" s="306">
        <f t="shared" si="45"/>
        <v>25</v>
      </c>
      <c r="AX486" s="102" t="str">
        <f>$AL$33</f>
        <v>L021.23.04.D5</v>
      </c>
      <c r="AY486" s="101">
        <v>5</v>
      </c>
      <c r="AZ486" s="101" t="str">
        <f>IF(COUNTIFS($AL$31,"&lt;&gt;"&amp;"",$AL$31,"&lt;&gt;practic?*",$AL$31,"&lt;&gt;*op?ional*",$AL$31,"&lt;&gt;*Disciplin? facultativ?*", $AL$31,"&lt;&gt;*Examen de diplom?*"),$AL$31,"")</f>
        <v>Optimizări</v>
      </c>
      <c r="BA486" s="101">
        <f t="shared" si="62"/>
        <v>2</v>
      </c>
      <c r="BB486" s="101" t="str">
        <f t="shared" si="63"/>
        <v>4</v>
      </c>
      <c r="BC486" s="101" t="str">
        <f>IF($AZ486="","",$AP$33)</f>
        <v>D</v>
      </c>
      <c r="BD486" s="105" t="str">
        <f t="shared" si="78"/>
        <v>DI</v>
      </c>
      <c r="BE486" s="104">
        <f t="shared" si="64"/>
        <v>2</v>
      </c>
      <c r="BF486" s="104">
        <f t="shared" si="65"/>
        <v>2</v>
      </c>
      <c r="BG486" s="104">
        <f t="shared" si="66"/>
        <v>4</v>
      </c>
      <c r="BH486" s="101">
        <f>IF(COUNTIFS($AL$31,"&lt;&gt;"&amp;"",$AL$31,"&lt;&gt;practic?*",$AL$31,"&lt;&gt;*Elaborare proiect de diplom?*",$AL$31,"&lt;&gt;*op?ional*",$AL$31,"&lt;&gt;*Disciplin? facultativ?*", $AL$31,"&lt;&gt;*Examen de diplom?*"),$AQ$33,"")</f>
        <v>28</v>
      </c>
      <c r="BI486" s="101">
        <f>IF(COUNTIFS($AL$31,"&lt;&gt;"&amp;"",$AL$31,"&lt;&gt;practic?*",$AL$31,"&lt;&gt;*Elaborare proiect de diplom?*",$AL$31,"&lt;&gt;*op?ional*",$AL$31,"&lt;&gt;*Disciplin? facultativ?*", $AL$31,"&lt;&gt;*Examen de diplom?*"),($AR$33+$AS$33+$AT$33),"")</f>
        <v>28</v>
      </c>
      <c r="BJ486" s="104">
        <f t="shared" si="67"/>
        <v>56</v>
      </c>
      <c r="BK486" s="101">
        <f t="shared" si="68"/>
        <v>0</v>
      </c>
      <c r="BL486" s="101">
        <f t="shared" si="69"/>
        <v>0</v>
      </c>
      <c r="BM486" s="104">
        <f t="shared" si="70"/>
        <v>0</v>
      </c>
      <c r="BN486" s="101">
        <f>IF(AZ486&lt;&gt;"",AU$33,"")</f>
        <v>0</v>
      </c>
      <c r="BO486" s="105" t="str">
        <f>IF(COUNTIF($AZ486,"=*Elaborare proiect de diplom?*"),$AT$33,"0")</f>
        <v>0</v>
      </c>
      <c r="BP486" s="104">
        <f t="shared" si="71"/>
        <v>0</v>
      </c>
      <c r="BQ486" s="101">
        <f t="shared" si="72"/>
        <v>3.1</v>
      </c>
      <c r="BR486" s="101">
        <f>IF(COUNTIFS($AL$31,"&lt;&gt;"&amp;"",$AL$31,"&lt;&gt;practic?*",$AL$31,"&lt;&gt;*op?ional*",$AL$31,"&lt;&gt;*Disciplin? facultativ?*", $AL$31,"&lt;&gt;*Examen de diplom?*"),IF($AW$33&lt;&gt;"",$AW$33,""),"")</f>
        <v>44</v>
      </c>
      <c r="BS486" s="101">
        <f>IF($AZ486="","",$AO$33)</f>
        <v>4</v>
      </c>
      <c r="BT486" s="101" t="str">
        <f>IF(COUNTIFS($AL$31,"&lt;&gt;"&amp;"",$AL$31,"&lt;&gt;practic?*",$AL$31,"&lt;&gt;*op?ional*",$AL$31,"&lt;&gt;*Disciplin? facultativ?*", $AL$31,"&lt;&gt;*Examen de diplom?*"),$AV$33,"")</f>
        <v>DD</v>
      </c>
      <c r="BU486" s="104">
        <f t="shared" si="79"/>
        <v>7.1</v>
      </c>
      <c r="BV486" s="105">
        <f t="shared" si="73"/>
        <v>100</v>
      </c>
      <c r="BW486" s="101" t="str">
        <f t="shared" si="13"/>
        <v>2024</v>
      </c>
      <c r="BX486" s="102"/>
      <c r="BY486" s="4"/>
      <c r="BZ486" s="4"/>
      <c r="CA486" s="4"/>
      <c r="CB486" s="4"/>
      <c r="CC486" s="4"/>
      <c r="CD486" s="4"/>
      <c r="CE486" s="4"/>
      <c r="CF486" s="4"/>
      <c r="CG486" s="5"/>
      <c r="CH486" s="5"/>
      <c r="CI486" s="5"/>
      <c r="CJ486" s="4"/>
      <c r="CK486" s="4"/>
      <c r="CL486" s="4"/>
      <c r="CM486" s="4"/>
      <c r="CN486" s="4"/>
      <c r="CO486" s="4"/>
      <c r="CP486" s="4"/>
      <c r="CQ486" s="4"/>
      <c r="CR486" s="4"/>
      <c r="CS486" s="5"/>
      <c r="CT486" s="5"/>
    </row>
    <row r="487" spans="4:98" ht="21" hidden="1" customHeight="1" x14ac:dyDescent="0.25">
      <c r="D487" s="300">
        <f t="shared" si="74"/>
        <v>1</v>
      </c>
      <c r="F487" s="101">
        <f>AO$33</f>
        <v>4</v>
      </c>
      <c r="H487" s="101">
        <f>AQ$33</f>
        <v>28</v>
      </c>
      <c r="I487" s="101">
        <f>$AR$33+$AS$33+$AT$33</f>
        <v>28</v>
      </c>
      <c r="J487" s="104">
        <f t="shared" si="75"/>
        <v>56</v>
      </c>
      <c r="K487" s="4">
        <f>$AU$33</f>
        <v>0</v>
      </c>
      <c r="L487" s="101">
        <f>$AW$33</f>
        <v>44</v>
      </c>
      <c r="N487" s="101">
        <f t="shared" si="76"/>
        <v>100</v>
      </c>
      <c r="O487" s="300" t="b">
        <f t="shared" si="77"/>
        <v>1</v>
      </c>
      <c r="P487" s="306">
        <f t="shared" si="45"/>
        <v>25</v>
      </c>
      <c r="AX487" s="102" t="str">
        <f>$AL$36</f>
        <v>L021.23.04.D6</v>
      </c>
      <c r="AY487" s="101">
        <v>6</v>
      </c>
      <c r="AZ487" s="101" t="str">
        <f>IF(COUNTIFS($AL$34,"&lt;&gt;"&amp;"",$AL$34,"&lt;&gt;practic?*",$AL$34,"&lt;&gt;*op?ional*",$AL$34,"&lt;&gt;*Disciplin? facultativ?*", $AL$34,"&lt;&gt;*Examen de diplom?*"),$AL$34,"")</f>
        <v>Sisteme cu microprocesoare</v>
      </c>
      <c r="BA487" s="101">
        <f t="shared" si="62"/>
        <v>2</v>
      </c>
      <c r="BB487" s="101" t="str">
        <f t="shared" si="63"/>
        <v>4</v>
      </c>
      <c r="BC487" s="101" t="str">
        <f>IF($AZ487="","",$AP$36)</f>
        <v>E</v>
      </c>
      <c r="BD487" s="101" t="str">
        <f t="shared" si="78"/>
        <v>DI</v>
      </c>
      <c r="BE487" s="104">
        <f t="shared" si="64"/>
        <v>2</v>
      </c>
      <c r="BF487" s="104">
        <f t="shared" si="65"/>
        <v>2</v>
      </c>
      <c r="BG487" s="104">
        <f t="shared" si="66"/>
        <v>4</v>
      </c>
      <c r="BH487" s="101">
        <f>IF(COUNTIFS($AL$34,"&lt;&gt;"&amp;"",$AL$34,"&lt;&gt;practic?*",$AL$34,"&lt;&gt;*Elaborare proiect de diplom?*",$AL$34,"&lt;&gt;*op?ional*",$AL$34,"&lt;&gt;*Disciplin? facultativ?*", $AL$34,"&lt;&gt;*Examen de diplom?*"),$AQ$36,"")</f>
        <v>28</v>
      </c>
      <c r="BI487" s="101">
        <f>IF(COUNTIFS($AL$34,"&lt;&gt;"&amp;"",$AL$34,"&lt;&gt;practic?*",$AL$34,"&lt;&gt;*Elaborare proiect de diplom?*",$AL$34,"&lt;&gt;*op?ional*",$AL$34,"&lt;&gt;*Disciplin? facultativ?*", $AL$34,"&lt;&gt;*Examen de diplom?*"),($AR$36+$AS$36+$AT$36),"")</f>
        <v>28</v>
      </c>
      <c r="BJ487" s="104">
        <f t="shared" si="67"/>
        <v>56</v>
      </c>
      <c r="BK487" s="101">
        <f t="shared" si="68"/>
        <v>0</v>
      </c>
      <c r="BL487" s="101">
        <f t="shared" si="69"/>
        <v>0</v>
      </c>
      <c r="BM487" s="104">
        <f t="shared" si="70"/>
        <v>0</v>
      </c>
      <c r="BN487" s="101">
        <f>IF(AZ487&lt;&gt;"",AU$36,"")</f>
        <v>0</v>
      </c>
      <c r="BO487" s="105" t="str">
        <f>IF(COUNTIF($AZ487,"=*Elaborare proiect de diplom?*"),$AT$36,"0")</f>
        <v>0</v>
      </c>
      <c r="BP487" s="104">
        <f t="shared" si="71"/>
        <v>0</v>
      </c>
      <c r="BQ487" s="101">
        <f t="shared" si="72"/>
        <v>4.9000000000000004</v>
      </c>
      <c r="BR487" s="101">
        <f>IF(COUNTIFS($AL$34,"&lt;&gt;"&amp;"",$AL$34,"&lt;&gt;practic?*",$AL$34,"&lt;&gt;*op?ional*",$AL$34,"&lt;&gt;*Disciplin? facultativ?*", $AL$34,"&lt;&gt;*Examen de diplom?*"),IF($AW$36&lt;&gt;"",$AW$36,""),"")</f>
        <v>69</v>
      </c>
      <c r="BS487" s="101">
        <f>IF($AZ487="","",$AO$36)</f>
        <v>5</v>
      </c>
      <c r="BT487" s="101" t="str">
        <f>IF(COUNTIFS($AL$34,"&lt;&gt;"&amp;"",$AL$34,"&lt;&gt;practic?*",$AL$34,"&lt;&gt;*op?ional*",$AL$34,"&lt;&gt;*Disciplin? facultativ?*", $AL$34,"&lt;&gt;*Examen de diplom?*"),$AV$36,"")</f>
        <v>DD</v>
      </c>
      <c r="BU487" s="104">
        <f t="shared" si="79"/>
        <v>8.9</v>
      </c>
      <c r="BV487" s="105">
        <f t="shared" si="73"/>
        <v>125</v>
      </c>
      <c r="BW487" s="101" t="str">
        <f t="shared" si="13"/>
        <v>2024</v>
      </c>
      <c r="BX487" s="102"/>
      <c r="BY487" s="4"/>
      <c r="BZ487" s="4"/>
      <c r="CA487" s="4"/>
      <c r="CB487" s="4"/>
      <c r="CC487" s="4"/>
      <c r="CD487" s="4"/>
      <c r="CE487" s="4"/>
      <c r="CF487" s="4"/>
      <c r="CG487" s="5"/>
      <c r="CH487" s="5"/>
      <c r="CI487" s="5"/>
      <c r="CJ487" s="4"/>
      <c r="CK487" s="4"/>
      <c r="CL487" s="4"/>
      <c r="CM487" s="4"/>
      <c r="CN487" s="4"/>
      <c r="CO487" s="4"/>
      <c r="CP487" s="4"/>
      <c r="CQ487" s="4"/>
      <c r="CR487" s="4"/>
      <c r="CS487" s="5"/>
      <c r="CT487" s="5"/>
    </row>
    <row r="488" spans="4:98" ht="21" hidden="1" customHeight="1" x14ac:dyDescent="0.25">
      <c r="D488" s="300">
        <f t="shared" si="74"/>
        <v>1</v>
      </c>
      <c r="F488" s="101">
        <f>AO$36</f>
        <v>5</v>
      </c>
      <c r="H488" s="101">
        <f>AQ$36</f>
        <v>28</v>
      </c>
      <c r="I488" s="101">
        <f>$AR$36+$AS$36+$AT$36</f>
        <v>28</v>
      </c>
      <c r="J488" s="104">
        <f t="shared" si="75"/>
        <v>56</v>
      </c>
      <c r="K488" s="4">
        <f>$AU$36</f>
        <v>0</v>
      </c>
      <c r="L488" s="101">
        <f>$AW$36</f>
        <v>69</v>
      </c>
      <c r="N488" s="101">
        <f t="shared" si="76"/>
        <v>125</v>
      </c>
      <c r="O488" s="300" t="b">
        <f t="shared" si="77"/>
        <v>1</v>
      </c>
      <c r="P488" s="306">
        <f t="shared" si="45"/>
        <v>25</v>
      </c>
      <c r="AX488" s="102" t="str">
        <f>$AL$39</f>
        <v>L021.23.04.C7</v>
      </c>
      <c r="AY488" s="105">
        <v>7</v>
      </c>
      <c r="AZ488" s="101" t="str">
        <f>IF(COUNTIFS($AL$37,"&lt;&gt;"&amp;"",$AL$37,"&lt;&gt;practic?*",$AL$37,"&lt;&gt;*op?ional*",$AL$37,"&lt;&gt;*Disciplin? facultativ?*",$AL$37,"&lt;&gt;*Examen de diplom?*"),$AL$37,"")</f>
        <v>Microeconomie</v>
      </c>
      <c r="BA488" s="101">
        <f t="shared" si="62"/>
        <v>2</v>
      </c>
      <c r="BB488" s="105" t="str">
        <f t="shared" si="63"/>
        <v>4</v>
      </c>
      <c r="BC488" s="101" t="str">
        <f>IF($AZ488="","",$AP$39)</f>
        <v>D</v>
      </c>
      <c r="BD488" s="105" t="str">
        <f t="shared" si="78"/>
        <v>DI</v>
      </c>
      <c r="BE488" s="104">
        <f t="shared" si="64"/>
        <v>2</v>
      </c>
      <c r="BF488" s="104">
        <f t="shared" si="65"/>
        <v>1</v>
      </c>
      <c r="BG488" s="104">
        <f t="shared" si="66"/>
        <v>3</v>
      </c>
      <c r="BH488" s="101">
        <f>IF(COUNTIFS($AL$37,"&lt;&gt;"&amp;"",$AL$37,"&lt;&gt;practic?*",$AL$37,"&lt;&gt;*Elaborare proiect de diplom?*",$AL$37,"&lt;&gt;*op?ional*",$AL$37,"&lt;&gt;*Disciplin? facultativ?*", $AL$37,"&lt;&gt;*Examen de diplom?*"),$AQ$39,"")</f>
        <v>28</v>
      </c>
      <c r="BI488" s="101">
        <f>IF(COUNTIFS($AL$37,"&lt;&gt;"&amp;"",$AL$37,"&lt;&gt;practic?*",$AL$37,"&lt;&gt;*Elaborare proiect de diplom?*",$AL$37,"&lt;&gt;*op?ional*",$AL$37,"&lt;&gt;*Disciplin? facultativ?*", $AL$37,"&lt;&gt;*Examen de diplom?*"),($AR$39+$AS$39+$AT$39),"")</f>
        <v>14</v>
      </c>
      <c r="BJ488" s="104">
        <f t="shared" si="67"/>
        <v>42</v>
      </c>
      <c r="BK488" s="101">
        <f t="shared" si="68"/>
        <v>0</v>
      </c>
      <c r="BL488" s="101">
        <f t="shared" si="69"/>
        <v>0</v>
      </c>
      <c r="BM488" s="104">
        <f t="shared" si="70"/>
        <v>0</v>
      </c>
      <c r="BN488" s="101">
        <f>IF(AZ488&lt;&gt;"",AU$39,"")</f>
        <v>0</v>
      </c>
      <c r="BO488" s="105" t="str">
        <f>IF(COUNTIF($AZ488,"=*Elaborare proiect de diplom?*"),$AT$39,"0")</f>
        <v>0</v>
      </c>
      <c r="BP488" s="104">
        <f t="shared" si="71"/>
        <v>0</v>
      </c>
      <c r="BQ488" s="101">
        <f t="shared" si="72"/>
        <v>2.4</v>
      </c>
      <c r="BR488" s="101">
        <f>IF(COUNTIFS($AL$37,"&lt;&gt;"&amp;"",$AL$37,"&lt;&gt;practic?*",$AL$37,"&lt;&gt;*op?ional*",$AL$37,"&lt;&gt;*Disciplin? facultativ?*", $AL$37,"&lt;&gt;*Examen de diplom?*"),IF($AW$39&lt;&gt;"",$AW$39,""),"")</f>
        <v>33</v>
      </c>
      <c r="BS488" s="105">
        <f>IF($AZ488="","",$AO$39)</f>
        <v>3</v>
      </c>
      <c r="BT488" s="101" t="str">
        <f>IF(COUNTIFS($AL$37,"&lt;&gt;"&amp;"",$AL$37,"&lt;&gt;practic?*",$AL$37,"&lt;&gt;*op?ional*",$AL$37,"&lt;&gt;*Disciplin? facultativ?*", $AL$37,"&lt;&gt;*Examen de diplom?*"),$AV$39,"")</f>
        <v>DC</v>
      </c>
      <c r="BU488" s="104">
        <f t="shared" si="79"/>
        <v>5.4</v>
      </c>
      <c r="BV488" s="105">
        <f t="shared" si="73"/>
        <v>75</v>
      </c>
      <c r="BW488" s="101" t="str">
        <f t="shared" si="13"/>
        <v>2024</v>
      </c>
      <c r="BX488" s="102"/>
      <c r="BY488" s="4"/>
      <c r="BZ488" s="4"/>
      <c r="CA488" s="4"/>
      <c r="CB488" s="4"/>
      <c r="CC488" s="4"/>
      <c r="CD488" s="4"/>
      <c r="CE488" s="4"/>
      <c r="CF488" s="4"/>
      <c r="CG488" s="5"/>
      <c r="CH488" s="5"/>
      <c r="CI488" s="5"/>
      <c r="CJ488" s="4"/>
      <c r="CK488" s="4"/>
      <c r="CL488" s="4"/>
      <c r="CM488" s="4"/>
      <c r="CN488" s="4"/>
      <c r="CO488" s="4"/>
      <c r="CP488" s="4"/>
      <c r="CQ488" s="4"/>
      <c r="CR488" s="4"/>
      <c r="CS488" s="5"/>
      <c r="CT488" s="5"/>
    </row>
    <row r="489" spans="4:98" ht="21" hidden="1" customHeight="1" x14ac:dyDescent="0.25">
      <c r="D489" s="300">
        <f t="shared" si="74"/>
        <v>1</v>
      </c>
      <c r="F489" s="105">
        <f>AO$39</f>
        <v>3</v>
      </c>
      <c r="H489" s="105">
        <f>AQ$39</f>
        <v>28</v>
      </c>
      <c r="I489" s="101">
        <f>$AR$39+$AS$39+$AT$39</f>
        <v>14</v>
      </c>
      <c r="J489" s="104">
        <f t="shared" si="75"/>
        <v>42</v>
      </c>
      <c r="K489" s="4">
        <f>$AU$39</f>
        <v>0</v>
      </c>
      <c r="L489" s="105">
        <f>$AW$39</f>
        <v>33</v>
      </c>
      <c r="N489" s="101">
        <f t="shared" si="76"/>
        <v>75</v>
      </c>
      <c r="O489" s="300" t="b">
        <f t="shared" si="77"/>
        <v>1</v>
      </c>
      <c r="P489" s="306">
        <f t="shared" si="45"/>
        <v>25</v>
      </c>
      <c r="AX489" s="102" t="str">
        <f>$AL$42</f>
        <v>L021.23.04.C8</v>
      </c>
      <c r="AY489" s="101">
        <v>8</v>
      </c>
      <c r="AZ489" s="101" t="str">
        <f>IF(COUNTIFS($AL$40,"&lt;&gt;"&amp;"",$AL$40,"&lt;&gt;practic?*",$AL$40,"&lt;&gt;*op?ional*",$AL$40,"&lt;&gt;*Disciplin? facultativ?*", $AL$40,"&lt;&gt;*Examen de diplom?*"),$AL$40,"")</f>
        <v>Educație fizică și sport 4</v>
      </c>
      <c r="BA489" s="101">
        <f t="shared" si="62"/>
        <v>2</v>
      </c>
      <c r="BB489" s="101" t="str">
        <f t="shared" si="63"/>
        <v>4</v>
      </c>
      <c r="BC489" s="101" t="str">
        <f>IF($AZ489="","",$AP$42)</f>
        <v>D</v>
      </c>
      <c r="BD489" s="101" t="str">
        <f t="shared" si="78"/>
        <v>DI</v>
      </c>
      <c r="BE489" s="104">
        <f t="shared" si="64"/>
        <v>0</v>
      </c>
      <c r="BF489" s="104">
        <f t="shared" si="65"/>
        <v>1</v>
      </c>
      <c r="BG489" s="104">
        <f t="shared" si="66"/>
        <v>1</v>
      </c>
      <c r="BH489" s="101">
        <f>IF(COUNTIFS($AL$40,"&lt;&gt;"&amp;"",$AL$40,"&lt;&gt;practic?*",$AL$40,"&lt;&gt;*Elaborare proiect de diplom?*",$AL$40,"&lt;&gt;*op?ional*",$AL$40,"&lt;&gt;*Disciplin? facultativ?*", $AL$40,"&lt;&gt;*Examen de diplom?*"),$AQ$42,"")</f>
        <v>0</v>
      </c>
      <c r="BI489" s="101">
        <f>IF(COUNTIFS($AL$40,"&lt;&gt;"&amp;"",$AL$40,"&lt;&gt;practic?*",$AL$40,"&lt;&gt;*Elaborare proiect de diplom?*",$AL$40,"&lt;&gt;*op?ional*",$AL$40,"&lt;&gt;*Disciplin? facultativ?*", $AL$40,"&lt;&gt;*Examen de diplom?*"),($AR$42+$AS$42+$AT$42),"")</f>
        <v>14</v>
      </c>
      <c r="BJ489" s="104">
        <f t="shared" si="67"/>
        <v>14</v>
      </c>
      <c r="BK489" s="101">
        <f t="shared" si="68"/>
        <v>0</v>
      </c>
      <c r="BL489" s="101">
        <f t="shared" si="69"/>
        <v>0</v>
      </c>
      <c r="BM489" s="104">
        <f t="shared" si="70"/>
        <v>0</v>
      </c>
      <c r="BN489" s="101">
        <f>IF(AZ489&lt;&gt;"",AU$42,"")</f>
        <v>0</v>
      </c>
      <c r="BO489" s="105" t="str">
        <f>IF(COUNTIF($AZ489,"=*Elaborare proiect de diplom?*"),$AT$42,"0")</f>
        <v>0</v>
      </c>
      <c r="BP489" s="104">
        <f t="shared" si="71"/>
        <v>0</v>
      </c>
      <c r="BQ489" s="101">
        <f t="shared" si="72"/>
        <v>2.6</v>
      </c>
      <c r="BR489" s="101">
        <f>IF(COUNTIFS($AL$40,"&lt;&gt;"&amp;"",$AL$40,"&lt;&gt;practic?*",$AL$40,"&lt;&gt;*op?ional*",$AL$40,"&lt;&gt;*Disciplin? facultativ?*", $AL$40,"&lt;&gt;*Examen de diplom?*"),IF($AW$42&lt;&gt;"",$AW$42,""),"")</f>
        <v>36</v>
      </c>
      <c r="BS489" s="101">
        <f>IF($AZ489="","",$AO$42)</f>
        <v>2</v>
      </c>
      <c r="BT489" s="101" t="str">
        <f>IF(COUNTIFS($AL$40,"&lt;&gt;"&amp;"",$AL$40,"&lt;&gt;practic?*",$AL$40,"&lt;&gt;*op?ional*",$AL$40,"&lt;&gt;*Disciplin? facultativ?*", $AL$40,"&lt;&gt;*Examen de diplom?*"),$AV$42,"")</f>
        <v>DC</v>
      </c>
      <c r="BU489" s="104">
        <f t="shared" si="79"/>
        <v>3.6</v>
      </c>
      <c r="BV489" s="105">
        <f t="shared" si="73"/>
        <v>50</v>
      </c>
      <c r="BW489" s="101" t="str">
        <f t="shared" si="13"/>
        <v>2024</v>
      </c>
      <c r="BX489" s="102"/>
      <c r="BY489" s="4"/>
      <c r="BZ489" s="4"/>
      <c r="CA489" s="4"/>
      <c r="CB489" s="4"/>
      <c r="CC489" s="4"/>
      <c r="CD489" s="4"/>
      <c r="CE489" s="4"/>
      <c r="CF489" s="4"/>
      <c r="CG489" s="5"/>
      <c r="CH489" s="5"/>
      <c r="CI489" s="5"/>
      <c r="CJ489" s="4"/>
      <c r="CK489" s="4"/>
      <c r="CL489" s="4"/>
      <c r="CM489" s="4"/>
      <c r="CN489" s="4"/>
      <c r="CO489" s="4"/>
      <c r="CP489" s="4"/>
      <c r="CQ489" s="4"/>
      <c r="CR489" s="4"/>
      <c r="CS489" s="5"/>
      <c r="CT489" s="5"/>
    </row>
    <row r="490" spans="4:98" ht="21" hidden="1" customHeight="1" x14ac:dyDescent="0.25">
      <c r="D490" s="300">
        <f t="shared" si="74"/>
        <v>1</v>
      </c>
      <c r="F490" s="101">
        <f>AO$42</f>
        <v>2</v>
      </c>
      <c r="H490" s="101">
        <f>AQ$42</f>
        <v>0</v>
      </c>
      <c r="I490" s="101">
        <f>$AR$42+$AS$42+$AT$42</f>
        <v>14</v>
      </c>
      <c r="J490" s="104">
        <f t="shared" si="75"/>
        <v>14</v>
      </c>
      <c r="K490" s="4">
        <f>$AU$42</f>
        <v>0</v>
      </c>
      <c r="L490" s="101">
        <f>$AW$42</f>
        <v>36</v>
      </c>
      <c r="N490" s="101">
        <f t="shared" si="76"/>
        <v>50</v>
      </c>
      <c r="O490" s="300" t="b">
        <f t="shared" si="77"/>
        <v>1</v>
      </c>
      <c r="P490" s="314">
        <f t="shared" si="45"/>
        <v>25</v>
      </c>
      <c r="AX490" s="102" t="str">
        <f>$AL$45</f>
        <v/>
      </c>
      <c r="AY490" s="101">
        <v>9</v>
      </c>
      <c r="AZ490" s="101" t="str">
        <f>IF(COUNTIFS($AL$43,"&lt;&gt;"&amp;"",$AL$43,"&lt;&gt;practic?*",$AL$43,"&lt;&gt;*op?ional*",$AL$43,"&lt;&gt;*Disciplin? facultativ?*",$AL$43,"&lt;&gt;*Examen de diplom?*"),$AL$43,"")</f>
        <v/>
      </c>
      <c r="BA490" s="101" t="str">
        <f t="shared" si="62"/>
        <v/>
      </c>
      <c r="BB490" s="101" t="str">
        <f t="shared" si="63"/>
        <v/>
      </c>
      <c r="BC490" s="101" t="str">
        <f>IF($AZ490="","",$AP$45)</f>
        <v/>
      </c>
      <c r="BD490" s="105" t="str">
        <f t="shared" si="78"/>
        <v/>
      </c>
      <c r="BE490" s="104" t="str">
        <f t="shared" si="64"/>
        <v/>
      </c>
      <c r="BF490" s="104" t="str">
        <f t="shared" si="65"/>
        <v/>
      </c>
      <c r="BG490" s="104" t="str">
        <f t="shared" si="66"/>
        <v/>
      </c>
      <c r="BH490" s="101" t="str">
        <f>IF(COUNTIFS($AL$43,"&lt;&gt;"&amp;"",$AL$43,"&lt;&gt;practic?*",$AL$43,"&lt;&gt;*Elaborare proiect de diplom?*",$AL$43,"&lt;&gt;*op?ional*",$AL$43,"&lt;&gt;*Disciplin? facultativ?*", $AL$43,"&lt;&gt;*Examen de diplom?*"),$AQ$45,"")</f>
        <v/>
      </c>
      <c r="BI490" s="101" t="str">
        <f>IF(COUNTIFS($AL$43,"&lt;&gt;"&amp;"",$AL$43,"&lt;&gt;practic?*",$AL$43,"&lt;&gt;*Elaborare proiect de diplom?*",$AL$43,"&lt;&gt;*op?ional*",$AL$43,"&lt;&gt;*Disciplin? facultativ?*", $AL$43,"&lt;&gt;*Examen de diplom?*"),($AR$45+$AS$45+$AT$45),"")</f>
        <v/>
      </c>
      <c r="BJ490" s="104" t="str">
        <f t="shared" si="67"/>
        <v/>
      </c>
      <c r="BK490" s="101" t="str">
        <f t="shared" si="68"/>
        <v/>
      </c>
      <c r="BL490" s="101" t="str">
        <f t="shared" si="69"/>
        <v/>
      </c>
      <c r="BM490" s="104" t="str">
        <f t="shared" si="70"/>
        <v/>
      </c>
      <c r="BN490" s="101" t="str">
        <f>IF(AZ490&lt;&gt;"",AU$45,"")</f>
        <v/>
      </c>
      <c r="BO490" s="105" t="str">
        <f>IF(COUNTIF($AZ490,"=*Elaborare proiect de diplom?*"),$AT$45,"0")</f>
        <v>0</v>
      </c>
      <c r="BP490" s="104" t="str">
        <f t="shared" si="71"/>
        <v/>
      </c>
      <c r="BQ490" s="101" t="str">
        <f t="shared" si="72"/>
        <v/>
      </c>
      <c r="BR490" s="101" t="str">
        <f>IF(COUNTIFS($AL$43,"&lt;&gt;"&amp;"",$AL$43,"&lt;&gt;practic?*",$AL$43,"&lt;&gt;*op?ional*",$AL$43,"&lt;&gt;*Disciplin? facultativ?*", $AL$43,"&lt;&gt;*Examen de diplom?*"),IF($AW$45&lt;&gt;"",$AW$45,""),"")</f>
        <v/>
      </c>
      <c r="BS490" s="101" t="str">
        <f>IF($AZ490="","",$AO$45)</f>
        <v/>
      </c>
      <c r="BT490" s="101" t="str">
        <f>IF(COUNTIFS($AL$43,"&lt;&gt;"&amp;"",$AL$43,"&lt;&gt;practic?*",$AL$43,"&lt;&gt;*op?ional*",$AL$43,"&lt;&gt;*Disciplin? facultativ?*", $AL$43,"&lt;&gt;*Examen de diplom?*"),$AV$45,"")</f>
        <v/>
      </c>
      <c r="BU490" s="104" t="str">
        <f t="shared" si="79"/>
        <v/>
      </c>
      <c r="BV490" s="105" t="str">
        <f t="shared" si="73"/>
        <v/>
      </c>
      <c r="BW490" s="101" t="str">
        <f t="shared" si="13"/>
        <v/>
      </c>
      <c r="BX490" s="102"/>
      <c r="BY490" s="4"/>
      <c r="BZ490" s="4"/>
      <c r="CA490" s="4"/>
      <c r="CB490" s="4"/>
      <c r="CC490" s="4"/>
      <c r="CD490" s="4"/>
      <c r="CE490" s="4"/>
      <c r="CF490" s="4"/>
      <c r="CG490" s="5"/>
      <c r="CH490" s="5"/>
      <c r="CI490" s="5"/>
      <c r="CJ490" s="4"/>
      <c r="CK490" s="4"/>
      <c r="CL490" s="4"/>
      <c r="CM490" s="4"/>
      <c r="CN490" s="4"/>
      <c r="CO490" s="4"/>
      <c r="CP490" s="4"/>
      <c r="CQ490" s="4"/>
      <c r="CR490" s="4"/>
      <c r="CS490" s="5"/>
      <c r="CT490" s="5"/>
    </row>
    <row r="491" spans="4:98" ht="21" hidden="1" customHeight="1" x14ac:dyDescent="0.25">
      <c r="D491" s="300">
        <f t="shared" si="74"/>
        <v>0</v>
      </c>
      <c r="F491" s="101">
        <f>AO$45</f>
        <v>0</v>
      </c>
      <c r="H491" s="101">
        <f>AQ$45</f>
        <v>0</v>
      </c>
      <c r="I491" s="101">
        <f>$AR$45+$AS$45+$AT$45</f>
        <v>0</v>
      </c>
      <c r="J491" s="104">
        <f t="shared" si="75"/>
        <v>0</v>
      </c>
      <c r="K491" s="4">
        <f>$AU$45</f>
        <v>0</v>
      </c>
      <c r="L491" s="101">
        <f>$AW$45</f>
        <v>0</v>
      </c>
      <c r="N491" s="101">
        <f t="shared" si="76"/>
        <v>0</v>
      </c>
      <c r="O491" s="300" t="b">
        <f t="shared" si="77"/>
        <v>1</v>
      </c>
      <c r="P491" s="314" t="e">
        <f t="shared" si="45"/>
        <v>#DIV/0!</v>
      </c>
      <c r="AX491" s="102" t="str">
        <f>$AL$48</f>
        <v/>
      </c>
      <c r="AY491" s="101">
        <v>10</v>
      </c>
      <c r="AZ491" s="101" t="str">
        <f>IF(COUNTIFS($AL$46,"&lt;&gt;"&amp;"",$AL$46,"&lt;&gt;practic?*",$AL$46,"&lt;&gt;*op?ional*",$AL$46,"&lt;&gt;*Disciplin? facultativ?*", $AL$46,"&lt;&gt;*Examen de diplom?*"),$AL$46,"")</f>
        <v/>
      </c>
      <c r="BA491" s="101" t="str">
        <f t="shared" si="62"/>
        <v/>
      </c>
      <c r="BB491" s="101" t="str">
        <f t="shared" si="63"/>
        <v/>
      </c>
      <c r="BC491" s="101" t="str">
        <f>IF($AZ491="","",$AP$48)</f>
        <v/>
      </c>
      <c r="BD491" s="101" t="str">
        <f t="shared" si="78"/>
        <v/>
      </c>
      <c r="BE491" s="104" t="str">
        <f t="shared" si="64"/>
        <v/>
      </c>
      <c r="BF491" s="104" t="str">
        <f t="shared" si="65"/>
        <v/>
      </c>
      <c r="BG491" s="104" t="str">
        <f t="shared" si="66"/>
        <v/>
      </c>
      <c r="BH491" s="101" t="str">
        <f>IF(COUNTIFS($AL$46,"&lt;&gt;"&amp;"",$AL$46,"&lt;&gt;practic?*",$AL$46,"&lt;&gt;*Elaborare proiect de diplom?*",$AL$46,"&lt;&gt;*op?ional*",$AL$46,"&lt;&gt;*Disciplin? facultativ?*", $AL$46,"&lt;&gt;*Examen de diplom?*"),$AQ$48,"")</f>
        <v/>
      </c>
      <c r="BI491" s="101" t="str">
        <f>IF(COUNTIFS($AL$46,"&lt;&gt;"&amp;"",$AL$46,"&lt;&gt;practic?*",$AL$46,"&lt;&gt;*Elaborare proiect de diplom?*",$AL$46,"&lt;&gt;*op?ional*",$AL$46,"&lt;&gt;*Disciplin? facultativ?*", $AL$46,"&lt;&gt;*Examen de diplom?*"),($AR$48+$AS$48+$AT$48),"")</f>
        <v/>
      </c>
      <c r="BJ491" s="104" t="str">
        <f t="shared" si="67"/>
        <v/>
      </c>
      <c r="BK491" s="101" t="str">
        <f t="shared" si="68"/>
        <v/>
      </c>
      <c r="BL491" s="101" t="str">
        <f t="shared" si="69"/>
        <v/>
      </c>
      <c r="BM491" s="104" t="str">
        <f t="shared" si="70"/>
        <v/>
      </c>
      <c r="BN491" s="101" t="str">
        <f>IF(AZ491&lt;&gt;"",AU$48,"")</f>
        <v/>
      </c>
      <c r="BO491" s="105" t="str">
        <f>IF(COUNTIF($AZ491,"=*Elaborare proiect de diplom?*"),$AT$48,"0")</f>
        <v>0</v>
      </c>
      <c r="BP491" s="104" t="str">
        <f t="shared" si="71"/>
        <v/>
      </c>
      <c r="BQ491" s="101" t="str">
        <f t="shared" si="72"/>
        <v/>
      </c>
      <c r="BR491" s="101" t="str">
        <f>IF(COUNTIFS($AL$46,"&lt;&gt;"&amp;"",$AL$46,"&lt;&gt;practic?*",$AL$46,"&lt;&gt;*op?ional*",$AL$46,"&lt;&gt;*Disciplin? facultativ?*", $AL$46,"&lt;&gt;*Examen de diplom?*"),IF($AW$48&lt;&gt;"",$AW$48,""),"")</f>
        <v/>
      </c>
      <c r="BS491" s="105" t="str">
        <f>IF($AZ491="","",$AO$48)</f>
        <v/>
      </c>
      <c r="BT491" s="101" t="str">
        <f>IF(COUNTIFS($AL$46,"&lt;&gt;"&amp;"",$AL$46,"&lt;&gt;practic?*",$AL$46,"&lt;&gt;*op?ional*",$AL$46,"&lt;&gt;*Disciplin? facultativ?*", $AL$46,"&lt;&gt;*Examen de diplom?*"),$AV$48,"")</f>
        <v/>
      </c>
      <c r="BU491" s="104" t="str">
        <f t="shared" si="79"/>
        <v/>
      </c>
      <c r="BV491" s="105" t="str">
        <f t="shared" si="73"/>
        <v/>
      </c>
      <c r="BW491" s="101" t="str">
        <f t="shared" si="13"/>
        <v/>
      </c>
      <c r="BX491" s="102"/>
      <c r="BY491" s="4"/>
      <c r="BZ491" s="4"/>
      <c r="CA491" s="4"/>
      <c r="CB491" s="4"/>
      <c r="CC491" s="4"/>
      <c r="CD491" s="4"/>
      <c r="CE491" s="4"/>
      <c r="CF491" s="4"/>
      <c r="CG491" s="5"/>
      <c r="CH491" s="5"/>
      <c r="CI491" s="5"/>
      <c r="CJ491" s="4"/>
      <c r="CK491" s="4"/>
      <c r="CL491" s="4"/>
      <c r="CM491" s="4"/>
      <c r="CN491" s="4"/>
      <c r="CO491" s="4"/>
      <c r="CP491" s="4"/>
      <c r="CQ491" s="4"/>
      <c r="CR491" s="4"/>
      <c r="CS491" s="5"/>
      <c r="CT491" s="5"/>
    </row>
    <row r="492" spans="4:98" ht="21" hidden="1" customHeight="1" x14ac:dyDescent="0.25">
      <c r="D492" s="300">
        <f t="shared" si="74"/>
        <v>0</v>
      </c>
      <c r="F492" s="105">
        <f>AO$48</f>
        <v>0</v>
      </c>
      <c r="H492" s="105">
        <f>AQ$48</f>
        <v>0</v>
      </c>
      <c r="I492" s="101">
        <f>$AR$48+$AS$48+$AT$48</f>
        <v>0</v>
      </c>
      <c r="J492" s="104">
        <f t="shared" si="75"/>
        <v>0</v>
      </c>
      <c r="K492" s="4">
        <f>$AU$48</f>
        <v>0</v>
      </c>
      <c r="L492" s="105">
        <f>$AW$48</f>
        <v>0</v>
      </c>
      <c r="N492" s="101">
        <f t="shared" si="76"/>
        <v>0</v>
      </c>
      <c r="O492" s="300" t="b">
        <f t="shared" si="77"/>
        <v>1</v>
      </c>
      <c r="P492" s="314" t="e">
        <f t="shared" si="45"/>
        <v>#DIV/0!</v>
      </c>
      <c r="AX492" s="102" t="str">
        <f>$AL$51</f>
        <v>L021.23.04.f11-ij</v>
      </c>
      <c r="AY492" s="101">
        <v>11</v>
      </c>
      <c r="AZ492" s="101" t="str">
        <f>IF(COUNTIFS($AL$49,"&lt;&gt;"&amp;"",$AL$49,"&lt;&gt;practic?*",$AL$49,"&lt;&gt;*op?ional*",$AL$49,"&lt;&gt;*Disciplin? facultativ?*", $AL$49,"&lt;&gt;*Examen de diplom?*"),$AL$49,"")</f>
        <v/>
      </c>
      <c r="BA492" s="101" t="str">
        <f t="shared" si="62"/>
        <v/>
      </c>
      <c r="BB492" s="101" t="str">
        <f t="shared" si="63"/>
        <v/>
      </c>
      <c r="BC492" s="101" t="str">
        <f>IF($AZ492="","",$AP$51)</f>
        <v/>
      </c>
      <c r="BD492" s="105" t="str">
        <f t="shared" si="78"/>
        <v/>
      </c>
      <c r="BE492" s="104" t="str">
        <f t="shared" si="64"/>
        <v/>
      </c>
      <c r="BF492" s="104" t="str">
        <f t="shared" si="65"/>
        <v/>
      </c>
      <c r="BG492" s="104" t="str">
        <f t="shared" si="66"/>
        <v/>
      </c>
      <c r="BH492" s="101" t="str">
        <f>IF(COUNTIFS($AL$49,"&lt;&gt;"&amp;"",$AL$49,"&lt;&gt;practic?*",$AL$49,"&lt;&gt;*Elaborare proiect de diplom?*",$AL$49,"&lt;&gt;*op?ional*",$AL$49,"&lt;&gt;*Disciplin? facultativ?*", $AL$49,"&lt;&gt;*Examen de diplom?*"),$AQ$51,"")</f>
        <v/>
      </c>
      <c r="BI492" s="101" t="str">
        <f>IF(COUNTIFS($AL$49,"&lt;&gt;"&amp;"",$AL$49,"&lt;&gt;practic?*",$AL$49,"&lt;&gt;*Elaborare proiect de diplom?*",$AL$49,"&lt;&gt;*op?ional*",$AL$49,"&lt;&gt;*Disciplin? facultativ?*", $AL$49,"&lt;&gt;*Examen de diplom?*"),($AR$51+$AS$51+$AT$51),"")</f>
        <v/>
      </c>
      <c r="BJ492" s="104" t="str">
        <f t="shared" si="67"/>
        <v/>
      </c>
      <c r="BK492" s="101" t="str">
        <f t="shared" si="68"/>
        <v/>
      </c>
      <c r="BL492" s="101" t="str">
        <f t="shared" si="69"/>
        <v/>
      </c>
      <c r="BM492" s="104" t="str">
        <f t="shared" si="70"/>
        <v/>
      </c>
      <c r="BN492" s="101" t="str">
        <f>IF(AZ492&lt;&gt;"",AU$51,"")</f>
        <v/>
      </c>
      <c r="BO492" s="105" t="str">
        <f>IF(COUNTIF($AZ492,"=*Elaborare proiect de diplom?*"),$AT$51,"0")</f>
        <v>0</v>
      </c>
      <c r="BP492" s="104" t="str">
        <f t="shared" si="71"/>
        <v/>
      </c>
      <c r="BQ492" s="101" t="str">
        <f t="shared" si="72"/>
        <v/>
      </c>
      <c r="BR492" s="101" t="str">
        <f>IF(COUNTIFS($AL$49,"&lt;&gt;"&amp;"",$AL$49,"&lt;&gt;practic?*",$AL$49,"&lt;&gt;*op?ional*",$AL$49,"&lt;&gt;*Disciplin? facultativ?*", $AL$49,"&lt;&gt;*Examen de diplom?*"),IF($AW$51&lt;&gt;"",$AW$51,""),"")</f>
        <v/>
      </c>
      <c r="BS492" s="101" t="str">
        <f>IF($AZ492="","",$AO$51)</f>
        <v/>
      </c>
      <c r="BT492" s="101" t="str">
        <f>IF(COUNTIFS($AL$49,"&lt;&gt;"&amp;"",$AL$49,"&lt;&gt;practic?*",$AL$49,"&lt;&gt;*op?ional*",$AL$49,"&lt;&gt;*Disciplin? facultativ?*", $AL$49,"&lt;&gt;*Examen de diplom?*"),$AV$51,"")</f>
        <v/>
      </c>
      <c r="BU492" s="104" t="str">
        <f t="shared" si="79"/>
        <v/>
      </c>
      <c r="BV492" s="105" t="str">
        <f t="shared" si="73"/>
        <v/>
      </c>
      <c r="BW492" s="101" t="str">
        <f t="shared" si="13"/>
        <v/>
      </c>
      <c r="BX492" s="257"/>
      <c r="BY492" s="4"/>
      <c r="BZ492" s="4"/>
      <c r="CA492" s="4"/>
      <c r="CB492" s="4"/>
      <c r="CC492" s="4"/>
      <c r="CD492" s="4"/>
      <c r="CE492" s="4"/>
      <c r="CF492" s="4"/>
      <c r="CG492" s="5"/>
      <c r="CH492" s="5"/>
      <c r="CI492" s="5"/>
      <c r="CJ492" s="4"/>
      <c r="CK492" s="4"/>
      <c r="CL492" s="4"/>
      <c r="CM492" s="4"/>
      <c r="CN492" s="4"/>
      <c r="CO492" s="4"/>
      <c r="CP492" s="4"/>
      <c r="CQ492" s="4"/>
      <c r="CR492" s="4"/>
      <c r="CS492" s="5"/>
      <c r="CT492" s="5"/>
    </row>
    <row r="493" spans="4:98" ht="21" hidden="1" customHeight="1" x14ac:dyDescent="0.25">
      <c r="D493" s="300">
        <f t="shared" si="74"/>
        <v>0</v>
      </c>
      <c r="F493" s="101">
        <f>AO$51</f>
        <v>0</v>
      </c>
      <c r="H493" s="101">
        <f>AQ$51</f>
        <v>0</v>
      </c>
      <c r="I493" s="101">
        <f>$AR$51+$AS$51+$AT$51</f>
        <v>0</v>
      </c>
      <c r="J493" s="104">
        <f t="shared" si="75"/>
        <v>0</v>
      </c>
      <c r="K493" s="4">
        <f>$AU$51</f>
        <v>0</v>
      </c>
      <c r="L493" s="101">
        <f>$AW$51</f>
        <v>0</v>
      </c>
      <c r="N493" s="101">
        <f t="shared" si="76"/>
        <v>0</v>
      </c>
      <c r="O493" s="300" t="b">
        <f t="shared" si="77"/>
        <v>1</v>
      </c>
      <c r="P493" s="314" t="e">
        <f t="shared" si="45"/>
        <v>#DIV/0!</v>
      </c>
      <c r="AX493" s="263" t="s">
        <v>220</v>
      </c>
      <c r="AY493" s="264"/>
      <c r="AZ493" s="264"/>
      <c r="BA493" s="264"/>
      <c r="BB493" s="264"/>
      <c r="BC493" s="264"/>
      <c r="BD493" s="264"/>
      <c r="BE493" s="264"/>
      <c r="BF493" s="264"/>
      <c r="BG493" s="264"/>
      <c r="BH493" s="264"/>
      <c r="BI493" s="264"/>
      <c r="BJ493" s="264"/>
      <c r="BK493" s="264"/>
      <c r="BL493" s="264"/>
      <c r="BM493" s="264"/>
      <c r="BN493" s="264"/>
      <c r="BO493" s="264"/>
      <c r="BP493" s="264"/>
      <c r="BQ493" s="264"/>
      <c r="BR493" s="264"/>
      <c r="BS493" s="257">
        <f>SUM(BS482:BS492)</f>
        <v>30</v>
      </c>
      <c r="BT493" s="266"/>
      <c r="BU493" s="267"/>
      <c r="BV493" s="268"/>
      <c r="BW493" s="101" t="str">
        <f t="shared" si="13"/>
        <v/>
      </c>
      <c r="BX493" s="257"/>
      <c r="BY493" s="269"/>
      <c r="BZ493" s="4"/>
      <c r="CA493" s="4"/>
      <c r="CB493" s="4"/>
      <c r="CC493" s="4"/>
      <c r="CD493" s="4"/>
      <c r="CE493" s="4"/>
      <c r="CF493" s="4"/>
      <c r="CG493" s="5"/>
      <c r="CH493" s="5"/>
      <c r="CI493" s="5"/>
      <c r="CJ493" s="4"/>
      <c r="CK493" s="4"/>
      <c r="CL493" s="4"/>
      <c r="CM493" s="4"/>
      <c r="CN493" s="4"/>
      <c r="CO493" s="4"/>
      <c r="CP493" s="4"/>
      <c r="CQ493" s="4"/>
      <c r="CR493" s="4"/>
      <c r="CS493" s="5"/>
      <c r="CT493" s="5"/>
    </row>
    <row r="494" spans="4:98" ht="21" hidden="1" customHeight="1" x14ac:dyDescent="0.3">
      <c r="F494" s="281">
        <f>D483*F483+D484*F484+D485*F485+D486*F486+D487*F487+D488*F488+D489*F489+D490*F490+D491*F491+D492*F492+D493*F493</f>
        <v>30</v>
      </c>
      <c r="H494" s="264"/>
      <c r="I494" s="264"/>
      <c r="J494" s="264"/>
      <c r="L494" s="264"/>
      <c r="N494" s="281">
        <f>D483*N483+D484*N484+D485*N485+D486*N486+D487*N487+D488*N488+D489*N489+D490*N490+D491*N491+D492*N492+D493*N493</f>
        <v>750</v>
      </c>
      <c r="O494" s="302" t="b">
        <f>AND(O483:O493)</f>
        <v>1</v>
      </c>
      <c r="P494" s="313">
        <f>N494/F494</f>
        <v>25</v>
      </c>
      <c r="AX494" s="213" t="s">
        <v>215</v>
      </c>
      <c r="AY494" s="213" t="s">
        <v>185</v>
      </c>
      <c r="AZ494" s="213" t="s">
        <v>186</v>
      </c>
      <c r="BA494" s="213" t="s">
        <v>191</v>
      </c>
      <c r="BB494" s="213" t="s">
        <v>194</v>
      </c>
      <c r="BC494" s="213" t="s">
        <v>192</v>
      </c>
      <c r="BD494" s="213" t="s">
        <v>193</v>
      </c>
      <c r="BE494" s="213" t="s">
        <v>202</v>
      </c>
      <c r="BF494" s="213" t="s">
        <v>203</v>
      </c>
      <c r="BG494" s="213" t="s">
        <v>207</v>
      </c>
      <c r="BH494" s="213" t="s">
        <v>204</v>
      </c>
      <c r="BI494" s="213" t="s">
        <v>205</v>
      </c>
      <c r="BJ494" s="213" t="s">
        <v>196</v>
      </c>
      <c r="BK494" s="217" t="s">
        <v>275</v>
      </c>
      <c r="BL494" s="256" t="s">
        <v>206</v>
      </c>
      <c r="BM494" s="213" t="s">
        <v>199</v>
      </c>
      <c r="BN494" s="255" t="s">
        <v>276</v>
      </c>
      <c r="BO494" s="217" t="s">
        <v>209</v>
      </c>
      <c r="BP494" s="213" t="s">
        <v>200</v>
      </c>
      <c r="BQ494" s="213" t="s">
        <v>197</v>
      </c>
      <c r="BR494" s="213" t="s">
        <v>198</v>
      </c>
      <c r="BS494" s="213" t="s">
        <v>195</v>
      </c>
      <c r="BT494" s="213" t="s">
        <v>225</v>
      </c>
      <c r="BU494" s="213" t="s">
        <v>210</v>
      </c>
      <c r="BV494" s="213" t="s">
        <v>211</v>
      </c>
      <c r="BW494" s="101" t="e">
        <f t="shared" si="13"/>
        <v>#VALUE!</v>
      </c>
      <c r="BX494" s="213"/>
      <c r="BY494" s="269"/>
      <c r="BZ494" s="4"/>
      <c r="CA494" s="4"/>
      <c r="CB494" s="4"/>
      <c r="CC494" s="4"/>
      <c r="CD494" s="4"/>
      <c r="CE494" s="4"/>
      <c r="CF494" s="4"/>
      <c r="CG494" s="5"/>
      <c r="CH494" s="5"/>
      <c r="CI494" s="5"/>
      <c r="CJ494" s="4"/>
      <c r="CK494" s="4"/>
      <c r="CL494" s="4"/>
      <c r="CM494" s="4"/>
      <c r="CN494" s="4"/>
      <c r="CO494" s="4"/>
      <c r="CP494" s="4"/>
      <c r="CQ494" s="4"/>
      <c r="CR494" s="4"/>
      <c r="CS494" s="5"/>
      <c r="CT494" s="5"/>
    </row>
    <row r="495" spans="4:98" ht="21" hidden="1" customHeight="1" x14ac:dyDescent="0.3">
      <c r="F495" s="213" t="s">
        <v>195</v>
      </c>
      <c r="H495" s="213" t="s">
        <v>204</v>
      </c>
      <c r="I495" s="213" t="s">
        <v>205</v>
      </c>
      <c r="J495" s="213" t="s">
        <v>196</v>
      </c>
      <c r="L495" s="213" t="s">
        <v>198</v>
      </c>
      <c r="N495" s="213" t="s">
        <v>277</v>
      </c>
      <c r="O495" s="299" t="s">
        <v>274</v>
      </c>
      <c r="P495" s="315"/>
      <c r="AX495" s="218" t="str">
        <f>$B$73</f>
        <v>L021.23.05.S1</v>
      </c>
      <c r="AY495" s="105">
        <v>1</v>
      </c>
      <c r="AZ495" s="105" t="str">
        <f>IF(COUNTIFS($B$71,"&lt;&gt;"&amp;"",$B$71,"&lt;&gt;practic?*",$B$71,"&lt;&gt;*op?ional*",$B$71,"&lt;&gt;*Disciplin? facultativ?*", $B$71,"&lt;&gt;*Examen de diplom?*"),$B$71,"")</f>
        <v>Sisteme încorporate</v>
      </c>
      <c r="BA495" s="105">
        <f t="shared" ref="BA495:BA505" si="80">IF($AZ495="","",ROUND(RIGHT($B$70,1)/2,0))</f>
        <v>3</v>
      </c>
      <c r="BB495" s="105" t="str">
        <f t="shared" ref="BB495:BB505" si="81">IF($AZ495="","",RIGHT($B$70,1))</f>
        <v>5</v>
      </c>
      <c r="BC495" s="105" t="str">
        <f>IF($AZ495="","",$F$73)</f>
        <v>E</v>
      </c>
      <c r="BD495" s="105" t="str">
        <f>IF($AZ495="","","DI")</f>
        <v>DI</v>
      </c>
      <c r="BE495" s="104">
        <f>IF($AZ495&lt;&gt;"",ROUND(BH495/14,1),"")</f>
        <v>2</v>
      </c>
      <c r="BF495" s="104">
        <f>IF($AZ495&lt;&gt;"",ROUND(BI495/14,1),"")</f>
        <v>2.5</v>
      </c>
      <c r="BG495" s="104">
        <f>IF($AZ495&lt;&gt;"",BE495+BF495,"")</f>
        <v>4.5</v>
      </c>
      <c r="BH495" s="105">
        <f>IF(COUNTIFS($B$71,"&lt;&gt;"&amp;"",$B$71,"&lt;&gt;practic?*",$B$71,"&lt;&gt;*Elaborare proiect de diplom?*",$B$71,"&lt;&gt;*op?ional*",$B$71,"&lt;&gt;*Disciplin? facultativ?*", $B$71,"&lt;&gt;*Examen de diplom?*"),$G$73,"")</f>
        <v>28</v>
      </c>
      <c r="BI495" s="105">
        <f>IF(COUNTIFS($B$71,"&lt;&gt;"&amp;"",$B$71,"&lt;&gt;practic?*",$B$71,"&lt;&gt;*Elaborare proiect de diplom?*",$B$71,"&lt;&gt;*op?ional*",$B$71,"&lt;&gt;*Disciplin? facultativ?*", $B$71,"&lt;&gt;*Examen de diplom?*"),($H$73+$I$73+$J$73),"")</f>
        <v>35</v>
      </c>
      <c r="BJ495" s="104">
        <f>IF($AZ495&lt;&gt;"",BH495+BI495,"")</f>
        <v>63</v>
      </c>
      <c r="BK495" s="101">
        <f>IF($AZ495&lt;&gt;"",ROUND(BN495/14,1),"")</f>
        <v>0</v>
      </c>
      <c r="BL495" s="101">
        <f>IF($AZ495&lt;&gt;"",ROUND(BO495/14,1),"")</f>
        <v>0</v>
      </c>
      <c r="BM495" s="104">
        <f>IF($AZ495="","",IF($BK495&lt;&gt;"",$BK495,0)+IF($BL495&lt;&gt;"",$BL495,0))</f>
        <v>0</v>
      </c>
      <c r="BN495" s="101">
        <f>IF(AZ495&lt;&gt;"",K$73,"")</f>
        <v>0</v>
      </c>
      <c r="BO495" s="105" t="str">
        <f>IF(COUNTIF($AZ495,"=*Elaborare proiect de diplom?*"),$J$73,"0")</f>
        <v>0</v>
      </c>
      <c r="BP495" s="104">
        <f>IF($AZ495="","",IF($BN495&lt;&gt;"",$BN495,0)+IF($BO495&lt;&gt;"",$BO495,0))</f>
        <v>0</v>
      </c>
      <c r="BQ495" s="101">
        <f>IF($AZ495&lt;&gt;"",ROUND(BR495/14,1),"")</f>
        <v>4.4000000000000004</v>
      </c>
      <c r="BR495" s="105">
        <f>IF(COUNTIFS($B$71,"&lt;&gt;"&amp;"",$B$71,"&lt;&gt;practic?*",$B$71,"&lt;&gt;*op?ional*",$B$71,"&lt;&gt;*Disciplin? facultativ?*", $B$71,"&lt;&gt;*Examen de diplom?*"),IF($M$73&lt;&gt;"",ROUND($M$73,1),""),"")</f>
        <v>62</v>
      </c>
      <c r="BS495" s="105">
        <f>IF($AZ495="","",$E$73)</f>
        <v>5</v>
      </c>
      <c r="BT495" s="105" t="str">
        <f>IF(COUNTIFS($B$71,"&lt;&gt;"&amp;"",$B$71,"&lt;&gt;practic?*",$B$71,"&lt;&gt;*op?ional*",$B$71,"&lt;&gt;*Disciplin? facultativ?*", $B$71,"&lt;&gt;*Examen de diplom?*"),$L$73,"")</f>
        <v>DS</v>
      </c>
      <c r="BU495" s="104">
        <f>IF($AZ495="","",IF($BG495&lt;&gt;"",$BG495,0)+IF($BM495&lt;&gt;"",$BM495,0)+IF($BQ495&lt;&gt;"",$BQ495,0))</f>
        <v>8.9</v>
      </c>
      <c r="BV495" s="105">
        <f>IF($AZ495="","",IF($BJ495&lt;&gt;"",$BJ495,0)+IF($BP495&lt;&gt;"",$BP495,0)+IF($BR495&lt;&gt;"",$BR495,0))</f>
        <v>125</v>
      </c>
      <c r="BW495" s="101" t="str">
        <f t="shared" si="13"/>
        <v>2025</v>
      </c>
      <c r="BX495" s="102"/>
      <c r="BY495" s="4"/>
      <c r="BZ495" s="4"/>
      <c r="CA495" s="4"/>
      <c r="CB495" s="4"/>
      <c r="CC495" s="4"/>
      <c r="CD495" s="4"/>
      <c r="CE495" s="4"/>
      <c r="CF495" s="4"/>
      <c r="CG495" s="5"/>
      <c r="CH495" s="5"/>
      <c r="CI495" s="5"/>
      <c r="CJ495" s="4"/>
      <c r="CK495" s="4"/>
      <c r="CL495" s="4"/>
      <c r="CM495" s="4"/>
      <c r="CN495" s="4"/>
      <c r="CO495" s="4"/>
      <c r="CP495" s="4"/>
      <c r="CQ495" s="4"/>
      <c r="CR495" s="4"/>
      <c r="CS495" s="5"/>
      <c r="CT495" s="5"/>
    </row>
    <row r="496" spans="4:98" ht="21" hidden="1" customHeight="1" x14ac:dyDescent="0.25">
      <c r="D496" s="300">
        <f>IF(AND((F496&gt;0), (N496&gt;0)),1,0)</f>
        <v>1</v>
      </c>
      <c r="F496" s="105">
        <f>$E$73</f>
        <v>5</v>
      </c>
      <c r="H496" s="105">
        <f>$G$73</f>
        <v>28</v>
      </c>
      <c r="I496" s="105">
        <f>$H$73+$I$73+$J$73</f>
        <v>35</v>
      </c>
      <c r="J496" s="104">
        <f>H496+I496</f>
        <v>63</v>
      </c>
      <c r="K496" s="4">
        <f>$K$73</f>
        <v>0</v>
      </c>
      <c r="L496" s="105">
        <f>$M$73</f>
        <v>62</v>
      </c>
      <c r="N496" s="101">
        <f>IF(ISNUMBER(L496+K496+J496), L496+K496+J496,0)</f>
        <v>125</v>
      </c>
      <c r="O496" s="300" t="b">
        <f>IF(D496=0,TRUE, IF(N496/25=F496,TRUE,FALSE))</f>
        <v>1</v>
      </c>
      <c r="P496" s="314">
        <f t="shared" ref="P496:P518" si="82">N496/F496</f>
        <v>25</v>
      </c>
      <c r="AX496" s="102" t="str">
        <f>$B$76</f>
        <v>L021.23.05.D2</v>
      </c>
      <c r="AY496" s="101">
        <v>2</v>
      </c>
      <c r="AZ496" s="101" t="str">
        <f>IF(COUNTIFS($B$74,"&lt;&gt;"&amp;"",$B$74,"&lt;&gt;practic?*",$B$74,"&lt;&gt;*op?ional*",$B$74,"&lt;&gt;*Disciplin? facultativ?*", $B$74,"&lt;&gt;*Examen de diplom?*"),$B$74,"")</f>
        <v>Sisteme automate</v>
      </c>
      <c r="BA496" s="101">
        <f t="shared" si="80"/>
        <v>3</v>
      </c>
      <c r="BB496" s="101" t="str">
        <f t="shared" si="81"/>
        <v>5</v>
      </c>
      <c r="BC496" s="101" t="str">
        <f>IF($AZ496="","",$F$76)</f>
        <v>E</v>
      </c>
      <c r="BD496" s="101" t="str">
        <f>IF($AZ496="","","DI")</f>
        <v>DI</v>
      </c>
      <c r="BE496" s="104">
        <f t="shared" ref="BE496:BE505" si="83">IF($AZ496&lt;&gt;"",ROUND(BH496/14,1),"")</f>
        <v>2</v>
      </c>
      <c r="BF496" s="104">
        <f t="shared" ref="BF496:BF505" si="84">IF($AZ496&lt;&gt;"",ROUND(BI496/14,1),"")</f>
        <v>2</v>
      </c>
      <c r="BG496" s="104">
        <f t="shared" ref="BG496:BG517" si="85">IF($AZ496&lt;&gt;"",BE496+BF496,"")</f>
        <v>4</v>
      </c>
      <c r="BH496" s="101">
        <f>IF(COUNTIFS($B$74,"&lt;&gt;"&amp;"",$B$74,"&lt;&gt;practic?*",$B$74,"&lt;&gt;*Elaborare proiect de diplom?*",$B$74,"&lt;&gt;*op?ional*",$B$74,"&lt;&gt;*Disciplin? facultativ?*", $B$74,"&lt;&gt;*Examen de diplom?*"),$G$76,"")</f>
        <v>28</v>
      </c>
      <c r="BI496" s="101">
        <f>IF(COUNTIFS($B$74,"&lt;&gt;"&amp;"",$B$74,"&lt;&gt;practic?*",$B$74,"&lt;&gt;*Elaborare proiect de diplom?*",$B$74,"&lt;&gt;*op?ional*",$B$74,"&lt;&gt;*Disciplin? facultativ?*", $B$74,"&lt;&gt;*Examen de diplom?*"),($H$76+$I$76+$J$76),"")</f>
        <v>28</v>
      </c>
      <c r="BJ496" s="104">
        <f t="shared" ref="BJ496:BJ505" si="86">IF($AZ496&lt;&gt;"",BH496+BI496,"")</f>
        <v>56</v>
      </c>
      <c r="BK496" s="101">
        <f t="shared" ref="BK496:BK505" si="87">IF($AZ496&lt;&gt;"",ROUND(BN496/14,1),"")</f>
        <v>0</v>
      </c>
      <c r="BL496" s="101">
        <f t="shared" ref="BL496:BL505" si="88">IF($AZ496&lt;&gt;"",ROUND(BO496/14,1),"")</f>
        <v>0</v>
      </c>
      <c r="BM496" s="104">
        <f t="shared" ref="BM496:BM505" si="89">IF($AZ496="","",IF($BK496&lt;&gt;"",$BK496,0)+IF($BL496&lt;&gt;"",$BL496,0))</f>
        <v>0</v>
      </c>
      <c r="BN496" s="101">
        <f>IF(AZ496&lt;&gt;"",K$76,"")</f>
        <v>0</v>
      </c>
      <c r="BO496" s="105" t="str">
        <f>IF(COUNTIF($AZ496,"=*Elaborare proiect de diplom?*"),$J$76,"0")</f>
        <v>0</v>
      </c>
      <c r="BP496" s="104">
        <f t="shared" ref="BP496:BP505" si="90">IF($AZ496="","",IF($BN496&lt;&gt;"",$BN496,0)+IF($BO496&lt;&gt;"",$BO496,0))</f>
        <v>0</v>
      </c>
      <c r="BQ496" s="101">
        <f t="shared" ref="BQ496:BQ505" si="91">IF($AZ496&lt;&gt;"",ROUND(BR496/14,1),"")</f>
        <v>4.9000000000000004</v>
      </c>
      <c r="BR496" s="101">
        <f>IF(COUNTIFS($B$74,"&lt;&gt;"&amp;"",$B$74,"&lt;&gt;practic?*",$B$74,"&lt;&gt;*op?ional*",$B$74,"&lt;&gt;*Disciplin? facultativ?*", $B$74,"&lt;&gt;*Examen de diplom?*"),IF($M$76&lt;&gt;"",ROUND($M$76,1),""),"")</f>
        <v>69</v>
      </c>
      <c r="BS496" s="101">
        <f>IF($AZ496="","",$E$76)</f>
        <v>5</v>
      </c>
      <c r="BT496" s="101" t="str">
        <f>IF(COUNTIFS($B$74,"&lt;&gt;"&amp;"",$B$74,"&lt;&gt;practic?*",$B$74,"&lt;&gt;*op?ional*",$B$74,"&lt;&gt;*Disciplin? facultativ?*", $B$74,"&lt;&gt;*Examen de diplom?*"),$L$76,"")</f>
        <v>DD</v>
      </c>
      <c r="BU496" s="104">
        <f>IF($AZ496="","",IF($BG496&lt;&gt;"",$BG496,0)+IF($BM496&lt;&gt;"",$BM496,0)+IF($BQ496&lt;&gt;"",$BQ496,0))</f>
        <v>8.9</v>
      </c>
      <c r="BV496" s="105">
        <f t="shared" ref="BV496:BV505" si="92">IF($AZ496="","",IF($BJ496&lt;&gt;"",$BJ496,0)+IF($BP496&lt;&gt;"",$BP496,0)+IF($BR496&lt;&gt;"",$BR496,0))</f>
        <v>125</v>
      </c>
      <c r="BW496" s="101" t="str">
        <f t="shared" si="13"/>
        <v>2025</v>
      </c>
      <c r="BX496" s="102"/>
      <c r="BY496" s="4"/>
      <c r="BZ496" s="4"/>
      <c r="CA496" s="4"/>
      <c r="CB496" s="4"/>
      <c r="CC496" s="4"/>
      <c r="CD496" s="4"/>
      <c r="CE496" s="4"/>
      <c r="CF496" s="4"/>
      <c r="CG496" s="5"/>
      <c r="CH496" s="5"/>
      <c r="CI496" s="5"/>
      <c r="CJ496" s="4"/>
      <c r="CK496" s="4"/>
      <c r="CL496" s="4"/>
      <c r="CM496" s="4"/>
      <c r="CN496" s="4"/>
      <c r="CO496" s="4"/>
      <c r="CP496" s="4"/>
      <c r="CQ496" s="4"/>
      <c r="CR496" s="4"/>
      <c r="CS496" s="5"/>
      <c r="CT496" s="5"/>
    </row>
    <row r="497" spans="4:98" ht="21" hidden="1" customHeight="1" x14ac:dyDescent="0.25">
      <c r="D497" s="300">
        <f t="shared" ref="D497:D506" si="93">IF(AND((F497&gt;0), (N497&gt;0)),1,0)</f>
        <v>1</v>
      </c>
      <c r="F497" s="101">
        <f>$E$76</f>
        <v>5</v>
      </c>
      <c r="H497" s="101">
        <f>$G$76</f>
        <v>28</v>
      </c>
      <c r="I497" s="101">
        <f>$H$76+$I$76+$J$76</f>
        <v>28</v>
      </c>
      <c r="J497" s="104">
        <f t="shared" ref="J497:J506" si="94">H497+I497</f>
        <v>56</v>
      </c>
      <c r="K497" s="4">
        <f>$K$76</f>
        <v>0</v>
      </c>
      <c r="L497" s="101">
        <f>$M$76</f>
        <v>69</v>
      </c>
      <c r="N497" s="101">
        <f t="shared" ref="N497:N506" si="95">IF(ISNUMBER(L497+K497+J497), L497+K497+J497,0)</f>
        <v>125</v>
      </c>
      <c r="O497" s="300" t="b">
        <f t="shared" ref="O497:O506" si="96">IF(D497=0,TRUE, IF(N497/25=F497,TRUE,FALSE))</f>
        <v>1</v>
      </c>
      <c r="P497" s="314">
        <f t="shared" si="82"/>
        <v>25</v>
      </c>
      <c r="AX497" s="102" t="str">
        <f>$B$79</f>
        <v>L021.23.05.S3</v>
      </c>
      <c r="AY497" s="101">
        <v>3</v>
      </c>
      <c r="AZ497" s="101" t="str">
        <f>IF(COUNTIFS($B$77,"&lt;&gt;"&amp;"",$B$77,"&lt;&gt;practic?*",$B$77,"&lt;&gt;*op?ional*",$B$77,"&lt;&gt;*Disciplin? facultativ?*", $B$77,"&lt;&gt;*Examen de diplom?*"),$B$77,"")</f>
        <v>Programare Java</v>
      </c>
      <c r="BA497" s="101">
        <f t="shared" si="80"/>
        <v>3</v>
      </c>
      <c r="BB497" s="101" t="str">
        <f t="shared" si="81"/>
        <v>5</v>
      </c>
      <c r="BC497" s="101" t="str">
        <f>IF($AZ497="","",$F$79)</f>
        <v>D</v>
      </c>
      <c r="BD497" s="105" t="str">
        <f t="shared" ref="BD497:BD505" si="97">IF($AZ497="","","DI")</f>
        <v>DI</v>
      </c>
      <c r="BE497" s="104">
        <f t="shared" si="83"/>
        <v>2</v>
      </c>
      <c r="BF497" s="104">
        <f t="shared" si="84"/>
        <v>2</v>
      </c>
      <c r="BG497" s="104">
        <f t="shared" si="85"/>
        <v>4</v>
      </c>
      <c r="BH497" s="101">
        <f>IF(COUNTIFS($B$77,"&lt;&gt;"&amp;"",$B$77,"&lt;&gt;practic?*",$B$77,"&lt;&gt;*Elaborare proiect de diplom?*",$B$77,"&lt;&gt;*op?ional*",$B$77,"&lt;&gt;*Disciplin? facultativ?*", $B$77,"&lt;&gt;*Examen de diplom?*"),$G$79,"")</f>
        <v>28</v>
      </c>
      <c r="BI497" s="101">
        <f>IF(COUNTIFS($B$77,"&lt;&gt;"&amp;"",$B$77,"&lt;&gt;practic?*",$B$77,"&lt;&gt;*Elaborare proiect de diplom?*",$B$77,"&lt;&gt;*op?ional*",$B$77,"&lt;&gt;*Disciplin? facultativ?*", $B$77,"&lt;&gt;*Examen de diplom?*"),($H$79+$I$79+$J$79),"")</f>
        <v>28</v>
      </c>
      <c r="BJ497" s="104">
        <f t="shared" si="86"/>
        <v>56</v>
      </c>
      <c r="BK497" s="101">
        <f t="shared" si="87"/>
        <v>0</v>
      </c>
      <c r="BL497" s="101">
        <f t="shared" si="88"/>
        <v>0</v>
      </c>
      <c r="BM497" s="104">
        <f t="shared" si="89"/>
        <v>0</v>
      </c>
      <c r="BN497" s="101">
        <f>IF(AZ497&lt;&gt;"",K$79,"")</f>
        <v>0</v>
      </c>
      <c r="BO497" s="105" t="str">
        <f>IF(COUNTIF($AZ497,"=*Elaborare proiect de diplom?*"),$J$79,"0")</f>
        <v>0</v>
      </c>
      <c r="BP497" s="104">
        <f t="shared" si="90"/>
        <v>0</v>
      </c>
      <c r="BQ497" s="101">
        <f t="shared" si="91"/>
        <v>4.9000000000000004</v>
      </c>
      <c r="BR497" s="101">
        <f>IF(COUNTIFS($B$77,"&lt;&gt;"&amp;"",$B$77,"&lt;&gt;practic?*",$B$77,"&lt;&gt;*op?ional*",$B$77,"&lt;&gt;*Disciplin? facultativ?*", $B$77,"&lt;&gt;*Examen de diplom?*"),IF($M$79&lt;&gt;"",ROUND($M$79,1),""),"")</f>
        <v>69</v>
      </c>
      <c r="BS497" s="101">
        <f>IF($AZ497="","",$E$79)</f>
        <v>5</v>
      </c>
      <c r="BT497" s="101" t="str">
        <f>IF(COUNTIFS($B$77,"&lt;&gt;"&amp;"",$B$77,"&lt;&gt;practic?*",$B$77,"&lt;&gt;*op?ional*",$B$77,"&lt;&gt;*Disciplin? facultativ?*", $B$77,"&lt;&gt;*Examen de diplom?*"),$L$79,"")</f>
        <v>DS</v>
      </c>
      <c r="BU497" s="104">
        <f t="shared" ref="BU497:BU505" si="98">IF($AZ497="","",IF($BG497&lt;&gt;"",$BG497,0)+IF($BM497&lt;&gt;"",$BM497,0)+IF($BQ497&lt;&gt;"",$BQ497,0))</f>
        <v>8.9</v>
      </c>
      <c r="BV497" s="105">
        <f t="shared" si="92"/>
        <v>125</v>
      </c>
      <c r="BW497" s="101" t="str">
        <f t="shared" si="13"/>
        <v>2025</v>
      </c>
      <c r="BX497" s="102"/>
      <c r="BY497" s="4"/>
      <c r="BZ497" s="4"/>
      <c r="CA497" s="4"/>
      <c r="CB497" s="4"/>
      <c r="CC497" s="4"/>
      <c r="CD497" s="4"/>
      <c r="CE497" s="4"/>
      <c r="CF497" s="4"/>
      <c r="CG497" s="5"/>
      <c r="CH497" s="5"/>
      <c r="CI497" s="5"/>
      <c r="CJ497" s="4"/>
      <c r="CK497" s="4"/>
      <c r="CL497" s="4"/>
      <c r="CM497" s="4"/>
      <c r="CN497" s="4"/>
      <c r="CO497" s="4"/>
      <c r="CP497" s="4"/>
      <c r="CQ497" s="4"/>
      <c r="CR497" s="4"/>
      <c r="CS497" s="5"/>
      <c r="CT497" s="5"/>
    </row>
    <row r="498" spans="4:98" ht="21" hidden="1" customHeight="1" x14ac:dyDescent="0.25">
      <c r="D498" s="300">
        <f t="shared" si="93"/>
        <v>1</v>
      </c>
      <c r="F498" s="101">
        <f>$E$79</f>
        <v>5</v>
      </c>
      <c r="H498" s="101">
        <f>$G$79</f>
        <v>28</v>
      </c>
      <c r="I498" s="101">
        <f>$H$79+$I$79+$J$79</f>
        <v>28</v>
      </c>
      <c r="J498" s="104">
        <f t="shared" si="94"/>
        <v>56</v>
      </c>
      <c r="K498" s="4">
        <f>$K$79</f>
        <v>0</v>
      </c>
      <c r="L498" s="101">
        <f>$M$79</f>
        <v>69</v>
      </c>
      <c r="N498" s="101">
        <f t="shared" si="95"/>
        <v>125</v>
      </c>
      <c r="O498" s="300" t="b">
        <f t="shared" si="96"/>
        <v>1</v>
      </c>
      <c r="P498" s="314">
        <f t="shared" si="82"/>
        <v>25</v>
      </c>
      <c r="AX498" s="102" t="str">
        <f>$B$82</f>
        <v>L021.23.05.S4-ij</v>
      </c>
      <c r="AY498" s="105">
        <v>4</v>
      </c>
      <c r="AZ498" s="101" t="str">
        <f>IF(COUNTIFS($B$80,"&lt;&gt;"&amp;"",$B$80,"&lt;&gt;practic?*",$B$80,"&lt;&gt;*op?ional*",$B$80,"&lt;&gt;*Disciplin? facultativ?*", $B$80,"&lt;&gt;*Examen de diplom?*"),$B$80,"")</f>
        <v/>
      </c>
      <c r="BA498" s="101" t="str">
        <f t="shared" si="80"/>
        <v/>
      </c>
      <c r="BB498" s="101" t="str">
        <f t="shared" si="81"/>
        <v/>
      </c>
      <c r="BC498" s="101" t="str">
        <f>IF($AZ498="","",$F$82)</f>
        <v/>
      </c>
      <c r="BD498" s="101" t="str">
        <f t="shared" si="97"/>
        <v/>
      </c>
      <c r="BE498" s="104" t="str">
        <f t="shared" si="83"/>
        <v/>
      </c>
      <c r="BF498" s="104" t="str">
        <f t="shared" si="84"/>
        <v/>
      </c>
      <c r="BG498" s="104" t="str">
        <f t="shared" si="85"/>
        <v/>
      </c>
      <c r="BH498" s="101" t="str">
        <f>IF(COUNTIFS($B$80,"&lt;&gt;"&amp;"",$B$80,"&lt;&gt;practic?*",$B$80,"&lt;&gt;*Elaborare proiect de diplom?*",$B$80,"&lt;&gt;*op?ional*",$B$80,"&lt;&gt;*Disciplin? facultativ?*", $B$80,"&lt;&gt;*Examen de diplom?*"),$G$82,"")</f>
        <v/>
      </c>
      <c r="BI498" s="101" t="str">
        <f>IF(COUNTIFS($B$80,"&lt;&gt;"&amp;"",$B$80,"&lt;&gt;practic?*",$B$80,"&lt;&gt;*Elaborare proiect de diplom?*",$B$80,"&lt;&gt;*op?ional*",$B$80,"&lt;&gt;*Disciplin? facultativ?*", $B$80,"&lt;&gt;*Examen de diplom?*"),($H$82+$I$82+$J$82),"")</f>
        <v/>
      </c>
      <c r="BJ498" s="104" t="str">
        <f t="shared" si="86"/>
        <v/>
      </c>
      <c r="BK498" s="101" t="str">
        <f t="shared" si="87"/>
        <v/>
      </c>
      <c r="BL498" s="101" t="str">
        <f t="shared" si="88"/>
        <v/>
      </c>
      <c r="BM498" s="104" t="str">
        <f t="shared" si="89"/>
        <v/>
      </c>
      <c r="BN498" s="101" t="str">
        <f>IF(AZ498&lt;&gt;"",K$82,"")</f>
        <v/>
      </c>
      <c r="BO498" s="105" t="str">
        <f>IF(COUNTIF($AZ498,"=*Elaborare proiect de diplom?*"),$J$82,"0")</f>
        <v>0</v>
      </c>
      <c r="BP498" s="104" t="str">
        <f t="shared" si="90"/>
        <v/>
      </c>
      <c r="BQ498" s="101" t="str">
        <f t="shared" si="91"/>
        <v/>
      </c>
      <c r="BR498" s="101" t="str">
        <f>IF(COUNTIFS($B$80,"&lt;&gt;"&amp;"",$B$80,"&lt;&gt;practic?*",$B$80,"&lt;&gt;*op?ional*",$B$80,"&lt;&gt;*Disciplin? facultativ?*", $B$80,"&lt;&gt;*Examen de diplom?*"),IF($M$82&lt;&gt;"",ROUND($M$82,1),""),"")</f>
        <v/>
      </c>
      <c r="BS498" s="105" t="str">
        <f>IF($AZ498="","",$E$82)</f>
        <v/>
      </c>
      <c r="BT498" s="101" t="str">
        <f>IF(COUNTIFS($B$80,"&lt;&gt;"&amp;"",$B$80,"&lt;&gt;practic?*",$B$80,"&lt;&gt;*op?ional*",$B$80,"&lt;&gt;*Disciplin? facultativ?*", $B$80,"&lt;&gt;*Examen de diplom?*"),$L$82,"")</f>
        <v/>
      </c>
      <c r="BU498" s="104" t="str">
        <f t="shared" si="98"/>
        <v/>
      </c>
      <c r="BV498" s="105" t="str">
        <f t="shared" si="92"/>
        <v/>
      </c>
      <c r="BW498" s="101" t="str">
        <f t="shared" si="13"/>
        <v/>
      </c>
      <c r="BX498" s="102"/>
      <c r="BY498" s="4"/>
      <c r="BZ498" s="4"/>
      <c r="CA498" s="4"/>
      <c r="CB498" s="4"/>
      <c r="CC498" s="4"/>
      <c r="CD498" s="4"/>
      <c r="CE498" s="4"/>
      <c r="CF498" s="4"/>
      <c r="CG498" s="5"/>
      <c r="CH498" s="5"/>
      <c r="CI498" s="5"/>
      <c r="CJ498" s="4"/>
      <c r="CK498" s="4"/>
      <c r="CL498" s="4"/>
      <c r="CM498" s="4"/>
      <c r="CN498" s="4"/>
      <c r="CO498" s="4"/>
      <c r="CP498" s="4"/>
      <c r="CQ498" s="4"/>
      <c r="CR498" s="4"/>
      <c r="CS498" s="5"/>
      <c r="CT498" s="5"/>
    </row>
    <row r="499" spans="4:98" ht="21" hidden="1" customHeight="1" x14ac:dyDescent="0.25">
      <c r="D499" s="300">
        <f t="shared" si="93"/>
        <v>1</v>
      </c>
      <c r="F499" s="105">
        <f>$E$82</f>
        <v>5</v>
      </c>
      <c r="H499" s="105">
        <f>$G$82</f>
        <v>28</v>
      </c>
      <c r="I499" s="101">
        <f>$H$82+$I$82+$J$82</f>
        <v>28</v>
      </c>
      <c r="J499" s="104">
        <f t="shared" si="94"/>
        <v>56</v>
      </c>
      <c r="K499" s="4">
        <f>$K$82</f>
        <v>0</v>
      </c>
      <c r="L499" s="105">
        <f>$M$82</f>
        <v>69</v>
      </c>
      <c r="N499" s="101">
        <f t="shared" si="95"/>
        <v>125</v>
      </c>
      <c r="O499" s="300" t="b">
        <f t="shared" si="96"/>
        <v>1</v>
      </c>
      <c r="P499" s="314">
        <f t="shared" si="82"/>
        <v>25</v>
      </c>
      <c r="AX499" s="102" t="str">
        <f>$B$85</f>
        <v>L021.23.05.S5-ij</v>
      </c>
      <c r="AY499" s="101">
        <v>5</v>
      </c>
      <c r="AZ499" s="101" t="str">
        <f>IF(COUNTIFS($B$83,"&lt;&gt;"&amp;"",$B$83,"&lt;&gt;practic?*",$B$83,"&lt;&gt;*op?ional*",$B$83,"&lt;&gt;*Disciplin? facultativ?*", $B$83,"&lt;&gt;*Examen de diplom?*"),$B$83,"")</f>
        <v/>
      </c>
      <c r="BA499" s="101" t="str">
        <f t="shared" si="80"/>
        <v/>
      </c>
      <c r="BB499" s="101" t="str">
        <f t="shared" si="81"/>
        <v/>
      </c>
      <c r="BC499" s="101" t="str">
        <f>IF($AZ499="","",$F$85)</f>
        <v/>
      </c>
      <c r="BD499" s="105" t="str">
        <f t="shared" si="97"/>
        <v/>
      </c>
      <c r="BE499" s="104" t="str">
        <f t="shared" si="83"/>
        <v/>
      </c>
      <c r="BF499" s="104" t="str">
        <f t="shared" si="84"/>
        <v/>
      </c>
      <c r="BG499" s="104" t="str">
        <f t="shared" si="85"/>
        <v/>
      </c>
      <c r="BH499" s="101" t="str">
        <f>IF(COUNTIFS($B$83,"&lt;&gt;"&amp;"",$B$83,"&lt;&gt;practic?*",$B$83,"&lt;&gt;*Elaborare proiect de diplom?*",$B$83,"&lt;&gt;*op?ional*",$B$83,"&lt;&gt;*Disciplin? facultativ?*", $B$83,"&lt;&gt;*Examen de diplom?*"),$G$85,"")</f>
        <v/>
      </c>
      <c r="BI499" s="101" t="str">
        <f>IF(COUNTIFS($B$83,"&lt;&gt;"&amp;"",$B$83,"&lt;&gt;practic?*",$B$83,"&lt;&gt;*Elaborare proiect de diplom?*",$B$83,"&lt;&gt;*op?ional*",$B$83,"&lt;&gt;*Disciplin? facultativ?*", $B$83,"&lt;&gt;*Examen de diplom?*"),($H$85+$I$85+$J$85),"")</f>
        <v/>
      </c>
      <c r="BJ499" s="104" t="str">
        <f t="shared" si="86"/>
        <v/>
      </c>
      <c r="BK499" s="101" t="str">
        <f t="shared" si="87"/>
        <v/>
      </c>
      <c r="BL499" s="101" t="str">
        <f t="shared" si="88"/>
        <v/>
      </c>
      <c r="BM499" s="104" t="str">
        <f t="shared" si="89"/>
        <v/>
      </c>
      <c r="BN499" s="101" t="str">
        <f>IF(AZ499&lt;&gt;"",K$85,"")</f>
        <v/>
      </c>
      <c r="BO499" s="105" t="str">
        <f>IF(COUNTIF($AZ499,"=*Elaborare proiect de diplom?*"),$J$85,"0")</f>
        <v>0</v>
      </c>
      <c r="BP499" s="104" t="str">
        <f t="shared" si="90"/>
        <v/>
      </c>
      <c r="BQ499" s="101" t="str">
        <f t="shared" si="91"/>
        <v/>
      </c>
      <c r="BR499" s="101" t="str">
        <f>IF(COUNTIFS($B$83,"&lt;&gt;"&amp;"",$B$83,"&lt;&gt;practic?*",$B$83,"&lt;&gt;*op?ional*",$B$83,"&lt;&gt;*Disciplin? facultativ?*", $B$83,"&lt;&gt;*Examen de diplom?*"),IF($M$85&lt;&gt;"",ROUND($M$85,1),""),"")</f>
        <v/>
      </c>
      <c r="BS499" s="101" t="str">
        <f>IF($AZ499="","",$E$85)</f>
        <v/>
      </c>
      <c r="BT499" s="101" t="str">
        <f>IF(COUNTIFS($B$83,"&lt;&gt;"&amp;"",$B$83,"&lt;&gt;practic?*",$B$83,"&lt;&gt;*op?ional*",$B$83,"&lt;&gt;*Disciplin? facultativ?*", $B$83,"&lt;&gt;*Examen de diplom?*"),$L$85,"")</f>
        <v/>
      </c>
      <c r="BU499" s="104" t="str">
        <f t="shared" si="98"/>
        <v/>
      </c>
      <c r="BV499" s="105" t="str">
        <f t="shared" si="92"/>
        <v/>
      </c>
      <c r="BW499" s="101" t="str">
        <f t="shared" si="13"/>
        <v/>
      </c>
      <c r="BX499" s="102"/>
      <c r="BY499" s="4"/>
      <c r="BZ499" s="4"/>
      <c r="CA499" s="4"/>
      <c r="CB499" s="4"/>
      <c r="CC499" s="4"/>
      <c r="CD499" s="4"/>
      <c r="CE499" s="4"/>
      <c r="CF499" s="4"/>
      <c r="CG499" s="5"/>
      <c r="CH499" s="5"/>
      <c r="CI499" s="5"/>
      <c r="CJ499" s="4"/>
      <c r="CK499" s="4"/>
      <c r="CL499" s="4"/>
      <c r="CM499" s="4"/>
      <c r="CN499" s="4"/>
      <c r="CO499" s="4"/>
      <c r="CP499" s="4"/>
      <c r="CQ499" s="4"/>
      <c r="CR499" s="4"/>
      <c r="CS499" s="5"/>
      <c r="CT499" s="5"/>
    </row>
    <row r="500" spans="4:98" ht="21" hidden="1" customHeight="1" x14ac:dyDescent="0.25">
      <c r="D500" s="300">
        <f t="shared" si="93"/>
        <v>1</v>
      </c>
      <c r="F500" s="101">
        <f>$E$85</f>
        <v>5</v>
      </c>
      <c r="H500" s="101">
        <f>$G$85</f>
        <v>28</v>
      </c>
      <c r="I500" s="101">
        <f>$H$85+$I$85+$J$85</f>
        <v>28</v>
      </c>
      <c r="J500" s="104">
        <f t="shared" si="94"/>
        <v>56</v>
      </c>
      <c r="K500" s="4">
        <f>$K$85</f>
        <v>0</v>
      </c>
      <c r="L500" s="101">
        <f>$M$85</f>
        <v>69</v>
      </c>
      <c r="N500" s="101">
        <f t="shared" si="95"/>
        <v>125</v>
      </c>
      <c r="O500" s="300" t="b">
        <f t="shared" si="96"/>
        <v>1</v>
      </c>
      <c r="P500" s="314">
        <f t="shared" si="82"/>
        <v>25</v>
      </c>
      <c r="AX500" s="102" t="str">
        <f>$B$88</f>
        <v>L021.23.05.D6-ij</v>
      </c>
      <c r="AY500" s="101">
        <v>6</v>
      </c>
      <c r="AZ500" s="101" t="str">
        <f>IF(COUNTIFS($B$86,"&lt;&gt;"&amp;"",$B$86,"&lt;&gt;practic?*",$B$86,"&lt;&gt;*op?ional*",$B$86,"&lt;&gt;*Disciplin? facultativ?*", $B$86,"&lt;&gt;*Examen de diplom?*"),$B$86,"")</f>
        <v/>
      </c>
      <c r="BA500" s="101" t="str">
        <f t="shared" si="80"/>
        <v/>
      </c>
      <c r="BB500" s="101" t="str">
        <f t="shared" si="81"/>
        <v/>
      </c>
      <c r="BC500" s="101" t="str">
        <f>IF($AZ500="","",$F$88)</f>
        <v/>
      </c>
      <c r="BD500" s="101" t="str">
        <f t="shared" si="97"/>
        <v/>
      </c>
      <c r="BE500" s="104" t="str">
        <f t="shared" si="83"/>
        <v/>
      </c>
      <c r="BF500" s="104" t="str">
        <f t="shared" si="84"/>
        <v/>
      </c>
      <c r="BG500" s="104" t="str">
        <f t="shared" si="85"/>
        <v/>
      </c>
      <c r="BH500" s="101" t="str">
        <f>IF(COUNTIFS($B$86,"&lt;&gt;"&amp;"",$B$86,"&lt;&gt;practic?*",$B$86,"&lt;&gt;*Elaborare proiect de diplom?*",$B$86,"&lt;&gt;*op?ional*",$B$86,"&lt;&gt;*Disciplin? facultativ?*", $B$86,"&lt;&gt;*Examen de diplom?*"),$G$88,"")</f>
        <v/>
      </c>
      <c r="BI500" s="101" t="str">
        <f>IF(COUNTIFS($B$86,"&lt;&gt;"&amp;"",$B$86,"&lt;&gt;practic?*",$B$86,"&lt;&gt;*Elaborare proiect de diplom?*",$B$86,"&lt;&gt;*op?ional*",$B$86,"&lt;&gt;*Disciplin? facultativ?*", $B$86,"&lt;&gt;*Examen de diplom?*"),($H$88+$I$88+$J$88),"")</f>
        <v/>
      </c>
      <c r="BJ500" s="104" t="str">
        <f t="shared" si="86"/>
        <v/>
      </c>
      <c r="BK500" s="101" t="str">
        <f t="shared" si="87"/>
        <v/>
      </c>
      <c r="BL500" s="101" t="str">
        <f t="shared" si="88"/>
        <v/>
      </c>
      <c r="BM500" s="104" t="str">
        <f t="shared" si="89"/>
        <v/>
      </c>
      <c r="BN500" s="101" t="str">
        <f>IF(AZ500&lt;&gt;"",K$88,"")</f>
        <v/>
      </c>
      <c r="BO500" s="105" t="str">
        <f>IF(COUNTIF($AZ500,"=*Elaborare proiect de diplom?*"),$J$88,"0")</f>
        <v>0</v>
      </c>
      <c r="BP500" s="104" t="str">
        <f t="shared" si="90"/>
        <v/>
      </c>
      <c r="BQ500" s="101" t="str">
        <f t="shared" si="91"/>
        <v/>
      </c>
      <c r="BR500" s="101" t="str">
        <f>IF(COUNTIFS($B$86,"&lt;&gt;"&amp;"",$B$86,"&lt;&gt;practic?*",$B$86,"&lt;&gt;*op?ional*",$B$86,"&lt;&gt;*Disciplin? facultativ?*", $B$86,"&lt;&gt;*Examen de diplom?*"),IF($M$88&lt;&gt;"",ROUND($M$88,1),""),"")</f>
        <v/>
      </c>
      <c r="BS500" s="101" t="str">
        <f>IF($AZ500="","",$E$88)</f>
        <v/>
      </c>
      <c r="BT500" s="101" t="str">
        <f>IF(COUNTIFS($B$86,"&lt;&gt;"&amp;"",$B$86,"&lt;&gt;practic?*",$B$86,"&lt;&gt;*op?ional*",$B$86,"&lt;&gt;*Disciplin? facultativ?*", $B$86,"&lt;&gt;*Examen de diplom?*"),$L$88,"")</f>
        <v/>
      </c>
      <c r="BU500" s="104" t="str">
        <f t="shared" si="98"/>
        <v/>
      </c>
      <c r="BV500" s="105" t="str">
        <f t="shared" si="92"/>
        <v/>
      </c>
      <c r="BW500" s="101" t="str">
        <f t="shared" si="13"/>
        <v/>
      </c>
      <c r="BX500" s="102"/>
      <c r="BY500" s="4"/>
      <c r="BZ500" s="4"/>
      <c r="CA500" s="4"/>
      <c r="CB500" s="4"/>
      <c r="CC500" s="4"/>
      <c r="CD500" s="4"/>
      <c r="CE500" s="4"/>
      <c r="CF500" s="4"/>
      <c r="CG500" s="5"/>
      <c r="CH500" s="5"/>
      <c r="CI500" s="5"/>
      <c r="CJ500" s="4"/>
      <c r="CK500" s="4"/>
      <c r="CL500" s="4"/>
      <c r="CM500" s="4"/>
      <c r="CN500" s="4"/>
      <c r="CO500" s="4"/>
      <c r="CP500" s="4"/>
      <c r="CQ500" s="4"/>
      <c r="CR500" s="4"/>
      <c r="CS500" s="5"/>
      <c r="CT500" s="5"/>
    </row>
    <row r="501" spans="4:98" ht="21" hidden="1" customHeight="1" x14ac:dyDescent="0.25">
      <c r="D501" s="300">
        <f t="shared" si="93"/>
        <v>1</v>
      </c>
      <c r="F501" s="101">
        <f>$E$88</f>
        <v>2</v>
      </c>
      <c r="H501" s="101">
        <f>$G$88</f>
        <v>14</v>
      </c>
      <c r="I501" s="101">
        <f>$H$88+$I$88+$J$88</f>
        <v>28</v>
      </c>
      <c r="J501" s="104">
        <f t="shared" si="94"/>
        <v>42</v>
      </c>
      <c r="K501" s="4">
        <f>$K$88</f>
        <v>0</v>
      </c>
      <c r="L501" s="101">
        <f>$M$88</f>
        <v>8</v>
      </c>
      <c r="N501" s="101">
        <f t="shared" si="95"/>
        <v>50</v>
      </c>
      <c r="O501" s="300" t="b">
        <f t="shared" si="96"/>
        <v>1</v>
      </c>
      <c r="P501" s="314">
        <f t="shared" si="82"/>
        <v>25</v>
      </c>
      <c r="AX501" s="102" t="str">
        <f>$B$91</f>
        <v>L021.23.05.C7</v>
      </c>
      <c r="AY501" s="105">
        <v>7</v>
      </c>
      <c r="AZ501" s="101" t="str">
        <f>IF(COUNTIFS($B$89,"&lt;&gt;"&amp;"",$B$89,"&lt;&gt;practic?*",$B$89,"&lt;&gt;*op?ional*",$B$89,"&lt;&gt;*Disciplin? facultativ?*",$B$89,"&lt;&gt;*Examen de diplom?*"),$B$89,"")</f>
        <v>Management și Marketing</v>
      </c>
      <c r="BA501" s="101">
        <f t="shared" si="80"/>
        <v>3</v>
      </c>
      <c r="BB501" s="105" t="str">
        <f t="shared" si="81"/>
        <v>5</v>
      </c>
      <c r="BC501" s="101" t="str">
        <f>IF($AZ501="","",$F$91)</f>
        <v>D</v>
      </c>
      <c r="BD501" s="105" t="str">
        <f t="shared" si="97"/>
        <v>DI</v>
      </c>
      <c r="BE501" s="104">
        <f t="shared" si="83"/>
        <v>2</v>
      </c>
      <c r="BF501" s="104">
        <f t="shared" si="84"/>
        <v>2</v>
      </c>
      <c r="BG501" s="104">
        <f t="shared" si="85"/>
        <v>4</v>
      </c>
      <c r="BH501" s="101">
        <f>IF(COUNTIFS($B$89,"&lt;&gt;"&amp;"",$B$89,"&lt;&gt;practic?*",$B$89,"&lt;&gt;*Elaborare proiect de diplom?*",$B$89,"&lt;&gt;*op?ional*",$B$89,"&lt;&gt;*Disciplin? facultativ?*", $B$89,"&lt;&gt;*Examen de diplom?*"),$G$91,"")</f>
        <v>28</v>
      </c>
      <c r="BI501" s="101">
        <f>IF(COUNTIFS($B$89,"&lt;&gt;"&amp;"",$B$89,"&lt;&gt;practic?*",$B$89,"&lt;&gt;*Elaborare proiect de diplom?*",$B$89,"&lt;&gt;*op?ional*",$B$89,"&lt;&gt;*Disciplin? facultativ?*", $B$89,"&lt;&gt;*Examen de diplom?*"),($H$91+$I$91+$J$91),"")</f>
        <v>28</v>
      </c>
      <c r="BJ501" s="104">
        <f t="shared" si="86"/>
        <v>56</v>
      </c>
      <c r="BK501" s="101">
        <f t="shared" si="87"/>
        <v>0</v>
      </c>
      <c r="BL501" s="101">
        <f t="shared" si="88"/>
        <v>0</v>
      </c>
      <c r="BM501" s="104">
        <f t="shared" si="89"/>
        <v>0</v>
      </c>
      <c r="BN501" s="101">
        <f>IF(AZ501&lt;&gt;"",K$91,"")</f>
        <v>0</v>
      </c>
      <c r="BO501" s="105" t="str">
        <f>IF(COUNTIF($AZ501,"=*Elaborare proiect de diplom?*"),$J$91,"0")</f>
        <v>0</v>
      </c>
      <c r="BP501" s="104">
        <f t="shared" si="90"/>
        <v>0</v>
      </c>
      <c r="BQ501" s="101">
        <f t="shared" si="91"/>
        <v>1.4</v>
      </c>
      <c r="BR501" s="101">
        <f>IF(COUNTIFS($B$89,"&lt;&gt;"&amp;"",$B$89,"&lt;&gt;practic?*",$B$89,"&lt;&gt;*op?ional*",$B$89,"&lt;&gt;*Disciplin? facultativ?*", $B$89,"&lt;&gt;*Examen de diplom?*"),IF($M$91&lt;&gt;"",ROUND($M$91,1),""),"")</f>
        <v>19</v>
      </c>
      <c r="BS501" s="105">
        <f>IF($AZ501="","",$E$91)</f>
        <v>3</v>
      </c>
      <c r="BT501" s="101" t="str">
        <f>IF(COUNTIFS($B$89,"&lt;&gt;"&amp;"",$B$89,"&lt;&gt;practic?*",$B$89,"&lt;&gt;*op?ional*",$B$89,"&lt;&gt;*Disciplin? facultativ?*", $B$89,"&lt;&gt;*Examen de diplom?*"),$L$91,"")</f>
        <v>DC</v>
      </c>
      <c r="BU501" s="104">
        <f t="shared" si="98"/>
        <v>5.4</v>
      </c>
      <c r="BV501" s="105">
        <f t="shared" si="92"/>
        <v>75</v>
      </c>
      <c r="BW501" s="101" t="str">
        <f t="shared" si="13"/>
        <v>2025</v>
      </c>
      <c r="BX501" s="102"/>
      <c r="BY501" s="4"/>
      <c r="BZ501" s="4"/>
      <c r="CA501" s="4"/>
      <c r="CB501" s="4"/>
      <c r="CC501" s="4"/>
      <c r="CD501" s="4"/>
      <c r="CE501" s="4"/>
      <c r="CF501" s="4"/>
      <c r="CG501" s="5"/>
      <c r="CH501" s="5"/>
      <c r="CI501" s="5"/>
      <c r="CJ501" s="4"/>
      <c r="CK501" s="4"/>
      <c r="CL501" s="4"/>
      <c r="CM501" s="4"/>
      <c r="CN501" s="4"/>
      <c r="CO501" s="4"/>
      <c r="CP501" s="4"/>
      <c r="CQ501" s="4"/>
      <c r="CR501" s="4"/>
      <c r="CS501" s="5"/>
      <c r="CT501" s="5"/>
    </row>
    <row r="502" spans="4:98" ht="21" hidden="1" customHeight="1" x14ac:dyDescent="0.25">
      <c r="D502" s="300">
        <f t="shared" si="93"/>
        <v>1</v>
      </c>
      <c r="F502" s="105">
        <f>$E$91</f>
        <v>3</v>
      </c>
      <c r="H502" s="105">
        <f>$G$91</f>
        <v>28</v>
      </c>
      <c r="I502" s="101">
        <f>$H$91+$I$91+$J$91</f>
        <v>28</v>
      </c>
      <c r="J502" s="104">
        <f t="shared" si="94"/>
        <v>56</v>
      </c>
      <c r="K502" s="4">
        <f>$K$91</f>
        <v>0</v>
      </c>
      <c r="L502" s="105">
        <f>$M$91</f>
        <v>19</v>
      </c>
      <c r="N502" s="101">
        <f t="shared" si="95"/>
        <v>75</v>
      </c>
      <c r="O502" s="300" t="b">
        <f t="shared" si="96"/>
        <v>1</v>
      </c>
      <c r="P502" s="314">
        <f t="shared" si="82"/>
        <v>25</v>
      </c>
      <c r="AX502" s="102" t="str">
        <f>$B$94</f>
        <v/>
      </c>
      <c r="AY502" s="101">
        <v>8</v>
      </c>
      <c r="AZ502" s="101" t="str">
        <f>IF(COUNTIFS($B$92,"&lt;&gt;"&amp;"",$B$92,"&lt;&gt;practic?*",$B$92,"&lt;&gt;*op?ional*",$B$92,"&lt;&gt;*Disciplin? facultativ?*", $B$92,"&lt;&gt;*Examen de diplom?*"),$B$92,"")</f>
        <v/>
      </c>
      <c r="BA502" s="101" t="str">
        <f t="shared" si="80"/>
        <v/>
      </c>
      <c r="BB502" s="101" t="str">
        <f t="shared" si="81"/>
        <v/>
      </c>
      <c r="BC502" s="101" t="str">
        <f>IF($AZ502="","",$F$94)</f>
        <v/>
      </c>
      <c r="BD502" s="101" t="str">
        <f t="shared" si="97"/>
        <v/>
      </c>
      <c r="BE502" s="104" t="str">
        <f t="shared" si="83"/>
        <v/>
      </c>
      <c r="BF502" s="104" t="str">
        <f t="shared" si="84"/>
        <v/>
      </c>
      <c r="BG502" s="104" t="str">
        <f t="shared" si="85"/>
        <v/>
      </c>
      <c r="BH502" s="101" t="str">
        <f>IF(COUNTIFS($B$92,"&lt;&gt;"&amp;"",$B$92,"&lt;&gt;practic?*",$B$92,"&lt;&gt;*Elaborare proiect de diplom?*",$B$92,"&lt;&gt;*op?ional*",$B$92,"&lt;&gt;*Disciplin? facultativ?*", $B$92,"&lt;&gt;*Examen de diplom?*"),$G$94,"")</f>
        <v/>
      </c>
      <c r="BI502" s="101" t="str">
        <f>IF(COUNTIFS($B$92,"&lt;&gt;"&amp;"",$B$92,"&lt;&gt;practic?*",$B$92,"&lt;&gt;*Elaborare proiect de diplom?*",$B$92,"&lt;&gt;*op?ional*",$B$92,"&lt;&gt;*Disciplin? facultativ?*", $B$92,"&lt;&gt;*Examen de diplom?*"),($H$94+$I$94+$J$94),"")</f>
        <v/>
      </c>
      <c r="BJ502" s="104" t="str">
        <f t="shared" si="86"/>
        <v/>
      </c>
      <c r="BK502" s="101" t="str">
        <f t="shared" si="87"/>
        <v/>
      </c>
      <c r="BL502" s="101" t="str">
        <f t="shared" si="88"/>
        <v/>
      </c>
      <c r="BM502" s="104" t="str">
        <f t="shared" si="89"/>
        <v/>
      </c>
      <c r="BN502" s="101" t="str">
        <f>IF(AZ502&lt;&gt;"",K$94,"")</f>
        <v/>
      </c>
      <c r="BO502" s="105" t="str">
        <f>IF(COUNTIF($AZ502,"=*Elaborare proiect de diplom?*"),$J$94,"0")</f>
        <v>0</v>
      </c>
      <c r="BP502" s="104" t="str">
        <f t="shared" si="90"/>
        <v/>
      </c>
      <c r="BQ502" s="101" t="str">
        <f t="shared" si="91"/>
        <v/>
      </c>
      <c r="BR502" s="101" t="str">
        <f>IF(COUNTIFS($B$92,"&lt;&gt;"&amp;"",$B$92,"&lt;&gt;practic?*",$B$92,"&lt;&gt;*op?ional*",$B$92,"&lt;&gt;*Disciplin? facultativ?*", $B$92,"&lt;&gt;*Examen de diplom?*"),IF($M$94&lt;&gt;"",ROUND($M$94,1),""),"")</f>
        <v/>
      </c>
      <c r="BS502" s="101" t="str">
        <f>IF($AZ502="","",$E$94)</f>
        <v/>
      </c>
      <c r="BT502" s="101" t="str">
        <f>IF(COUNTIFS($B$92,"&lt;&gt;"&amp;"",$B$92,"&lt;&gt;practic?*",$B$92,"&lt;&gt;*op?ional*",$B$92,"&lt;&gt;*Disciplin? facultativ?*", $B$92,"&lt;&gt;*Examen de diplom?*"),$L$94,"")</f>
        <v/>
      </c>
      <c r="BU502" s="104" t="str">
        <f t="shared" si="98"/>
        <v/>
      </c>
      <c r="BV502" s="105" t="str">
        <f t="shared" si="92"/>
        <v/>
      </c>
      <c r="BW502" s="101" t="str">
        <f t="shared" si="13"/>
        <v/>
      </c>
      <c r="BX502" s="102"/>
      <c r="BY502" s="4"/>
      <c r="BZ502" s="4"/>
      <c r="CA502" s="4"/>
      <c r="CB502" s="4"/>
      <c r="CC502" s="4"/>
      <c r="CD502" s="4"/>
      <c r="CE502" s="4"/>
      <c r="CF502" s="4"/>
      <c r="CG502" s="5"/>
      <c r="CH502" s="5"/>
      <c r="CI502" s="5"/>
      <c r="CJ502" s="4"/>
      <c r="CK502" s="4"/>
      <c r="CL502" s="4"/>
      <c r="CM502" s="4"/>
      <c r="CN502" s="4"/>
      <c r="CO502" s="4"/>
      <c r="CP502" s="4"/>
      <c r="CQ502" s="4"/>
      <c r="CR502" s="4"/>
      <c r="CS502" s="5"/>
      <c r="CT502" s="5"/>
    </row>
    <row r="503" spans="4:98" ht="21" hidden="1" customHeight="1" x14ac:dyDescent="0.25">
      <c r="D503" s="300">
        <f t="shared" si="93"/>
        <v>0</v>
      </c>
      <c r="F503" s="101">
        <f>$E$94</f>
        <v>0</v>
      </c>
      <c r="H503" s="101">
        <f>$G$94</f>
        <v>0</v>
      </c>
      <c r="I503" s="101">
        <f>$H$94+$I$94+$J$94</f>
        <v>0</v>
      </c>
      <c r="J503" s="104">
        <f t="shared" si="94"/>
        <v>0</v>
      </c>
      <c r="K503" s="4">
        <f>$K$94</f>
        <v>0</v>
      </c>
      <c r="L503" s="101">
        <f>$M$94</f>
        <v>0</v>
      </c>
      <c r="N503" s="101">
        <f t="shared" si="95"/>
        <v>0</v>
      </c>
      <c r="O503" s="300" t="b">
        <f t="shared" si="96"/>
        <v>1</v>
      </c>
      <c r="P503" s="314" t="e">
        <f t="shared" si="82"/>
        <v>#DIV/0!</v>
      </c>
      <c r="AX503" s="102" t="str">
        <f>$B$97</f>
        <v/>
      </c>
      <c r="AY503" s="101">
        <v>9</v>
      </c>
      <c r="AZ503" s="101" t="str">
        <f>IF(COUNTIFS($B$95,"&lt;&gt;"&amp;"",$B$95,"&lt;&gt;practic?*",$B$95,"&lt;&gt;*op?ional*",$B$95,"&lt;&gt;*Disciplin? facultativ?*", $B$95,"&lt;&gt;*Examen de diplom?*"),$B$95,"")</f>
        <v/>
      </c>
      <c r="BA503" s="101" t="str">
        <f t="shared" si="80"/>
        <v/>
      </c>
      <c r="BB503" s="101" t="str">
        <f t="shared" si="81"/>
        <v/>
      </c>
      <c r="BC503" s="101" t="str">
        <f>IF($AZ503="","",$F$97)</f>
        <v/>
      </c>
      <c r="BD503" s="101" t="str">
        <f t="shared" si="97"/>
        <v/>
      </c>
      <c r="BE503" s="104" t="str">
        <f t="shared" si="83"/>
        <v/>
      </c>
      <c r="BF503" s="104" t="str">
        <f t="shared" si="84"/>
        <v/>
      </c>
      <c r="BG503" s="104" t="str">
        <f t="shared" si="85"/>
        <v/>
      </c>
      <c r="BH503" s="101" t="str">
        <f>IF(COUNTIFS($B$95,"&lt;&gt;"&amp;"",$B$95,"&lt;&gt;practic?*",$B$95,"&lt;&gt;*Elaborare proiect de diplom?*",$B$95,"&lt;&gt;*op?ional*",$B$95,"&lt;&gt;*Disciplin? facultativ?*", $B$95,"&lt;&gt;*Examen de diplom?*"),$G$97,"")</f>
        <v/>
      </c>
      <c r="BI503" s="101" t="str">
        <f>IF(COUNTIFS($B$95,"&lt;&gt;"&amp;"",$B$95,"&lt;&gt;practic?*",$B$95,"&lt;&gt;*Elaborare proiect de diplom?*",$B$95,"&lt;&gt;*op?ional*",$B$95,"&lt;&gt;*Disciplin? facultativ?*", $B$95,"&lt;&gt;*Examen de diplom?*"),($H$97+$I$97+$J$97),"")</f>
        <v/>
      </c>
      <c r="BJ503" s="104" t="str">
        <f t="shared" si="86"/>
        <v/>
      </c>
      <c r="BK503" s="101" t="str">
        <f t="shared" si="87"/>
        <v/>
      </c>
      <c r="BL503" s="101" t="str">
        <f t="shared" si="88"/>
        <v/>
      </c>
      <c r="BM503" s="104" t="str">
        <f t="shared" si="89"/>
        <v/>
      </c>
      <c r="BN503" s="101" t="str">
        <f>IF(AZ503&lt;&gt;"",K$97,"")</f>
        <v/>
      </c>
      <c r="BO503" s="105" t="str">
        <f>IF(COUNTIF($AZ503,"=*Elaborare proiect de diplom?*"),$J$97,"0")</f>
        <v>0</v>
      </c>
      <c r="BP503" s="104" t="str">
        <f t="shared" si="90"/>
        <v/>
      </c>
      <c r="BQ503" s="101" t="str">
        <f t="shared" si="91"/>
        <v/>
      </c>
      <c r="BR503" s="101" t="str">
        <f>IF(COUNTIFS($B$95,"&lt;&gt;"&amp;"",$B$95,"&lt;&gt;practic?*",$B$95,"&lt;&gt;*op?ional*",$B$95,"&lt;&gt;*Disciplin? facultativ?*", $B$95,"&lt;&gt;*Examen de diplom?*"),IF($M$97&lt;&gt;"",ROUND($M$97,1),""),"")</f>
        <v/>
      </c>
      <c r="BS503" s="101" t="str">
        <f>IF($AZ503="","",$E$97)</f>
        <v/>
      </c>
      <c r="BT503" s="101" t="str">
        <f>IF(COUNTIFS($B$95,"&lt;&gt;"&amp;"",$B$95,"&lt;&gt;practic?*",$B$95,"&lt;&gt;*op?ional*",$B$95,"&lt;&gt;*Disciplin? facultativ?*", $B$95,"&lt;&gt;*Examen de diplom?*"),$L$97,"")</f>
        <v/>
      </c>
      <c r="BU503" s="104" t="str">
        <f t="shared" si="98"/>
        <v/>
      </c>
      <c r="BV503" s="105" t="str">
        <f t="shared" si="92"/>
        <v/>
      </c>
      <c r="BW503" s="101" t="str">
        <f t="shared" si="13"/>
        <v/>
      </c>
      <c r="BX503" s="102"/>
      <c r="BY503" s="4"/>
      <c r="BZ503" s="4"/>
      <c r="CA503" s="4"/>
      <c r="CB503" s="4"/>
      <c r="CC503" s="4"/>
      <c r="CD503" s="4"/>
      <c r="CE503" s="4"/>
      <c r="CF503" s="4"/>
      <c r="CG503" s="5"/>
      <c r="CH503" s="5"/>
      <c r="CI503" s="5"/>
      <c r="CJ503" s="4"/>
      <c r="CK503" s="4"/>
      <c r="CL503" s="4"/>
      <c r="CM503" s="4"/>
      <c r="CN503" s="4"/>
      <c r="CO503" s="4"/>
      <c r="CP503" s="4"/>
      <c r="CQ503" s="4"/>
      <c r="CR503" s="4"/>
      <c r="CS503" s="5"/>
      <c r="CT503" s="5"/>
    </row>
    <row r="504" spans="4:98" ht="21" hidden="1" customHeight="1" x14ac:dyDescent="0.25">
      <c r="D504" s="300">
        <f t="shared" si="93"/>
        <v>0</v>
      </c>
      <c r="F504" s="101">
        <f>$E$97</f>
        <v>0</v>
      </c>
      <c r="H504" s="101">
        <f>$G$97</f>
        <v>0</v>
      </c>
      <c r="I504" s="101">
        <f>$H$97+$I$97+$J$97</f>
        <v>0</v>
      </c>
      <c r="J504" s="104">
        <f t="shared" si="94"/>
        <v>0</v>
      </c>
      <c r="K504" s="4">
        <f>$K$97</f>
        <v>0</v>
      </c>
      <c r="L504" s="101">
        <f>$M$97</f>
        <v>0</v>
      </c>
      <c r="N504" s="101">
        <f t="shared" si="95"/>
        <v>0</v>
      </c>
      <c r="O504" s="300" t="b">
        <f t="shared" si="96"/>
        <v>1</v>
      </c>
      <c r="P504" s="314" t="e">
        <f t="shared" si="82"/>
        <v>#DIV/0!</v>
      </c>
      <c r="AW504" s="270"/>
      <c r="AX504" s="102" t="str">
        <f>$B$100</f>
        <v/>
      </c>
      <c r="AY504" s="101">
        <v>10</v>
      </c>
      <c r="AZ504" s="101" t="str">
        <f>IF(COUNTIFS($B$98,"&lt;&gt;"&amp;"",$B$98,"&lt;&gt;practic?*",$B$98,"&lt;&gt;*op?ional*",$B$98,"&lt;&gt;*Disciplin? facultativ?*",$B$98,"&lt;&gt;*Examen de diplom?*"),$B$98,"")</f>
        <v/>
      </c>
      <c r="BA504" s="101" t="str">
        <f t="shared" si="80"/>
        <v/>
      </c>
      <c r="BB504" s="101" t="str">
        <f t="shared" si="81"/>
        <v/>
      </c>
      <c r="BC504" s="101" t="str">
        <f>IF($AZ504="","",$F$100)</f>
        <v/>
      </c>
      <c r="BD504" s="105" t="str">
        <f t="shared" si="97"/>
        <v/>
      </c>
      <c r="BE504" s="104" t="str">
        <f t="shared" si="83"/>
        <v/>
      </c>
      <c r="BF504" s="104" t="str">
        <f t="shared" si="84"/>
        <v/>
      </c>
      <c r="BG504" s="104" t="str">
        <f t="shared" si="85"/>
        <v/>
      </c>
      <c r="BH504" s="101" t="str">
        <f>IF(COUNTIFS($B$98,"&lt;&gt;"&amp;"",$B$98,"&lt;&gt;practic?*",$B$98,"&lt;&gt;*Elaborare proiect de diplom?*",$B$98,"&lt;&gt;*op?ional*",$B$98,"&lt;&gt;*Disciplin? facultativ?*", $B$98,"&lt;&gt;*Examen de diplom?*"),$G$100,"")</f>
        <v/>
      </c>
      <c r="BI504" s="101" t="str">
        <f>IF(COUNTIFS($B$98,"&lt;&gt;"&amp;"",$B$98,"&lt;&gt;practic?*",$B$98,"&lt;&gt;*Elaborare proiect de diplom?*",$B$98,"&lt;&gt;*op?ional*",$B$98,"&lt;&gt;*Disciplin? facultativ?*", $B$98,"&lt;&gt;*Examen de diplom?*"),($H$100+$I$100+$J$100),"")</f>
        <v/>
      </c>
      <c r="BJ504" s="104" t="str">
        <f t="shared" si="86"/>
        <v/>
      </c>
      <c r="BK504" s="101" t="str">
        <f t="shared" si="87"/>
        <v/>
      </c>
      <c r="BL504" s="101" t="str">
        <f t="shared" si="88"/>
        <v/>
      </c>
      <c r="BM504" s="104" t="str">
        <f t="shared" si="89"/>
        <v/>
      </c>
      <c r="BN504" s="101" t="str">
        <f>IF(AZ504&lt;&gt;"",K$100,"")</f>
        <v/>
      </c>
      <c r="BO504" s="105" t="str">
        <f>IF(COUNTIF($AZ504,"=*Elaborare proiect de diplom?*"),$J$100,"0")</f>
        <v>0</v>
      </c>
      <c r="BP504" s="104" t="str">
        <f t="shared" si="90"/>
        <v/>
      </c>
      <c r="BQ504" s="101" t="str">
        <f t="shared" si="91"/>
        <v/>
      </c>
      <c r="BR504" s="101" t="str">
        <f>IF(COUNTIFS($B$98,"&lt;&gt;"&amp;"",$B$98,"&lt;&gt;practic?*",$B$98,"&lt;&gt;*op?ional*",$B$98,"&lt;&gt;*Disciplin? facultativ?*", $B$98,"&lt;&gt;*Examen de diplom?*"),IF($M$100&lt;&gt;"",ROUND($M$100,1),""),"")</f>
        <v/>
      </c>
      <c r="BS504" s="101" t="str">
        <f>IF($AZ504="","",$E$100)</f>
        <v/>
      </c>
      <c r="BT504" s="101" t="str">
        <f>IF(COUNTIFS($B$98,"&lt;&gt;"&amp;"",$B$98,"&lt;&gt;practic?*",$B$98,"&lt;&gt;*op?ional*",$B$98,"&lt;&gt;*Disciplin? facultativ?*", $B$98,"&lt;&gt;*Examen de diplom?*"),$L$100,"")</f>
        <v/>
      </c>
      <c r="BU504" s="104" t="str">
        <f t="shared" si="98"/>
        <v/>
      </c>
      <c r="BV504" s="105" t="str">
        <f t="shared" si="92"/>
        <v/>
      </c>
      <c r="BW504" s="101" t="str">
        <f t="shared" si="13"/>
        <v/>
      </c>
      <c r="BX504" s="102"/>
      <c r="BY504" s="4"/>
      <c r="BZ504" s="4"/>
      <c r="CA504" s="4"/>
      <c r="CB504" s="4"/>
      <c r="CC504" s="4"/>
      <c r="CD504" s="4"/>
      <c r="CE504" s="4"/>
      <c r="CF504" s="4"/>
      <c r="CG504" s="5"/>
      <c r="CH504" s="5"/>
      <c r="CI504" s="5"/>
      <c r="CJ504" s="4"/>
      <c r="CK504" s="4"/>
      <c r="CL504" s="4"/>
      <c r="CM504" s="4"/>
      <c r="CN504" s="4"/>
      <c r="CO504" s="4"/>
      <c r="CP504" s="4"/>
      <c r="CQ504" s="4"/>
      <c r="CR504" s="4"/>
      <c r="CS504" s="5"/>
      <c r="CT504" s="5"/>
    </row>
    <row r="505" spans="4:98" ht="21" hidden="1" customHeight="1" x14ac:dyDescent="0.25">
      <c r="D505" s="300">
        <f t="shared" si="93"/>
        <v>0</v>
      </c>
      <c r="F505" s="101">
        <f>$E$100</f>
        <v>0</v>
      </c>
      <c r="H505" s="101">
        <f>$G$100</f>
        <v>0</v>
      </c>
      <c r="I505" s="101">
        <f>$H$100+$I$100+$J$100</f>
        <v>0</v>
      </c>
      <c r="J505" s="104">
        <f t="shared" si="94"/>
        <v>0</v>
      </c>
      <c r="K505" s="4">
        <f>$K$100</f>
        <v>0</v>
      </c>
      <c r="L505" s="101">
        <f>$M$100</f>
        <v>0</v>
      </c>
      <c r="N505" s="101">
        <f t="shared" si="95"/>
        <v>0</v>
      </c>
      <c r="O505" s="300" t="b">
        <f t="shared" si="96"/>
        <v>1</v>
      </c>
      <c r="P505" s="314" t="e">
        <f t="shared" si="82"/>
        <v>#DIV/0!</v>
      </c>
      <c r="AX505" s="102" t="str">
        <f>$B$103</f>
        <v>L021.23.05.f11-ij</v>
      </c>
      <c r="AY505" s="101">
        <v>11</v>
      </c>
      <c r="AZ505" s="101" t="str">
        <f>IF(COUNTIFS($B$101,"&lt;&gt;"&amp;"",$B$101,"&lt;&gt;practic?*",$B$101,"&lt;&gt;*op?ional*",$B$101,"&lt;&gt;*Disciplin? facultativ?*", $B$101,"&lt;&gt;*Examen de diplom?*"),$B$101,"")</f>
        <v/>
      </c>
      <c r="BA505" s="101" t="str">
        <f t="shared" si="80"/>
        <v/>
      </c>
      <c r="BB505" s="101" t="str">
        <f t="shared" si="81"/>
        <v/>
      </c>
      <c r="BC505" s="101" t="str">
        <f>IF($AZ505="","",$F$103)</f>
        <v/>
      </c>
      <c r="BD505" s="101" t="str">
        <f t="shared" si="97"/>
        <v/>
      </c>
      <c r="BE505" s="104" t="str">
        <f t="shared" si="83"/>
        <v/>
      </c>
      <c r="BF505" s="104" t="str">
        <f t="shared" si="84"/>
        <v/>
      </c>
      <c r="BG505" s="104" t="str">
        <f t="shared" si="85"/>
        <v/>
      </c>
      <c r="BH505" s="101" t="str">
        <f>IF(COUNTIFS($B$101,"&lt;&gt;"&amp;"",$B$101,"&lt;&gt;practic?*",$B$101,"&lt;&gt;*Elaborare proiect de diplom?*",$B$101,"&lt;&gt;*op?ional*",$B$101,"&lt;&gt;*Disciplin? facultativ?*", $B$101,"&lt;&gt;*Examen de diplom?*"),$G$103,"")</f>
        <v/>
      </c>
      <c r="BI505" s="101" t="str">
        <f>IF(COUNTIFS($B$101,"&lt;&gt;"&amp;"",$B$101,"&lt;&gt;practic?*",$B$101,"&lt;&gt;*Elaborare proiect de diplom?*",$B$101,"&lt;&gt;*op?ional*",$B$101,"&lt;&gt;*Disciplin? facultativ?*", $B$101,"&lt;&gt;*Examen de diplom?*"),($H$103+$I$103+$J$103),"")</f>
        <v/>
      </c>
      <c r="BJ505" s="104" t="str">
        <f t="shared" si="86"/>
        <v/>
      </c>
      <c r="BK505" s="101" t="str">
        <f t="shared" si="87"/>
        <v/>
      </c>
      <c r="BL505" s="101" t="str">
        <f t="shared" si="88"/>
        <v/>
      </c>
      <c r="BM505" s="104" t="str">
        <f t="shared" si="89"/>
        <v/>
      </c>
      <c r="BN505" s="101" t="str">
        <f>IF(AZ505&lt;&gt;"",K$103,"")</f>
        <v/>
      </c>
      <c r="BO505" s="105" t="str">
        <f>IF(COUNTIF($AZ505,"=*Elaborare proiect de diplom?*"),$J$103,"0")</f>
        <v>0</v>
      </c>
      <c r="BP505" s="104" t="str">
        <f t="shared" si="90"/>
        <v/>
      </c>
      <c r="BQ505" s="101" t="str">
        <f t="shared" si="91"/>
        <v/>
      </c>
      <c r="BR505" s="101" t="str">
        <f>IF(COUNTIFS($B$101,"&lt;&gt;"&amp;"",$B$101,"&lt;&gt;practic?*",$B$101,"&lt;&gt;*op?ional*",$B$101,"&lt;&gt;*Disciplin? facultativ?*", $B$101,"&lt;&gt;*Examen de diplom?*"),IF($M$103&lt;&gt;"",ROUND($M$103,1),""),"")</f>
        <v/>
      </c>
      <c r="BS505" s="105" t="str">
        <f>IF($AZ505="","",$E$103)</f>
        <v/>
      </c>
      <c r="BT505" s="101" t="str">
        <f>IF(COUNTIFS($B$101,"&lt;&gt;"&amp;"",$B$101,"&lt;&gt;practic?*",$B$101,"&lt;&gt;*op?ional*",$B$101,"&lt;&gt;*Disciplin? facultativ?*", $B$101,"&lt;&gt;*Examen de diplom?*"),$L$103,"")</f>
        <v/>
      </c>
      <c r="BU505" s="104" t="str">
        <f t="shared" si="98"/>
        <v/>
      </c>
      <c r="BV505" s="105" t="str">
        <f t="shared" si="92"/>
        <v/>
      </c>
      <c r="BW505" s="101" t="str">
        <f t="shared" si="13"/>
        <v/>
      </c>
      <c r="BX505" s="102"/>
      <c r="BY505" s="4"/>
      <c r="BZ505" s="4"/>
      <c r="CA505" s="4"/>
      <c r="CB505" s="4"/>
      <c r="CC505" s="4"/>
      <c r="CD505" s="4"/>
      <c r="CE505" s="4"/>
      <c r="CF505" s="4"/>
      <c r="CG505" s="5"/>
      <c r="CH505" s="5"/>
      <c r="CI505" s="5"/>
      <c r="CJ505" s="4"/>
      <c r="CK505" s="4"/>
      <c r="CL505" s="4"/>
      <c r="CM505" s="4"/>
      <c r="CN505" s="4"/>
      <c r="CO505" s="4"/>
      <c r="CP505" s="4"/>
      <c r="CQ505" s="4"/>
      <c r="CR505" s="4"/>
      <c r="CS505" s="5"/>
      <c r="CT505" s="5"/>
    </row>
    <row r="506" spans="4:98" ht="21" hidden="1" customHeight="1" x14ac:dyDescent="0.25">
      <c r="D506" s="300">
        <f t="shared" si="93"/>
        <v>0</v>
      </c>
      <c r="F506" s="105">
        <f>$E$103</f>
        <v>0</v>
      </c>
      <c r="H506" s="105">
        <f>$G$103</f>
        <v>0</v>
      </c>
      <c r="I506" s="101">
        <f>$H$103+$I$103+$J$103</f>
        <v>0</v>
      </c>
      <c r="J506" s="104">
        <f t="shared" si="94"/>
        <v>0</v>
      </c>
      <c r="K506" s="4">
        <f>$K$103</f>
        <v>0</v>
      </c>
      <c r="L506" s="105">
        <f>$M$103</f>
        <v>0</v>
      </c>
      <c r="N506" s="101">
        <f t="shared" si="95"/>
        <v>0</v>
      </c>
      <c r="O506" s="300" t="b">
        <f t="shared" si="96"/>
        <v>1</v>
      </c>
      <c r="P506" s="314" t="e">
        <f t="shared" si="82"/>
        <v>#DIV/0!</v>
      </c>
      <c r="AX506" s="263" t="s">
        <v>221</v>
      </c>
      <c r="AY506" s="264"/>
      <c r="AZ506" s="264"/>
      <c r="BA506" s="264"/>
      <c r="BB506" s="264"/>
      <c r="BC506" s="264"/>
      <c r="BD506" s="264"/>
      <c r="BE506" s="264"/>
      <c r="BF506" s="264"/>
      <c r="BG506" s="264"/>
      <c r="BH506" s="264"/>
      <c r="BI506" s="264"/>
      <c r="BJ506" s="264"/>
      <c r="BK506" s="264"/>
      <c r="BL506" s="264"/>
      <c r="BM506" s="264"/>
      <c r="BN506" s="264"/>
      <c r="BO506" s="264"/>
      <c r="BP506" s="264"/>
      <c r="BQ506" s="264"/>
      <c r="BR506" s="264"/>
      <c r="BS506" s="257">
        <f>SUM(BS495:BS505)</f>
        <v>18</v>
      </c>
      <c r="BT506" s="266"/>
      <c r="BU506" s="267"/>
      <c r="BV506" s="268"/>
      <c r="BW506" s="101" t="str">
        <f t="shared" si="13"/>
        <v/>
      </c>
      <c r="BX506" s="257"/>
      <c r="BY506" s="269"/>
      <c r="BZ506" s="4"/>
      <c r="CA506" s="4"/>
      <c r="CB506" s="4"/>
      <c r="CC506" s="4"/>
      <c r="CD506" s="4"/>
      <c r="CE506" s="4"/>
      <c r="CF506" s="4"/>
      <c r="CG506" s="5"/>
      <c r="CH506" s="5"/>
      <c r="CI506" s="5"/>
      <c r="CJ506" s="4"/>
      <c r="CK506" s="4"/>
      <c r="CL506" s="4"/>
      <c r="CM506" s="4"/>
      <c r="CN506" s="4"/>
      <c r="CO506" s="4"/>
      <c r="CP506" s="4"/>
      <c r="CQ506" s="4"/>
      <c r="CR506" s="4"/>
      <c r="CS506" s="5"/>
      <c r="CT506" s="5"/>
    </row>
    <row r="507" spans="4:98" ht="21" hidden="1" customHeight="1" x14ac:dyDescent="0.25">
      <c r="F507" s="281">
        <f>D496*F496+D497*F497+D498*F498+D499*F499+D500*F500+D501*F501+D502*F502+D503*F503+D504*F504+D505*F505+D506*F506</f>
        <v>30</v>
      </c>
      <c r="H507" s="264"/>
      <c r="I507" s="264"/>
      <c r="J507" s="264"/>
      <c r="L507" s="264"/>
      <c r="N507" s="281">
        <f>D496*N496+D497*N497+D498*N498+D499*N499+D500*N500+D501*N501+D502*N502+D503*N503+D504*N504+D505*N505+D506*N506</f>
        <v>750</v>
      </c>
      <c r="O507" s="302" t="b">
        <f>AND(O496:O506)</f>
        <v>1</v>
      </c>
      <c r="P507" s="313">
        <f>N507/F507</f>
        <v>25</v>
      </c>
      <c r="AX507" s="218" t="str">
        <f>$N$73</f>
        <v>L021.23.06.D1</v>
      </c>
      <c r="AY507" s="105">
        <v>1</v>
      </c>
      <c r="AZ507" s="105" t="str">
        <f>IF(COUNTIFS($N$71,"&lt;&gt;"&amp;"",$N$71,"&lt;&gt;practic?*",$N$71,"&lt;&gt;*op?ional*",$N$71,"&lt;&gt;*Disciplin? facultativ?*", $N$71,"&lt;&gt;*Examen de diplom?*"),$N$71,"")</f>
        <v>Ingineria reglării automate</v>
      </c>
      <c r="BA507" s="105">
        <f t="shared" ref="BA507:BA517" si="99">IF($AZ507="","",ROUND(RIGHT($N$70,1)/2,0))</f>
        <v>3</v>
      </c>
      <c r="BB507" s="105" t="str">
        <f t="shared" ref="BB507:BB517" si="100">IF($AZ507="","",RIGHT($N$70,1))</f>
        <v>6</v>
      </c>
      <c r="BC507" s="105" t="str">
        <f>IF($AZ507="","",$R$73)</f>
        <v>E</v>
      </c>
      <c r="BD507" s="105" t="str">
        <f>IF($AZ507="","","DI")</f>
        <v>DI</v>
      </c>
      <c r="BE507" s="104">
        <f>IF($AZ507&lt;&gt;"",ROUND(BH507/14,1),"")</f>
        <v>2</v>
      </c>
      <c r="BF507" s="104">
        <f>IF($AZ507&lt;&gt;"",ROUND(BI507/14,1),"")</f>
        <v>1.5</v>
      </c>
      <c r="BG507" s="104">
        <f t="shared" si="85"/>
        <v>3.5</v>
      </c>
      <c r="BH507" s="105">
        <f>IF(COUNTIFS($N$71,"&lt;&gt;"&amp;"",$N$71,"&lt;&gt;practic?*",$N$71,"&lt;&gt;*Elaborare proiect de diplom?*",$N$71,"&lt;&gt;*op?ional*",$N$71,"&lt;&gt;*Disciplin? facultativ?*", $N$71,"&lt;&gt;*Examen de diplom?*"),$S$73,"")</f>
        <v>28</v>
      </c>
      <c r="BI507" s="105">
        <f>IF(COUNTIFS($N$71,"&lt;&gt;"&amp;"",$N$71,"&lt;&gt;practic?*",$N$71,"&lt;&gt;*Elaborare proiect de diplom?*",$N$71,"&lt;&gt;*op?ional*",$N$71,"&lt;&gt;*Disciplin? facultativ?*", $N$71,"&lt;&gt;*Examen de diplom?*"),($T$73+$U$73+$V$73),"")</f>
        <v>21</v>
      </c>
      <c r="BJ507" s="104">
        <f>IF($AZ507&lt;&gt;"",BH507+BI507,"")</f>
        <v>49</v>
      </c>
      <c r="BK507" s="101">
        <f>IF($AZ507&lt;&gt;"",ROUND(BN507/14,1),"")</f>
        <v>0</v>
      </c>
      <c r="BL507" s="101">
        <f>IF($AZ507&lt;&gt;"",ROUND(BO507/14,1),"")</f>
        <v>0</v>
      </c>
      <c r="BM507" s="104">
        <f>IF($AZ507="","",IF($BK507&lt;&gt;"",$BK507,0)+IF($BL507&lt;&gt;"",$BL507,0))</f>
        <v>0</v>
      </c>
      <c r="BN507" s="101">
        <f>IF(AZ507&lt;&gt;"",W$73,"")</f>
        <v>0</v>
      </c>
      <c r="BO507" s="105" t="str">
        <f>IF(COUNTIF($AZ507,"=*Elaborare proiect de diplom?*"),$V$73,"0")</f>
        <v>0</v>
      </c>
      <c r="BP507" s="104">
        <f>IF($AZ507="","",IF($BN507&lt;&gt;"",$BN507,0)+IF($BO507&lt;&gt;"",$BO507,0))</f>
        <v>0</v>
      </c>
      <c r="BQ507" s="101">
        <f>IF($AZ507&lt;&gt;"",ROUND(BR507/14,1),"")</f>
        <v>3.6</v>
      </c>
      <c r="BR507" s="105">
        <f>IF(COUNTIFS($N$71,"&lt;&gt;"&amp;"",$N$71,"&lt;&gt;practic?*",$N$71,"&lt;&gt;*op?ional*",$N$71,"&lt;&gt;*Disciplin? facultativ?*", $N$71,"&lt;&gt;*Examen de diplom?*"),IF($Y$73&lt;&gt;"",ROUND($Y$73,1),""),"")</f>
        <v>51</v>
      </c>
      <c r="BS507" s="105">
        <f>IF($AZ507="","",$Q$73)</f>
        <v>4</v>
      </c>
      <c r="BT507" s="105" t="str">
        <f>IF(COUNTIFS($N$71,"&lt;&gt;"&amp;"",$N$71,"&lt;&gt;practic?*",$N$71,"&lt;&gt;*op?ional*",$N$71,"&lt;&gt;*Disciplin? facultativ?*", $N$71,"&lt;&gt;*Examen de diplom?*"),$X$73,"")</f>
        <v>DD</v>
      </c>
      <c r="BU507" s="104">
        <f>IF($AZ507="","",IF($BG507&lt;&gt;"",$BG507,0)+IF($BM507&lt;&gt;"",$BM507,0)+IF($BQ507&lt;&gt;"",$BQ507,0))</f>
        <v>7.1</v>
      </c>
      <c r="BV507" s="105">
        <f>IF($AZ507="","",IF($BJ507&lt;&gt;"",$BJ507,0)+IF($BP507&lt;&gt;"",$BP507,0)+IF($BR507&lt;&gt;"",$BR507,0))</f>
        <v>100</v>
      </c>
      <c r="BW507" s="101" t="str">
        <f t="shared" si="13"/>
        <v>2025</v>
      </c>
      <c r="BX507" s="102"/>
      <c r="BY507" s="4"/>
      <c r="BZ507" s="4"/>
      <c r="CA507" s="4"/>
      <c r="CB507" s="4"/>
      <c r="CC507" s="4"/>
      <c r="CD507" s="4"/>
      <c r="CE507" s="4"/>
      <c r="CF507" s="4"/>
      <c r="CG507" s="5"/>
      <c r="CH507" s="5"/>
      <c r="CI507" s="5"/>
      <c r="CJ507" s="4"/>
      <c r="CK507" s="4"/>
      <c r="CL507" s="4"/>
      <c r="CM507" s="4"/>
      <c r="CN507" s="4"/>
      <c r="CO507" s="4"/>
      <c r="CP507" s="4"/>
      <c r="CQ507" s="4"/>
      <c r="CR507" s="4"/>
      <c r="CS507" s="5"/>
      <c r="CT507" s="5"/>
    </row>
    <row r="508" spans="4:98" ht="21" hidden="1" customHeight="1" x14ac:dyDescent="0.25">
      <c r="D508" s="300">
        <f>IF(AND((F508&gt;0), (N508&gt;0)),1,0)</f>
        <v>1</v>
      </c>
      <c r="F508" s="105">
        <f>$Q$73</f>
        <v>4</v>
      </c>
      <c r="H508" s="105">
        <f>$S$73</f>
        <v>28</v>
      </c>
      <c r="I508" s="105">
        <f>$T$73+$U$73+$V$73</f>
        <v>21</v>
      </c>
      <c r="J508" s="104">
        <f>H508+I508</f>
        <v>49</v>
      </c>
      <c r="K508" s="4">
        <f>$W$73</f>
        <v>0</v>
      </c>
      <c r="L508" s="105">
        <f>$Y$73</f>
        <v>51</v>
      </c>
      <c r="N508" s="101">
        <f>IF(ISNUMBER(L508+K508+J508), L508+K508+J508,0)</f>
        <v>100</v>
      </c>
      <c r="O508" s="300" t="b">
        <f>IF(D508=0,TRUE, IF(N508/25=F508,TRUE,FALSE))</f>
        <v>1</v>
      </c>
      <c r="P508" s="314">
        <f t="shared" si="82"/>
        <v>25</v>
      </c>
      <c r="AX508" s="102" t="str">
        <f>$N$76</f>
        <v>L021.23.06.S2</v>
      </c>
      <c r="AY508" s="101">
        <v>2</v>
      </c>
      <c r="AZ508" s="101" t="str">
        <f>IF(COUNTIFS($N$74,"&lt;&gt;"&amp;"",$N$74,"&lt;&gt;practic?*",$N$74,"&lt;&gt;*op?ional*",$N$74,"&lt;&gt;*Disciplin? facultativ?*", $N$74,"&lt;&gt;*Examen de diplom?*"),$N$74,"")</f>
        <v>Sisteme de operare</v>
      </c>
      <c r="BA508" s="101">
        <f t="shared" si="99"/>
        <v>3</v>
      </c>
      <c r="BB508" s="101" t="str">
        <f t="shared" si="100"/>
        <v>6</v>
      </c>
      <c r="BC508" s="101" t="str">
        <f>IF($AZ508="","",$R$76)</f>
        <v>D</v>
      </c>
      <c r="BD508" s="101" t="str">
        <f>IF($AZ508="","","DI")</f>
        <v>DI</v>
      </c>
      <c r="BE508" s="104">
        <f t="shared" ref="BE508:BE517" si="101">IF($AZ508&lt;&gt;"",ROUND(BH508/14,1),"")</f>
        <v>2.5</v>
      </c>
      <c r="BF508" s="104">
        <f t="shared" ref="BF508:BF517" si="102">IF($AZ508&lt;&gt;"",ROUND(BI508/14,1),"")</f>
        <v>2</v>
      </c>
      <c r="BG508" s="104">
        <f t="shared" si="85"/>
        <v>4.5</v>
      </c>
      <c r="BH508" s="101">
        <f>IF(COUNTIFS($N$74,"&lt;&gt;"&amp;"",$N$74,"&lt;&gt;practic?*",$N$74,"&lt;&gt;*Elaborare proiect de diplom?*",$N$74,"&lt;&gt;*op?ional*",$N$74,"&lt;&gt;*Disciplin? facultativ?*", $N$74,"&lt;&gt;*Examen de diplom?*"),$S$76,"")</f>
        <v>35</v>
      </c>
      <c r="BI508" s="101">
        <f>IF(COUNTIFS($N$74,"&lt;&gt;"&amp;"",$N$74,"&lt;&gt;practic?*",$N$74,"&lt;&gt;*Elaborare proiect de diplom?*",$N$74,"&lt;&gt;*op?ional*",$N$74,"&lt;&gt;*Disciplin? facultativ?*", $N$74,"&lt;&gt;*Examen de diplom?*"),($T$76+$U$76+$V$76),"")</f>
        <v>28</v>
      </c>
      <c r="BJ508" s="104">
        <f t="shared" ref="BJ508:BJ517" si="103">IF($AZ508&lt;&gt;"",BH508+BI508,"")</f>
        <v>63</v>
      </c>
      <c r="BK508" s="101">
        <f t="shared" ref="BK508:BK517" si="104">IF($AZ508&lt;&gt;"",ROUND(BN508/14,1),"")</f>
        <v>0</v>
      </c>
      <c r="BL508" s="101">
        <f t="shared" ref="BL508:BL517" si="105">IF($AZ508&lt;&gt;"",ROUND(BO508/14,1),"")</f>
        <v>0</v>
      </c>
      <c r="BM508" s="104">
        <f t="shared" ref="BM508:BM517" si="106">IF($AZ508="","",IF($BK508&lt;&gt;"",$BK508,0)+IF($BL508&lt;&gt;"",$BL508,0))</f>
        <v>0</v>
      </c>
      <c r="BN508" s="101">
        <f>IF(AZ508&lt;&gt;"",W$76,"")</f>
        <v>0</v>
      </c>
      <c r="BO508" s="105" t="str">
        <f>IF(COUNTIF($AZ508,"=*Elaborare proiect de diplom?*"),$V$76,"0")</f>
        <v>0</v>
      </c>
      <c r="BP508" s="104">
        <f t="shared" ref="BP508:BP517" si="107">IF($AZ508="","",IF($BN508&lt;&gt;"",$BN508,0)+IF($BO508&lt;&gt;"",$BO508,0))</f>
        <v>0</v>
      </c>
      <c r="BQ508" s="101">
        <f t="shared" ref="BQ508:BQ517" si="108">IF($AZ508&lt;&gt;"",ROUND(BR508/14,1),"")</f>
        <v>2.6</v>
      </c>
      <c r="BR508" s="101">
        <f>IF(COUNTIFS($N$74,"&lt;&gt;"&amp;"",$N$74,"&lt;&gt;practic?*",$N$74,"&lt;&gt;*op?ional*",$N$74,"&lt;&gt;*Disciplin? facultativ?*", $N$74,"&lt;&gt;*Examen de diplom?*"),IF($Y$76&lt;&gt;"",ROUND($Y$76,1),""),"")</f>
        <v>37</v>
      </c>
      <c r="BS508" s="101">
        <f>IF($AZ508="","",$Q$76)</f>
        <v>4</v>
      </c>
      <c r="BT508" s="101" t="str">
        <f>IF(COUNTIFS($N$74,"&lt;&gt;"&amp;"",$N$74,"&lt;&gt;practic?*",$N$74,"&lt;&gt;*op?ional*",$N$74,"&lt;&gt;*Disciplin? facultativ?*", $N$74,"&lt;&gt;*Examen de diplom?*"),$X$76,"")</f>
        <v>DS</v>
      </c>
      <c r="BU508" s="104">
        <f>IF($AZ508="","",IF($BG508&lt;&gt;"",$BG508,0)+IF($BM508&lt;&gt;"",$BM508,0)+IF($BQ508&lt;&gt;"",$BQ508,0))</f>
        <v>7.1</v>
      </c>
      <c r="BV508" s="105">
        <f t="shared" ref="BV508:BV517" si="109">IF($AZ508="","",IF($BJ508&lt;&gt;"",$BJ508,0)+IF($BP508&lt;&gt;"",$BP508,0)+IF($BR508&lt;&gt;"",$BR508,0))</f>
        <v>100</v>
      </c>
      <c r="BW508" s="101" t="str">
        <f t="shared" si="13"/>
        <v>2025</v>
      </c>
      <c r="BX508" s="102"/>
      <c r="BY508" s="4"/>
      <c r="BZ508" s="4"/>
      <c r="CA508" s="4"/>
      <c r="CB508" s="4"/>
      <c r="CC508" s="4"/>
      <c r="CD508" s="4"/>
      <c r="CE508" s="4"/>
      <c r="CF508" s="4"/>
      <c r="CG508" s="5"/>
      <c r="CH508" s="5"/>
      <c r="CI508" s="5"/>
      <c r="CJ508" s="4"/>
      <c r="CK508" s="4"/>
      <c r="CL508" s="4"/>
      <c r="CM508" s="4"/>
      <c r="CN508" s="4"/>
      <c r="CO508" s="4"/>
      <c r="CP508" s="4"/>
      <c r="CQ508" s="4"/>
      <c r="CR508" s="4"/>
      <c r="CS508" s="5"/>
      <c r="CT508" s="5"/>
    </row>
    <row r="509" spans="4:98" ht="21" hidden="1" customHeight="1" x14ac:dyDescent="0.25">
      <c r="D509" s="300">
        <f t="shared" ref="D509:D518" si="110">IF(AND((F509&gt;0), (N509&gt;0)),1,0)</f>
        <v>1</v>
      </c>
      <c r="F509" s="101">
        <f>$Q$76</f>
        <v>4</v>
      </c>
      <c r="H509" s="101">
        <f>$S$76</f>
        <v>35</v>
      </c>
      <c r="I509" s="101">
        <f>$T$76+$U$76+$V$76</f>
        <v>28</v>
      </c>
      <c r="J509" s="104">
        <f t="shared" ref="J509:J518" si="111">H509+I509</f>
        <v>63</v>
      </c>
      <c r="K509" s="4">
        <f>$W$76</f>
        <v>0</v>
      </c>
      <c r="L509" s="101">
        <f>$Y$76</f>
        <v>37</v>
      </c>
      <c r="N509" s="101">
        <f t="shared" ref="N509:N518" si="112">IF(ISNUMBER(L509+K509+J509), L509+K509+J509,0)</f>
        <v>100</v>
      </c>
      <c r="O509" s="300" t="b">
        <f t="shared" ref="O509:O518" si="113">IF(D509=0,TRUE, IF(N509/25=F509,TRUE,FALSE))</f>
        <v>1</v>
      </c>
      <c r="P509" s="314">
        <f t="shared" si="82"/>
        <v>25</v>
      </c>
      <c r="AX509" s="102" t="str">
        <f>$N$79</f>
        <v>L021.23.06.D3</v>
      </c>
      <c r="AY509" s="101">
        <v>3</v>
      </c>
      <c r="AZ509" s="101" t="str">
        <f>IF(COUNTIFS($N$77,"&lt;&gt;"&amp;"",$N$77,"&lt;&gt;practic?*",$N$77,"&lt;&gt;*op?ional*",$N$77,"&lt;&gt;*Disciplin? facultativ?*", $N$77,"&lt;&gt;*Examen de diplom?*"),$N$77,"")</f>
        <v>Rețele de calculatoare</v>
      </c>
      <c r="BA509" s="101">
        <f t="shared" si="99"/>
        <v>3</v>
      </c>
      <c r="BB509" s="101" t="str">
        <f t="shared" si="100"/>
        <v>6</v>
      </c>
      <c r="BC509" s="101" t="str">
        <f>IF($AZ509="","",$R$79)</f>
        <v>E</v>
      </c>
      <c r="BD509" s="105" t="str">
        <f t="shared" ref="BD509:BD517" si="114">IF($AZ509="","","DI")</f>
        <v>DI</v>
      </c>
      <c r="BE509" s="104">
        <f t="shared" si="101"/>
        <v>3</v>
      </c>
      <c r="BF509" s="104">
        <f t="shared" si="102"/>
        <v>2</v>
      </c>
      <c r="BG509" s="104">
        <f t="shared" si="85"/>
        <v>5</v>
      </c>
      <c r="BH509" s="101">
        <f>IF(COUNTIFS($N$77,"&lt;&gt;"&amp;"",$N$77,"&lt;&gt;practic?*",$N$77,"&lt;&gt;*Elaborare proiect de diplom?*",$N$77,"&lt;&gt;*op?ional*",$N$77,"&lt;&gt;*Disciplin? facultativ?*", $N$77,"&lt;&gt;*Examen de diplom?*"),$S$79,"")</f>
        <v>42</v>
      </c>
      <c r="BI509" s="101">
        <f>IF(COUNTIFS($N$77,"&lt;&gt;"&amp;"",$N$77,"&lt;&gt;practic?*",$N$77,"&lt;&gt;*Elaborare proiect de diplom?*",$N$77,"&lt;&gt;*op?ional*",$N$77,"&lt;&gt;*Disciplin? facultativ?*", $N$77,"&lt;&gt;*Examen de diplom?*"),($T$79+$U$79+$V$79),"")</f>
        <v>28</v>
      </c>
      <c r="BJ509" s="104">
        <f t="shared" si="103"/>
        <v>70</v>
      </c>
      <c r="BK509" s="101">
        <f t="shared" si="104"/>
        <v>0</v>
      </c>
      <c r="BL509" s="101">
        <f t="shared" si="105"/>
        <v>0</v>
      </c>
      <c r="BM509" s="104">
        <f t="shared" si="106"/>
        <v>0</v>
      </c>
      <c r="BN509" s="101">
        <f>IF(AZ509&lt;&gt;"",W$79,"")</f>
        <v>0</v>
      </c>
      <c r="BO509" s="105" t="str">
        <f>IF(COUNTIF($AZ509,"=*Elaborare proiect de diplom?*"),$V$79,"0")</f>
        <v>0</v>
      </c>
      <c r="BP509" s="104">
        <f t="shared" si="107"/>
        <v>0</v>
      </c>
      <c r="BQ509" s="101">
        <f t="shared" si="108"/>
        <v>2.1</v>
      </c>
      <c r="BR509" s="101">
        <f>IF(COUNTIFS($N$77,"&lt;&gt;"&amp;"",$N$77,"&lt;&gt;practic?*",$N$77,"&lt;&gt;*op?ional*",$N$77,"&lt;&gt;*Disciplin? facultativ?*", $N$77,"&lt;&gt;*Examen de diplom?*"),IF($Y$79&lt;&gt;"",ROUND($Y$79,1),""),"")</f>
        <v>30</v>
      </c>
      <c r="BS509" s="101">
        <f>IF($AZ509="","",$Q$79)</f>
        <v>4</v>
      </c>
      <c r="BT509" s="101" t="str">
        <f>IF(COUNTIFS($N$77,"&lt;&gt;"&amp;"",$N$77,"&lt;&gt;practic?*",$N$77,"&lt;&gt;*op?ional*",$N$77,"&lt;&gt;*Disciplin? facultativ?*", $N$77,"&lt;&gt;*Examen de diplom?*"),$X$79,"")</f>
        <v>DD</v>
      </c>
      <c r="BU509" s="104">
        <f t="shared" ref="BU509:BU517" si="115">IF($AZ509="","",IF($BG509&lt;&gt;"",$BG509,0)+IF($BM509&lt;&gt;"",$BM509,0)+IF($BQ509&lt;&gt;"",$BQ509,0))</f>
        <v>7.1</v>
      </c>
      <c r="BV509" s="105">
        <f t="shared" si="109"/>
        <v>100</v>
      </c>
      <c r="BW509" s="101" t="str">
        <f t="shared" ref="BW509:BW572" si="116">IF($AZ509="","",CONCATENATE("20",G$12+BA509-1))</f>
        <v>2025</v>
      </c>
      <c r="BX509" s="102"/>
      <c r="BY509" s="4"/>
      <c r="BZ509" s="4"/>
      <c r="CA509" s="4"/>
      <c r="CB509" s="4"/>
      <c r="CC509" s="4"/>
      <c r="CD509" s="4"/>
      <c r="CE509" s="4"/>
      <c r="CF509" s="4"/>
      <c r="CG509" s="5"/>
      <c r="CH509" s="5"/>
      <c r="CI509" s="5"/>
      <c r="CJ509" s="4"/>
      <c r="CK509" s="4"/>
      <c r="CL509" s="4"/>
      <c r="CM509" s="4"/>
      <c r="CN509" s="4"/>
      <c r="CO509" s="4"/>
      <c r="CP509" s="4"/>
      <c r="CQ509" s="4"/>
      <c r="CR509" s="4"/>
      <c r="CS509" s="5"/>
      <c r="CT509" s="5"/>
    </row>
    <row r="510" spans="4:98" ht="21" hidden="1" customHeight="1" x14ac:dyDescent="0.25">
      <c r="D510" s="300">
        <f t="shared" si="110"/>
        <v>1</v>
      </c>
      <c r="F510" s="101">
        <f>$Q$79</f>
        <v>4</v>
      </c>
      <c r="H510" s="101">
        <f>$S$79</f>
        <v>42</v>
      </c>
      <c r="I510" s="101">
        <f>$T$79+$U$79+$V$79</f>
        <v>28</v>
      </c>
      <c r="J510" s="104">
        <f t="shared" si="111"/>
        <v>70</v>
      </c>
      <c r="K510" s="4">
        <f>$W$79</f>
        <v>0</v>
      </c>
      <c r="L510" s="101">
        <f>$Y$79</f>
        <v>30</v>
      </c>
      <c r="N510" s="101">
        <f t="shared" si="112"/>
        <v>100</v>
      </c>
      <c r="O510" s="300" t="b">
        <f t="shared" si="113"/>
        <v>1</v>
      </c>
      <c r="P510" s="314">
        <f t="shared" si="82"/>
        <v>25</v>
      </c>
      <c r="AX510" s="102" t="str">
        <f>$N$82</f>
        <v>L021.23.06.D4-ij</v>
      </c>
      <c r="AY510" s="105">
        <v>4</v>
      </c>
      <c r="AZ510" s="101" t="str">
        <f>IF(COUNTIFS($N$80,"&lt;&gt;"&amp;"",$N$80,"&lt;&gt;practic?*",$N$80,"&lt;&gt;*op?ional*",$N$80,"&lt;&gt;*Disciplin? facultativ?*", $N$80,"&lt;&gt;*Examen de diplom?*"),$N$80,"")</f>
        <v/>
      </c>
      <c r="BA510" s="101" t="str">
        <f t="shared" si="99"/>
        <v/>
      </c>
      <c r="BB510" s="101" t="str">
        <f t="shared" si="100"/>
        <v/>
      </c>
      <c r="BC510" s="101" t="str">
        <f>IF($AZ510="","",$R$82)</f>
        <v/>
      </c>
      <c r="BD510" s="101" t="str">
        <f t="shared" si="114"/>
        <v/>
      </c>
      <c r="BE510" s="104" t="str">
        <f t="shared" si="101"/>
        <v/>
      </c>
      <c r="BF510" s="104" t="str">
        <f t="shared" si="102"/>
        <v/>
      </c>
      <c r="BG510" s="104" t="str">
        <f t="shared" si="85"/>
        <v/>
      </c>
      <c r="BH510" s="101" t="str">
        <f>IF(COUNTIFS($N$80,"&lt;&gt;"&amp;"",$N$80,"&lt;&gt;practic?*",$N$80,"&lt;&gt;*Elaborare proiect de diplom?*",$N$80,"&lt;&gt;*op?ional*",$N$80,"&lt;&gt;*Disciplin? facultativ?*", $N$80,"&lt;&gt;*Examen de diplom?*"),$S$82,"")</f>
        <v/>
      </c>
      <c r="BI510" s="101" t="str">
        <f>IF(COUNTIFS($N$80,"&lt;&gt;"&amp;"",$N$80,"&lt;&gt;practic?*",$N$80,"&lt;&gt;*Elaborare proiect de diplom?*",$N$80,"&lt;&gt;*op?ional*",$N$80,"&lt;&gt;*Disciplin? facultativ?*", $N$80,"&lt;&gt;*Examen de diplom?*"),($T$82+$U$82+$V$82),"")</f>
        <v/>
      </c>
      <c r="BJ510" s="104" t="str">
        <f t="shared" si="103"/>
        <v/>
      </c>
      <c r="BK510" s="101" t="str">
        <f t="shared" si="104"/>
        <v/>
      </c>
      <c r="BL510" s="101" t="str">
        <f t="shared" si="105"/>
        <v/>
      </c>
      <c r="BM510" s="104" t="str">
        <f t="shared" si="106"/>
        <v/>
      </c>
      <c r="BN510" s="101" t="str">
        <f>IF(AZ510&lt;&gt;"",W$82,"")</f>
        <v/>
      </c>
      <c r="BO510" s="105" t="str">
        <f>IF(COUNTIF($AZ510,"=*Elaborare proiect de diplom?*"),$V$82,"0")</f>
        <v>0</v>
      </c>
      <c r="BP510" s="104" t="str">
        <f t="shared" si="107"/>
        <v/>
      </c>
      <c r="BQ510" s="101" t="str">
        <f t="shared" si="108"/>
        <v/>
      </c>
      <c r="BR510" s="101" t="str">
        <f>IF(COUNTIFS($N$80,"&lt;&gt;"&amp;"",$N$80,"&lt;&gt;practic?*",$N$80,"&lt;&gt;*op?ional*",$N$80,"&lt;&gt;*Disciplin? facultativ?*", $N$80,"&lt;&gt;*Examen de diplom?*"),IF($Y$82&lt;&gt;"",ROUND($Y$82,1),""),"")</f>
        <v/>
      </c>
      <c r="BS510" s="105" t="str">
        <f>IF($AZ510="","",$Q$82)</f>
        <v/>
      </c>
      <c r="BT510" s="101" t="str">
        <f>IF(COUNTIFS($N$80,"&lt;&gt;"&amp;"",$N$80,"&lt;&gt;practic?*",$N$80,"&lt;&gt;*op?ional*",$N$80,"&lt;&gt;*Disciplin? facultativ?*", $N$80,"&lt;&gt;*Examen de diplom?*"),$X$82,"")</f>
        <v/>
      </c>
      <c r="BU510" s="104" t="str">
        <f t="shared" si="115"/>
        <v/>
      </c>
      <c r="BV510" s="105" t="str">
        <f t="shared" si="109"/>
        <v/>
      </c>
      <c r="BW510" s="101" t="str">
        <f t="shared" si="116"/>
        <v/>
      </c>
      <c r="BX510" s="102"/>
      <c r="BY510" s="4"/>
      <c r="BZ510" s="4"/>
      <c r="CA510" s="4"/>
      <c r="CB510" s="4"/>
      <c r="CC510" s="4"/>
      <c r="CD510" s="4"/>
      <c r="CE510" s="4"/>
      <c r="CF510" s="4"/>
      <c r="CG510" s="5"/>
      <c r="CH510" s="5"/>
      <c r="CI510" s="5"/>
      <c r="CJ510" s="4"/>
      <c r="CK510" s="4"/>
      <c r="CL510" s="4"/>
      <c r="CM510" s="4"/>
      <c r="CN510" s="4"/>
      <c r="CO510" s="4"/>
      <c r="CP510" s="4"/>
      <c r="CQ510" s="4"/>
      <c r="CR510" s="4"/>
      <c r="CS510" s="5"/>
      <c r="CT510" s="5"/>
    </row>
    <row r="511" spans="4:98" ht="21" hidden="1" customHeight="1" x14ac:dyDescent="0.25">
      <c r="D511" s="300">
        <f t="shared" si="110"/>
        <v>1</v>
      </c>
      <c r="F511" s="105">
        <f>$Q$82</f>
        <v>3</v>
      </c>
      <c r="H511" s="105">
        <f>$S$82</f>
        <v>28</v>
      </c>
      <c r="I511" s="101">
        <f>$T$82+$U$82+$V$82</f>
        <v>28</v>
      </c>
      <c r="J511" s="104">
        <f t="shared" si="111"/>
        <v>56</v>
      </c>
      <c r="K511" s="4">
        <f>$W$82</f>
        <v>0</v>
      </c>
      <c r="L511" s="105">
        <f>$Y$82</f>
        <v>19</v>
      </c>
      <c r="N511" s="101">
        <f t="shared" si="112"/>
        <v>75</v>
      </c>
      <c r="O511" s="300" t="b">
        <f t="shared" si="113"/>
        <v>1</v>
      </c>
      <c r="P511" s="314">
        <f t="shared" si="82"/>
        <v>25</v>
      </c>
      <c r="AX511" s="102" t="str">
        <f>$N$85</f>
        <v>L021.23.06.S5-ij</v>
      </c>
      <c r="AY511" s="105">
        <v>5</v>
      </c>
      <c r="AZ511" s="101" t="str">
        <f>IF(COUNTIFS($N$83,"&lt;&gt;"&amp;"",$N$83,"&lt;&gt;practic?*",$N$83,"&lt;&gt;*op?ional*",$N$83,"&lt;&gt;*Disciplin? facultativ?*", $N$83,"&lt;&gt;*Examen de diplom?*"),$N$83,"")</f>
        <v/>
      </c>
      <c r="BA511" s="101" t="str">
        <f t="shared" si="99"/>
        <v/>
      </c>
      <c r="BB511" s="101" t="str">
        <f t="shared" si="100"/>
        <v/>
      </c>
      <c r="BC511" s="101" t="str">
        <f>IF($AZ511="","",$R$85)</f>
        <v/>
      </c>
      <c r="BD511" s="105" t="str">
        <f t="shared" si="114"/>
        <v/>
      </c>
      <c r="BE511" s="104" t="str">
        <f t="shared" si="101"/>
        <v/>
      </c>
      <c r="BF511" s="104" t="str">
        <f t="shared" si="102"/>
        <v/>
      </c>
      <c r="BG511" s="104" t="str">
        <f t="shared" si="85"/>
        <v/>
      </c>
      <c r="BH511" s="101" t="str">
        <f>IF(COUNTIFS($N$83,"&lt;&gt;"&amp;"",$N$83,"&lt;&gt;practic?*",$N$83,"&lt;&gt;*Elaborare proiect de diplom?*",$N$83,"&lt;&gt;*op?ional*",$N$83,"&lt;&gt;*Disciplin? facultativ?*", $N$83,"&lt;&gt;*Examen de diplom?*"),$S$85,"")</f>
        <v/>
      </c>
      <c r="BI511" s="101" t="str">
        <f>IF(COUNTIFS($N$83,"&lt;&gt;"&amp;"",$N$83,"&lt;&gt;practic?*",$N$83,"&lt;&gt;*Elaborare proiect de diplom?*",$N$83,"&lt;&gt;*op?ional*",$N$83,"&lt;&gt;*Disciplin? facultativ?*", $N$83,"&lt;&gt;*Examen de diplom?*"),($T$85+$U$85+$V$85),"")</f>
        <v/>
      </c>
      <c r="BJ511" s="104" t="str">
        <f t="shared" si="103"/>
        <v/>
      </c>
      <c r="BK511" s="101" t="str">
        <f t="shared" si="104"/>
        <v/>
      </c>
      <c r="BL511" s="101" t="str">
        <f t="shared" si="105"/>
        <v/>
      </c>
      <c r="BM511" s="104" t="str">
        <f t="shared" si="106"/>
        <v/>
      </c>
      <c r="BN511" s="101" t="str">
        <f>IF(AZ511&lt;&gt;"",W$85,"")</f>
        <v/>
      </c>
      <c r="BO511" s="105" t="str">
        <f>IF(COUNTIF($AZ511,"=*Elaborare proiect de diplom?*"),$V$85,"0")</f>
        <v>0</v>
      </c>
      <c r="BP511" s="104" t="str">
        <f t="shared" si="107"/>
        <v/>
      </c>
      <c r="BQ511" s="101" t="str">
        <f t="shared" si="108"/>
        <v/>
      </c>
      <c r="BR511" s="101" t="str">
        <f>IF(COUNTIFS($N$83,"&lt;&gt;"&amp;"",$N$83,"&lt;&gt;practic?*",$N$83,"&lt;&gt;*op?ional*",$N$83,"&lt;&gt;*Disciplin? facultativ?*", $N$83,"&lt;&gt;*Examen de diplom?*"),IF($Y$85&lt;&gt;"",ROUND($Y$85,1),""),"")</f>
        <v/>
      </c>
      <c r="BS511" s="101" t="str">
        <f>IF($AZ511="","",$Q$85)</f>
        <v/>
      </c>
      <c r="BT511" s="101" t="str">
        <f>IF(COUNTIFS($N$83,"&lt;&gt;"&amp;"",$N$83,"&lt;&gt;practic?*",$N$83,"&lt;&gt;*op?ional*",$N$83,"&lt;&gt;*Disciplin? facultativ?*", $N$83,"&lt;&gt;*Examen de diplom?*"),$X$85,"")</f>
        <v/>
      </c>
      <c r="BU511" s="104" t="str">
        <f t="shared" si="115"/>
        <v/>
      </c>
      <c r="BV511" s="105" t="str">
        <f t="shared" si="109"/>
        <v/>
      </c>
      <c r="BW511" s="101" t="str">
        <f t="shared" si="116"/>
        <v/>
      </c>
      <c r="BX511" s="102"/>
      <c r="BY511" s="4"/>
      <c r="BZ511" s="4"/>
      <c r="CA511" s="4"/>
      <c r="CB511" s="4"/>
      <c r="CC511" s="4"/>
      <c r="CD511" s="4"/>
      <c r="CE511" s="4"/>
      <c r="CF511" s="4"/>
      <c r="CG511" s="5"/>
      <c r="CH511" s="5"/>
      <c r="CI511" s="5"/>
      <c r="CJ511" s="4"/>
      <c r="CK511" s="4"/>
      <c r="CL511" s="4"/>
      <c r="CM511" s="4"/>
      <c r="CN511" s="4"/>
      <c r="CO511" s="4"/>
      <c r="CP511" s="4"/>
      <c r="CQ511" s="4"/>
      <c r="CR511" s="4"/>
      <c r="CS511" s="5"/>
      <c r="CT511" s="5"/>
    </row>
    <row r="512" spans="4:98" ht="21" hidden="1" customHeight="1" x14ac:dyDescent="0.25">
      <c r="D512" s="300">
        <f t="shared" si="110"/>
        <v>1</v>
      </c>
      <c r="F512" s="101">
        <f>$Q$85</f>
        <v>3</v>
      </c>
      <c r="H512" s="101">
        <f>$S$85</f>
        <v>28</v>
      </c>
      <c r="I512" s="101">
        <f>$T$85+$U$85+$V$85</f>
        <v>28</v>
      </c>
      <c r="J512" s="104">
        <f t="shared" si="111"/>
        <v>56</v>
      </c>
      <c r="K512" s="4">
        <f>$W$85</f>
        <v>0</v>
      </c>
      <c r="L512" s="101">
        <f>$Y$85</f>
        <v>19</v>
      </c>
      <c r="N512" s="101">
        <f t="shared" si="112"/>
        <v>75</v>
      </c>
      <c r="O512" s="300" t="b">
        <f t="shared" si="113"/>
        <v>1</v>
      </c>
      <c r="P512" s="314">
        <f t="shared" si="82"/>
        <v>25</v>
      </c>
      <c r="AX512" s="102" t="str">
        <f>$N$88</f>
        <v>L021.23.06.S6-ij</v>
      </c>
      <c r="AY512" s="101">
        <v>6</v>
      </c>
      <c r="AZ512" s="101" t="str">
        <f>IF(COUNTIFS($N$86,"&lt;&gt;"&amp;"",$N$86,"&lt;&gt;practic?*",$N$86,"&lt;&gt;*op?ional*",$N$86,"&lt;&gt;*Disciplin? facultativ?*", $N$86,"&lt;&gt;*Examen de diplom?*"),$N$86,"")</f>
        <v/>
      </c>
      <c r="BA512" s="101" t="str">
        <f t="shared" si="99"/>
        <v/>
      </c>
      <c r="BB512" s="101" t="str">
        <f t="shared" si="100"/>
        <v/>
      </c>
      <c r="BC512" s="101" t="str">
        <f>IF($AZ512="","",$R$88)</f>
        <v/>
      </c>
      <c r="BD512" s="101" t="str">
        <f t="shared" si="114"/>
        <v/>
      </c>
      <c r="BE512" s="104" t="str">
        <f t="shared" si="101"/>
        <v/>
      </c>
      <c r="BF512" s="104" t="str">
        <f t="shared" si="102"/>
        <v/>
      </c>
      <c r="BG512" s="104" t="str">
        <f t="shared" si="85"/>
        <v/>
      </c>
      <c r="BH512" s="101" t="str">
        <f>IF(COUNTIFS($N$86,"&lt;&gt;"&amp;"",$N$86,"&lt;&gt;practic?*",$N$86,"&lt;&gt;*Elaborare proiect de diplom?*",$N$86,"&lt;&gt;*op?ional*",$N$86,"&lt;&gt;*Disciplin? facultativ?*", $N$86,"&lt;&gt;*Examen de diplom?*"),$S$88,"")</f>
        <v/>
      </c>
      <c r="BI512" s="101" t="str">
        <f>IF(COUNTIFS($N$86,"&lt;&gt;"&amp;"",$N$86,"&lt;&gt;practic?*",$N$86,"&lt;&gt;*Elaborare proiect de diplom?*",$N$86,"&lt;&gt;*op?ional*",$N$86,"&lt;&gt;*Disciplin? facultativ?*", $N$86,"&lt;&gt;*Examen de diplom?*"),($T$88+$U$88+$V$88),"")</f>
        <v/>
      </c>
      <c r="BJ512" s="104" t="str">
        <f t="shared" si="103"/>
        <v/>
      </c>
      <c r="BK512" s="101" t="str">
        <f t="shared" si="104"/>
        <v/>
      </c>
      <c r="BL512" s="101" t="str">
        <f t="shared" si="105"/>
        <v/>
      </c>
      <c r="BM512" s="104" t="str">
        <f t="shared" si="106"/>
        <v/>
      </c>
      <c r="BN512" s="101" t="str">
        <f>IF(AZ512&lt;&gt;"",W$88,"")</f>
        <v/>
      </c>
      <c r="BO512" s="105" t="str">
        <f>IF(COUNTIF($AZ512,"=*Elaborare proiect de diplom?*"),$V$88,"0")</f>
        <v>0</v>
      </c>
      <c r="BP512" s="104" t="str">
        <f t="shared" si="107"/>
        <v/>
      </c>
      <c r="BQ512" s="101" t="str">
        <f t="shared" si="108"/>
        <v/>
      </c>
      <c r="BR512" s="101" t="str">
        <f>IF(COUNTIFS($N$86,"&lt;&gt;"&amp;"",$N$86,"&lt;&gt;practic?*",$N$86,"&lt;&gt;*op?ional*",$N$86,"&lt;&gt;*Disciplin? facultativ?*", $N$86,"&lt;&gt;*Examen de diplom?*"),IF($Y$88&lt;&gt;"",ROUND($Y$88,1),""),"")</f>
        <v/>
      </c>
      <c r="BS512" s="101" t="str">
        <f>IF($AZ512="","",$Q$88)</f>
        <v/>
      </c>
      <c r="BT512" s="101" t="str">
        <f>IF(COUNTIFS($N$86,"&lt;&gt;"&amp;"",$N$86,"&lt;&gt;practic?*",$N$86,"&lt;&gt;*op?ional*",$N$86,"&lt;&gt;*Disciplin? facultativ?*", $N$86,"&lt;&gt;*Examen de diplom?*"),$X$88,"")</f>
        <v/>
      </c>
      <c r="BU512" s="104" t="str">
        <f t="shared" si="115"/>
        <v/>
      </c>
      <c r="BV512" s="105" t="str">
        <f t="shared" si="109"/>
        <v/>
      </c>
      <c r="BW512" s="101" t="str">
        <f t="shared" si="116"/>
        <v/>
      </c>
      <c r="BX512" s="102"/>
      <c r="BY512" s="4"/>
      <c r="BZ512" s="4"/>
      <c r="CA512" s="4"/>
      <c r="CB512" s="4"/>
      <c r="CC512" s="4"/>
      <c r="CD512" s="4"/>
      <c r="CE512" s="4"/>
      <c r="CF512" s="4"/>
      <c r="CG512" s="5"/>
      <c r="CH512" s="5"/>
      <c r="CI512" s="5"/>
      <c r="CJ512" s="4"/>
      <c r="CK512" s="4"/>
      <c r="CL512" s="4"/>
      <c r="CM512" s="4"/>
      <c r="CN512" s="4"/>
      <c r="CO512" s="4"/>
      <c r="CP512" s="4"/>
      <c r="CQ512" s="4"/>
      <c r="CR512" s="4"/>
      <c r="CS512" s="5"/>
      <c r="CT512" s="5"/>
    </row>
    <row r="513" spans="4:98" ht="21" hidden="1" customHeight="1" x14ac:dyDescent="0.25">
      <c r="D513" s="300">
        <f t="shared" si="110"/>
        <v>1</v>
      </c>
      <c r="F513" s="101">
        <f>$Q$88</f>
        <v>2</v>
      </c>
      <c r="H513" s="101">
        <f>$S$88</f>
        <v>14</v>
      </c>
      <c r="I513" s="101">
        <f>$T$88+$U$88+$V$88</f>
        <v>28</v>
      </c>
      <c r="J513" s="104">
        <f t="shared" si="111"/>
        <v>42</v>
      </c>
      <c r="K513" s="4">
        <f>$W$88</f>
        <v>0</v>
      </c>
      <c r="L513" s="101">
        <f>$Y$88</f>
        <v>8</v>
      </c>
      <c r="N513" s="101">
        <f t="shared" si="112"/>
        <v>50</v>
      </c>
      <c r="O513" s="300" t="b">
        <f t="shared" si="113"/>
        <v>1</v>
      </c>
      <c r="P513" s="314">
        <f t="shared" si="82"/>
        <v>25</v>
      </c>
      <c r="AX513" s="102" t="str">
        <f>$N$91</f>
        <v>L021.23.06.C7-ij</v>
      </c>
      <c r="AY513" s="101">
        <v>7</v>
      </c>
      <c r="AZ513" s="101" t="str">
        <f>IF(COUNTIFS($N$89,"&lt;&gt;"&amp;"",$N$89,"&lt;&gt;practic?*",$N$89,"&lt;&gt;*op?ional*",$N$89,"&lt;&gt;*Disciplin? facultativ?*",$N$89,"&lt;&gt;*Examen de diplom?*"),$N$89,"")</f>
        <v/>
      </c>
      <c r="BA513" s="101" t="str">
        <f t="shared" si="99"/>
        <v/>
      </c>
      <c r="BB513" s="105" t="str">
        <f t="shared" si="100"/>
        <v/>
      </c>
      <c r="BC513" s="101" t="str">
        <f>IF($AZ513="","",$R$91)</f>
        <v/>
      </c>
      <c r="BD513" s="105" t="str">
        <f t="shared" si="114"/>
        <v/>
      </c>
      <c r="BE513" s="104" t="str">
        <f t="shared" si="101"/>
        <v/>
      </c>
      <c r="BF513" s="104" t="str">
        <f t="shared" si="102"/>
        <v/>
      </c>
      <c r="BG513" s="104" t="str">
        <f t="shared" si="85"/>
        <v/>
      </c>
      <c r="BH513" s="101" t="str">
        <f>IF(COUNTIFS($N$89,"&lt;&gt;"&amp;"",$N$89,"&lt;&gt;practic?*",$N$89,"&lt;&gt;*Elaborare proiect de diplom?*",$N$89,"&lt;&gt;*op?ional*",$N$89,"&lt;&gt;*Disciplin? facultativ?*", $N$89,"&lt;&gt;*Examen de diplom?*"),$S$91,"")</f>
        <v/>
      </c>
      <c r="BI513" s="101" t="str">
        <f>IF(COUNTIFS($N$89,"&lt;&gt;"&amp;"",$N$89,"&lt;&gt;practic?*",$N$89,"&lt;&gt;*Elaborare proiect de diplom?*",$N$89,"&lt;&gt;*op?ional*",$N$89,"&lt;&gt;*Disciplin? facultativ?*", $N$89,"&lt;&gt;*Examen de diplom?*"),($T$91+$U$91+$V$91),"")</f>
        <v/>
      </c>
      <c r="BJ513" s="104" t="str">
        <f t="shared" si="103"/>
        <v/>
      </c>
      <c r="BK513" s="101" t="str">
        <f t="shared" si="104"/>
        <v/>
      </c>
      <c r="BL513" s="101" t="str">
        <f t="shared" si="105"/>
        <v/>
      </c>
      <c r="BM513" s="104" t="str">
        <f t="shared" si="106"/>
        <v/>
      </c>
      <c r="BN513" s="101" t="str">
        <f>IF(AZ513&lt;&gt;"",W$91,"")</f>
        <v/>
      </c>
      <c r="BO513" s="105" t="str">
        <f>IF(COUNTIF($AZ513,"=*Elaborare proiect de diplom?*"),$V$91,"0")</f>
        <v>0</v>
      </c>
      <c r="BP513" s="104" t="str">
        <f t="shared" si="107"/>
        <v/>
      </c>
      <c r="BQ513" s="101" t="str">
        <f t="shared" si="108"/>
        <v/>
      </c>
      <c r="BR513" s="101" t="str">
        <f>IF(COUNTIFS($N$89,"&lt;&gt;"&amp;"",$N$89,"&lt;&gt;practic?*",$N$89,"&lt;&gt;*op?ional*",$N$89,"&lt;&gt;*Disciplin? facultativ?*", $N$89,"&lt;&gt;*Examen de diplom?*"),IF($Y$91&lt;&gt;"",ROUND($Y$91,1),""),"")</f>
        <v/>
      </c>
      <c r="BS513" s="105" t="str">
        <f>IF($AZ513="","",$Q$91)</f>
        <v/>
      </c>
      <c r="BT513" s="101" t="str">
        <f>IF(COUNTIFS($N$89,"&lt;&gt;"&amp;"",$N$89,"&lt;&gt;practic?*",$N$89,"&lt;&gt;*op?ional*",$N$89,"&lt;&gt;*Disciplin? facultativ?*", $N$89,"&lt;&gt;*Examen de diplom?*"),$X$91,"")</f>
        <v/>
      </c>
      <c r="BU513" s="104" t="str">
        <f t="shared" si="115"/>
        <v/>
      </c>
      <c r="BV513" s="105" t="str">
        <f t="shared" si="109"/>
        <v/>
      </c>
      <c r="BW513" s="101" t="str">
        <f t="shared" si="116"/>
        <v/>
      </c>
      <c r="BX513" s="102"/>
      <c r="BY513" s="4"/>
      <c r="BZ513" s="4"/>
      <c r="CA513" s="4"/>
      <c r="CB513" s="4"/>
      <c r="CC513" s="4"/>
      <c r="CD513" s="4"/>
      <c r="CE513" s="4"/>
      <c r="CF513" s="4"/>
      <c r="CG513" s="5"/>
      <c r="CH513" s="5"/>
      <c r="CI513" s="5"/>
      <c r="CJ513" s="4"/>
      <c r="CK513" s="4"/>
      <c r="CL513" s="4"/>
      <c r="CM513" s="4"/>
      <c r="CN513" s="4"/>
      <c r="CO513" s="4"/>
      <c r="CP513" s="4"/>
      <c r="CQ513" s="4"/>
      <c r="CR513" s="4"/>
      <c r="CS513" s="5"/>
      <c r="CT513" s="5"/>
    </row>
    <row r="514" spans="4:98" ht="21" hidden="1" customHeight="1" x14ac:dyDescent="0.25">
      <c r="D514" s="300">
        <f t="shared" si="110"/>
        <v>1</v>
      </c>
      <c r="F514" s="105">
        <f>$Q$91</f>
        <v>2</v>
      </c>
      <c r="H514" s="105">
        <f>$S$91</f>
        <v>14</v>
      </c>
      <c r="I514" s="101">
        <f>$T$91+$U$91+$V$91</f>
        <v>14</v>
      </c>
      <c r="J514" s="104">
        <f t="shared" si="111"/>
        <v>28</v>
      </c>
      <c r="K514" s="4">
        <f>$W$91</f>
        <v>0</v>
      </c>
      <c r="L514" s="105">
        <f>$Y$91</f>
        <v>22</v>
      </c>
      <c r="N514" s="101">
        <f t="shared" si="112"/>
        <v>50</v>
      </c>
      <c r="O514" s="300" t="b">
        <f t="shared" si="113"/>
        <v>1</v>
      </c>
      <c r="P514" s="314">
        <f t="shared" si="82"/>
        <v>25</v>
      </c>
      <c r="AX514" s="102" t="str">
        <f>$N$94</f>
        <v>L021.23.06.D8</v>
      </c>
      <c r="AY514" s="105">
        <v>8</v>
      </c>
      <c r="AZ514" s="101" t="str">
        <f>IF(COUNTIFS($N$92,"&lt;&gt;"&amp;"",$N$92,"&lt;&gt;practic?*",$N$92,"&lt;&gt;*op?ional*",$N$92,"&lt;&gt;*Disciplin? facultativ?*", $N$92,"&lt;&gt;*Examen de diplom?*"),$N$92,"")</f>
        <v/>
      </c>
      <c r="BA514" s="101" t="str">
        <f t="shared" si="99"/>
        <v/>
      </c>
      <c r="BB514" s="101" t="str">
        <f t="shared" si="100"/>
        <v/>
      </c>
      <c r="BC514" s="101" t="str">
        <f>IF($AZ514="","",$R$94)</f>
        <v/>
      </c>
      <c r="BD514" s="101" t="str">
        <f t="shared" si="114"/>
        <v/>
      </c>
      <c r="BE514" s="104" t="str">
        <f t="shared" si="101"/>
        <v/>
      </c>
      <c r="BF514" s="104" t="str">
        <f t="shared" si="102"/>
        <v/>
      </c>
      <c r="BG514" s="104" t="str">
        <f t="shared" si="85"/>
        <v/>
      </c>
      <c r="BH514" s="101" t="str">
        <f>IF(COUNTIFS($N$92,"&lt;&gt;"&amp;"",$N$92,"&lt;&gt;practic?*",$N$92,"&lt;&gt;*Elaborare proiect de diplom?*",$N$92,"&lt;&gt;*op?ional*",$N$92,"&lt;&gt;*Disciplin? facultativ?*", $N$92,"&lt;&gt;*Examen de diplom?*"),$S$94,"")</f>
        <v/>
      </c>
      <c r="BI514" s="101" t="str">
        <f>IF(COUNTIFS($N$92,"&lt;&gt;"&amp;"",$N$92,"&lt;&gt;practic?*",$N$92,"&lt;&gt;*Elaborare proiect de diplom?*",$N$92,"&lt;&gt;*op?ional*",$N$92,"&lt;&gt;*Disciplin? facultativ?*", $N$92,"&lt;&gt;*Examen de diplom?*"),($T$94+$U$94+$V$94),"")</f>
        <v/>
      </c>
      <c r="BJ514" s="104" t="str">
        <f t="shared" si="103"/>
        <v/>
      </c>
      <c r="BK514" s="101" t="str">
        <f t="shared" si="104"/>
        <v/>
      </c>
      <c r="BL514" s="101" t="str">
        <f t="shared" si="105"/>
        <v/>
      </c>
      <c r="BM514" s="104" t="str">
        <f t="shared" si="106"/>
        <v/>
      </c>
      <c r="BN514" s="101" t="str">
        <f>IF(AZ514&lt;&gt;"",W$94,"")</f>
        <v/>
      </c>
      <c r="BO514" s="105" t="str">
        <f>IF(COUNTIF($AZ514,"=*Elaborare proiect de diplom?*"),$V$94,"0")</f>
        <v>0</v>
      </c>
      <c r="BP514" s="104" t="str">
        <f t="shared" si="107"/>
        <v/>
      </c>
      <c r="BQ514" s="101" t="str">
        <f t="shared" si="108"/>
        <v/>
      </c>
      <c r="BR514" s="101" t="str">
        <f>IF(COUNTIFS($N$92,"&lt;&gt;"&amp;"",$N$92,"&lt;&gt;practic?*",$N$92,"&lt;&gt;*op?ional*",$N$92,"&lt;&gt;*Disciplin? facultativ?*", $N$92,"&lt;&gt;*Examen de diplom?*"),IF($Y$94&lt;&gt;"",ROUND($Y$94,1),""),"")</f>
        <v/>
      </c>
      <c r="BS514" s="101" t="str">
        <f>IF($AZ514="","",$Q$94)</f>
        <v/>
      </c>
      <c r="BT514" s="101" t="str">
        <f>IF(COUNTIFS($N$92,"&lt;&gt;"&amp;"",$N$92,"&lt;&gt;practic?*",$N$92,"&lt;&gt;*op?ional*",$N$92,"&lt;&gt;*Disciplin? facultativ?*", $N$92,"&lt;&gt;*Examen de diplom?*"),$X$94,"")</f>
        <v/>
      </c>
      <c r="BU514" s="104" t="str">
        <f t="shared" si="115"/>
        <v/>
      </c>
      <c r="BV514" s="105" t="str">
        <f t="shared" si="109"/>
        <v/>
      </c>
      <c r="BW514" s="101" t="str">
        <f t="shared" si="116"/>
        <v/>
      </c>
      <c r="BX514" s="102"/>
      <c r="BY514" s="4"/>
      <c r="BZ514" s="4"/>
      <c r="CA514" s="4"/>
      <c r="CB514" s="4"/>
      <c r="CC514" s="4"/>
      <c r="CD514" s="4"/>
      <c r="CE514" s="4"/>
      <c r="CF514" s="4"/>
      <c r="CG514" s="5"/>
      <c r="CH514" s="5"/>
      <c r="CI514" s="5"/>
      <c r="CJ514" s="4"/>
      <c r="CK514" s="4"/>
      <c r="CL514" s="4"/>
      <c r="CM514" s="4"/>
      <c r="CN514" s="4"/>
      <c r="CO514" s="4"/>
      <c r="CP514" s="4"/>
      <c r="CQ514" s="4"/>
      <c r="CR514" s="4"/>
      <c r="CS514" s="5"/>
      <c r="CT514" s="5"/>
    </row>
    <row r="515" spans="4:98" ht="21" hidden="1" customHeight="1" x14ac:dyDescent="0.25">
      <c r="D515" s="300">
        <f t="shared" si="110"/>
        <v>1</v>
      </c>
      <c r="F515" s="101">
        <f>$Q$94</f>
        <v>4</v>
      </c>
      <c r="H515" s="101">
        <f>$S$94</f>
        <v>0</v>
      </c>
      <c r="I515" s="101">
        <f>$T$94+$U$94+$V$94</f>
        <v>0</v>
      </c>
      <c r="J515" s="104">
        <f t="shared" si="111"/>
        <v>0</v>
      </c>
      <c r="K515" s="4">
        <f>$W$94</f>
        <v>90</v>
      </c>
      <c r="L515" s="101">
        <f>$Y$94</f>
        <v>10</v>
      </c>
      <c r="N515" s="101">
        <f t="shared" si="112"/>
        <v>100</v>
      </c>
      <c r="O515" s="300" t="b">
        <f t="shared" si="113"/>
        <v>1</v>
      </c>
      <c r="P515" s="314">
        <f t="shared" si="82"/>
        <v>25</v>
      </c>
      <c r="AX515" s="102" t="str">
        <f>$N$97</f>
        <v>L021.23.06.S9</v>
      </c>
      <c r="AY515" s="105">
        <v>9</v>
      </c>
      <c r="AZ515" s="101" t="str">
        <f>IF(COUNTIFS($N$95,"&lt;&gt;"&amp;"",$N$95,"&lt;&gt;practic?*",$N$95,"&lt;&gt;*op?ional*",$N$95,"&lt;&gt;*Disciplin? facultativ?*", $N$95,"&lt;&gt;*Examen de diplom?*"),$N$95,"")</f>
        <v/>
      </c>
      <c r="BA515" s="101" t="str">
        <f t="shared" si="99"/>
        <v/>
      </c>
      <c r="BB515" s="101" t="str">
        <f t="shared" si="100"/>
        <v/>
      </c>
      <c r="BC515" s="101" t="str">
        <f>IF($AZ515="","",$R$97)</f>
        <v/>
      </c>
      <c r="BD515" s="101" t="str">
        <f t="shared" si="114"/>
        <v/>
      </c>
      <c r="BE515" s="104" t="str">
        <f t="shared" si="101"/>
        <v/>
      </c>
      <c r="BF515" s="104" t="str">
        <f t="shared" si="102"/>
        <v/>
      </c>
      <c r="BG515" s="104" t="str">
        <f t="shared" si="85"/>
        <v/>
      </c>
      <c r="BH515" s="101" t="str">
        <f>IF(COUNTIFS($N$95,"&lt;&gt;"&amp;"",$N$95,"&lt;&gt;practic?*",$N$95,"&lt;&gt;*Elaborare proiect de diplom?*",$N$95,"&lt;&gt;*op?ional*",$N$95,"&lt;&gt;*Disciplin? facultativ?*", $N$95,"&lt;&gt;*Examen de diplom?*"),$S$97,"")</f>
        <v/>
      </c>
      <c r="BI515" s="101" t="str">
        <f>IF(COUNTIFS($N$95,"&lt;&gt;"&amp;"",$N$95,"&lt;&gt;practic?*",$N$95,"&lt;&gt;*Elaborare proiect de diplom?*",$N$95,"&lt;&gt;*op?ional*",$N$95,"&lt;&gt;*Disciplin? facultativ?*", $N$95,"&lt;&gt;*Examen de diplom?*"),($T$97+$U$97+$V$97),"")</f>
        <v/>
      </c>
      <c r="BJ515" s="104" t="str">
        <f t="shared" si="103"/>
        <v/>
      </c>
      <c r="BK515" s="101" t="str">
        <f t="shared" si="104"/>
        <v/>
      </c>
      <c r="BL515" s="101" t="str">
        <f t="shared" si="105"/>
        <v/>
      </c>
      <c r="BM515" s="104" t="str">
        <f t="shared" si="106"/>
        <v/>
      </c>
      <c r="BN515" s="101" t="str">
        <f>IF(AZ515&lt;&gt;"",W$97,"")</f>
        <v/>
      </c>
      <c r="BO515" s="105" t="str">
        <f>IF(COUNTIF($AZ515,"=*Elaborare proiect de diplom?*"),$V$97,"0")</f>
        <v>0</v>
      </c>
      <c r="BP515" s="104" t="str">
        <f t="shared" si="107"/>
        <v/>
      </c>
      <c r="BQ515" s="101" t="str">
        <f t="shared" si="108"/>
        <v/>
      </c>
      <c r="BR515" s="101" t="str">
        <f>IF(COUNTIFS($N$95,"&lt;&gt;"&amp;"",$N$95,"&lt;&gt;practic?*",$N$95,"&lt;&gt;*op?ional*",$N$95,"&lt;&gt;*Disciplin? facultativ?*", $N$95,"&lt;&gt;*Examen de diplom?*"),IF($Y$97&lt;&gt;"",ROUND($Y$97,1),""),"")</f>
        <v/>
      </c>
      <c r="BS515" s="101" t="str">
        <f>IF($AZ515="","",$Q$97)</f>
        <v/>
      </c>
      <c r="BT515" s="101" t="str">
        <f>IF(COUNTIFS($N$95,"&lt;&gt;"&amp;"",$N$95,"&lt;&gt;practic?*",$N$95,"&lt;&gt;*op?ional*",$N$95,"&lt;&gt;*Disciplin? facultativ?*", $N$95,"&lt;&gt;*Examen de diplom?*"),$X$97,"")</f>
        <v/>
      </c>
      <c r="BU515" s="104" t="str">
        <f t="shared" si="115"/>
        <v/>
      </c>
      <c r="BV515" s="105" t="str">
        <f t="shared" si="109"/>
        <v/>
      </c>
      <c r="BW515" s="101" t="str">
        <f t="shared" si="116"/>
        <v/>
      </c>
      <c r="BX515" s="102"/>
      <c r="BY515" s="4"/>
      <c r="BZ515" s="4"/>
      <c r="CA515" s="4"/>
      <c r="CB515" s="4"/>
      <c r="CC515" s="4"/>
      <c r="CD515" s="4"/>
      <c r="CE515" s="4"/>
      <c r="CF515" s="4"/>
      <c r="CG515" s="5"/>
      <c r="CH515" s="5"/>
      <c r="CI515" s="5"/>
      <c r="CJ515" s="4"/>
      <c r="CK515" s="4"/>
      <c r="CL515" s="4"/>
      <c r="CM515" s="4"/>
      <c r="CN515" s="4"/>
      <c r="CO515" s="4"/>
      <c r="CP515" s="4"/>
      <c r="CQ515" s="4"/>
      <c r="CR515" s="4"/>
      <c r="CS515" s="5"/>
      <c r="CT515" s="5"/>
    </row>
    <row r="516" spans="4:98" ht="21" hidden="1" customHeight="1" x14ac:dyDescent="0.25">
      <c r="D516" s="300">
        <f t="shared" si="110"/>
        <v>1</v>
      </c>
      <c r="F516" s="101">
        <f>$Q$97</f>
        <v>4</v>
      </c>
      <c r="H516" s="101">
        <f>$S$97</f>
        <v>0</v>
      </c>
      <c r="I516" s="101">
        <f>$T$97+$U$97+$V$97</f>
        <v>0</v>
      </c>
      <c r="J516" s="104">
        <f t="shared" si="111"/>
        <v>0</v>
      </c>
      <c r="K516" s="4">
        <f>$W$97</f>
        <v>90</v>
      </c>
      <c r="L516" s="101">
        <f>$Y$97</f>
        <v>10</v>
      </c>
      <c r="N516" s="101">
        <f t="shared" si="112"/>
        <v>100</v>
      </c>
      <c r="O516" s="300" t="b">
        <f t="shared" si="113"/>
        <v>1</v>
      </c>
      <c r="P516" s="314">
        <f t="shared" si="82"/>
        <v>25</v>
      </c>
      <c r="AX516" s="102" t="str">
        <f>$N$100</f>
        <v/>
      </c>
      <c r="AY516" s="101">
        <v>10</v>
      </c>
      <c r="AZ516" s="101" t="str">
        <f>IF(COUNTIFS($N$98,"&lt;&gt;"&amp;"",$N$98,"&lt;&gt;practic?*",$N$98,"&lt;&gt;*op?ional*",$N$98,"&lt;&gt;*Disciplin? facultativ?*",$N$98,"&lt;&gt;*Examen de diplom?*"),$N$98,"")</f>
        <v/>
      </c>
      <c r="BA516" s="101" t="str">
        <f t="shared" si="99"/>
        <v/>
      </c>
      <c r="BB516" s="101" t="str">
        <f t="shared" si="100"/>
        <v/>
      </c>
      <c r="BC516" s="101" t="str">
        <f>IF($AZ516="","",$R$100)</f>
        <v/>
      </c>
      <c r="BD516" s="105" t="str">
        <f t="shared" si="114"/>
        <v/>
      </c>
      <c r="BE516" s="104" t="str">
        <f t="shared" si="101"/>
        <v/>
      </c>
      <c r="BF516" s="104" t="str">
        <f t="shared" si="102"/>
        <v/>
      </c>
      <c r="BG516" s="104" t="str">
        <f t="shared" si="85"/>
        <v/>
      </c>
      <c r="BH516" s="101" t="str">
        <f>IF(COUNTIFS($N$98,"&lt;&gt;"&amp;"",$N$98,"&lt;&gt;practic?*",$N$98,"&lt;&gt;*Elaborare proiect de diplom?*",$N$98,"&lt;&gt;*op?ional*",$N$98,"&lt;&gt;*Disciplin? facultativ?*", $N$98,"&lt;&gt;*Examen de diplom?*"),$S$100,"")</f>
        <v/>
      </c>
      <c r="BI516" s="101" t="str">
        <f>IF(COUNTIFS($N$98,"&lt;&gt;"&amp;"",$N$98,"&lt;&gt;practic?*",$N$98,"&lt;&gt;*Elaborare proiect de diplom?*",$N$98,"&lt;&gt;*op?ional*",$N$98,"&lt;&gt;*Disciplin? facultativ?*", $N$98,"&lt;&gt;*Examen de diplom?*"),($T$100+$U$100+$V$100),"")</f>
        <v/>
      </c>
      <c r="BJ516" s="104" t="str">
        <f t="shared" si="103"/>
        <v/>
      </c>
      <c r="BK516" s="101" t="str">
        <f t="shared" si="104"/>
        <v/>
      </c>
      <c r="BL516" s="101" t="str">
        <f t="shared" si="105"/>
        <v/>
      </c>
      <c r="BM516" s="104" t="str">
        <f t="shared" si="106"/>
        <v/>
      </c>
      <c r="BN516" s="101" t="str">
        <f>IF(AZ516&lt;&gt;"",W$100,"")</f>
        <v/>
      </c>
      <c r="BO516" s="105" t="str">
        <f>IF(COUNTIF($AZ516,"=*Elaborare proiect de diplom?*"),$V$100,"0")</f>
        <v>0</v>
      </c>
      <c r="BP516" s="104" t="str">
        <f t="shared" si="107"/>
        <v/>
      </c>
      <c r="BQ516" s="101" t="str">
        <f t="shared" si="108"/>
        <v/>
      </c>
      <c r="BR516" s="101" t="str">
        <f>IF(COUNTIFS($N$98,"&lt;&gt;"&amp;"",$N$98,"&lt;&gt;practic?*",$N$98,"&lt;&gt;*op?ional*",$N$98,"&lt;&gt;*Disciplin? facultativ?*", $N$98,"&lt;&gt;*Examen de diplom?*"),IF($Y$100&lt;&gt;"",ROUND($Y$100,1),""),"")</f>
        <v/>
      </c>
      <c r="BS516" s="101" t="str">
        <f>IF($AZ516="","",$Q$100)</f>
        <v/>
      </c>
      <c r="BT516" s="101" t="str">
        <f>IF(COUNTIFS($N$98,"&lt;&gt;"&amp;"",$N$98,"&lt;&gt;practic?*",$N$98,"&lt;&gt;*op?ional*",$N$98,"&lt;&gt;*Disciplin? facultativ?*", $N$98,"&lt;&gt;*Examen de diplom?*"),$X$100,"")</f>
        <v/>
      </c>
      <c r="BU516" s="104" t="str">
        <f t="shared" si="115"/>
        <v/>
      </c>
      <c r="BV516" s="105" t="str">
        <f t="shared" si="109"/>
        <v/>
      </c>
      <c r="BW516" s="101" t="str">
        <f t="shared" si="116"/>
        <v/>
      </c>
      <c r="BX516" s="102"/>
      <c r="BY516" s="4"/>
      <c r="BZ516" s="4"/>
      <c r="CA516" s="4"/>
      <c r="CB516" s="4"/>
      <c r="CC516" s="4"/>
      <c r="CD516" s="4"/>
      <c r="CE516" s="4"/>
      <c r="CF516" s="4"/>
      <c r="CG516" s="5"/>
      <c r="CH516" s="5"/>
      <c r="CI516" s="5"/>
      <c r="CJ516" s="4"/>
      <c r="CK516" s="4"/>
      <c r="CL516" s="4"/>
      <c r="CM516" s="4"/>
      <c r="CN516" s="4"/>
      <c r="CO516" s="4"/>
      <c r="CP516" s="4"/>
      <c r="CQ516" s="4"/>
      <c r="CR516" s="4"/>
      <c r="CS516" s="5"/>
      <c r="CT516" s="5"/>
    </row>
    <row r="517" spans="4:98" ht="21" hidden="1" customHeight="1" x14ac:dyDescent="0.25">
      <c r="D517" s="300">
        <f t="shared" si="110"/>
        <v>0</v>
      </c>
      <c r="F517" s="101">
        <f>$Q$100</f>
        <v>0</v>
      </c>
      <c r="H517" s="101">
        <f>$S$100</f>
        <v>0</v>
      </c>
      <c r="I517" s="101">
        <f>$T$100+$U$100+$V$100</f>
        <v>0</v>
      </c>
      <c r="J517" s="104">
        <f t="shared" si="111"/>
        <v>0</v>
      </c>
      <c r="K517" s="4">
        <f>$W$100</f>
        <v>0</v>
      </c>
      <c r="L517" s="101">
        <f>$Y$100</f>
        <v>0</v>
      </c>
      <c r="N517" s="101">
        <f t="shared" si="112"/>
        <v>0</v>
      </c>
      <c r="O517" s="300" t="b">
        <f t="shared" si="113"/>
        <v>1</v>
      </c>
      <c r="P517" s="314" t="e">
        <f t="shared" si="82"/>
        <v>#DIV/0!</v>
      </c>
      <c r="AX517" s="102" t="str">
        <f>$N$103</f>
        <v>L021.23.06.f11-ij</v>
      </c>
      <c r="AY517" s="101">
        <v>11</v>
      </c>
      <c r="AZ517" s="101" t="str">
        <f>IF(COUNTIFS($N$101,"&lt;&gt;"&amp;"",$N$101,"&lt;&gt;practic?*",$N$101,"&lt;&gt;*op?ional*",$N$101,"&lt;&gt;*Disciplin? facultativ?*", $N$101,"&lt;&gt;*Examen de diplom?*"),$N$101,"")</f>
        <v/>
      </c>
      <c r="BA517" s="101" t="str">
        <f t="shared" si="99"/>
        <v/>
      </c>
      <c r="BB517" s="101" t="str">
        <f t="shared" si="100"/>
        <v/>
      </c>
      <c r="BC517" s="101" t="str">
        <f>IF($AZ517="","",$R$103)</f>
        <v/>
      </c>
      <c r="BD517" s="101" t="str">
        <f t="shared" si="114"/>
        <v/>
      </c>
      <c r="BE517" s="104" t="str">
        <f t="shared" si="101"/>
        <v/>
      </c>
      <c r="BF517" s="104" t="str">
        <f t="shared" si="102"/>
        <v/>
      </c>
      <c r="BG517" s="104" t="str">
        <f t="shared" si="85"/>
        <v/>
      </c>
      <c r="BH517" s="101" t="str">
        <f>IF(COUNTIFS($N$101,"&lt;&gt;"&amp;"",$N$101,"&lt;&gt;practic?*",$N$101,"&lt;&gt;*Elaborare proiect de diplom?*",$N$101,"&lt;&gt;*op?ional*",$N$101,"&lt;&gt;*Disciplin? facultativ?*", $N$101,"&lt;&gt;*Examen de diplom?*"),$S$103,"")</f>
        <v/>
      </c>
      <c r="BI517" s="101" t="str">
        <f>IF(COUNTIFS($N$101,"&lt;&gt;"&amp;"",$N$101,"&lt;&gt;practic?*",$N$101,"&lt;&gt;*Elaborare proiect de diplom?*",$N$101,"&lt;&gt;*op?ional*",$N$101,"&lt;&gt;*Disciplin? facultativ?*", $N$101,"&lt;&gt;*Examen de diplom?*"),($T$103+$U$103+$V$103),"")</f>
        <v/>
      </c>
      <c r="BJ517" s="104" t="str">
        <f t="shared" si="103"/>
        <v/>
      </c>
      <c r="BK517" s="101" t="str">
        <f t="shared" si="104"/>
        <v/>
      </c>
      <c r="BL517" s="101" t="str">
        <f t="shared" si="105"/>
        <v/>
      </c>
      <c r="BM517" s="104" t="str">
        <f t="shared" si="106"/>
        <v/>
      </c>
      <c r="BN517" s="101" t="str">
        <f>IF(AZ517&lt;&gt;"",W$103,"")</f>
        <v/>
      </c>
      <c r="BO517" s="105" t="str">
        <f>IF(COUNTIF($AZ517,"=*Elaborare proiect de diplom?*"),$V$103,"0")</f>
        <v>0</v>
      </c>
      <c r="BP517" s="104" t="str">
        <f t="shared" si="107"/>
        <v/>
      </c>
      <c r="BQ517" s="101" t="str">
        <f t="shared" si="108"/>
        <v/>
      </c>
      <c r="BR517" s="101" t="str">
        <f>IF(COUNTIFS($N$101,"&lt;&gt;"&amp;"",$N$101,"&lt;&gt;practic?*",$N$101,"&lt;&gt;*op?ional*",$N$101,"&lt;&gt;*Disciplin? facultativ?*", $N$101,"&lt;&gt;*Examen de diplom?*"),IF($Y$103&lt;&gt;"",ROUND($Y$103,1),""),"")</f>
        <v/>
      </c>
      <c r="BS517" s="105" t="str">
        <f>IF($AZ517="","",$Q$103)</f>
        <v/>
      </c>
      <c r="BT517" s="101" t="str">
        <f>IF(COUNTIFS($N$101,"&lt;&gt;"&amp;"",$N$101,"&lt;&gt;practic?*",$N$101,"&lt;&gt;*op?ional*",$N$101,"&lt;&gt;*Disciplin? facultativ?*", $N$101,"&lt;&gt;*Examen de diplom?*"),$X$103,"")</f>
        <v/>
      </c>
      <c r="BU517" s="104" t="str">
        <f t="shared" si="115"/>
        <v/>
      </c>
      <c r="BV517" s="105" t="str">
        <f t="shared" si="109"/>
        <v/>
      </c>
      <c r="BW517" s="101" t="str">
        <f t="shared" si="116"/>
        <v/>
      </c>
      <c r="BX517" s="102"/>
      <c r="BY517" s="4"/>
      <c r="BZ517" s="4"/>
      <c r="CA517" s="4"/>
      <c r="CB517" s="4"/>
      <c r="CC517" s="4"/>
      <c r="CD517" s="4"/>
      <c r="CE517" s="4"/>
      <c r="CF517" s="4"/>
      <c r="CG517" s="5"/>
      <c r="CH517" s="5"/>
      <c r="CI517" s="5"/>
      <c r="CJ517" s="4"/>
      <c r="CK517" s="4"/>
      <c r="CL517" s="4"/>
      <c r="CM517" s="4"/>
      <c r="CN517" s="4"/>
      <c r="CO517" s="4"/>
      <c r="CP517" s="4"/>
      <c r="CQ517" s="4"/>
      <c r="CR517" s="4"/>
      <c r="CS517" s="5"/>
      <c r="CT517" s="5"/>
    </row>
    <row r="518" spans="4:98" ht="21" hidden="1" customHeight="1" x14ac:dyDescent="0.25">
      <c r="D518" s="300">
        <f t="shared" si="110"/>
        <v>0</v>
      </c>
      <c r="F518" s="105">
        <f>$Q$103</f>
        <v>0</v>
      </c>
      <c r="H518" s="105">
        <f>$S$103</f>
        <v>0</v>
      </c>
      <c r="I518" s="101">
        <f>$T$103+$U$103+$V$103</f>
        <v>0</v>
      </c>
      <c r="J518" s="104">
        <f t="shared" si="111"/>
        <v>0</v>
      </c>
      <c r="K518" s="4">
        <f>$W$103</f>
        <v>0</v>
      </c>
      <c r="L518" s="105">
        <f>$Y$103</f>
        <v>0</v>
      </c>
      <c r="N518" s="101">
        <f t="shared" si="112"/>
        <v>0</v>
      </c>
      <c r="O518" s="300" t="b">
        <f t="shared" si="113"/>
        <v>1</v>
      </c>
      <c r="P518" s="314" t="e">
        <f t="shared" si="82"/>
        <v>#DIV/0!</v>
      </c>
      <c r="AX518" s="263" t="s">
        <v>222</v>
      </c>
      <c r="AY518" s="264"/>
      <c r="AZ518" s="264"/>
      <c r="BA518" s="264"/>
      <c r="BB518" s="264"/>
      <c r="BC518" s="264"/>
      <c r="BD518" s="264"/>
      <c r="BE518" s="264"/>
      <c r="BF518" s="264"/>
      <c r="BG518" s="264"/>
      <c r="BH518" s="264"/>
      <c r="BI518" s="264"/>
      <c r="BJ518" s="264"/>
      <c r="BK518" s="264"/>
      <c r="BL518" s="264"/>
      <c r="BM518" s="264"/>
      <c r="BN518" s="264"/>
      <c r="BO518" s="264"/>
      <c r="BP518" s="264"/>
      <c r="BQ518" s="264"/>
      <c r="BR518" s="264"/>
      <c r="BS518" s="257">
        <f>SUM(BS507:BS517)</f>
        <v>12</v>
      </c>
      <c r="BT518" s="266"/>
      <c r="BU518" s="267"/>
      <c r="BV518" s="268"/>
      <c r="BW518" s="101" t="str">
        <f t="shared" si="116"/>
        <v/>
      </c>
      <c r="BX518" s="257"/>
      <c r="BY518" s="269"/>
      <c r="BZ518" s="4"/>
      <c r="CA518" s="4"/>
      <c r="CB518" s="4"/>
      <c r="CC518" s="4"/>
      <c r="CD518" s="4"/>
      <c r="CE518" s="4"/>
      <c r="CF518" s="4"/>
      <c r="CG518" s="5"/>
      <c r="CH518" s="5"/>
      <c r="CI518" s="5"/>
      <c r="CJ518" s="4"/>
      <c r="CK518" s="4"/>
      <c r="CL518" s="4"/>
      <c r="CM518" s="4"/>
      <c r="CN518" s="4"/>
      <c r="CO518" s="4"/>
      <c r="CP518" s="4"/>
      <c r="CQ518" s="4"/>
      <c r="CR518" s="4"/>
      <c r="CS518" s="5"/>
      <c r="CT518" s="5"/>
    </row>
    <row r="519" spans="4:98" ht="21" hidden="1" customHeight="1" x14ac:dyDescent="0.3">
      <c r="F519" s="281">
        <f>D508*F508+D509*F509+D510*F510+D511*F511+D512*F512+D513*F513+D514*F514+D515*F515+D516*F516+D517*F517+D518*F518</f>
        <v>30</v>
      </c>
      <c r="H519" s="264"/>
      <c r="I519" s="264"/>
      <c r="J519" s="264"/>
      <c r="L519" s="264"/>
      <c r="N519" s="281">
        <f>D508*N508+D509*N509+D510*N510+D511*N511+D512*N512+D513*N513+D514*N514+D515*N515+D516*N516+D517*N517+D518*N518</f>
        <v>750</v>
      </c>
      <c r="O519" s="302" t="b">
        <f>AND(O508:O518)</f>
        <v>1</v>
      </c>
      <c r="P519" s="313">
        <f>N519/F519</f>
        <v>25</v>
      </c>
      <c r="AX519" s="213" t="s">
        <v>215</v>
      </c>
      <c r="AY519" s="213" t="s">
        <v>185</v>
      </c>
      <c r="AZ519" s="213" t="s">
        <v>186</v>
      </c>
      <c r="BA519" s="213" t="s">
        <v>191</v>
      </c>
      <c r="BB519" s="213" t="s">
        <v>194</v>
      </c>
      <c r="BC519" s="213" t="s">
        <v>192</v>
      </c>
      <c r="BD519" s="213" t="s">
        <v>193</v>
      </c>
      <c r="BE519" s="213" t="s">
        <v>202</v>
      </c>
      <c r="BF519" s="213" t="s">
        <v>203</v>
      </c>
      <c r="BG519" s="213" t="s">
        <v>207</v>
      </c>
      <c r="BH519" s="213" t="s">
        <v>204</v>
      </c>
      <c r="BI519" s="213" t="s">
        <v>205</v>
      </c>
      <c r="BJ519" s="213" t="s">
        <v>196</v>
      </c>
      <c r="BK519" s="217" t="s">
        <v>275</v>
      </c>
      <c r="BL519" s="256" t="s">
        <v>206</v>
      </c>
      <c r="BM519" s="213" t="s">
        <v>199</v>
      </c>
      <c r="BN519" s="255" t="s">
        <v>276</v>
      </c>
      <c r="BO519" s="217" t="s">
        <v>209</v>
      </c>
      <c r="BP519" s="213" t="s">
        <v>200</v>
      </c>
      <c r="BQ519" s="213" t="s">
        <v>197</v>
      </c>
      <c r="BR519" s="213" t="s">
        <v>198</v>
      </c>
      <c r="BS519" s="213" t="s">
        <v>195</v>
      </c>
      <c r="BT519" s="213" t="s">
        <v>225</v>
      </c>
      <c r="BU519" s="213" t="s">
        <v>210</v>
      </c>
      <c r="BV519" s="213" t="s">
        <v>211</v>
      </c>
      <c r="BW519" s="101" t="e">
        <f t="shared" si="116"/>
        <v>#VALUE!</v>
      </c>
      <c r="BX519" s="213"/>
      <c r="BY519" s="269"/>
      <c r="BZ519" s="4"/>
      <c r="CA519" s="4"/>
      <c r="CB519" s="4"/>
      <c r="CC519" s="4"/>
      <c r="CD519" s="4"/>
      <c r="CE519" s="4"/>
      <c r="CF519" s="4"/>
      <c r="CG519" s="5"/>
      <c r="CH519" s="5"/>
      <c r="CI519" s="5"/>
      <c r="CJ519" s="4"/>
      <c r="CK519" s="4"/>
      <c r="CL519" s="4"/>
      <c r="CM519" s="4"/>
      <c r="CN519" s="4"/>
      <c r="CO519" s="4"/>
      <c r="CP519" s="4"/>
      <c r="CQ519" s="4"/>
      <c r="CR519" s="4"/>
      <c r="CS519" s="5"/>
      <c r="CT519" s="5"/>
    </row>
    <row r="520" spans="4:98" ht="21" hidden="1" customHeight="1" x14ac:dyDescent="0.3">
      <c r="F520" s="213" t="s">
        <v>195</v>
      </c>
      <c r="H520" s="213" t="s">
        <v>204</v>
      </c>
      <c r="I520" s="213" t="s">
        <v>205</v>
      </c>
      <c r="J520" s="213" t="s">
        <v>196</v>
      </c>
      <c r="L520" s="213" t="s">
        <v>198</v>
      </c>
      <c r="N520" s="213" t="s">
        <v>277</v>
      </c>
      <c r="O520" s="299" t="s">
        <v>274</v>
      </c>
      <c r="P520" s="269"/>
      <c r="AX520" s="218" t="str">
        <f>$Z$73</f>
        <v>L021.23.07.S1-ij</v>
      </c>
      <c r="AY520" s="105">
        <v>1</v>
      </c>
      <c r="AZ520" s="105" t="str">
        <f>IF(COUNTIFS($Z$71,"&lt;&gt;"&amp;"",$Z$71,"&lt;&gt;practic?*",$Z$71,"&lt;&gt;*op?ional*",$Z$71,"&lt;&gt;*Disciplin? facultativ?*", $Z$71,"&lt;&gt;*Examen de diplom?*"),$Z$71,"")</f>
        <v/>
      </c>
      <c r="BA520" s="105" t="str">
        <f t="shared" ref="BA520:BA530" si="117">IF($AZ520="","",ROUND(RIGHT($Z$70,1)/2,0))</f>
        <v/>
      </c>
      <c r="BB520" s="105" t="str">
        <f t="shared" ref="BB520:BB530" si="118">IF($AZ520="","",RIGHT($Z$70,1))</f>
        <v/>
      </c>
      <c r="BC520" s="105" t="str">
        <f>IF($AZ520="","",$AD$73)</f>
        <v/>
      </c>
      <c r="BD520" s="105" t="str">
        <f>IF($AZ520="","","DI")</f>
        <v/>
      </c>
      <c r="BE520" s="104" t="str">
        <f>IF($AZ520&lt;&gt;"",ROUND(BH520/14,1),"")</f>
        <v/>
      </c>
      <c r="BF520" s="104" t="str">
        <f>IF($AZ520&lt;&gt;"",ROUND(BI520/14,1),"")</f>
        <v/>
      </c>
      <c r="BG520" s="104" t="str">
        <f t="shared" ref="BG520:BG542" si="119">IF($AZ520&lt;&gt;"",BE520+BF520,"")</f>
        <v/>
      </c>
      <c r="BH520" s="105" t="str">
        <f>IF(COUNTIFS($Z$71,"&lt;&gt;"&amp;"",$Z$71,"&lt;&gt;practic?*",$Z$71,"&lt;&gt;*Elaborare proiect de diplom?*",$Z$71,"&lt;&gt;*op?ional*",$Z$71,"&lt;&gt;*Disciplin? facultativ?*", $Z$71,"&lt;&gt;*Examen de diplom?*"),$AE$73,"")</f>
        <v/>
      </c>
      <c r="BI520" s="105" t="str">
        <f>IF(COUNTIFS($Z$71,"&lt;&gt;"&amp;"",$Z$71,"&lt;&gt;practic?*",$Z$71,"&lt;&gt;*Elaborare proiect de diplom?*",$Z$71,"&lt;&gt;*op?ional*",$Z$71,"&lt;&gt;*Disciplin? facultativ?*", $Z$71,"&lt;&gt;*Examen de diplom?*"),($AF$73+$AG$73+$AH$73),"")</f>
        <v/>
      </c>
      <c r="BJ520" s="104" t="str">
        <f>IF($AZ520&lt;&gt;"",BH520+BI520,"")</f>
        <v/>
      </c>
      <c r="BK520" s="101" t="str">
        <f>IF($AZ520&lt;&gt;"",ROUND(BN520/14,1),"")</f>
        <v/>
      </c>
      <c r="BL520" s="101" t="str">
        <f>IF($AZ520&lt;&gt;"",ROUND(BO520/14,1),"")</f>
        <v/>
      </c>
      <c r="BM520" s="104" t="str">
        <f>IF($AZ520="","",IF($BK520&lt;&gt;"",$BK520,0)+IF($BL520&lt;&gt;"",$BL520,0))</f>
        <v/>
      </c>
      <c r="BN520" s="101" t="str">
        <f>IF(AZ520&lt;&gt;"",AI$73,"")</f>
        <v/>
      </c>
      <c r="BO520" s="105" t="str">
        <f>IF(COUNTIF($AZ520,"=*Elaborare proiect de diplom?*"),$AH$73,"0")</f>
        <v>0</v>
      </c>
      <c r="BP520" s="104" t="str">
        <f>IF($AZ520="","",IF($BN520&lt;&gt;"",$BN520,0)+IF($BO520&lt;&gt;"",$BO520,0))</f>
        <v/>
      </c>
      <c r="BQ520" s="101" t="str">
        <f>IF($AZ520&lt;&gt;"",ROUND(BR520/14,1),"")</f>
        <v/>
      </c>
      <c r="BR520" s="105" t="str">
        <f>IF(COUNTIFS($Z$71,"&lt;&gt;"&amp;"",$Z$71,"&lt;&gt;practic?*",$Z$71,"&lt;&gt;*op?ional*",$Z$71,"&lt;&gt;*Disciplin? facultativ?*", $Z$71,"&lt;&gt;*Examen de diplom?*"),IF($AK$73&lt;&gt;"",ROUND($AK$73,1),""),"")</f>
        <v/>
      </c>
      <c r="BS520" s="105" t="str">
        <f>IF($AZ520="","",$AC$73)</f>
        <v/>
      </c>
      <c r="BT520" s="105" t="str">
        <f>IF(COUNTIFS($Z$71,"&lt;&gt;"&amp;"",$Z$71,"&lt;&gt;practic?*",$Z$71,"&lt;&gt;*op?ional*",$Z$71,"&lt;&gt;*Disciplin? facultativ?*", $Z$71,"&lt;&gt;*Examen de diplom?*"),$AJ$73,"")</f>
        <v/>
      </c>
      <c r="BU520" s="104" t="str">
        <f>IF($AZ520="","",IF($BG520&lt;&gt;"",$BG520,0)+IF($BM520&lt;&gt;"",$BM520,0)+IF($BQ520&lt;&gt;"",$BQ520,0))</f>
        <v/>
      </c>
      <c r="BV520" s="105" t="str">
        <f>IF($AZ520="","",IF($BJ520&lt;&gt;"",$BJ520,0)+IF($BP520&lt;&gt;"",$BP520,0)+IF($BR520&lt;&gt;"",$BR520,0))</f>
        <v/>
      </c>
      <c r="BW520" s="101" t="str">
        <f t="shared" si="116"/>
        <v/>
      </c>
      <c r="BX520" s="102"/>
      <c r="BY520" s="4"/>
      <c r="BZ520" s="4"/>
      <c r="CA520" s="4"/>
      <c r="CB520" s="4"/>
      <c r="CC520" s="4"/>
      <c r="CD520" s="4"/>
      <c r="CE520" s="4"/>
      <c r="CF520" s="4"/>
      <c r="CG520" s="5"/>
      <c r="CH520" s="5"/>
      <c r="CI520" s="5"/>
      <c r="CJ520" s="4"/>
      <c r="CK520" s="4"/>
      <c r="CL520" s="4"/>
      <c r="CM520" s="4"/>
      <c r="CN520" s="4"/>
      <c r="CO520" s="4"/>
      <c r="CP520" s="4"/>
      <c r="CQ520" s="4"/>
      <c r="CR520" s="4"/>
      <c r="CS520" s="5"/>
      <c r="CT520" s="5"/>
    </row>
    <row r="521" spans="4:98" ht="21" hidden="1" customHeight="1" x14ac:dyDescent="0.25">
      <c r="D521" s="300">
        <f>IF(AND((F521&gt;0), (N521&gt;0)),1,0)</f>
        <v>1</v>
      </c>
      <c r="F521" s="105">
        <f>$AC$73</f>
        <v>4</v>
      </c>
      <c r="H521" s="105">
        <f>$AE$73</f>
        <v>28</v>
      </c>
      <c r="I521" s="105">
        <f>$AF$73+$AG$73+$AH$73</f>
        <v>28</v>
      </c>
      <c r="J521" s="104">
        <f>H521+I521</f>
        <v>56</v>
      </c>
      <c r="K521" s="4">
        <f>$AI$73</f>
        <v>0</v>
      </c>
      <c r="L521" s="105">
        <f>$AK$73</f>
        <v>44</v>
      </c>
      <c r="N521" s="101">
        <f>IF(ISNUMBER(L521+K521+J521), L521+K521+J521,0)</f>
        <v>100</v>
      </c>
      <c r="O521" s="300" t="b">
        <f>IF(D521=0,TRUE, IF(N521/25=F521,TRUE,FALSE))</f>
        <v>1</v>
      </c>
      <c r="P521" s="306">
        <f t="shared" ref="P521:P543" si="120">N521/F521</f>
        <v>25</v>
      </c>
      <c r="AX521" s="102" t="str">
        <f>$Z$76</f>
        <v>L021.23.07.S2-ij</v>
      </c>
      <c r="AY521" s="101">
        <v>2</v>
      </c>
      <c r="AZ521" s="101" t="str">
        <f>IF(COUNTIFS($Z$74,"&lt;&gt;"&amp;"",$Z$74,"&lt;&gt;practic?*",$Z$74,"&lt;&gt;*op?ional*",$Z$74,"&lt;&gt;*Disciplin? facultativ?*", $Z$74,"&lt;&gt;*Examen de diplom?*"),$Z$74,"")</f>
        <v/>
      </c>
      <c r="BA521" s="101" t="str">
        <f t="shared" si="117"/>
        <v/>
      </c>
      <c r="BB521" s="101" t="str">
        <f t="shared" si="118"/>
        <v/>
      </c>
      <c r="BC521" s="101" t="str">
        <f>IF($AZ521="","",$AD$76)</f>
        <v/>
      </c>
      <c r="BD521" s="101" t="str">
        <f>IF($AZ521="","","DI")</f>
        <v/>
      </c>
      <c r="BE521" s="104" t="str">
        <f t="shared" ref="BE521:BE530" si="121">IF($AZ521&lt;&gt;"",ROUND(BH521/14,1),"")</f>
        <v/>
      </c>
      <c r="BF521" s="104" t="str">
        <f t="shared" ref="BF521:BF530" si="122">IF($AZ521&lt;&gt;"",ROUND(BI521/14,1),"")</f>
        <v/>
      </c>
      <c r="BG521" s="104" t="str">
        <f t="shared" si="119"/>
        <v/>
      </c>
      <c r="BH521" s="101" t="str">
        <f>IF(COUNTIFS($Z$74,"&lt;&gt;"&amp;"",$Z$74,"&lt;&gt;practic?*",$Z$74,"&lt;&gt;*Elaborare proiect de diplom?*",$Z$74,"&lt;&gt;*op?ional*",$Z$74,"&lt;&gt;*Disciplin? facultativ?*", $Z$74,"&lt;&gt;*Examen de diplom?*"),$AE$76,"")</f>
        <v/>
      </c>
      <c r="BI521" s="101" t="str">
        <f>IF(COUNTIFS($Z$74,"&lt;&gt;"&amp;"",$Z$74,"&lt;&gt;practic?*",$Z$74,"&lt;&gt;*Elaborare proiect de diplom?*",$Z$74,"&lt;&gt;*op?ional*",$Z$74,"&lt;&gt;*Disciplin? facultativ?*", $Z$74,"&lt;&gt;*Examen de diplom?*"),($AF$76+$AG$76+$AH$76),"")</f>
        <v/>
      </c>
      <c r="BJ521" s="104" t="str">
        <f t="shared" ref="BJ521:BJ530" si="123">IF($AZ521&lt;&gt;"",BH521+BI521,"")</f>
        <v/>
      </c>
      <c r="BK521" s="101" t="str">
        <f t="shared" ref="BK521:BK530" si="124">IF($AZ521&lt;&gt;"",ROUND(BN521/14,1),"")</f>
        <v/>
      </c>
      <c r="BL521" s="101" t="str">
        <f t="shared" ref="BL521:BL530" si="125">IF($AZ521&lt;&gt;"",ROUND(BO521/14,1),"")</f>
        <v/>
      </c>
      <c r="BM521" s="104" t="str">
        <f t="shared" ref="BM521:BM530" si="126">IF($AZ521="","",IF($BK521&lt;&gt;"",$BK521,0)+IF($BL521&lt;&gt;"",$BL521,0))</f>
        <v/>
      </c>
      <c r="BN521" s="101" t="str">
        <f>IF(AZ521&lt;&gt;"",AI$76,"")</f>
        <v/>
      </c>
      <c r="BO521" s="105" t="str">
        <f>IF(COUNTIF($AZ521,"=*Elaborare proiect de diplom?*"),$AH$76,"0")</f>
        <v>0</v>
      </c>
      <c r="BP521" s="104" t="str">
        <f t="shared" ref="BP521:BP530" si="127">IF($AZ521="","",IF($BN521&lt;&gt;"",$BN521,0)+IF($BO521&lt;&gt;"",$BO521,0))</f>
        <v/>
      </c>
      <c r="BQ521" s="101" t="str">
        <f t="shared" ref="BQ521:BQ530" si="128">IF($AZ521&lt;&gt;"",ROUND(BR521/14,1),"")</f>
        <v/>
      </c>
      <c r="BR521" s="101" t="str">
        <f>IF(COUNTIFS($Z$74,"&lt;&gt;"&amp;"",$Z$74,"&lt;&gt;practic?*",$Z$74,"&lt;&gt;*op?ional*",$Z$74,"&lt;&gt;*Disciplin? facultativ?*", $Z$74,"&lt;&gt;*Examen de diplom?*"),IF($AK$76&lt;&gt;"",ROUND($AK$76,1),""),"")</f>
        <v/>
      </c>
      <c r="BS521" s="101" t="str">
        <f>IF($AZ521="","",$AC$76)</f>
        <v/>
      </c>
      <c r="BT521" s="101" t="str">
        <f>IF(COUNTIFS($Z$74,"&lt;&gt;"&amp;"",$Z$74,"&lt;&gt;practic?*",$Z$74,"&lt;&gt;*op?ional*",$Z$74,"&lt;&gt;*Disciplin? facultativ?*", $Z$74,"&lt;&gt;*Examen de diplom?*"),$AJ$76,"")</f>
        <v/>
      </c>
      <c r="BU521" s="104" t="str">
        <f>IF($AZ521="","",IF($BG521&lt;&gt;"",$BG521,0)+IF($BM521&lt;&gt;"",$BM521,0)+IF($BQ521&lt;&gt;"",$BQ521,0))</f>
        <v/>
      </c>
      <c r="BV521" s="105" t="str">
        <f t="shared" ref="BV521:BV530" si="129">IF($AZ521="","",IF($BJ521&lt;&gt;"",$BJ521,0)+IF($BP521&lt;&gt;"",$BP521,0)+IF($BR521&lt;&gt;"",$BR521,0))</f>
        <v/>
      </c>
      <c r="BW521" s="101" t="str">
        <f t="shared" si="116"/>
        <v/>
      </c>
      <c r="BX521" s="102"/>
      <c r="BY521" s="4"/>
      <c r="BZ521" s="4"/>
      <c r="CA521" s="4"/>
      <c r="CB521" s="4"/>
      <c r="CC521" s="4"/>
      <c r="CD521" s="4"/>
      <c r="CE521" s="4"/>
      <c r="CF521" s="4"/>
      <c r="CG521" s="5"/>
      <c r="CH521" s="5"/>
      <c r="CI521" s="5"/>
      <c r="CJ521" s="4"/>
      <c r="CK521" s="4"/>
      <c r="CL521" s="4"/>
      <c r="CM521" s="4"/>
      <c r="CN521" s="4"/>
      <c r="CO521" s="4"/>
      <c r="CP521" s="4"/>
      <c r="CQ521" s="4"/>
      <c r="CR521" s="4"/>
      <c r="CS521" s="5"/>
      <c r="CT521" s="5"/>
    </row>
    <row r="522" spans="4:98" ht="21" hidden="1" customHeight="1" x14ac:dyDescent="0.25">
      <c r="D522" s="300">
        <f t="shared" ref="D522:D531" si="130">IF(AND((F522&gt;0), (N522&gt;0)),1,0)</f>
        <v>1</v>
      </c>
      <c r="F522" s="101">
        <f>$AC$76</f>
        <v>4</v>
      </c>
      <c r="H522" s="101">
        <f>$AE$76</f>
        <v>28</v>
      </c>
      <c r="I522" s="101">
        <f>$AF$76+$AG$76+$AH$76</f>
        <v>28</v>
      </c>
      <c r="J522" s="104">
        <f t="shared" ref="J522:J531" si="131">H522+I522</f>
        <v>56</v>
      </c>
      <c r="K522" s="4">
        <f>$AI$76</f>
        <v>0</v>
      </c>
      <c r="L522" s="101">
        <f>$AK$76</f>
        <v>44</v>
      </c>
      <c r="N522" s="101">
        <f t="shared" ref="N522:N531" si="132">IF(ISNUMBER(L522+K522+J522), L522+K522+J522,0)</f>
        <v>100</v>
      </c>
      <c r="O522" s="300" t="b">
        <f t="shared" ref="O522:O531" si="133">IF(D522=0,TRUE, IF(N522/25=F522,TRUE,FALSE))</f>
        <v>1</v>
      </c>
      <c r="P522" s="306">
        <f t="shared" si="120"/>
        <v>25</v>
      </c>
      <c r="AX522" s="102" t="str">
        <f>$Z$79</f>
        <v>L021.23.07.S3-ij</v>
      </c>
      <c r="AY522" s="101">
        <v>3</v>
      </c>
      <c r="AZ522" s="101" t="str">
        <f>IF(COUNTIFS($Z$77,"&lt;&gt;"&amp;"",$Z$77,"&lt;&gt;practic?*",$Z$77,"&lt;&gt;*op?ional*",$Z$77,"&lt;&gt;*Disciplin? facultativ?*", $Z$77,"&lt;&gt;*Examen de diplom?*"),$Z$77,"")</f>
        <v/>
      </c>
      <c r="BA522" s="101" t="str">
        <f t="shared" si="117"/>
        <v/>
      </c>
      <c r="BB522" s="101" t="str">
        <f t="shared" si="118"/>
        <v/>
      </c>
      <c r="BC522" s="101" t="str">
        <f>IF($AZ522="","",$AD$79)</f>
        <v/>
      </c>
      <c r="BD522" s="105" t="str">
        <f t="shared" ref="BD522:BD530" si="134">IF($AZ522="","","DI")</f>
        <v/>
      </c>
      <c r="BE522" s="104" t="str">
        <f t="shared" si="121"/>
        <v/>
      </c>
      <c r="BF522" s="104" t="str">
        <f t="shared" si="122"/>
        <v/>
      </c>
      <c r="BG522" s="104" t="str">
        <f t="shared" si="119"/>
        <v/>
      </c>
      <c r="BH522" s="101" t="str">
        <f>IF(COUNTIFS($Z$77,"&lt;&gt;"&amp;"",$Z$77,"&lt;&gt;practic?*",$Z$77,"&lt;&gt;*Elaborare proiect de diplom?*",$Z$77,"&lt;&gt;*op?ional*",$Z$77,"&lt;&gt;*Disciplin? facultativ?*", $Z$77,"&lt;&gt;*Examen de diplom?*"),$AE$79,"")</f>
        <v/>
      </c>
      <c r="BI522" s="101" t="str">
        <f>IF(COUNTIFS($Z$77,"&lt;&gt;"&amp;"",$Z$77,"&lt;&gt;practic?*",$Z$77,"&lt;&gt;*Elaborare proiect de diplom?*",$Z$77,"&lt;&gt;*op?ional*",$Z$77,"&lt;&gt;*Disciplin? facultativ?*", $Z$77,"&lt;&gt;*Examen de diplom?*"),($AF$79+$AG$79+$AH$79),"")</f>
        <v/>
      </c>
      <c r="BJ522" s="104" t="str">
        <f t="shared" si="123"/>
        <v/>
      </c>
      <c r="BK522" s="101" t="str">
        <f t="shared" si="124"/>
        <v/>
      </c>
      <c r="BL522" s="101" t="str">
        <f t="shared" si="125"/>
        <v/>
      </c>
      <c r="BM522" s="104" t="str">
        <f t="shared" si="126"/>
        <v/>
      </c>
      <c r="BN522" s="101" t="str">
        <f>IF(AZ522&lt;&gt;"",AI$79,"")</f>
        <v/>
      </c>
      <c r="BO522" s="105" t="str">
        <f>IF(COUNTIF($AZ522,"=*Elaborare proiect de diplom?*"),$AH$79,"0")</f>
        <v>0</v>
      </c>
      <c r="BP522" s="104" t="str">
        <f t="shared" si="127"/>
        <v/>
      </c>
      <c r="BQ522" s="101" t="str">
        <f t="shared" si="128"/>
        <v/>
      </c>
      <c r="BR522" s="101" t="str">
        <f>IF(COUNTIFS($Z$77,"&lt;&gt;"&amp;"",$Z$77,"&lt;&gt;practic?*",$Z$77,"&lt;&gt;*op?ional*",$Z$77,"&lt;&gt;*Disciplin? facultativ?*", $Z$77,"&lt;&gt;*Examen de diplom?*"),IF($AK$79&lt;&gt;"",ROUND($AK$79,1),""),"")</f>
        <v/>
      </c>
      <c r="BS522" s="101" t="str">
        <f>IF($AZ522="","",$AC$79)</f>
        <v/>
      </c>
      <c r="BT522" s="101" t="str">
        <f>IF(COUNTIFS($Z$77,"&lt;&gt;"&amp;"",$Z$77,"&lt;&gt;practic?*",$Z$77,"&lt;&gt;*op?ional*",$Z$77,"&lt;&gt;*Disciplin? facultativ?*", $Z$77,"&lt;&gt;*Examen de diplom?*"),$AJ$79,"")</f>
        <v/>
      </c>
      <c r="BU522" s="104" t="str">
        <f t="shared" ref="BU522:BU530" si="135">IF($AZ522="","",IF($BG522&lt;&gt;"",$BG522,0)+IF($BM522&lt;&gt;"",$BM522,0)+IF($BQ522&lt;&gt;"",$BQ522,0))</f>
        <v/>
      </c>
      <c r="BV522" s="105" t="str">
        <f t="shared" si="129"/>
        <v/>
      </c>
      <c r="BW522" s="101" t="str">
        <f t="shared" si="116"/>
        <v/>
      </c>
      <c r="BX522" s="102"/>
      <c r="BY522" s="4"/>
      <c r="BZ522" s="4"/>
      <c r="CA522" s="4"/>
      <c r="CB522" s="4"/>
      <c r="CC522" s="4"/>
      <c r="CD522" s="4"/>
      <c r="CE522" s="4"/>
      <c r="CF522" s="4"/>
      <c r="CG522" s="5"/>
      <c r="CH522" s="5"/>
      <c r="CI522" s="5"/>
      <c r="CJ522" s="4"/>
      <c r="CK522" s="4"/>
      <c r="CL522" s="4"/>
      <c r="CM522" s="4"/>
      <c r="CN522" s="4"/>
      <c r="CO522" s="4"/>
      <c r="CP522" s="4"/>
      <c r="CQ522" s="4"/>
      <c r="CR522" s="4"/>
      <c r="CS522" s="5"/>
      <c r="CT522" s="5"/>
    </row>
    <row r="523" spans="4:98" ht="21" hidden="1" customHeight="1" x14ac:dyDescent="0.25">
      <c r="D523" s="300">
        <f t="shared" si="130"/>
        <v>1</v>
      </c>
      <c r="F523" s="101">
        <f>$AC$79</f>
        <v>5</v>
      </c>
      <c r="H523" s="101">
        <f>$AE$79</f>
        <v>28</v>
      </c>
      <c r="I523" s="101">
        <f>$AF$79+$AG$79+$AH$79</f>
        <v>28</v>
      </c>
      <c r="J523" s="104">
        <f t="shared" si="131"/>
        <v>56</v>
      </c>
      <c r="K523" s="4">
        <f>$AI$79</f>
        <v>0</v>
      </c>
      <c r="L523" s="101">
        <f>$AK$79</f>
        <v>69</v>
      </c>
      <c r="N523" s="101">
        <f t="shared" si="132"/>
        <v>125</v>
      </c>
      <c r="O523" s="300" t="b">
        <f t="shared" si="133"/>
        <v>1</v>
      </c>
      <c r="P523" s="306">
        <f t="shared" si="120"/>
        <v>25</v>
      </c>
      <c r="AX523" s="102" t="str">
        <f>$Z$82</f>
        <v>L021.23.07.S4-ij</v>
      </c>
      <c r="AY523" s="105">
        <v>4</v>
      </c>
      <c r="AZ523" s="101" t="str">
        <f>IF(COUNTIFS($Z$80,"&lt;&gt;"&amp;"",$Z$80,"&lt;&gt;practic?*",$Z$80,"&lt;&gt;*op?ional*",$Z$80,"&lt;&gt;*Disciplin? facultativ?*", $Z$80,"&lt;&gt;*Examen de diplom?*"),$Z$80,"")</f>
        <v/>
      </c>
      <c r="BA523" s="101" t="str">
        <f t="shared" si="117"/>
        <v/>
      </c>
      <c r="BB523" s="101" t="str">
        <f t="shared" si="118"/>
        <v/>
      </c>
      <c r="BC523" s="101" t="str">
        <f>IF($AZ523="","",$AD$82)</f>
        <v/>
      </c>
      <c r="BD523" s="101" t="str">
        <f t="shared" si="134"/>
        <v/>
      </c>
      <c r="BE523" s="104" t="str">
        <f t="shared" si="121"/>
        <v/>
      </c>
      <c r="BF523" s="104" t="str">
        <f t="shared" si="122"/>
        <v/>
      </c>
      <c r="BG523" s="104" t="str">
        <f t="shared" si="119"/>
        <v/>
      </c>
      <c r="BH523" s="101" t="str">
        <f>IF(COUNTIFS($Z$80,"&lt;&gt;"&amp;"",$Z$80,"&lt;&gt;practic?*",$Z$80,"&lt;&gt;*Elaborare proiect de diplom?*",$Z$80,"&lt;&gt;*op?ional*",$Z$80,"&lt;&gt;*Disciplin? facultativ?*", $Z$80,"&lt;&gt;*Examen de diplom?*"),$AE$82,"")</f>
        <v/>
      </c>
      <c r="BI523" s="101" t="str">
        <f>IF(COUNTIFS($Z$80,"&lt;&gt;"&amp;"",$Z$80,"&lt;&gt;practic?*",$Z$80,"&lt;&gt;*Elaborare proiect de diplom?*",$Z$80,"&lt;&gt;*op?ional*",$Z$80,"&lt;&gt;*Disciplin? facultativ?*", $Z$80,"&lt;&gt;*Examen de diplom?*"),($AF$82+$AG$82+$AH$82),"")</f>
        <v/>
      </c>
      <c r="BJ523" s="104" t="str">
        <f t="shared" si="123"/>
        <v/>
      </c>
      <c r="BK523" s="101" t="str">
        <f t="shared" si="124"/>
        <v/>
      </c>
      <c r="BL523" s="101" t="str">
        <f t="shared" si="125"/>
        <v/>
      </c>
      <c r="BM523" s="104" t="str">
        <f t="shared" si="126"/>
        <v/>
      </c>
      <c r="BN523" s="101" t="str">
        <f>IF(AZ523&lt;&gt;"",AI$82,"")</f>
        <v/>
      </c>
      <c r="BO523" s="105" t="str">
        <f>IF(COUNTIF($AZ523,"=*Elaborare proiect de diplom?*"),$AH$82,"0")</f>
        <v>0</v>
      </c>
      <c r="BP523" s="104" t="str">
        <f t="shared" si="127"/>
        <v/>
      </c>
      <c r="BQ523" s="101" t="str">
        <f t="shared" si="128"/>
        <v/>
      </c>
      <c r="BR523" s="101" t="str">
        <f>IF(COUNTIFS($Z$80,"&lt;&gt;"&amp;"",$Z$80,"&lt;&gt;practic?*",$Z$80,"&lt;&gt;*op?ional*",$Z$80,"&lt;&gt;*Disciplin? facultativ?*", $Z$80,"&lt;&gt;*Examen de diplom?*"),IF($AK$82&lt;&gt;"",ROUND($AK$82,1),""),"")</f>
        <v/>
      </c>
      <c r="BS523" s="105" t="str">
        <f>IF($AZ523="","",$AC$82)</f>
        <v/>
      </c>
      <c r="BT523" s="101" t="str">
        <f>IF(COUNTIFS($Z$80,"&lt;&gt;"&amp;"",$Z$80,"&lt;&gt;practic?*",$Z$80,"&lt;&gt;*op?ional*",$Z$80,"&lt;&gt;*Disciplin? facultativ?*", $Z$80,"&lt;&gt;*Examen de diplom?*"),$AJ$82,"")</f>
        <v/>
      </c>
      <c r="BU523" s="104" t="str">
        <f t="shared" si="135"/>
        <v/>
      </c>
      <c r="BV523" s="105" t="str">
        <f t="shared" si="129"/>
        <v/>
      </c>
      <c r="BW523" s="101" t="str">
        <f t="shared" si="116"/>
        <v/>
      </c>
      <c r="BX523" s="102"/>
      <c r="BY523" s="4"/>
      <c r="BZ523" s="4"/>
      <c r="CA523" s="4"/>
      <c r="CB523" s="4"/>
      <c r="CC523" s="4"/>
      <c r="CD523" s="4"/>
      <c r="CE523" s="4"/>
      <c r="CF523" s="4"/>
      <c r="CG523" s="5"/>
      <c r="CH523" s="5"/>
      <c r="CI523" s="5"/>
      <c r="CJ523" s="4"/>
      <c r="CK523" s="4"/>
      <c r="CL523" s="4"/>
      <c r="CM523" s="4"/>
      <c r="CN523" s="4"/>
      <c r="CO523" s="4"/>
      <c r="CP523" s="4"/>
      <c r="CQ523" s="4"/>
      <c r="CR523" s="4"/>
      <c r="CS523" s="5"/>
      <c r="CT523" s="5"/>
    </row>
    <row r="524" spans="4:98" ht="21" hidden="1" customHeight="1" x14ac:dyDescent="0.25">
      <c r="D524" s="300">
        <f t="shared" si="130"/>
        <v>1</v>
      </c>
      <c r="F524" s="105">
        <f>$AC$82</f>
        <v>5</v>
      </c>
      <c r="H524" s="105">
        <f>$AE$82</f>
        <v>28</v>
      </c>
      <c r="I524" s="101">
        <f>$AF$82+$AG$82+$AH$82</f>
        <v>28</v>
      </c>
      <c r="J524" s="104">
        <f t="shared" si="131"/>
        <v>56</v>
      </c>
      <c r="K524" s="4">
        <f>$AI$82</f>
        <v>0</v>
      </c>
      <c r="L524" s="105">
        <f>$AK$82</f>
        <v>69</v>
      </c>
      <c r="N524" s="101">
        <f t="shared" si="132"/>
        <v>125</v>
      </c>
      <c r="O524" s="300" t="b">
        <f t="shared" si="133"/>
        <v>1</v>
      </c>
      <c r="P524" s="306">
        <f t="shared" si="120"/>
        <v>25</v>
      </c>
      <c r="AX524" s="102" t="str">
        <f>$Z$85</f>
        <v>L021.23.07.S5-ij</v>
      </c>
      <c r="AY524" s="101">
        <v>5</v>
      </c>
      <c r="AZ524" s="101" t="str">
        <f>IF(COUNTIFS($Z$83,"&lt;&gt;"&amp;"",$Z$83,"&lt;&gt;practic?*",$Z$83,"&lt;&gt;*op?ional*",$Z$83,"&lt;&gt;*Disciplin? facultativ?*", $Z$83,"&lt;&gt;*Examen de diplom?*"),$Z$83,"")</f>
        <v/>
      </c>
      <c r="BA524" s="101" t="str">
        <f t="shared" si="117"/>
        <v/>
      </c>
      <c r="BB524" s="101" t="str">
        <f t="shared" si="118"/>
        <v/>
      </c>
      <c r="BC524" s="101" t="str">
        <f>IF($AZ524="","",$AD$85)</f>
        <v/>
      </c>
      <c r="BD524" s="105" t="str">
        <f t="shared" si="134"/>
        <v/>
      </c>
      <c r="BE524" s="104" t="str">
        <f t="shared" si="121"/>
        <v/>
      </c>
      <c r="BF524" s="104" t="str">
        <f t="shared" si="122"/>
        <v/>
      </c>
      <c r="BG524" s="104" t="str">
        <f t="shared" si="119"/>
        <v/>
      </c>
      <c r="BH524" s="101" t="str">
        <f>IF(COUNTIFS($Z$83,"&lt;&gt;"&amp;"",$Z$83,"&lt;&gt;practic?*",$Z$83,"&lt;&gt;*Elaborare proiect de diplom?*",$Z$83,"&lt;&gt;*op?ional*",$Z$83,"&lt;&gt;*Disciplin? facultativ?*", $Z$83,"&lt;&gt;*Examen de diplom?*"),$AE$85,"")</f>
        <v/>
      </c>
      <c r="BI524" s="101" t="str">
        <f>IF(COUNTIFS($Z$83,"&lt;&gt;"&amp;"",$Z$83,"&lt;&gt;practic?*",$Z$83,"&lt;&gt;*Elaborare proiect de diplom?*",$Z$83,"&lt;&gt;*op?ional*",$Z$83,"&lt;&gt;*Disciplin? facultativ?*", $Z$83,"&lt;&gt;*Examen de diplom?*"),($AF$85+$AG$85+$AH$85),"")</f>
        <v/>
      </c>
      <c r="BJ524" s="104" t="str">
        <f t="shared" si="123"/>
        <v/>
      </c>
      <c r="BK524" s="101" t="str">
        <f t="shared" si="124"/>
        <v/>
      </c>
      <c r="BL524" s="101" t="str">
        <f t="shared" si="125"/>
        <v/>
      </c>
      <c r="BM524" s="104" t="str">
        <f t="shared" si="126"/>
        <v/>
      </c>
      <c r="BN524" s="101" t="str">
        <f>IF(AZ524&lt;&gt;"",AI$85,"")</f>
        <v/>
      </c>
      <c r="BO524" s="105" t="str">
        <f>IF(COUNTIF($AZ524,"=*Elaborare proiect de diplom?*"),$AH$85,"0")</f>
        <v>0</v>
      </c>
      <c r="BP524" s="104" t="str">
        <f t="shared" si="127"/>
        <v/>
      </c>
      <c r="BQ524" s="101" t="str">
        <f t="shared" si="128"/>
        <v/>
      </c>
      <c r="BR524" s="101" t="str">
        <f>IF(COUNTIFS($Z$83,"&lt;&gt;"&amp;"",$Z$83,"&lt;&gt;practic?*",$Z$83,"&lt;&gt;*op?ional*",$Z$83,"&lt;&gt;*Disciplin? facultativ?*", $Z$83,"&lt;&gt;*Examen de diplom?*"),IF($AK$85&lt;&gt;"",ROUND($AK$85,1),""),"")</f>
        <v/>
      </c>
      <c r="BS524" s="101" t="str">
        <f>IF($AZ524="","",$AC$85)</f>
        <v/>
      </c>
      <c r="BT524" s="101" t="str">
        <f>IF(COUNTIFS($Z$83,"&lt;&gt;"&amp;"",$Z$83,"&lt;&gt;practic?*",$Z$83,"&lt;&gt;*op?ional*",$Z$83,"&lt;&gt;*Disciplin? facultativ?*", $Z$83,"&lt;&gt;*Examen de diplom?*"),$AJ$85,"")</f>
        <v/>
      </c>
      <c r="BU524" s="104" t="str">
        <f t="shared" si="135"/>
        <v/>
      </c>
      <c r="BV524" s="105" t="str">
        <f t="shared" si="129"/>
        <v/>
      </c>
      <c r="BW524" s="101" t="str">
        <f t="shared" si="116"/>
        <v/>
      </c>
      <c r="BX524" s="102"/>
      <c r="BY524" s="4"/>
      <c r="BZ524" s="4"/>
      <c r="CA524" s="4"/>
      <c r="CB524" s="4"/>
      <c r="CC524" s="4"/>
      <c r="CD524" s="4"/>
      <c r="CE524" s="4"/>
      <c r="CF524" s="4"/>
      <c r="CG524" s="5"/>
      <c r="CH524" s="5"/>
      <c r="CI524" s="5"/>
      <c r="CJ524" s="4"/>
      <c r="CK524" s="4"/>
      <c r="CL524" s="4"/>
      <c r="CM524" s="4"/>
      <c r="CN524" s="4"/>
      <c r="CO524" s="4"/>
      <c r="CP524" s="4"/>
      <c r="CQ524" s="4"/>
      <c r="CR524" s="4"/>
      <c r="CS524" s="5"/>
      <c r="CT524" s="5"/>
    </row>
    <row r="525" spans="4:98" ht="21" hidden="1" customHeight="1" x14ac:dyDescent="0.25">
      <c r="D525" s="300">
        <f t="shared" si="130"/>
        <v>1</v>
      </c>
      <c r="F525" s="101">
        <f>$AC$85</f>
        <v>5</v>
      </c>
      <c r="H525" s="101">
        <f>$AE$85</f>
        <v>28</v>
      </c>
      <c r="I525" s="101">
        <f>$AF$85+$AG$85+$AH$85</f>
        <v>28</v>
      </c>
      <c r="J525" s="104">
        <f t="shared" si="131"/>
        <v>56</v>
      </c>
      <c r="K525" s="4">
        <f>$AI$85</f>
        <v>0</v>
      </c>
      <c r="L525" s="101">
        <f>$AK$85</f>
        <v>69</v>
      </c>
      <c r="N525" s="101">
        <f t="shared" si="132"/>
        <v>125</v>
      </c>
      <c r="O525" s="300" t="b">
        <f t="shared" si="133"/>
        <v>1</v>
      </c>
      <c r="P525" s="306">
        <f t="shared" si="120"/>
        <v>25</v>
      </c>
      <c r="AX525" s="102" t="str">
        <f>$Z$88</f>
        <v>L021.23.07.S6-ij</v>
      </c>
      <c r="AY525" s="101">
        <v>6</v>
      </c>
      <c r="AZ525" s="101" t="str">
        <f>IF(COUNTIFS($Z$86,"&lt;&gt;"&amp;"",$Z$86,"&lt;&gt;practic?*",$Z$86,"&lt;&gt;*op?ional*",$Z$86,"&lt;&gt;*Disciplin? facultativ?*", $Z$86,"&lt;&gt;*Examen de diplom?*"),$Z$86,"")</f>
        <v/>
      </c>
      <c r="BA525" s="101" t="str">
        <f t="shared" si="117"/>
        <v/>
      </c>
      <c r="BB525" s="101" t="str">
        <f t="shared" si="118"/>
        <v/>
      </c>
      <c r="BC525" s="101" t="str">
        <f>IF($AZ525="","",$AD$88)</f>
        <v/>
      </c>
      <c r="BD525" s="101" t="str">
        <f t="shared" si="134"/>
        <v/>
      </c>
      <c r="BE525" s="104" t="str">
        <f t="shared" si="121"/>
        <v/>
      </c>
      <c r="BF525" s="104" t="str">
        <f t="shared" si="122"/>
        <v/>
      </c>
      <c r="BG525" s="104" t="str">
        <f t="shared" si="119"/>
        <v/>
      </c>
      <c r="BH525" s="101" t="str">
        <f>IF(COUNTIFS($Z$86,"&lt;&gt;"&amp;"",$Z$86,"&lt;&gt;practic?*",$Z$86,"&lt;&gt;*Elaborare proiect de diplom?*",$Z$86,"&lt;&gt;*op?ional*",$Z$86,"&lt;&gt;*Disciplin? facultativ?*", $Z$86,"&lt;&gt;*Examen de diplom?*"),$AE$88,"")</f>
        <v/>
      </c>
      <c r="BI525" s="101" t="str">
        <f>IF(COUNTIFS($Z$86,"&lt;&gt;"&amp;"",$Z$86,"&lt;&gt;practic?*",$Z$86,"&lt;&gt;*Elaborare proiect de diplom?*",$Z$86,"&lt;&gt;*op?ional*",$Z$86,"&lt;&gt;*Disciplin? facultativ?*", $Z$86,"&lt;&gt;*Examen de diplom?*"),($AF$88+$AG$88+$AH$88),"")</f>
        <v/>
      </c>
      <c r="BJ525" s="104" t="str">
        <f t="shared" si="123"/>
        <v/>
      </c>
      <c r="BK525" s="101" t="str">
        <f t="shared" si="124"/>
        <v/>
      </c>
      <c r="BL525" s="101" t="str">
        <f t="shared" si="125"/>
        <v/>
      </c>
      <c r="BM525" s="104" t="str">
        <f t="shared" si="126"/>
        <v/>
      </c>
      <c r="BN525" s="101" t="str">
        <f>IF(AZ525&lt;&gt;"",AI$88,"")</f>
        <v/>
      </c>
      <c r="BO525" s="105" t="str">
        <f>IF(COUNTIF($AZ525,"=*Elaborare proiect de diplom?*"),$AH$88,"0")</f>
        <v>0</v>
      </c>
      <c r="BP525" s="104" t="str">
        <f t="shared" si="127"/>
        <v/>
      </c>
      <c r="BQ525" s="101" t="str">
        <f t="shared" si="128"/>
        <v/>
      </c>
      <c r="BR525" s="101" t="str">
        <f>IF(COUNTIFS($Z$86,"&lt;&gt;"&amp;"",$Z$86,"&lt;&gt;practic?*",$Z$86,"&lt;&gt;*op?ional*",$Z$86,"&lt;&gt;*Disciplin? facultativ?*", $Z$86,"&lt;&gt;*Examen de diplom?*"),IF($AK$88&lt;&gt;"",ROUND($AK$88,1),""),"")</f>
        <v/>
      </c>
      <c r="BS525" s="101" t="str">
        <f>IF($AZ525="","",$AC$88)</f>
        <v/>
      </c>
      <c r="BT525" s="101" t="str">
        <f>IF(COUNTIFS($Z$86,"&lt;&gt;"&amp;"",$Z$86,"&lt;&gt;practic?*",$Z$86,"&lt;&gt;*op?ional*",$Z$86,"&lt;&gt;*Disciplin? facultativ?*", $Z$86,"&lt;&gt;*Examen de diplom?*"),$AJ$88,"")</f>
        <v/>
      </c>
      <c r="BU525" s="104" t="str">
        <f t="shared" si="135"/>
        <v/>
      </c>
      <c r="BV525" s="105" t="str">
        <f t="shared" si="129"/>
        <v/>
      </c>
      <c r="BW525" s="101" t="str">
        <f t="shared" si="116"/>
        <v/>
      </c>
      <c r="BX525" s="102"/>
      <c r="BY525" s="4"/>
      <c r="BZ525" s="4"/>
      <c r="CA525" s="4"/>
      <c r="CB525" s="4"/>
      <c r="CC525" s="4"/>
      <c r="CD525" s="4"/>
      <c r="CE525" s="4"/>
      <c r="CF525" s="4"/>
      <c r="CG525" s="5"/>
      <c r="CH525" s="5"/>
      <c r="CI525" s="5"/>
      <c r="CJ525" s="4"/>
      <c r="CK525" s="4"/>
      <c r="CL525" s="4"/>
      <c r="CM525" s="4"/>
      <c r="CN525" s="4"/>
      <c r="CO525" s="4"/>
      <c r="CP525" s="4"/>
      <c r="CQ525" s="4"/>
      <c r="CR525" s="4"/>
      <c r="CS525" s="5"/>
      <c r="CT525" s="5"/>
    </row>
    <row r="526" spans="4:98" ht="21" hidden="1" customHeight="1" x14ac:dyDescent="0.25">
      <c r="D526" s="300">
        <f t="shared" si="130"/>
        <v>1</v>
      </c>
      <c r="F526" s="101">
        <f>$AC$88</f>
        <v>5</v>
      </c>
      <c r="H526" s="101">
        <f>$AE$88</f>
        <v>28</v>
      </c>
      <c r="I526" s="101">
        <f>$AF$88+$AG$88+$AH$88</f>
        <v>28</v>
      </c>
      <c r="J526" s="104">
        <f t="shared" si="131"/>
        <v>56</v>
      </c>
      <c r="K526" s="4">
        <f>$AI$88</f>
        <v>0</v>
      </c>
      <c r="L526" s="101">
        <f>$AK$88</f>
        <v>69</v>
      </c>
      <c r="N526" s="101">
        <f t="shared" si="132"/>
        <v>125</v>
      </c>
      <c r="O526" s="300" t="b">
        <f t="shared" si="133"/>
        <v>1</v>
      </c>
      <c r="P526" s="306">
        <f t="shared" si="120"/>
        <v>25</v>
      </c>
      <c r="AX526" s="102" t="str">
        <f>$Z$91</f>
        <v>L021.23.07.D7-ij</v>
      </c>
      <c r="AY526" s="105">
        <v>7</v>
      </c>
      <c r="AZ526" s="101" t="str">
        <f>IF(COUNTIFS($Z$89,"&lt;&gt;"&amp;"",$Z$89,"&lt;&gt;practic?*",$Z$89,"&lt;&gt;*op?ional*",$Z$89,"&lt;&gt;*Disciplin? facultativ?*",$Z$89,"&lt;&gt;*Examen de diplom?*"),$Z$89,"")</f>
        <v/>
      </c>
      <c r="BA526" s="101" t="str">
        <f t="shared" si="117"/>
        <v/>
      </c>
      <c r="BB526" s="105" t="str">
        <f t="shared" si="118"/>
        <v/>
      </c>
      <c r="BC526" s="101" t="str">
        <f>IF($AZ526="","",$AD$91)</f>
        <v/>
      </c>
      <c r="BD526" s="105" t="str">
        <f t="shared" si="134"/>
        <v/>
      </c>
      <c r="BE526" s="104" t="str">
        <f t="shared" si="121"/>
        <v/>
      </c>
      <c r="BF526" s="104" t="str">
        <f t="shared" si="122"/>
        <v/>
      </c>
      <c r="BG526" s="104" t="str">
        <f t="shared" si="119"/>
        <v/>
      </c>
      <c r="BH526" s="101" t="str">
        <f>IF(COUNTIFS($Z$89,"&lt;&gt;"&amp;"",$Z$89,"&lt;&gt;practic?*",$Z$89,"&lt;&gt;*Elaborare proiect de diplom?*",$Z$89,"&lt;&gt;*op?ional*",$Z$89,"&lt;&gt;*Disciplin? facultativ?*", $Z$89,"&lt;&gt;*Examen de diplom?*"),$AE$91,"")</f>
        <v/>
      </c>
      <c r="BI526" s="101" t="str">
        <f>IF(COUNTIFS($Z$89,"&lt;&gt;"&amp;"",$Z$89,"&lt;&gt;practic?*",$Z$89,"&lt;&gt;*Elaborare proiect de diplom?*",$Z$89,"&lt;&gt;*op?ional*",$Z$89,"&lt;&gt;*Disciplin? facultativ?*", $Z$89,"&lt;&gt;*Examen de diplom?*"),($AF$91+$AG$91+$AH$91),"")</f>
        <v/>
      </c>
      <c r="BJ526" s="104" t="str">
        <f t="shared" si="123"/>
        <v/>
      </c>
      <c r="BK526" s="101" t="str">
        <f t="shared" si="124"/>
        <v/>
      </c>
      <c r="BL526" s="101" t="str">
        <f t="shared" si="125"/>
        <v/>
      </c>
      <c r="BM526" s="104" t="str">
        <f t="shared" si="126"/>
        <v/>
      </c>
      <c r="BN526" s="101" t="str">
        <f>IF(AZ526&lt;&gt;"",AI$91,"")</f>
        <v/>
      </c>
      <c r="BO526" s="105" t="str">
        <f>IF(COUNTIF($AZ526,"=*Elaborare proiect de diplom?*"),$AH$91,"0")</f>
        <v>0</v>
      </c>
      <c r="BP526" s="104" t="str">
        <f t="shared" si="127"/>
        <v/>
      </c>
      <c r="BQ526" s="101" t="str">
        <f t="shared" si="128"/>
        <v/>
      </c>
      <c r="BR526" s="101" t="str">
        <f>IF(COUNTIFS($Z$89,"&lt;&gt;"&amp;"",$Z$89,"&lt;&gt;practic?*",$Z$89,"&lt;&gt;*op?ional*",$Z$89,"&lt;&gt;*Disciplin? facultativ?*", $Z$89,"&lt;&gt;*Examen de diplom?*"),IF($AK$91&lt;&gt;"",ROUND($AK$91,1),""),"")</f>
        <v/>
      </c>
      <c r="BS526" s="105" t="str">
        <f>IF($AZ526="","",$AC$91)</f>
        <v/>
      </c>
      <c r="BT526" s="101" t="str">
        <f>IF(COUNTIFS($Z$89,"&lt;&gt;"&amp;"",$Z$89,"&lt;&gt;practic?*",$Z$89,"&lt;&gt;*op?ional*",$Z$89,"&lt;&gt;*Disciplin? facultativ?*", $Z$89,"&lt;&gt;*Examen de diplom?*"),$AJ$91,"")</f>
        <v/>
      </c>
      <c r="BU526" s="104" t="str">
        <f t="shared" si="135"/>
        <v/>
      </c>
      <c r="BV526" s="105" t="str">
        <f t="shared" si="129"/>
        <v/>
      </c>
      <c r="BW526" s="101" t="str">
        <f t="shared" si="116"/>
        <v/>
      </c>
      <c r="BX526" s="102"/>
      <c r="BY526" s="4"/>
      <c r="BZ526" s="4"/>
      <c r="CA526" s="4"/>
      <c r="CB526" s="4"/>
      <c r="CC526" s="4"/>
      <c r="CD526" s="4"/>
      <c r="CE526" s="4"/>
      <c r="CF526" s="4"/>
      <c r="CG526" s="5"/>
      <c r="CH526" s="5"/>
      <c r="CI526" s="5"/>
      <c r="CJ526" s="4"/>
      <c r="CK526" s="4"/>
      <c r="CL526" s="4"/>
      <c r="CM526" s="4"/>
      <c r="CN526" s="4"/>
      <c r="CO526" s="4"/>
      <c r="CP526" s="4"/>
      <c r="CQ526" s="4"/>
      <c r="CR526" s="4"/>
      <c r="CS526" s="5"/>
      <c r="CT526" s="5"/>
    </row>
    <row r="527" spans="4:98" ht="21" hidden="1" customHeight="1" x14ac:dyDescent="0.25">
      <c r="D527" s="300">
        <f t="shared" si="130"/>
        <v>1</v>
      </c>
      <c r="F527" s="105">
        <f>$AC$91</f>
        <v>2</v>
      </c>
      <c r="H527" s="105">
        <f>$AE$91</f>
        <v>28</v>
      </c>
      <c r="I527" s="101">
        <f>$AF$91+$AG$91+$AH$91</f>
        <v>7</v>
      </c>
      <c r="J527" s="104">
        <f t="shared" si="131"/>
        <v>35</v>
      </c>
      <c r="K527" s="4">
        <f>$AI$91</f>
        <v>0</v>
      </c>
      <c r="L527" s="105">
        <f>$AK$91</f>
        <v>15</v>
      </c>
      <c r="N527" s="101">
        <f t="shared" si="132"/>
        <v>50</v>
      </c>
      <c r="O527" s="300" t="b">
        <f t="shared" si="133"/>
        <v>1</v>
      </c>
      <c r="P527" s="306">
        <f t="shared" si="120"/>
        <v>25</v>
      </c>
      <c r="AX527" s="102" t="str">
        <f>$Z$94</f>
        <v/>
      </c>
      <c r="AY527" s="101">
        <v>8</v>
      </c>
      <c r="AZ527" s="101" t="str">
        <f>IF(COUNTIFS($Z$92,"&lt;&gt;"&amp;"",$Z$92,"&lt;&gt;practic?*",$Z$92,"&lt;&gt;*op?ional*",$Z$92,"&lt;&gt;*Disciplin? facultativ?*", $Z$92,"&lt;&gt;*Examen de diplom?*"),$Z$92,"")</f>
        <v/>
      </c>
      <c r="BA527" s="101" t="str">
        <f t="shared" si="117"/>
        <v/>
      </c>
      <c r="BB527" s="101" t="str">
        <f t="shared" si="118"/>
        <v/>
      </c>
      <c r="BC527" s="101" t="str">
        <f>IF($AZ527="","",$AD$94)</f>
        <v/>
      </c>
      <c r="BD527" s="101" t="str">
        <f t="shared" si="134"/>
        <v/>
      </c>
      <c r="BE527" s="104" t="str">
        <f t="shared" si="121"/>
        <v/>
      </c>
      <c r="BF527" s="104" t="str">
        <f t="shared" si="122"/>
        <v/>
      </c>
      <c r="BG527" s="104" t="str">
        <f t="shared" si="119"/>
        <v/>
      </c>
      <c r="BH527" s="101" t="str">
        <f>IF(COUNTIFS($Z$92,"&lt;&gt;"&amp;"",$Z$92,"&lt;&gt;practic?*",$Z$92,"&lt;&gt;*Elaborare proiect de diplom?*",$Z$92,"&lt;&gt;*op?ional*",$Z$92,"&lt;&gt;*Disciplin? facultativ?*", $Z$92,"&lt;&gt;*Examen de diplom?*"),$AE$94,"")</f>
        <v/>
      </c>
      <c r="BI527" s="101" t="str">
        <f>IF(COUNTIFS($Z$92,"&lt;&gt;"&amp;"",$Z$92,"&lt;&gt;practic?*",$Z$92,"&lt;&gt;*Elaborare proiect de diplom?*",$Z$92,"&lt;&gt;*op?ional*",$Z$92,"&lt;&gt;*Disciplin? facultativ?*", $Z$92,"&lt;&gt;*Examen de diplom?*"),($AF$94+$AG$94+$AH$94),"")</f>
        <v/>
      </c>
      <c r="BJ527" s="104" t="str">
        <f t="shared" si="123"/>
        <v/>
      </c>
      <c r="BK527" s="101" t="str">
        <f t="shared" si="124"/>
        <v/>
      </c>
      <c r="BL527" s="101" t="str">
        <f t="shared" si="125"/>
        <v/>
      </c>
      <c r="BM527" s="104" t="str">
        <f t="shared" si="126"/>
        <v/>
      </c>
      <c r="BN527" s="101" t="str">
        <f>IF(AZ527&lt;&gt;"",AI$94,"")</f>
        <v/>
      </c>
      <c r="BO527" s="105" t="str">
        <f>IF(COUNTIF($AZ527,"=*Elaborare proiect de diplom?*"),$AH$94,"0")</f>
        <v>0</v>
      </c>
      <c r="BP527" s="104" t="str">
        <f t="shared" si="127"/>
        <v/>
      </c>
      <c r="BQ527" s="101" t="str">
        <f t="shared" si="128"/>
        <v/>
      </c>
      <c r="BR527" s="101" t="str">
        <f>IF(COUNTIFS($Z$92,"&lt;&gt;"&amp;"",$Z$92,"&lt;&gt;practic?*",$Z$92,"&lt;&gt;*op?ional*",$Z$92,"&lt;&gt;*Disciplin? facultativ?*", $Z$92,"&lt;&gt;*Examen de diplom?*"),IF($AK$94&lt;&gt;"",ROUND($AK$94,1),""),"")</f>
        <v/>
      </c>
      <c r="BS527" s="101" t="str">
        <f>IF($AZ527="","",$AC$94)</f>
        <v/>
      </c>
      <c r="BT527" s="101" t="str">
        <f>IF(COUNTIFS($Z$92,"&lt;&gt;"&amp;"",$Z$92,"&lt;&gt;practic?*",$Z$92,"&lt;&gt;*op?ional*",$Z$92,"&lt;&gt;*Disciplin? facultativ?*", $Z$92,"&lt;&gt;*Examen de diplom?*"),$AJ$94,"")</f>
        <v/>
      </c>
      <c r="BU527" s="104" t="str">
        <f t="shared" si="135"/>
        <v/>
      </c>
      <c r="BV527" s="105" t="str">
        <f t="shared" si="129"/>
        <v/>
      </c>
      <c r="BW527" s="101" t="str">
        <f t="shared" si="116"/>
        <v/>
      </c>
      <c r="BX527" s="102"/>
      <c r="BY527" s="4"/>
      <c r="BZ527" s="4"/>
      <c r="CA527" s="4"/>
      <c r="CB527" s="4"/>
      <c r="CC527" s="4"/>
      <c r="CD527" s="4"/>
      <c r="CE527" s="4"/>
      <c r="CF527" s="4"/>
      <c r="CG527" s="5"/>
      <c r="CH527" s="5"/>
      <c r="CI527" s="5"/>
      <c r="CJ527" s="4"/>
      <c r="CK527" s="4"/>
      <c r="CL527" s="4"/>
      <c r="CM527" s="4"/>
      <c r="CN527" s="4"/>
      <c r="CO527" s="4"/>
      <c r="CP527" s="4"/>
      <c r="CQ527" s="4"/>
      <c r="CR527" s="4"/>
      <c r="CS527" s="5"/>
      <c r="CT527" s="5"/>
    </row>
    <row r="528" spans="4:98" ht="21" hidden="1" customHeight="1" x14ac:dyDescent="0.25">
      <c r="D528" s="300">
        <f t="shared" si="130"/>
        <v>0</v>
      </c>
      <c r="F528" s="101">
        <f>$AC$94</f>
        <v>0</v>
      </c>
      <c r="H528" s="101">
        <f>$AE$94</f>
        <v>0</v>
      </c>
      <c r="I528" s="101">
        <f>$AF$94+$AG$94+$AH$94</f>
        <v>0</v>
      </c>
      <c r="J528" s="104">
        <f t="shared" si="131"/>
        <v>0</v>
      </c>
      <c r="K528" s="4">
        <f>$AI$94</f>
        <v>0</v>
      </c>
      <c r="L528" s="101">
        <f>$AK$94</f>
        <v>0</v>
      </c>
      <c r="N528" s="101">
        <f t="shared" si="132"/>
        <v>0</v>
      </c>
      <c r="O528" s="300" t="b">
        <f t="shared" si="133"/>
        <v>1</v>
      </c>
      <c r="P528" s="306" t="e">
        <f t="shared" si="120"/>
        <v>#DIV/0!</v>
      </c>
      <c r="AX528" s="102" t="str">
        <f>$Z$97</f>
        <v/>
      </c>
      <c r="AY528" s="101">
        <v>9</v>
      </c>
      <c r="AZ528" s="101" t="str">
        <f>IF(COUNTIFS($Z$95,"&lt;&gt;"&amp;"",$Z$95,"&lt;&gt;practic?*",$Z$95,"&lt;&gt;*op?ional*",$Z$95,"&lt;&gt;*Disciplin? facultativ?*",$Z$95,"&lt;&gt;*Examen de diplom?*"),$Z$95,"")</f>
        <v/>
      </c>
      <c r="BA528" s="101" t="str">
        <f t="shared" si="117"/>
        <v/>
      </c>
      <c r="BB528" s="101" t="str">
        <f t="shared" si="118"/>
        <v/>
      </c>
      <c r="BC528" s="101" t="str">
        <f>IF($AZ528="","",$AD$97)</f>
        <v/>
      </c>
      <c r="BD528" s="105" t="str">
        <f t="shared" si="134"/>
        <v/>
      </c>
      <c r="BE528" s="104" t="str">
        <f t="shared" si="121"/>
        <v/>
      </c>
      <c r="BF528" s="104" t="str">
        <f t="shared" si="122"/>
        <v/>
      </c>
      <c r="BG528" s="104" t="str">
        <f t="shared" si="119"/>
        <v/>
      </c>
      <c r="BH528" s="101" t="str">
        <f>IF(COUNTIFS($Z$95,"&lt;&gt;"&amp;"",$Z$95,"&lt;&gt;practic?*",$Z$95,"&lt;&gt;*Elaborare proiect de diplom?*",$Z$95,"&lt;&gt;*op?ional*",$Z$95,"&lt;&gt;*Disciplin? facultativ?*", $Z$95,"&lt;&gt;*Examen de diplom?*"),$AE$97,"")</f>
        <v/>
      </c>
      <c r="BI528" s="101" t="str">
        <f>IF(COUNTIFS($Z$95,"&lt;&gt;"&amp;"",$Z$95,"&lt;&gt;practic?*",$Z$95,"&lt;&gt;*Elaborare proiect de diplom?*",$Z$95,"&lt;&gt;*op?ional*",$Z$95,"&lt;&gt;*Disciplin? facultativ?*", $Z$95,"&lt;&gt;*Examen de diplom?*"),($AF$97+$AG$97+$AH$97),"")</f>
        <v/>
      </c>
      <c r="BJ528" s="104" t="str">
        <f t="shared" si="123"/>
        <v/>
      </c>
      <c r="BK528" s="101" t="str">
        <f t="shared" si="124"/>
        <v/>
      </c>
      <c r="BL528" s="101" t="str">
        <f t="shared" si="125"/>
        <v/>
      </c>
      <c r="BM528" s="104" t="str">
        <f t="shared" si="126"/>
        <v/>
      </c>
      <c r="BN528" s="101" t="str">
        <f>IF(AZ528&lt;&gt;"",AI$97,"")</f>
        <v/>
      </c>
      <c r="BO528" s="105" t="str">
        <f>IF(COUNTIF($AZ528,"=*Elaborare proiect de diplom?*"),$AH$97,"0")</f>
        <v>0</v>
      </c>
      <c r="BP528" s="104" t="str">
        <f t="shared" si="127"/>
        <v/>
      </c>
      <c r="BQ528" s="101" t="str">
        <f t="shared" si="128"/>
        <v/>
      </c>
      <c r="BR528" s="101" t="str">
        <f>IF(COUNTIFS($Z$95,"&lt;&gt;"&amp;"",$Z$95,"&lt;&gt;practic?*",$Z$95,"&lt;&gt;*op?ional*",$Z$95,"&lt;&gt;*Disciplin? facultativ?*", $Z$95,"&lt;&gt;*Examen de diplom?*"),IF($AK$97&lt;&gt;"",ROUND($AK$97,1),""),"")</f>
        <v/>
      </c>
      <c r="BS528" s="101" t="str">
        <f>IF($AZ528="","",$AC$97)</f>
        <v/>
      </c>
      <c r="BT528" s="101" t="str">
        <f>IF(COUNTIFS($Z$95,"&lt;&gt;"&amp;"",$Z$95,"&lt;&gt;practic?*",$Z$95,"&lt;&gt;*op?ional*",$Z$95,"&lt;&gt;*Disciplin? facultativ?*", $Z$95,"&lt;&gt;*Examen de diplom?*"),$AJ$97,"")</f>
        <v/>
      </c>
      <c r="BU528" s="104" t="str">
        <f t="shared" si="135"/>
        <v/>
      </c>
      <c r="BV528" s="105" t="str">
        <f t="shared" si="129"/>
        <v/>
      </c>
      <c r="BW528" s="101" t="str">
        <f t="shared" si="116"/>
        <v/>
      </c>
      <c r="BX528" s="102"/>
      <c r="BY528" s="4"/>
      <c r="BZ528" s="4"/>
      <c r="CA528" s="4"/>
      <c r="CB528" s="4"/>
      <c r="CC528" s="4"/>
      <c r="CD528" s="4"/>
      <c r="CE528" s="4"/>
      <c r="CF528" s="4"/>
      <c r="CG528" s="5"/>
      <c r="CH528" s="5"/>
      <c r="CI528" s="5"/>
      <c r="CJ528" s="4"/>
      <c r="CK528" s="4"/>
      <c r="CL528" s="4"/>
      <c r="CM528" s="4"/>
      <c r="CN528" s="4"/>
      <c r="CO528" s="4"/>
      <c r="CP528" s="4"/>
      <c r="CQ528" s="4"/>
      <c r="CR528" s="4"/>
      <c r="CS528" s="5"/>
      <c r="CT528" s="5"/>
    </row>
    <row r="529" spans="4:98" ht="21" hidden="1" customHeight="1" x14ac:dyDescent="0.25">
      <c r="D529" s="300">
        <f t="shared" si="130"/>
        <v>0</v>
      </c>
      <c r="F529" s="101">
        <f>$AC$97</f>
        <v>0</v>
      </c>
      <c r="H529" s="101">
        <f>$AE$97</f>
        <v>0</v>
      </c>
      <c r="I529" s="101">
        <f>$AF$97+$AG$97+$AH$97</f>
        <v>0</v>
      </c>
      <c r="J529" s="104">
        <f t="shared" si="131"/>
        <v>0</v>
      </c>
      <c r="K529" s="4">
        <f>$AI$97</f>
        <v>0</v>
      </c>
      <c r="L529" s="101">
        <f>$AK$97</f>
        <v>0</v>
      </c>
      <c r="N529" s="101">
        <f t="shared" si="132"/>
        <v>0</v>
      </c>
      <c r="O529" s="300" t="b">
        <f t="shared" si="133"/>
        <v>1</v>
      </c>
      <c r="P529" s="306" t="e">
        <f t="shared" si="120"/>
        <v>#DIV/0!</v>
      </c>
      <c r="AX529" s="102" t="str">
        <f>$Z$100</f>
        <v/>
      </c>
      <c r="AY529" s="101">
        <v>10</v>
      </c>
      <c r="AZ529" s="101" t="str">
        <f>IF(COUNTIFS($Z$98,"&lt;&gt;"&amp;"",$Z$98,"&lt;&gt;practic?*",$Z$98,"&lt;&gt;*op?ional*",$Z$98,"&lt;&gt;*Disciplin? facultativ?*",$Z$98,"&lt;&gt;*Examen de diplom?*"),$Z$98,"")</f>
        <v/>
      </c>
      <c r="BA529" s="101" t="str">
        <f t="shared" si="117"/>
        <v/>
      </c>
      <c r="BB529" s="101" t="str">
        <f t="shared" si="118"/>
        <v/>
      </c>
      <c r="BC529" s="101" t="str">
        <f>IF($AZ529="","",$AD$100)</f>
        <v/>
      </c>
      <c r="BD529" s="105" t="str">
        <f t="shared" si="134"/>
        <v/>
      </c>
      <c r="BE529" s="104" t="str">
        <f t="shared" si="121"/>
        <v/>
      </c>
      <c r="BF529" s="104" t="str">
        <f t="shared" si="122"/>
        <v/>
      </c>
      <c r="BG529" s="104" t="str">
        <f t="shared" si="119"/>
        <v/>
      </c>
      <c r="BH529" s="101" t="str">
        <f>IF(COUNTIFS($Z$98,"&lt;&gt;"&amp;"",$Z$98,"&lt;&gt;practic?*",$Z$98,"&lt;&gt;*Elaborare proiect de diplom?*",$Z$98,"&lt;&gt;*op?ional*",$Z$98,"&lt;&gt;*Disciplin? facultativ?*", $Z$98,"&lt;&gt;*Examen de diplom?*"),$AE$100,"")</f>
        <v/>
      </c>
      <c r="BI529" s="101" t="str">
        <f>IF(COUNTIFS($Z$98,"&lt;&gt;"&amp;"",$Z$98,"&lt;&gt;practic?*",$Z$98,"&lt;&gt;*Elaborare proiect de diplom?*",$Z$98,"&lt;&gt;*op?ional*",$Z$98,"&lt;&gt;*Disciplin? facultativ?*", $Z$98,"&lt;&gt;*Examen de diplom?*"),($AF$100+$AG$100+$AH$100),"")</f>
        <v/>
      </c>
      <c r="BJ529" s="104" t="str">
        <f t="shared" si="123"/>
        <v/>
      </c>
      <c r="BK529" s="101" t="str">
        <f t="shared" si="124"/>
        <v/>
      </c>
      <c r="BL529" s="101" t="str">
        <f t="shared" si="125"/>
        <v/>
      </c>
      <c r="BM529" s="104" t="str">
        <f t="shared" si="126"/>
        <v/>
      </c>
      <c r="BN529" s="101" t="str">
        <f>IF(AZ529&lt;&gt;"",AI$100,"")</f>
        <v/>
      </c>
      <c r="BO529" s="105" t="str">
        <f>IF(COUNTIF($AZ529,"=*Elaborare proiect de diplom?*"),$AH$100,"0")</f>
        <v>0</v>
      </c>
      <c r="BP529" s="104" t="str">
        <f t="shared" si="127"/>
        <v/>
      </c>
      <c r="BQ529" s="101" t="str">
        <f t="shared" si="128"/>
        <v/>
      </c>
      <c r="BR529" s="101" t="str">
        <f>IF(COUNTIFS($Z$98,"&lt;&gt;"&amp;"",$Z$98,"&lt;&gt;practic?*",$Z$98,"&lt;&gt;*op?ional*",$Z$98,"&lt;&gt;*Disciplin? facultativ?*", $Z$98,"&lt;&gt;*Examen de diplom?*"),IF($AK$100&lt;&gt;"",ROUND($AK$100,1),""),"")</f>
        <v/>
      </c>
      <c r="BS529" s="101" t="str">
        <f>IF($AZ529="","",$AC$100)</f>
        <v/>
      </c>
      <c r="BT529" s="101" t="str">
        <f>IF(COUNTIFS($Z$98,"&lt;&gt;"&amp;"",$Z$98,"&lt;&gt;practic?*",$Z$98,"&lt;&gt;*op?ional*",$Z$98,"&lt;&gt;*Disciplin? facultativ?*", $Z$98,"&lt;&gt;*Examen de diplom?*"),$AJ$100,"")</f>
        <v/>
      </c>
      <c r="BU529" s="104" t="str">
        <f t="shared" si="135"/>
        <v/>
      </c>
      <c r="BV529" s="105" t="str">
        <f t="shared" si="129"/>
        <v/>
      </c>
      <c r="BW529" s="101" t="str">
        <f t="shared" si="116"/>
        <v/>
      </c>
      <c r="BX529" s="102"/>
      <c r="BY529" s="4"/>
      <c r="BZ529" s="4"/>
      <c r="CA529" s="4"/>
      <c r="CB529" s="4"/>
      <c r="CC529" s="4"/>
      <c r="CD529" s="4"/>
      <c r="CE529" s="4"/>
      <c r="CF529" s="4"/>
      <c r="CG529" s="5"/>
      <c r="CH529" s="5"/>
      <c r="CI529" s="5"/>
      <c r="CJ529" s="4"/>
      <c r="CK529" s="4"/>
      <c r="CL529" s="4"/>
      <c r="CM529" s="4"/>
      <c r="CN529" s="4"/>
      <c r="CO529" s="4"/>
      <c r="CP529" s="4"/>
      <c r="CQ529" s="4"/>
      <c r="CR529" s="4"/>
      <c r="CS529" s="5"/>
      <c r="CT529" s="5"/>
    </row>
    <row r="530" spans="4:98" ht="21" hidden="1" customHeight="1" x14ac:dyDescent="0.25">
      <c r="D530" s="300">
        <f t="shared" si="130"/>
        <v>0</v>
      </c>
      <c r="F530" s="101">
        <f>$AC$100</f>
        <v>0</v>
      </c>
      <c r="H530" s="101">
        <f>$AE$100</f>
        <v>0</v>
      </c>
      <c r="I530" s="101">
        <f>$AF$100+$AG$100+$AH$100</f>
        <v>0</v>
      </c>
      <c r="J530" s="104">
        <f t="shared" si="131"/>
        <v>0</v>
      </c>
      <c r="K530" s="4">
        <f>$AI$100</f>
        <v>0</v>
      </c>
      <c r="L530" s="101">
        <f>$AK$100</f>
        <v>0</v>
      </c>
      <c r="N530" s="101">
        <f t="shared" si="132"/>
        <v>0</v>
      </c>
      <c r="O530" s="300" t="b">
        <f t="shared" si="133"/>
        <v>1</v>
      </c>
      <c r="P530" s="306" t="e">
        <f t="shared" si="120"/>
        <v>#DIV/0!</v>
      </c>
      <c r="AX530" s="102" t="str">
        <f>$Z$103</f>
        <v>L021.23.07.f11-ij</v>
      </c>
      <c r="AY530" s="101">
        <v>11</v>
      </c>
      <c r="AZ530" s="101" t="str">
        <f>IF(COUNTIFS($Z$101,"&lt;&gt;"&amp;"",$Z$101,"&lt;&gt;practic?*",$Z$101,"&lt;&gt;*op?ional*",$Z$101,"&lt;&gt;*Disciplin? facultativ?*", $Z$101,"&lt;&gt;*Examen de diplom?*"),$Z$101,"")</f>
        <v/>
      </c>
      <c r="BA530" s="101" t="str">
        <f t="shared" si="117"/>
        <v/>
      </c>
      <c r="BB530" s="101" t="str">
        <f t="shared" si="118"/>
        <v/>
      </c>
      <c r="BC530" s="101" t="str">
        <f>IF($AZ530="","",$AD$103)</f>
        <v/>
      </c>
      <c r="BD530" s="101" t="str">
        <f t="shared" si="134"/>
        <v/>
      </c>
      <c r="BE530" s="104" t="str">
        <f t="shared" si="121"/>
        <v/>
      </c>
      <c r="BF530" s="104" t="str">
        <f t="shared" si="122"/>
        <v/>
      </c>
      <c r="BG530" s="104" t="str">
        <f t="shared" si="119"/>
        <v/>
      </c>
      <c r="BH530" s="101" t="str">
        <f>IF(COUNTIFS($Z$101,"&lt;&gt;"&amp;"",$Z$101,"&lt;&gt;practic?*",$Z$101,"&lt;&gt;*Elaborare proiect de diplom?*",$Z$101,"&lt;&gt;*op?ional*",$Z$101,"&lt;&gt;*Disciplin? facultativ?*", $Z$101,"&lt;&gt;*Examen de diplom?*"),$AE$103,"")</f>
        <v/>
      </c>
      <c r="BI530" s="101" t="str">
        <f>IF(COUNTIFS($Z$101,"&lt;&gt;"&amp;"",$Z$101,"&lt;&gt;practic?*",$Z$101,"&lt;&gt;*Elaborare proiect de diplom?*",$Z$101,"&lt;&gt;*op?ional*",$Z$101,"&lt;&gt;*Disciplin? facultativ?*", $Z$101,"&lt;&gt;*Examen de diplom?*"),($AF$103+$AG$103+$AH$103),"")</f>
        <v/>
      </c>
      <c r="BJ530" s="104" t="str">
        <f t="shared" si="123"/>
        <v/>
      </c>
      <c r="BK530" s="101" t="str">
        <f t="shared" si="124"/>
        <v/>
      </c>
      <c r="BL530" s="101" t="str">
        <f t="shared" si="125"/>
        <v/>
      </c>
      <c r="BM530" s="104" t="str">
        <f t="shared" si="126"/>
        <v/>
      </c>
      <c r="BN530" s="101" t="str">
        <f>IF(AZ530&lt;&gt;"",AI$103,"")</f>
        <v/>
      </c>
      <c r="BO530" s="105" t="str">
        <f>IF(COUNTIF($AZ530,"=*Elaborare proiect de diplom?*"),$AH$103,"")</f>
        <v/>
      </c>
      <c r="BP530" s="104" t="str">
        <f t="shared" si="127"/>
        <v/>
      </c>
      <c r="BQ530" s="101" t="str">
        <f t="shared" si="128"/>
        <v/>
      </c>
      <c r="BR530" s="101" t="str">
        <f>IF(COUNTIFS($Z$101,"&lt;&gt;"&amp;"",$Z$101,"&lt;&gt;practic?*",$Z$101,"&lt;&gt;*op?ional*",$Z$101,"&lt;&gt;*Disciplin? facultativ?*", $Z$101,"&lt;&gt;*Examen de diplom?*"),IF($AK$103&lt;&gt;"",ROUND($AK$103,1),""),"")</f>
        <v/>
      </c>
      <c r="BS530" s="105" t="str">
        <f>IF($AZ530="","",$AC$103)</f>
        <v/>
      </c>
      <c r="BT530" s="101" t="str">
        <f>IF(COUNTIFS($Z$101,"&lt;&gt;"&amp;"",$Z$101,"&lt;&gt;practic?*",$Z$101,"&lt;&gt;*op?ional*",$Z$101,"&lt;&gt;*Disciplin? facultativ?*", $Z$101,"&lt;&gt;*Examen de diplom?*"),$AJ$103,"")</f>
        <v/>
      </c>
      <c r="BU530" s="104" t="str">
        <f t="shared" si="135"/>
        <v/>
      </c>
      <c r="BV530" s="105" t="str">
        <f t="shared" si="129"/>
        <v/>
      </c>
      <c r="BW530" s="101" t="str">
        <f t="shared" si="116"/>
        <v/>
      </c>
      <c r="BX530" s="102"/>
      <c r="BY530" s="4"/>
      <c r="BZ530" s="4"/>
      <c r="CA530" s="4"/>
      <c r="CB530" s="4"/>
      <c r="CC530" s="4"/>
      <c r="CD530" s="4"/>
      <c r="CE530" s="4"/>
      <c r="CF530" s="4"/>
      <c r="CG530" s="5"/>
      <c r="CH530" s="5"/>
      <c r="CI530" s="5"/>
      <c r="CJ530" s="4"/>
      <c r="CK530" s="4"/>
      <c r="CL530" s="4"/>
      <c r="CM530" s="4"/>
      <c r="CN530" s="4"/>
      <c r="CO530" s="4"/>
      <c r="CP530" s="4"/>
      <c r="CQ530" s="4"/>
      <c r="CR530" s="4"/>
      <c r="CS530" s="5"/>
      <c r="CT530" s="5"/>
    </row>
    <row r="531" spans="4:98" ht="21" hidden="1" customHeight="1" x14ac:dyDescent="0.25">
      <c r="D531" s="300">
        <f t="shared" si="130"/>
        <v>0</v>
      </c>
      <c r="F531" s="105">
        <f>$AC$103</f>
        <v>0</v>
      </c>
      <c r="H531" s="105">
        <f>$AE$103</f>
        <v>0</v>
      </c>
      <c r="I531" s="101">
        <f>$AF$103+$AG$103+$AH$103</f>
        <v>0</v>
      </c>
      <c r="J531" s="104">
        <f t="shared" si="131"/>
        <v>0</v>
      </c>
      <c r="K531" s="4">
        <f>$AI$103</f>
        <v>0</v>
      </c>
      <c r="L531" s="105">
        <f>$AK$103</f>
        <v>0</v>
      </c>
      <c r="N531" s="101">
        <f t="shared" si="132"/>
        <v>0</v>
      </c>
      <c r="O531" s="300" t="b">
        <f t="shared" si="133"/>
        <v>1</v>
      </c>
      <c r="P531" s="306" t="e">
        <f t="shared" si="120"/>
        <v>#DIV/0!</v>
      </c>
      <c r="AX531" s="263" t="s">
        <v>223</v>
      </c>
      <c r="AY531" s="264"/>
      <c r="AZ531" s="264"/>
      <c r="BA531" s="264"/>
      <c r="BB531" s="264"/>
      <c r="BC531" s="264"/>
      <c r="BD531" s="264"/>
      <c r="BE531" s="264"/>
      <c r="BF531" s="264"/>
      <c r="BG531" s="264"/>
      <c r="BH531" s="264"/>
      <c r="BI531" s="264"/>
      <c r="BJ531" s="264"/>
      <c r="BK531" s="264"/>
      <c r="BL531" s="264"/>
      <c r="BM531" s="264"/>
      <c r="BN531" s="264"/>
      <c r="BO531" s="264"/>
      <c r="BP531" s="264"/>
      <c r="BQ531" s="264"/>
      <c r="BR531" s="264"/>
      <c r="BS531" s="257">
        <f>SUM(BS520:BS530)</f>
        <v>0</v>
      </c>
      <c r="BT531" s="266"/>
      <c r="BU531" s="267"/>
      <c r="BV531" s="268"/>
      <c r="BW531" s="101" t="str">
        <f t="shared" si="116"/>
        <v/>
      </c>
      <c r="BX531" s="257"/>
      <c r="BY531" s="269"/>
      <c r="BZ531" s="4"/>
      <c r="CA531" s="4"/>
      <c r="CB531" s="4"/>
      <c r="CC531" s="4"/>
      <c r="CD531" s="4"/>
      <c r="CE531" s="4"/>
      <c r="CF531" s="4"/>
      <c r="CG531" s="5"/>
      <c r="CH531" s="5"/>
      <c r="CI531" s="5"/>
      <c r="CJ531" s="4"/>
      <c r="CK531" s="4"/>
      <c r="CL531" s="4"/>
      <c r="CM531" s="4"/>
      <c r="CN531" s="4"/>
      <c r="CO531" s="4"/>
      <c r="CP531" s="4"/>
      <c r="CQ531" s="4"/>
      <c r="CR531" s="4"/>
      <c r="CS531" s="5"/>
      <c r="CT531" s="5"/>
    </row>
    <row r="532" spans="4:98" ht="21" hidden="1" customHeight="1" x14ac:dyDescent="0.25">
      <c r="F532" s="281">
        <f>D521*F521+D522*F522+D523*F523+D524*F524+D525*F525+D526*F526+D527*F527+D528*F528+D529*F529+D530*F530+D531*F531</f>
        <v>30</v>
      </c>
      <c r="H532" s="264"/>
      <c r="I532" s="264"/>
      <c r="J532" s="264"/>
      <c r="L532" s="264"/>
      <c r="N532" s="281">
        <f>D521*N521+D522*N522+D523*N523+D524*N524+D525*N525+D526*N526+D527*N527+D528*N528+D529*N529+D530*N530+D531*N531</f>
        <v>750</v>
      </c>
      <c r="O532" s="302" t="b">
        <f>AND(O521:O531)</f>
        <v>1</v>
      </c>
      <c r="P532" s="284">
        <f>N532/F532</f>
        <v>25</v>
      </c>
      <c r="AX532" s="218" t="str">
        <f>$AL$73</f>
        <v>L021.23.08.S1</v>
      </c>
      <c r="AY532" s="105">
        <v>1</v>
      </c>
      <c r="AZ532" s="105" t="str">
        <f>IF(COUNTIFS($AL$71,"&lt;&gt;"&amp;"",$AL$71,"&lt;&gt;practic?*",$AL$71,"&lt;&gt;*op?ional*",$AL$71,"&lt;&gt;*Disciplin? facultativ?*", $AL$71,"&lt;&gt;*Examen de diplom?*"),$AL$71,"")</f>
        <v>Abordări psihologice în informatică</v>
      </c>
      <c r="BA532" s="105">
        <f t="shared" ref="BA532:BA542" si="136">IF($AZ532="","",ROUND(RIGHT($AL$70,1)/2,0))</f>
        <v>4</v>
      </c>
      <c r="BB532" s="105" t="str">
        <f t="shared" ref="BB532:BB542" si="137">IF($AZ532="","",RIGHT($AL$70,1))</f>
        <v>8</v>
      </c>
      <c r="BC532" s="105" t="str">
        <f>IF($AZ532="","",$AP$73)</f>
        <v>D</v>
      </c>
      <c r="BD532" s="105" t="str">
        <f>IF($AZ532="","","DI")</f>
        <v>DI</v>
      </c>
      <c r="BE532" s="104">
        <f>IF($AZ532&lt;&gt;"",ROUND(BH532/14,1),"")</f>
        <v>2</v>
      </c>
      <c r="BF532" s="104">
        <f>IF($AZ532&lt;&gt;"",ROUND(BI532/14,1),"")</f>
        <v>1</v>
      </c>
      <c r="BG532" s="104">
        <f t="shared" si="119"/>
        <v>3</v>
      </c>
      <c r="BH532" s="105">
        <f>IF(COUNTIFS($AL$71,"&lt;&gt;"&amp;"",$AL$71,"&lt;&gt;practic?*",$AL$71,"&lt;&gt;*Elaborare proiect de diplom?*",$AL$71,"&lt;&gt;*op?ional*",$AL$71,"&lt;&gt;*Disciplin? facultativ?*", $AL$71,"&lt;&gt;*Examen de diplom?*"),$AQ$73,"")</f>
        <v>28</v>
      </c>
      <c r="BI532" s="105">
        <f>IF(COUNTIFS($AL$71,"&lt;&gt;"&amp;"",$AL$71,"&lt;&gt;practic?*",$AL$71,"&lt;&gt;*Elaborare proiect de diplom?*",$AL$71,"&lt;&gt;*op?ional*",$AL$71,"&lt;&gt;*Disciplin? facultativ?*", $AL$71,"&lt;&gt;*Examen de diplom?*"),($AR$73+$AS$73+$AT$73),"")</f>
        <v>14</v>
      </c>
      <c r="BJ532" s="104">
        <f>IF($AZ532&lt;&gt;"",BH532+BI532,"")</f>
        <v>42</v>
      </c>
      <c r="BK532" s="101">
        <f>IF($AZ532&lt;&gt;"",ROUND(BN532/14,1),"")</f>
        <v>0</v>
      </c>
      <c r="BL532" s="101">
        <f>IF($AZ532&lt;&gt;"",ROUND(BO532/14,1),"")</f>
        <v>0</v>
      </c>
      <c r="BM532" s="104">
        <f>IF($AZ532="","",IF($BK532&lt;&gt;"",$BK532,0)+IF($BL532&lt;&gt;"",$BL532,0))</f>
        <v>0</v>
      </c>
      <c r="BN532" s="101">
        <f>IF(AZ532&lt;&gt;"",AU$73,"")</f>
        <v>0</v>
      </c>
      <c r="BO532" s="105" t="str">
        <f>IF(COUNTIF($AZ532,"=*Elaborare proiect de diplom?*"),$AT$73,"0")</f>
        <v>0</v>
      </c>
      <c r="BP532" s="104">
        <f>IF($AZ532="","",IF($BN532&lt;&gt;"",$BN532,0)+IF($BO532&lt;&gt;"",$BO532,0))</f>
        <v>0</v>
      </c>
      <c r="BQ532" s="101">
        <f>IF($AZ532&lt;&gt;"",ROUND(BR532/14,1),"")</f>
        <v>4.0999999999999996</v>
      </c>
      <c r="BR532" s="105">
        <f>IF(COUNTIFS($AL$71,"&lt;&gt;"&amp;"",$AL$71,"&lt;&gt;practic?*",$AL$71,"&lt;&gt;*op?ional*",$AL$71,"&lt;&gt;*Disciplin? facultativ?*", $AL$71,"&lt;&gt;*Examen de diplom?*"),IF($AW$73&lt;&gt;"",ROUND($AW$73,1),""),"")</f>
        <v>58</v>
      </c>
      <c r="BS532" s="105">
        <f>IF($AZ532="","",$AO$73)</f>
        <v>4</v>
      </c>
      <c r="BT532" s="105" t="str">
        <f>IF(COUNTIFS($AL$71,"&lt;&gt;"&amp;"",$AL$71,"&lt;&gt;practic?*",$AL$71,"&lt;&gt;*op?ional*",$AL$71,"&lt;&gt;*Disciplin? facultativ?*", $AL$71,"&lt;&gt;*Examen de diplom?*"),$AV$73,"")</f>
        <v>DS</v>
      </c>
      <c r="BU532" s="104">
        <f>IF($AZ532="","",IF($BG532&lt;&gt;"",$BG532,0)+IF($BM532&lt;&gt;"",$BM532,0)+IF($BQ532&lt;&gt;"",$BQ532,0))</f>
        <v>7.1</v>
      </c>
      <c r="BV532" s="105">
        <f>IF($AZ532="","",IF($BJ532&lt;&gt;"",$BJ532,0)+IF($BP532&lt;&gt;"",$BP532,0)+IF($BR532&lt;&gt;"",$BR532,0))</f>
        <v>100</v>
      </c>
      <c r="BW532" s="101" t="str">
        <f t="shared" si="116"/>
        <v>2026</v>
      </c>
      <c r="BX532" s="102"/>
    </row>
    <row r="533" spans="4:98" ht="21" hidden="1" customHeight="1" x14ac:dyDescent="0.25">
      <c r="D533" s="300">
        <f>IF(AND((F533&gt;0), (N533&gt;0)),1,0)</f>
        <v>1</v>
      </c>
      <c r="F533" s="105">
        <f>$AO$73</f>
        <v>4</v>
      </c>
      <c r="H533" s="105">
        <f>$AQ$73</f>
        <v>28</v>
      </c>
      <c r="I533" s="105">
        <f>$AR$73+$AS$73+$AT$73</f>
        <v>14</v>
      </c>
      <c r="J533" s="104">
        <f>H533+I533</f>
        <v>42</v>
      </c>
      <c r="K533" s="4">
        <f>$AU$73</f>
        <v>0</v>
      </c>
      <c r="L533" s="105">
        <f>$AW$73</f>
        <v>58</v>
      </c>
      <c r="N533" s="101">
        <f>IF(ISNUMBER(L533+K533+J533), L533+K533+J533,0)</f>
        <v>100</v>
      </c>
      <c r="O533" s="300" t="b">
        <f>IF(D533=0,TRUE, IF(N533/25=F533,TRUE,FALSE))</f>
        <v>1</v>
      </c>
      <c r="P533" s="306">
        <f t="shared" si="120"/>
        <v>25</v>
      </c>
      <c r="AX533" s="102" t="str">
        <f>$AL$76</f>
        <v>L021.23.08.S2-ij</v>
      </c>
      <c r="AY533" s="101">
        <v>2</v>
      </c>
      <c r="AZ533" s="101" t="str">
        <f>IF(COUNTIFS($AL$74,"&lt;&gt;"&amp;"",$AL$74,"&lt;&gt;practic?*",$AL$74,"&lt;&gt;*op?ional*",$AL$74,"&lt;&gt;*Disciplin? facultativ?*", $AL$74,"&lt;&gt;*Examen de diplom?*"),$AL$74,"")</f>
        <v/>
      </c>
      <c r="BA533" s="101" t="str">
        <f t="shared" si="136"/>
        <v/>
      </c>
      <c r="BB533" s="101" t="str">
        <f t="shared" si="137"/>
        <v/>
      </c>
      <c r="BC533" s="101" t="str">
        <f>IF($AZ533="","",$AP$76)</f>
        <v/>
      </c>
      <c r="BD533" s="101" t="str">
        <f>IF($AZ533="","","DI")</f>
        <v/>
      </c>
      <c r="BE533" s="104" t="str">
        <f t="shared" ref="BE533:BE542" si="138">IF($AZ533&lt;&gt;"",ROUND(BH533/14,1),"")</f>
        <v/>
      </c>
      <c r="BF533" s="104" t="str">
        <f t="shared" ref="BF533:BF542" si="139">IF($AZ533&lt;&gt;"",ROUND(BI533/14,1),"")</f>
        <v/>
      </c>
      <c r="BG533" s="104" t="str">
        <f t="shared" si="119"/>
        <v/>
      </c>
      <c r="BH533" s="101" t="str">
        <f>IF(COUNTIFS($AL$74,"&lt;&gt;"&amp;"",$AL$74,"&lt;&gt;practic?*",$AL$74,"&lt;&gt;*Elaborare proiect de diplom?*",$AL$74,"&lt;&gt;*op?ional*",$AL$74,"&lt;&gt;*Disciplin? facultativ?*", $AL$74,"&lt;&gt;*Examen de diplom?*"),$AQ$76,"")</f>
        <v/>
      </c>
      <c r="BI533" s="101" t="str">
        <f>IF(COUNTIFS($AL$74,"&lt;&gt;"&amp;"",$AL$74,"&lt;&gt;practic?*",$AL$74,"&lt;&gt;*Elaborare proiect de diplom?*",$AL$74,"&lt;&gt;*op?ional*",$AL$74,"&lt;&gt;*Disciplin? facultativ?*", $AL$74,"&lt;&gt;*Examen de diplom?*"),($AR$76+$AS$76+$AT$76),"")</f>
        <v/>
      </c>
      <c r="BJ533" s="104" t="str">
        <f t="shared" ref="BJ533:BJ542" si="140">IF($AZ533&lt;&gt;"",BH533+BI533,"")</f>
        <v/>
      </c>
      <c r="BK533" s="101" t="str">
        <f t="shared" ref="BK533:BK542" si="141">IF($AZ533&lt;&gt;"",ROUND(BN533/14,1),"")</f>
        <v/>
      </c>
      <c r="BL533" s="101" t="str">
        <f t="shared" ref="BL533:BL542" si="142">IF($AZ533&lt;&gt;"",ROUND(BO533/14,1),"")</f>
        <v/>
      </c>
      <c r="BM533" s="104" t="str">
        <f t="shared" ref="BM533:BM542" si="143">IF($AZ533="","",IF($BK533&lt;&gt;"",$BK533,0)+IF($BL533&lt;&gt;"",$BL533,0))</f>
        <v/>
      </c>
      <c r="BN533" s="101" t="str">
        <f>IF(AZ533&lt;&gt;"",AU$76,"")</f>
        <v/>
      </c>
      <c r="BO533" s="105" t="str">
        <f>IF(COUNTIF($AZ533,"=*Elaborare proiect de diplom?*"),$AT$76,"0")</f>
        <v>0</v>
      </c>
      <c r="BP533" s="104" t="str">
        <f t="shared" ref="BP533:BP542" si="144">IF($AZ533="","",IF($BN533&lt;&gt;"",$BN533,0)+IF($BO533&lt;&gt;"",$BO533,0))</f>
        <v/>
      </c>
      <c r="BQ533" s="101" t="str">
        <f t="shared" ref="BQ533:BQ542" si="145">IF($AZ533&lt;&gt;"",ROUND(BR533/14,1),"")</f>
        <v/>
      </c>
      <c r="BR533" s="101" t="str">
        <f>IF(COUNTIFS($AL$74,"&lt;&gt;"&amp;"",$AL$74,"&lt;&gt;practic?*",$AL$74,"&lt;&gt;*op?ional*",$AL$74,"&lt;&gt;*Disciplin? facultativ?*", $AL$74,"&lt;&gt;*Examen de diplom?*"),IF($AW$76&lt;&gt;"",ROUND($AW$76,1),""),"")</f>
        <v/>
      </c>
      <c r="BS533" s="101" t="str">
        <f>IF($AZ533="","",$AO$76)</f>
        <v/>
      </c>
      <c r="BT533" s="101" t="str">
        <f>IF(COUNTIFS($AL$74,"&lt;&gt;"&amp;"",$AL$74,"&lt;&gt;practic?*",$AL$74,"&lt;&gt;*op?ional*",$AL$74,"&lt;&gt;*Disciplin? facultativ?*", $AL$74,"&lt;&gt;*Examen de diplom?*"),$AV$76,"")</f>
        <v/>
      </c>
      <c r="BU533" s="104" t="str">
        <f>IF($AZ533="","",IF($BG533&lt;&gt;"",$BG533,0)+IF($BM533&lt;&gt;"",$BM533,0)+IF($BQ533&lt;&gt;"",$BQ533,0))</f>
        <v/>
      </c>
      <c r="BV533" s="105" t="str">
        <f t="shared" ref="BV533:BV542" si="146">IF($AZ533="","",IF($BJ533&lt;&gt;"",$BJ533,0)+IF($BP533&lt;&gt;"",$BP533,0)+IF($BR533&lt;&gt;"",$BR533,0))</f>
        <v/>
      </c>
      <c r="BW533" s="101" t="str">
        <f t="shared" si="116"/>
        <v/>
      </c>
      <c r="BX533" s="102"/>
    </row>
    <row r="534" spans="4:98" ht="21" hidden="1" customHeight="1" x14ac:dyDescent="0.25">
      <c r="D534" s="300">
        <f t="shared" ref="D534:D543" si="147">IF(AND((F534&gt;0), (N534&gt;0)),1,0)</f>
        <v>1</v>
      </c>
      <c r="F534" s="101">
        <f>$AO$76</f>
        <v>4</v>
      </c>
      <c r="H534" s="101">
        <f>$AQ$76</f>
        <v>28</v>
      </c>
      <c r="I534" s="101">
        <f>$AR$76+$AS$76+$AT$76</f>
        <v>14</v>
      </c>
      <c r="J534" s="104">
        <f t="shared" ref="J534:J543" si="148">H534+I534</f>
        <v>42</v>
      </c>
      <c r="K534" s="4">
        <f>$AU$76</f>
        <v>0</v>
      </c>
      <c r="L534" s="101">
        <f>$AW$76</f>
        <v>58</v>
      </c>
      <c r="N534" s="101">
        <f t="shared" ref="N534:N543" si="149">IF(ISNUMBER(L534+K534+J534), L534+K534+J534,0)</f>
        <v>100</v>
      </c>
      <c r="O534" s="300" t="b">
        <f t="shared" ref="O534:O543" si="150">IF(D534=0,TRUE, IF(N534/25=F534,TRUE,FALSE))</f>
        <v>1</v>
      </c>
      <c r="P534" s="306">
        <f t="shared" si="120"/>
        <v>25</v>
      </c>
      <c r="AX534" s="102" t="str">
        <f>$AL$79</f>
        <v>L021.23.08.S3-ij</v>
      </c>
      <c r="AY534" s="101">
        <v>3</v>
      </c>
      <c r="AZ534" s="101" t="str">
        <f>IF(COUNTIFS($AL$77,"&lt;&gt;"&amp;"",$AL$77,"&lt;&gt;practic?*",$AL$77,"&lt;&gt;*op?ional*",$AL$77,"&lt;&gt;*Disciplin? facultativ?*", $AL$77,"&lt;&gt;*Examen de diplom?*"),$AL$77,"")</f>
        <v/>
      </c>
      <c r="BA534" s="101" t="str">
        <f t="shared" si="136"/>
        <v/>
      </c>
      <c r="BB534" s="101" t="str">
        <f t="shared" si="137"/>
        <v/>
      </c>
      <c r="BC534" s="101" t="str">
        <f>IF($AZ534="","",$AP$79)</f>
        <v/>
      </c>
      <c r="BD534" s="105" t="str">
        <f t="shared" ref="BD534:BD542" si="151">IF($AZ534="","","DI")</f>
        <v/>
      </c>
      <c r="BE534" s="104" t="str">
        <f t="shared" si="138"/>
        <v/>
      </c>
      <c r="BF534" s="104" t="str">
        <f t="shared" si="139"/>
        <v/>
      </c>
      <c r="BG534" s="104" t="str">
        <f t="shared" si="119"/>
        <v/>
      </c>
      <c r="BH534" s="101" t="str">
        <f>IF(COUNTIFS($AL$77,"&lt;&gt;"&amp;"",$AL$77,"&lt;&gt;practic?*",$AL$77,"&lt;&gt;*Elaborare proiect de diplom?*",$AL$77,"&lt;&gt;*op?ional*",$AL$77,"&lt;&gt;*Disciplin? facultativ?*", $AL$77,"&lt;&gt;*Examen de diplom?*"),$AQ$79,"")</f>
        <v/>
      </c>
      <c r="BI534" s="101" t="str">
        <f>IF(COUNTIFS($AL$77,"&lt;&gt;"&amp;"",$AL$77,"&lt;&gt;practic?*",$AL$77,"&lt;&gt;*Elaborare proiect de diplom?*",$AL$77,"&lt;&gt;*op?ional*",$AL$77,"&lt;&gt;*Disciplin? facultativ?*", $AL$77,"&lt;&gt;*Examen de diplom?*"),($AR$79+$AS$79+$AT$79),"")</f>
        <v/>
      </c>
      <c r="BJ534" s="104" t="str">
        <f t="shared" si="140"/>
        <v/>
      </c>
      <c r="BK534" s="101" t="str">
        <f t="shared" si="141"/>
        <v/>
      </c>
      <c r="BL534" s="101" t="str">
        <f t="shared" si="142"/>
        <v/>
      </c>
      <c r="BM534" s="104" t="str">
        <f t="shared" si="143"/>
        <v/>
      </c>
      <c r="BN534" s="101" t="str">
        <f>IF(AZ534&lt;&gt;"",AU$79,"")</f>
        <v/>
      </c>
      <c r="BO534" s="105" t="str">
        <f>IF(COUNTIF($AZ534,"=*Elaborare proiect de diplom?*"),$AT$79,"0")</f>
        <v>0</v>
      </c>
      <c r="BP534" s="104" t="str">
        <f t="shared" si="144"/>
        <v/>
      </c>
      <c r="BQ534" s="101" t="str">
        <f t="shared" si="145"/>
        <v/>
      </c>
      <c r="BR534" s="101" t="str">
        <f>IF(COUNTIFS($AL$77,"&lt;&gt;"&amp;"",$AL$77,"&lt;&gt;practic?*",$AL$77,"&lt;&gt;*op?ional*",$AL$77,"&lt;&gt;*Disciplin? facultativ?*", $AL$77,"&lt;&gt;*Examen de diplom?*"),IF($AW$79&lt;&gt;"",ROUND($AW$79,1),""),"")</f>
        <v/>
      </c>
      <c r="BS534" s="101" t="str">
        <f>IF($AZ534="","",$AO$79)</f>
        <v/>
      </c>
      <c r="BT534" s="101" t="str">
        <f>IF(COUNTIFS($AL$77,"&lt;&gt;"&amp;"",$AL$77,"&lt;&gt;practic?*",$AL$77,"&lt;&gt;*op?ional*",$AL$77,"&lt;&gt;*Disciplin? facultativ?*", $AL$77,"&lt;&gt;*Examen de diplom?*"),$AV$79,"")</f>
        <v/>
      </c>
      <c r="BU534" s="104" t="str">
        <f t="shared" ref="BU534:BU542" si="152">IF($AZ534="","",IF($BG534&lt;&gt;"",$BG534,0)+IF($BM534&lt;&gt;"",$BM534,0)+IF($BQ534&lt;&gt;"",$BQ534,0))</f>
        <v/>
      </c>
      <c r="BV534" s="105" t="str">
        <f t="shared" si="146"/>
        <v/>
      </c>
      <c r="BW534" s="101" t="str">
        <f t="shared" si="116"/>
        <v/>
      </c>
      <c r="BX534" s="102"/>
    </row>
    <row r="535" spans="4:98" ht="21" hidden="1" customHeight="1" x14ac:dyDescent="0.25">
      <c r="D535" s="300">
        <f t="shared" si="147"/>
        <v>1</v>
      </c>
      <c r="F535" s="101">
        <f>$AO$79</f>
        <v>4</v>
      </c>
      <c r="H535" s="101">
        <f>$AQ$79</f>
        <v>28</v>
      </c>
      <c r="I535" s="101">
        <f>$AR$79+$AS$79+$AT$79</f>
        <v>14</v>
      </c>
      <c r="J535" s="104">
        <f t="shared" si="148"/>
        <v>42</v>
      </c>
      <c r="K535" s="4">
        <f>$AU$79</f>
        <v>0</v>
      </c>
      <c r="L535" s="101">
        <f>$AW$79</f>
        <v>58</v>
      </c>
      <c r="N535" s="101">
        <f t="shared" si="149"/>
        <v>100</v>
      </c>
      <c r="O535" s="300" t="b">
        <f t="shared" si="150"/>
        <v>1</v>
      </c>
      <c r="P535" s="306">
        <f t="shared" si="120"/>
        <v>25</v>
      </c>
      <c r="AX535" s="102" t="str">
        <f>$AL$82</f>
        <v>L021.23.08.S4-ij</v>
      </c>
      <c r="AY535" s="105">
        <v>4</v>
      </c>
      <c r="AZ535" s="101" t="str">
        <f>IF(COUNTIFS($AL$80,"&lt;&gt;"&amp;"",$AL$80,"&lt;&gt;practic?*",$AL$80,"&lt;&gt;*op?ional*",$AL$80,"&lt;&gt;*Disciplin? facultativ?*", $AL$80,"&lt;&gt;*Examen de diplom?*"),$AL$80,"")</f>
        <v/>
      </c>
      <c r="BA535" s="101" t="str">
        <f t="shared" si="136"/>
        <v/>
      </c>
      <c r="BB535" s="101" t="str">
        <f t="shared" si="137"/>
        <v/>
      </c>
      <c r="BC535" s="101" t="str">
        <f>IF($AZ535="","",$AP$82)</f>
        <v/>
      </c>
      <c r="BD535" s="101" t="str">
        <f t="shared" si="151"/>
        <v/>
      </c>
      <c r="BE535" s="104" t="str">
        <f t="shared" si="138"/>
        <v/>
      </c>
      <c r="BF535" s="104" t="str">
        <f t="shared" si="139"/>
        <v/>
      </c>
      <c r="BG535" s="104" t="str">
        <f t="shared" si="119"/>
        <v/>
      </c>
      <c r="BH535" s="101" t="str">
        <f>IF(COUNTIFS($AL$80,"&lt;&gt;"&amp;"",$AL$80,"&lt;&gt;practic?*",$AL$80,"&lt;&gt;*Elaborare proiect de diplom?*",$AL$80,"&lt;&gt;*op?ional*",$AL$80,"&lt;&gt;*Disciplin? facultativ?*", $AL$80,"&lt;&gt;*Examen de diplom?*"),$AQ$82,"")</f>
        <v/>
      </c>
      <c r="BI535" s="101" t="str">
        <f>IF(COUNTIFS($AL$80,"&lt;&gt;"&amp;"",$AL$80,"&lt;&gt;practic?*",$AL$80,"&lt;&gt;*Elaborare proiect de diplom?*",$AL$80,"&lt;&gt;*op?ional*",$AL$80,"&lt;&gt;*Disciplin? facultativ?*", $AL$80,"&lt;&gt;*Examen de diplom?*"),($AR$82+$AS$82+$AT$82),"")</f>
        <v/>
      </c>
      <c r="BJ535" s="104" t="str">
        <f t="shared" si="140"/>
        <v/>
      </c>
      <c r="BK535" s="101" t="str">
        <f t="shared" si="141"/>
        <v/>
      </c>
      <c r="BL535" s="101" t="str">
        <f t="shared" si="142"/>
        <v/>
      </c>
      <c r="BM535" s="104" t="str">
        <f t="shared" si="143"/>
        <v/>
      </c>
      <c r="BN535" s="101" t="str">
        <f>IF(AZ535&lt;&gt;"",AU$82,"")</f>
        <v/>
      </c>
      <c r="BO535" s="105" t="str">
        <f>IF(COUNTIF($AZ535,"=*Elaborare proiect de diplom?*"),$AT$82,"0")</f>
        <v>0</v>
      </c>
      <c r="BP535" s="104" t="str">
        <f t="shared" si="144"/>
        <v/>
      </c>
      <c r="BQ535" s="101" t="str">
        <f t="shared" si="145"/>
        <v/>
      </c>
      <c r="BR535" s="101" t="str">
        <f>IF(COUNTIFS($AL$80,"&lt;&gt;"&amp;"",$AL$80,"&lt;&gt;practic?*",$AL$80,"&lt;&gt;*op?ional*",$AL$80,"&lt;&gt;*Disciplin? facultativ?*", $AL$80,"&lt;&gt;*Examen de diplom?*"),IF($AW$82&lt;&gt;"",ROUND($AW$82,1),""),"")</f>
        <v/>
      </c>
      <c r="BS535" s="105" t="str">
        <f>IF($AZ535="","",$AO$82)</f>
        <v/>
      </c>
      <c r="BT535" s="101" t="str">
        <f>IF(COUNTIFS($AL$80,"&lt;&gt;"&amp;"",$AL$80,"&lt;&gt;practic?*",$AL$80,"&lt;&gt;*op?ional*",$AL$80,"&lt;&gt;*Disciplin? facultativ?*", $AL$80,"&lt;&gt;*Examen de diplom?*"),$AV$82,"")</f>
        <v/>
      </c>
      <c r="BU535" s="104" t="str">
        <f t="shared" si="152"/>
        <v/>
      </c>
      <c r="BV535" s="105" t="str">
        <f t="shared" si="146"/>
        <v/>
      </c>
      <c r="BW535" s="101" t="str">
        <f t="shared" si="116"/>
        <v/>
      </c>
      <c r="BX535" s="102"/>
    </row>
    <row r="536" spans="4:98" ht="21" hidden="1" customHeight="1" x14ac:dyDescent="0.25">
      <c r="D536" s="300">
        <f t="shared" si="147"/>
        <v>1</v>
      </c>
      <c r="F536" s="105">
        <f>$AO$82</f>
        <v>4</v>
      </c>
      <c r="H536" s="105">
        <f>$AQ$82</f>
        <v>28</v>
      </c>
      <c r="I536" s="101">
        <f>$AR$82+$AS$82+$AT$82</f>
        <v>14</v>
      </c>
      <c r="J536" s="104">
        <f t="shared" si="148"/>
        <v>42</v>
      </c>
      <c r="K536" s="4">
        <f>$AU$82</f>
        <v>0</v>
      </c>
      <c r="L536" s="105">
        <f>$AW$82</f>
        <v>58</v>
      </c>
      <c r="N536" s="101">
        <f t="shared" si="149"/>
        <v>100</v>
      </c>
      <c r="O536" s="300" t="b">
        <f t="shared" si="150"/>
        <v>1</v>
      </c>
      <c r="P536" s="306">
        <f t="shared" si="120"/>
        <v>25</v>
      </c>
      <c r="AX536" s="102" t="str">
        <f>$AL$85</f>
        <v>L021.23.08.S5-ij</v>
      </c>
      <c r="AY536" s="105">
        <v>5</v>
      </c>
      <c r="AZ536" s="101" t="str">
        <f>IF(COUNTIFS($AL$83,"&lt;&gt;"&amp;"",$AL$83,"&lt;&gt;practic?*",$AL$83,"&lt;&gt;*op?ional*",$AL$83,"&lt;&gt;*Disciplin? facultativ?*", $AL$83,"&lt;&gt;*Examen de diplom?*"),$AL$83,"")</f>
        <v/>
      </c>
      <c r="BA536" s="101" t="str">
        <f t="shared" si="136"/>
        <v/>
      </c>
      <c r="BB536" s="101" t="str">
        <f t="shared" si="137"/>
        <v/>
      </c>
      <c r="BC536" s="101" t="str">
        <f>IF($AZ536="","",$AP$85)</f>
        <v/>
      </c>
      <c r="BD536" s="105" t="str">
        <f t="shared" si="151"/>
        <v/>
      </c>
      <c r="BE536" s="104" t="str">
        <f t="shared" si="138"/>
        <v/>
      </c>
      <c r="BF536" s="104" t="str">
        <f t="shared" si="139"/>
        <v/>
      </c>
      <c r="BG536" s="104" t="str">
        <f t="shared" si="119"/>
        <v/>
      </c>
      <c r="BH536" s="101" t="str">
        <f>IF(COUNTIFS($AL$83,"&lt;&gt;"&amp;"",$AL$83,"&lt;&gt;practic?*",$AL$83,"&lt;&gt;*Elaborare proiect de diplom?*",$AL$83,"&lt;&gt;*op?ional*",$AL$83,"&lt;&gt;*Disciplin? facultativ?*", $AL$83,"&lt;&gt;*Examen de diplom?*"),$AQ$85,"")</f>
        <v/>
      </c>
      <c r="BI536" s="101" t="str">
        <f>IF(COUNTIFS($AL$83,"&lt;&gt;"&amp;"",$AL$83,"&lt;&gt;practic?*",$AL$83,"&lt;&gt;*Elaborare proiect de diplom?*",$AL$83,"&lt;&gt;*op?ional*",$AL$83,"&lt;&gt;*Disciplin? facultativ?*", $AL$83,"&lt;&gt;*Examen de diplom?*"),($AR$85+$AS$85+$AT$85),"")</f>
        <v/>
      </c>
      <c r="BJ536" s="104" t="str">
        <f t="shared" si="140"/>
        <v/>
      </c>
      <c r="BK536" s="101" t="str">
        <f t="shared" si="141"/>
        <v/>
      </c>
      <c r="BL536" s="101" t="str">
        <f t="shared" si="142"/>
        <v/>
      </c>
      <c r="BM536" s="104" t="str">
        <f t="shared" si="143"/>
        <v/>
      </c>
      <c r="BN536" s="101" t="str">
        <f>IF(AZ536&lt;&gt;"",AU$85,"")</f>
        <v/>
      </c>
      <c r="BO536" s="105" t="str">
        <f>IF(COUNTIF($AZ536,"=*Elaborare proiect de diplom?*"),$AT$85,"0")</f>
        <v>0</v>
      </c>
      <c r="BP536" s="104" t="str">
        <f t="shared" si="144"/>
        <v/>
      </c>
      <c r="BQ536" s="101" t="str">
        <f t="shared" si="145"/>
        <v/>
      </c>
      <c r="BR536" s="101" t="str">
        <f>IF(COUNTIFS($AL$83,"&lt;&gt;"&amp;"",$AL$83,"&lt;&gt;practic?*",$AL$83,"&lt;&gt;*op?ional*",$AL$83,"&lt;&gt;*Disciplin? facultativ?*", $AL$83,"&lt;&gt;*Examen de diplom?*"),IF($AW$85&lt;&gt;"",ROUND($AW$85,1),""),"")</f>
        <v/>
      </c>
      <c r="BS536" s="101" t="str">
        <f>IF($AZ536="","",$AO$85)</f>
        <v/>
      </c>
      <c r="BT536" s="101" t="str">
        <f>IF(COUNTIFS($AL$83,"&lt;&gt;"&amp;"",$AL$83,"&lt;&gt;practic?*",$AL$83,"&lt;&gt;*op?ional*",$AL$83,"&lt;&gt;*Disciplin? facultativ?*", $AL$83,"&lt;&gt;*Examen de diplom?*"),$AV$85,"")</f>
        <v/>
      </c>
      <c r="BU536" s="104" t="str">
        <f t="shared" si="152"/>
        <v/>
      </c>
      <c r="BV536" s="105" t="str">
        <f t="shared" si="146"/>
        <v/>
      </c>
      <c r="BW536" s="101" t="str">
        <f t="shared" si="116"/>
        <v/>
      </c>
      <c r="BX536" s="102"/>
    </row>
    <row r="537" spans="4:98" ht="21" hidden="1" customHeight="1" x14ac:dyDescent="0.25">
      <c r="D537" s="300">
        <f t="shared" si="147"/>
        <v>1</v>
      </c>
      <c r="F537" s="101">
        <f>$AO$85</f>
        <v>4</v>
      </c>
      <c r="H537" s="101">
        <f>$AQ$85</f>
        <v>28</v>
      </c>
      <c r="I537" s="101">
        <f>$AR$85+$AS$85+$AT$85</f>
        <v>14</v>
      </c>
      <c r="J537" s="104">
        <f t="shared" si="148"/>
        <v>42</v>
      </c>
      <c r="K537" s="4">
        <f>$AU$85</f>
        <v>0</v>
      </c>
      <c r="L537" s="101">
        <f>$AW$85</f>
        <v>58</v>
      </c>
      <c r="N537" s="101">
        <f t="shared" si="149"/>
        <v>100</v>
      </c>
      <c r="O537" s="300" t="b">
        <f t="shared" si="150"/>
        <v>1</v>
      </c>
      <c r="P537" s="306">
        <f t="shared" si="120"/>
        <v>25</v>
      </c>
      <c r="AX537" s="102" t="str">
        <f>$AL$88</f>
        <v>L021.23.08.S6</v>
      </c>
      <c r="AY537" s="101">
        <v>6</v>
      </c>
      <c r="AZ537" s="101" t="str">
        <f>IF(COUNTIFS($AL$86,"&lt;&gt;"&amp;"",$AL$86,"&lt;&gt;practic?*",$AL$86,"&lt;&gt;*op?ional*",$AL$86,"&lt;&gt;*Disciplin? facultativ?*", $AL$86,"&lt;&gt;*Examen de diplom?*"),$AL$86,"")</f>
        <v/>
      </c>
      <c r="BA537" s="101" t="str">
        <f t="shared" si="136"/>
        <v/>
      </c>
      <c r="BB537" s="101" t="str">
        <f t="shared" si="137"/>
        <v/>
      </c>
      <c r="BC537" s="101" t="str">
        <f>IF($AZ537="","",$AP$88)</f>
        <v/>
      </c>
      <c r="BD537" s="101" t="str">
        <f t="shared" si="151"/>
        <v/>
      </c>
      <c r="BE537" s="104" t="str">
        <f t="shared" si="138"/>
        <v/>
      </c>
      <c r="BF537" s="104" t="str">
        <f t="shared" si="139"/>
        <v/>
      </c>
      <c r="BG537" s="104" t="str">
        <f t="shared" si="119"/>
        <v/>
      </c>
      <c r="BH537" s="101" t="str">
        <f>IF(COUNTIFS($AL$86,"&lt;&gt;"&amp;"",$AL$86,"&lt;&gt;practic?*",$AL$86,"&lt;&gt;*Elaborare proiect de diplom?*",$AL$86,"&lt;&gt;*op?ional*",$AL$86,"&lt;&gt;*Disciplin? facultativ?*", $AL$86,"&lt;&gt;*Examen de diplom?*"),$AQ$88,"")</f>
        <v/>
      </c>
      <c r="BI537" s="101" t="str">
        <f>IF(COUNTIFS($AL$86,"&lt;&gt;"&amp;"",$AL$86,"&lt;&gt;practic?*",$AL$86,"&lt;&gt;*Elaborare proiect de diplom?*",$AL$86,"&lt;&gt;*op?ional*",$AL$86,"&lt;&gt;*Disciplin? facultativ?*", $AL$86,"&lt;&gt;*Examen de diplom?*"),($AR$88+$AS$88+$AT$88),"")</f>
        <v/>
      </c>
      <c r="BJ537" s="104" t="str">
        <f t="shared" si="140"/>
        <v/>
      </c>
      <c r="BK537" s="101" t="str">
        <f t="shared" si="141"/>
        <v/>
      </c>
      <c r="BL537" s="101" t="str">
        <f t="shared" si="142"/>
        <v/>
      </c>
      <c r="BM537" s="104" t="str">
        <f t="shared" si="143"/>
        <v/>
      </c>
      <c r="BN537" s="101" t="str">
        <f>IF(AZ537&lt;&gt;"",AU$88,"")</f>
        <v/>
      </c>
      <c r="BO537" s="105" t="str">
        <f>IF(COUNTIF($AZ537,"=*Elaborare proiect de diplom?*"),$AT$88,"0")</f>
        <v>0</v>
      </c>
      <c r="BP537" s="104" t="str">
        <f t="shared" si="144"/>
        <v/>
      </c>
      <c r="BQ537" s="101" t="str">
        <f t="shared" si="145"/>
        <v/>
      </c>
      <c r="BR537" s="101" t="str">
        <f>IF(COUNTIFS($AL$86,"&lt;&gt;"&amp;"",$AL$86,"&lt;&gt;practic?*",$AL$86,"&lt;&gt;*op?ional*",$AL$86,"&lt;&gt;*Disciplin? facultativ?*", $AL$86,"&lt;&gt;*Examen de diplom?*"),IF($AW$88&lt;&gt;"",ROUND($AW$88,1),""),"")</f>
        <v/>
      </c>
      <c r="BS537" s="101" t="str">
        <f>IF($AZ537="","",$AO$88)</f>
        <v/>
      </c>
      <c r="BT537" s="101" t="str">
        <f>IF(COUNTIFS($AL$86,"&lt;&gt;"&amp;"",$AL$86,"&lt;&gt;practic?*",$AL$86,"&lt;&gt;*op?ional*",$AL$86,"&lt;&gt;*Disciplin? facultativ?*", $AL$86,"&lt;&gt;*Examen de diplom?*"),$AV$88,"")</f>
        <v/>
      </c>
      <c r="BU537" s="104" t="str">
        <f t="shared" si="152"/>
        <v/>
      </c>
      <c r="BV537" s="105" t="str">
        <f t="shared" si="146"/>
        <v/>
      </c>
      <c r="BW537" s="101" t="str">
        <f t="shared" si="116"/>
        <v/>
      </c>
      <c r="BX537" s="102"/>
    </row>
    <row r="538" spans="4:98" ht="21" hidden="1" customHeight="1" x14ac:dyDescent="0.25">
      <c r="D538" s="300">
        <f t="shared" si="147"/>
        <v>1</v>
      </c>
      <c r="F538" s="101">
        <f>$AO$88</f>
        <v>3</v>
      </c>
      <c r="H538" s="101">
        <f>$AQ$88</f>
        <v>0</v>
      </c>
      <c r="I538" s="101">
        <f>$AR$88+$AS$88+$AT$88</f>
        <v>0</v>
      </c>
      <c r="J538" s="104">
        <f t="shared" si="148"/>
        <v>0</v>
      </c>
      <c r="K538" s="4">
        <f>$AU$88</f>
        <v>60</v>
      </c>
      <c r="L538" s="101">
        <f>$AW$88</f>
        <v>15</v>
      </c>
      <c r="N538" s="101">
        <f t="shared" si="149"/>
        <v>75</v>
      </c>
      <c r="O538" s="300" t="b">
        <f t="shared" si="150"/>
        <v>1</v>
      </c>
      <c r="P538" s="306">
        <f t="shared" si="120"/>
        <v>25</v>
      </c>
      <c r="AX538" s="102" t="str">
        <f>$AL$91</f>
        <v>L021.23.08.S7</v>
      </c>
      <c r="AY538" s="101">
        <v>7</v>
      </c>
      <c r="AZ538" s="101" t="str">
        <f>IF(COUNTIFS($AL$89,"&lt;&gt;"&amp;"",$AL$89,"&lt;&gt;practic?*",$AL$89,"&lt;&gt;*op?ional*",$AL$89,"&lt;&gt;*Disciplin? facultativ?*",$AL$89,"&lt;&gt;*Examen de diplom?*"),$AL$89,"")</f>
        <v>Elaborare proiect de diplomă</v>
      </c>
      <c r="BA538" s="101">
        <f t="shared" si="136"/>
        <v>4</v>
      </c>
      <c r="BB538" s="105" t="str">
        <f t="shared" si="137"/>
        <v>8</v>
      </c>
      <c r="BC538" s="101" t="str">
        <f>IF($AZ538="","",$AP$91)</f>
        <v>D</v>
      </c>
      <c r="BD538" s="105" t="str">
        <f t="shared" si="151"/>
        <v>DI</v>
      </c>
      <c r="BE538" s="104" t="e">
        <f t="shared" si="138"/>
        <v>#VALUE!</v>
      </c>
      <c r="BF538" s="104" t="e">
        <f t="shared" si="139"/>
        <v>#VALUE!</v>
      </c>
      <c r="BG538" s="104" t="e">
        <f t="shared" si="119"/>
        <v>#VALUE!</v>
      </c>
      <c r="BH538" s="101" t="str">
        <f>IF(COUNTIFS($AL$89,"&lt;&gt;"&amp;"",$AL$89,"&lt;&gt;practic?*",$AL$89,"&lt;&gt;*Elaborare proiect de diplom?*",$AL$89,"&lt;&gt;*op?ional*",$AL$89,"&lt;&gt;*Disciplin? facultativ?*", $AL$89,"&lt;&gt;*Examen de diplom?*"),$AQ$91,"")</f>
        <v/>
      </c>
      <c r="BI538" s="101" t="str">
        <f>IF(COUNTIFS($AL$89,"&lt;&gt;"&amp;"",$AL$89,"&lt;&gt;practic?*",$AL$89,"&lt;&gt;*Elaborare proiect de diplom?*",$AL$89,"&lt;&gt;*op?ional*",$AL$89,"&lt;&gt;*Disciplin? facultativ?*", $AL$89,"&lt;&gt;*Examen de diplom?*"),($AR$91+$AS$91+$AT$91),"")</f>
        <v/>
      </c>
      <c r="BJ538" s="104" t="e">
        <f t="shared" si="140"/>
        <v>#VALUE!</v>
      </c>
      <c r="BK538" s="101">
        <f t="shared" si="141"/>
        <v>0</v>
      </c>
      <c r="BL538" s="101">
        <f t="shared" si="142"/>
        <v>11</v>
      </c>
      <c r="BM538" s="104">
        <f t="shared" si="143"/>
        <v>11</v>
      </c>
      <c r="BN538" s="101">
        <f>IF(AZ538&lt;&gt;"",AU$91,"")</f>
        <v>0</v>
      </c>
      <c r="BO538" s="105">
        <f>IF(COUNTIF($AZ538,"=*Elaborare proiect de diplom?*"),$AT$91,"0")</f>
        <v>154</v>
      </c>
      <c r="BP538" s="104">
        <f t="shared" si="144"/>
        <v>154</v>
      </c>
      <c r="BQ538" s="101">
        <f t="shared" si="145"/>
        <v>1.5</v>
      </c>
      <c r="BR538" s="101">
        <f>IF(COUNTIFS($AL$89,"&lt;&gt;"&amp;"",$AL$89,"&lt;&gt;practic?*",$AL$89,"&lt;&gt;*op?ional*",$AL$89,"&lt;&gt;*Disciplin? facultativ?*", $AL$89,"&lt;&gt;*Examen de diplom?*"),IF($AW$91&lt;&gt;"",ROUND($AW$91,1),""),"")</f>
        <v>21</v>
      </c>
      <c r="BS538" s="105">
        <f>IF($AZ538="","",$AO$91)</f>
        <v>7</v>
      </c>
      <c r="BT538" s="101" t="str">
        <f>IF(COUNTIFS($AL$89,"&lt;&gt;"&amp;"",$AL$89,"&lt;&gt;practic?*",$AL$89,"&lt;&gt;*op?ional*",$AL$89,"&lt;&gt;*Disciplin? facultativ?*", $AL$89,"&lt;&gt;*Examen de diplom?*"),$AV$91,"")</f>
        <v>DS</v>
      </c>
      <c r="BU538" s="104" t="e">
        <f t="shared" si="152"/>
        <v>#VALUE!</v>
      </c>
      <c r="BV538" s="105" t="e">
        <f t="shared" si="146"/>
        <v>#VALUE!</v>
      </c>
      <c r="BW538" s="101" t="str">
        <f t="shared" si="116"/>
        <v>2026</v>
      </c>
      <c r="BX538" s="102"/>
    </row>
    <row r="539" spans="4:98" ht="21" hidden="1" customHeight="1" x14ac:dyDescent="0.25">
      <c r="D539" s="300">
        <f t="shared" si="147"/>
        <v>1</v>
      </c>
      <c r="F539" s="105">
        <f>$AO$91</f>
        <v>7</v>
      </c>
      <c r="H539" s="105">
        <f>$AQ$91</f>
        <v>0</v>
      </c>
      <c r="I539" s="101">
        <f>$AR$91+$AS$91+$AT$91</f>
        <v>154</v>
      </c>
      <c r="J539" s="104">
        <f t="shared" si="148"/>
        <v>154</v>
      </c>
      <c r="K539" s="4">
        <f>$AU$91</f>
        <v>0</v>
      </c>
      <c r="L539" s="105">
        <f>$AW$91</f>
        <v>21</v>
      </c>
      <c r="N539" s="101">
        <f t="shared" si="149"/>
        <v>175</v>
      </c>
      <c r="O539" s="300" t="b">
        <f t="shared" si="150"/>
        <v>1</v>
      </c>
      <c r="P539" s="306">
        <f t="shared" si="120"/>
        <v>25</v>
      </c>
      <c r="AX539" s="102" t="str">
        <f>$AL$94</f>
        <v>L021.23.08.8</v>
      </c>
      <c r="AY539" s="105">
        <v>8</v>
      </c>
      <c r="AZ539" s="101" t="str">
        <f>IF(COUNTIFS($AL$92,"&lt;&gt;"&amp;"",$AL$92,"&lt;&gt;practic?*",$AL$92,"&lt;&gt;*op?ional*",$AL$92,"&lt;&gt;*Disciplin? facultativ?*", $AL$92,"&lt;&gt;*Examen de diplom?*"),$AL$92,"")</f>
        <v/>
      </c>
      <c r="BA539" s="101" t="str">
        <f t="shared" si="136"/>
        <v/>
      </c>
      <c r="BB539" s="101" t="str">
        <f t="shared" si="137"/>
        <v/>
      </c>
      <c r="BC539" s="101" t="str">
        <f>IF($AZ539="","",$AP$94)</f>
        <v/>
      </c>
      <c r="BD539" s="101" t="str">
        <f t="shared" si="151"/>
        <v/>
      </c>
      <c r="BE539" s="104" t="str">
        <f t="shared" si="138"/>
        <v/>
      </c>
      <c r="BF539" s="104" t="str">
        <f t="shared" si="139"/>
        <v/>
      </c>
      <c r="BG539" s="104" t="str">
        <f t="shared" si="119"/>
        <v/>
      </c>
      <c r="BH539" s="101" t="str">
        <f>IF(COUNTIFS($AL$92,"&lt;&gt;"&amp;"",$AL$92,"&lt;&gt;practic?*",$AL$92,"&lt;&gt;*Elaborare proiect de diplom?*",$AL$92,"&lt;&gt;*op?ional*",$AL$92,"&lt;&gt;*Disciplin? facultativ?*", $AL$92,"&lt;&gt;*Examen de diplom?*"),$AQ$94,"")</f>
        <v/>
      </c>
      <c r="BI539" s="101" t="str">
        <f>IF(COUNTIFS($AL$92,"&lt;&gt;"&amp;"",$AL$92,"&lt;&gt;practic?*",$AL$92,"&lt;&gt;*Elaborare proiect de diplom?*",$AL$92,"&lt;&gt;*op?ional*",$AL$92,"&lt;&gt;*Disciplin? facultativ?*", $AL$92,"&lt;&gt;*Examen de diplom?*"),($AR$94+$AS$94+$AT$94),"")</f>
        <v/>
      </c>
      <c r="BJ539" s="104" t="str">
        <f t="shared" si="140"/>
        <v/>
      </c>
      <c r="BK539" s="101" t="str">
        <f t="shared" si="141"/>
        <v/>
      </c>
      <c r="BL539" s="101" t="str">
        <f t="shared" si="142"/>
        <v/>
      </c>
      <c r="BM539" s="104" t="str">
        <f t="shared" si="143"/>
        <v/>
      </c>
      <c r="BN539" s="101" t="str">
        <f>IF(AZ539&lt;&gt;"",AU$94,"")</f>
        <v/>
      </c>
      <c r="BO539" s="105" t="str">
        <f>IF(COUNTIF($AZ539,"=*Elaborare proiect de diplom?*"),$AT$94,"0")</f>
        <v>0</v>
      </c>
      <c r="BP539" s="104" t="str">
        <f t="shared" si="144"/>
        <v/>
      </c>
      <c r="BQ539" s="101" t="str">
        <f t="shared" si="145"/>
        <v/>
      </c>
      <c r="BR539" s="101" t="str">
        <f>IF(COUNTIFS($AL$92,"&lt;&gt;"&amp;"",$AL$92,"&lt;&gt;practic?*",$AL$92,"&lt;&gt;*op?ional*",$AL$92,"&lt;&gt;*Disciplin? facultativ?*", $AL$92,"&lt;&gt;*Examen de diplom?*"),IF($AW$94&lt;&gt;"",ROUND($AW$94,1),""),"")</f>
        <v/>
      </c>
      <c r="BS539" s="101" t="str">
        <f>IF($AZ539="","",$AO$94)</f>
        <v/>
      </c>
      <c r="BT539" s="101" t="str">
        <f>IF(COUNTIFS($AL$92,"&lt;&gt;"&amp;"",$AL$92,"&lt;&gt;practic?*",$AL$92,"&lt;&gt;*op?ional*",$AL$92,"&lt;&gt;*Disciplin? facultativ?*", $AL$92,"&lt;&gt;*Examen de diplom?*"),$AV$94,"")</f>
        <v/>
      </c>
      <c r="BU539" s="104" t="str">
        <f t="shared" si="152"/>
        <v/>
      </c>
      <c r="BV539" s="105" t="str">
        <f t="shared" si="146"/>
        <v/>
      </c>
      <c r="BW539" s="101" t="str">
        <f t="shared" si="116"/>
        <v/>
      </c>
      <c r="BX539" s="102"/>
    </row>
    <row r="540" spans="4:98" ht="21" hidden="1" customHeight="1" x14ac:dyDescent="0.25">
      <c r="D540" s="300">
        <f t="shared" si="147"/>
        <v>0</v>
      </c>
      <c r="F540" s="101">
        <f>$AO$94</f>
        <v>10</v>
      </c>
      <c r="H540" s="101">
        <f>$AQ$94</f>
        <v>0</v>
      </c>
      <c r="I540" s="101">
        <f>$AR$94+$AS$94+$AT$94</f>
        <v>0</v>
      </c>
      <c r="J540" s="104">
        <f t="shared" si="148"/>
        <v>0</v>
      </c>
      <c r="K540" s="4">
        <f>$AU$94</f>
        <v>0</v>
      </c>
      <c r="L540" s="101">
        <f>$AW$94</f>
        <v>0</v>
      </c>
      <c r="N540" s="101">
        <f t="shared" si="149"/>
        <v>0</v>
      </c>
      <c r="O540" s="300" t="b">
        <f t="shared" si="150"/>
        <v>1</v>
      </c>
      <c r="P540" s="306">
        <f t="shared" si="120"/>
        <v>0</v>
      </c>
      <c r="AX540" s="102" t="str">
        <f>$AL$97</f>
        <v/>
      </c>
      <c r="AY540" s="105">
        <v>9</v>
      </c>
      <c r="AZ540" s="101" t="str">
        <f>IF(COUNTIFS($AL$95,"&lt;&gt;"&amp;"",$AL$95,"&lt;&gt;practic?*",$AL$95,"&lt;&gt;*op?ional*",$AL$95,"&lt;&gt;*Disciplin? facultativ?*", $AL$95,"&lt;&gt;*Examen de diplom?*"),$AL$95,"")</f>
        <v/>
      </c>
      <c r="BA540" s="101" t="str">
        <f t="shared" si="136"/>
        <v/>
      </c>
      <c r="BB540" s="101" t="str">
        <f t="shared" si="137"/>
        <v/>
      </c>
      <c r="BC540" s="101" t="str">
        <f>IF($AZ540="","",$AP$97)</f>
        <v/>
      </c>
      <c r="BD540" s="101" t="str">
        <f t="shared" si="151"/>
        <v/>
      </c>
      <c r="BE540" s="104" t="str">
        <f t="shared" si="138"/>
        <v/>
      </c>
      <c r="BF540" s="104" t="str">
        <f t="shared" si="139"/>
        <v/>
      </c>
      <c r="BG540" s="104" t="str">
        <f t="shared" si="119"/>
        <v/>
      </c>
      <c r="BH540" s="101" t="str">
        <f>IF(COUNTIFS($AL$95,"&lt;&gt;"&amp;"",$AL$95,"&lt;&gt;practic?*",$AL$95,"&lt;&gt;*Elaborare proiect de diplom?*",$AL$95,"&lt;&gt;*op?ional*",$AL$95,"&lt;&gt;*Disciplin? facultativ?*", $AL$95,"&lt;&gt;*Examen de diplom?*"),$AQ$97,"")</f>
        <v/>
      </c>
      <c r="BI540" s="101" t="str">
        <f>IF(COUNTIFS($AL$95,"&lt;&gt;"&amp;"",$AL$95,"&lt;&gt;practic?*",$AL$95,"&lt;&gt;*Elaborare proiect de diplom?*",$AL$95,"&lt;&gt;*op?ional*",$AL$95,"&lt;&gt;*Disciplin? facultativ?*", $AL$95,"&lt;&gt;*Examen de diplom?*"),($AR$97+$AS$97+$AT$97),"")</f>
        <v/>
      </c>
      <c r="BJ540" s="104" t="str">
        <f t="shared" si="140"/>
        <v/>
      </c>
      <c r="BK540" s="101" t="str">
        <f t="shared" si="141"/>
        <v/>
      </c>
      <c r="BL540" s="101" t="str">
        <f t="shared" si="142"/>
        <v/>
      </c>
      <c r="BM540" s="104" t="str">
        <f t="shared" si="143"/>
        <v/>
      </c>
      <c r="BN540" s="101" t="str">
        <f>IF(AZ540&lt;&gt;"",AU$97,"")</f>
        <v/>
      </c>
      <c r="BO540" s="105" t="str">
        <f>IF(COUNTIF($AZ540,"=*Elaborare proiect de diplom?*"),$AT$97,"0")</f>
        <v>0</v>
      </c>
      <c r="BP540" s="104" t="str">
        <f t="shared" si="144"/>
        <v/>
      </c>
      <c r="BQ540" s="101" t="str">
        <f t="shared" si="145"/>
        <v/>
      </c>
      <c r="BR540" s="101" t="str">
        <f>IF(COUNTIFS($AL$95,"&lt;&gt;"&amp;"",$AL$95,"&lt;&gt;practic?*",$AL$95,"&lt;&gt;*op?ional*",$AL$95,"&lt;&gt;*Disciplin? facultativ?*", $AL$95,"&lt;&gt;*Examen de diplom?*"),IF($AW$97&lt;&gt;"",ROUND($AW$97,1),""),"")</f>
        <v/>
      </c>
      <c r="BS540" s="101" t="str">
        <f>IF($AZ540="","",$AO$97)</f>
        <v/>
      </c>
      <c r="BT540" s="101" t="str">
        <f>IF(COUNTIFS($AL$95,"&lt;&gt;"&amp;"",$AL$95,"&lt;&gt;practic?*",$AL$95,"&lt;&gt;*op?ional*",$AL$95,"&lt;&gt;*Disciplin? facultativ?*", $AL$95,"&lt;&gt;*Examen de diplom?*"),$AV$97,"")</f>
        <v/>
      </c>
      <c r="BU540" s="104" t="str">
        <f t="shared" si="152"/>
        <v/>
      </c>
      <c r="BV540" s="105" t="str">
        <f t="shared" si="146"/>
        <v/>
      </c>
      <c r="BW540" s="101" t="str">
        <f t="shared" si="116"/>
        <v/>
      </c>
      <c r="BX540" s="102"/>
    </row>
    <row r="541" spans="4:98" ht="21" hidden="1" customHeight="1" x14ac:dyDescent="0.25">
      <c r="D541" s="300">
        <f t="shared" si="147"/>
        <v>0</v>
      </c>
      <c r="F541" s="101">
        <f>$AO$97</f>
        <v>0</v>
      </c>
      <c r="H541" s="101">
        <f>$AQ$97</f>
        <v>0</v>
      </c>
      <c r="I541" s="101">
        <f>$AR$97+$AS$97+$AT$97</f>
        <v>0</v>
      </c>
      <c r="J541" s="104">
        <f t="shared" si="148"/>
        <v>0</v>
      </c>
      <c r="K541" s="4">
        <f>$AU$97</f>
        <v>0</v>
      </c>
      <c r="L541" s="101">
        <f>$AW$97</f>
        <v>0</v>
      </c>
      <c r="N541" s="101">
        <f t="shared" si="149"/>
        <v>0</v>
      </c>
      <c r="O541" s="300" t="b">
        <f t="shared" si="150"/>
        <v>1</v>
      </c>
      <c r="P541" s="306" t="e">
        <f t="shared" si="120"/>
        <v>#DIV/0!</v>
      </c>
      <c r="AX541" s="102" t="str">
        <f>$AL$100</f>
        <v/>
      </c>
      <c r="AY541" s="101">
        <v>10</v>
      </c>
      <c r="AZ541" s="101" t="str">
        <f>IF(COUNTIFS($AL$98,"&lt;&gt;"&amp;"",$AL$98,"&lt;&gt;practic?*",$AL$98,"&lt;&gt;*op?ional*",$AL$98,"&lt;&gt;*Disciplin? facultativ?*",$AL$98,"&lt;&gt;*Examen de diplom?*"),$AL$98,"")</f>
        <v/>
      </c>
      <c r="BA541" s="101" t="str">
        <f t="shared" si="136"/>
        <v/>
      </c>
      <c r="BB541" s="101" t="str">
        <f t="shared" si="137"/>
        <v/>
      </c>
      <c r="BC541" s="101" t="str">
        <f>IF($AZ541="","",$AP$100)</f>
        <v/>
      </c>
      <c r="BD541" s="105" t="str">
        <f t="shared" si="151"/>
        <v/>
      </c>
      <c r="BE541" s="104" t="str">
        <f t="shared" si="138"/>
        <v/>
      </c>
      <c r="BF541" s="104" t="str">
        <f t="shared" si="139"/>
        <v/>
      </c>
      <c r="BG541" s="104" t="str">
        <f t="shared" si="119"/>
        <v/>
      </c>
      <c r="BH541" s="101" t="str">
        <f>IF(COUNTIFS($AL$98,"&lt;&gt;"&amp;"",$AL$98,"&lt;&gt;practic?*",$AL$98,"&lt;&gt;*Elaborare proiect de diplom?*",$AL$98,"&lt;&gt;*op?ional*",$AL$98,"&lt;&gt;*Disciplin? facultativ?*", $AL$98,"&lt;&gt;*Examen de diplom?*"),$AQ$100,"")</f>
        <v/>
      </c>
      <c r="BI541" s="101" t="str">
        <f>IF(COUNTIFS($AL$98,"&lt;&gt;"&amp;"",$AL$98,"&lt;&gt;practic?*",$AL$98,"&lt;&gt;*Elaborare proiect de diplom?*",$AL$98,"&lt;&gt;*op?ional*",$AL$98,"&lt;&gt;*Disciplin? facultativ?*", $AL$98,"&lt;&gt;*Examen de diplom?*"),($AR$100+$AS$100+$AT$100),"")</f>
        <v/>
      </c>
      <c r="BJ541" s="104" t="str">
        <f t="shared" si="140"/>
        <v/>
      </c>
      <c r="BK541" s="101" t="str">
        <f t="shared" si="141"/>
        <v/>
      </c>
      <c r="BL541" s="101" t="str">
        <f t="shared" si="142"/>
        <v/>
      </c>
      <c r="BM541" s="104" t="str">
        <f t="shared" si="143"/>
        <v/>
      </c>
      <c r="BN541" s="101" t="str">
        <f>IF(AZ541&lt;&gt;"",AU$100,"")</f>
        <v/>
      </c>
      <c r="BO541" s="105" t="str">
        <f>IF(COUNTIF($AZ541,"=*Elaborare proiect de diplom?*"),$AT$100,"0")</f>
        <v>0</v>
      </c>
      <c r="BP541" s="104" t="str">
        <f t="shared" si="144"/>
        <v/>
      </c>
      <c r="BQ541" s="101" t="str">
        <f t="shared" si="145"/>
        <v/>
      </c>
      <c r="BR541" s="101" t="str">
        <f>IF(COUNTIFS($AL$98,"&lt;&gt;"&amp;"",$AL$98,"&lt;&gt;practic?*",$AL$98,"&lt;&gt;*op?ional*",$AL$98,"&lt;&gt;*Disciplin? facultativ?*", $AL$98,"&lt;&gt;*Examen de diplom?*"),IF($AW$100&lt;&gt;"",ROUND($AW$100,1),""),"")</f>
        <v/>
      </c>
      <c r="BS541" s="101" t="str">
        <f>IF($AZ541="","",$AO$100)</f>
        <v/>
      </c>
      <c r="BT541" s="101" t="str">
        <f>IF(COUNTIFS($AL$98,"&lt;&gt;"&amp;"",$AL$98,"&lt;&gt;practic?*",$AL$98,"&lt;&gt;*op?ional*",$AL$98,"&lt;&gt;*Disciplin? facultativ?*", $AL$98,"&lt;&gt;*Examen de diplom?*"),$AV$100,"")</f>
        <v/>
      </c>
      <c r="BU541" s="104" t="str">
        <f t="shared" si="152"/>
        <v/>
      </c>
      <c r="BV541" s="105" t="str">
        <f t="shared" si="146"/>
        <v/>
      </c>
      <c r="BW541" s="101" t="str">
        <f t="shared" si="116"/>
        <v/>
      </c>
      <c r="BX541" s="102"/>
    </row>
    <row r="542" spans="4:98" ht="21" hidden="1" customHeight="1" x14ac:dyDescent="0.25">
      <c r="D542" s="300">
        <f t="shared" si="147"/>
        <v>0</v>
      </c>
      <c r="F542" s="101">
        <f>$AO$100</f>
        <v>0</v>
      </c>
      <c r="H542" s="101">
        <f>$AQ$100</f>
        <v>0</v>
      </c>
      <c r="I542" s="101">
        <f>$AR$100+$AS$100+$AT$100</f>
        <v>0</v>
      </c>
      <c r="J542" s="104">
        <f t="shared" si="148"/>
        <v>0</v>
      </c>
      <c r="K542" s="4">
        <f>$AU$100</f>
        <v>0</v>
      </c>
      <c r="L542" s="101">
        <f>$AW$100</f>
        <v>0</v>
      </c>
      <c r="N542" s="101">
        <f t="shared" si="149"/>
        <v>0</v>
      </c>
      <c r="O542" s="300" t="b">
        <f t="shared" si="150"/>
        <v>1</v>
      </c>
      <c r="P542" s="306" t="e">
        <f t="shared" si="120"/>
        <v>#DIV/0!</v>
      </c>
      <c r="AX542" s="102" t="str">
        <f>$AL$103</f>
        <v>L021.23.08.f11-ij</v>
      </c>
      <c r="AY542" s="101">
        <v>11</v>
      </c>
      <c r="AZ542" s="101" t="str">
        <f>IF(COUNTIFS($AL$101,"&lt;&gt;"&amp;"",$AL$101,"&lt;&gt;practic?*",$AL$101,"&lt;&gt;*op?ional*",$AL$101,"&lt;&gt;*Disciplin? facultativ?*", $AL$101,"&lt;&gt;*Examen de diplom?*"),$AL$101,"")</f>
        <v/>
      </c>
      <c r="BA542" s="101" t="str">
        <f t="shared" si="136"/>
        <v/>
      </c>
      <c r="BB542" s="101" t="str">
        <f t="shared" si="137"/>
        <v/>
      </c>
      <c r="BC542" s="101" t="str">
        <f>IF($AZ542="","",$AP$103)</f>
        <v/>
      </c>
      <c r="BD542" s="101" t="str">
        <f t="shared" si="151"/>
        <v/>
      </c>
      <c r="BE542" s="104" t="str">
        <f t="shared" si="138"/>
        <v/>
      </c>
      <c r="BF542" s="104" t="str">
        <f t="shared" si="139"/>
        <v/>
      </c>
      <c r="BG542" s="104" t="str">
        <f t="shared" si="119"/>
        <v/>
      </c>
      <c r="BH542" s="101" t="str">
        <f>IF(COUNTIFS($AL$101,"&lt;&gt;"&amp;"",$AL$101,"&lt;&gt;practic?*",$AL$101,"&lt;&gt;*Elaborare proiect de diplom?*",$AL$101,"&lt;&gt;*op?ional*",$AL$101,"&lt;&gt;*Disciplin? facultativ?*", $AL$101,"&lt;&gt;*Examen de diplom?*"),$AQ$103,"")</f>
        <v/>
      </c>
      <c r="BI542" s="101" t="str">
        <f>IF(COUNTIFS($AL$101,"&lt;&gt;"&amp;"",$AL$101,"&lt;&gt;practic?*",$AL$101,"&lt;&gt;*Elaborare proiect de diplom?*",$AL$101,"&lt;&gt;*op?ional*",$AL$101,"&lt;&gt;*Disciplin? facultativ?*", $AL$101,"&lt;&gt;*Examen de diplom?*"),($AR$103+$AS$103+$AT$103),"")</f>
        <v/>
      </c>
      <c r="BJ542" s="104" t="str">
        <f t="shared" si="140"/>
        <v/>
      </c>
      <c r="BK542" s="101" t="str">
        <f t="shared" si="141"/>
        <v/>
      </c>
      <c r="BL542" s="101" t="str">
        <f t="shared" si="142"/>
        <v/>
      </c>
      <c r="BM542" s="104" t="str">
        <f t="shared" si="143"/>
        <v/>
      </c>
      <c r="BN542" s="101" t="str">
        <f>IF(AZ542&lt;&gt;"",AU$103,"")</f>
        <v/>
      </c>
      <c r="BO542" s="105" t="str">
        <f>IF(COUNTIF($AZ542,"=*Elaborare proiect de diplom?*"),$AT$103,"0")</f>
        <v>0</v>
      </c>
      <c r="BP542" s="104" t="str">
        <f t="shared" si="144"/>
        <v/>
      </c>
      <c r="BQ542" s="101" t="str">
        <f t="shared" si="145"/>
        <v/>
      </c>
      <c r="BR542" s="101" t="str">
        <f>IF(COUNTIFS($AL$101,"&lt;&gt;"&amp;"",$AL$101,"&lt;&gt;practic?*",$AL$101,"&lt;&gt;*op?ional*",$AL$101,"&lt;&gt;*Disciplin? facultativ?*", $AL$101,"&lt;&gt;*Examen de diplom?*"),IF($AW$103&lt;&gt;"",ROUND($AW$103,1),""),"")</f>
        <v/>
      </c>
      <c r="BS542" s="105" t="str">
        <f>IF($AZ542="","",$AO$103)</f>
        <v/>
      </c>
      <c r="BT542" s="101" t="str">
        <f>IF(COUNTIFS($AL$101,"&lt;&gt;"&amp;"",$AL$101,"&lt;&gt;practic?*",$AL$101,"&lt;&gt;*op?ional*",$AL$101,"&lt;&gt;*Disciplin? facultativ?*", $AL$101,"&lt;&gt;*Examen de diplom?*"),$AV$103,"")</f>
        <v/>
      </c>
      <c r="BU542" s="104" t="str">
        <f t="shared" si="152"/>
        <v/>
      </c>
      <c r="BV542" s="105" t="str">
        <f t="shared" si="146"/>
        <v/>
      </c>
      <c r="BW542" s="101" t="str">
        <f t="shared" si="116"/>
        <v/>
      </c>
      <c r="BX542" s="102"/>
    </row>
    <row r="543" spans="4:98" ht="21" hidden="1" customHeight="1" x14ac:dyDescent="0.25">
      <c r="D543" s="300">
        <f t="shared" si="147"/>
        <v>0</v>
      </c>
      <c r="F543" s="105">
        <f>$AO$103</f>
        <v>0</v>
      </c>
      <c r="H543" s="105">
        <f>$AQ$103</f>
        <v>0</v>
      </c>
      <c r="I543" s="101">
        <f>$AR$103+$AS$103+$AT$103</f>
        <v>0</v>
      </c>
      <c r="J543" s="104">
        <f t="shared" si="148"/>
        <v>0</v>
      </c>
      <c r="K543" s="4">
        <f>$AU$103</f>
        <v>0</v>
      </c>
      <c r="L543" s="105">
        <f>$AW$103</f>
        <v>0</v>
      </c>
      <c r="N543" s="101">
        <f t="shared" si="149"/>
        <v>0</v>
      </c>
      <c r="O543" s="300" t="b">
        <f t="shared" si="150"/>
        <v>1</v>
      </c>
      <c r="P543" s="306" t="e">
        <f t="shared" si="120"/>
        <v>#DIV/0!</v>
      </c>
      <c r="BS543" s="257">
        <f>SUM(BS532:BS542)</f>
        <v>11</v>
      </c>
      <c r="BT543" s="266"/>
      <c r="BU543" s="267"/>
      <c r="BV543" s="268"/>
      <c r="BW543" s="101" t="str">
        <f t="shared" si="116"/>
        <v/>
      </c>
      <c r="BX543" s="257"/>
      <c r="BY543" s="269"/>
    </row>
    <row r="544" spans="4:98" ht="21" hidden="1" customHeight="1" x14ac:dyDescent="0.25">
      <c r="F544" s="281">
        <f>D533*F533+D534*F534+D535*F535+D536*F536+D537*F537+D538*F538+D539*F539+D540*F540+D541*F541+D542*F542+D543*F543</f>
        <v>30</v>
      </c>
      <c r="L544" s="6"/>
      <c r="N544" s="281">
        <f>D533*N533+D534*N534+D535*N535+D536*N536+D537*N537+D538*N538+D539*N539+D540*N540+D541*N541+D542*N542+D543*N543</f>
        <v>750</v>
      </c>
      <c r="O544" s="302" t="b">
        <f>AND(O533:O543)</f>
        <v>1</v>
      </c>
      <c r="P544" s="284">
        <f>N544/F544</f>
        <v>25</v>
      </c>
      <c r="AX544" s="263" t="s">
        <v>226</v>
      </c>
      <c r="AY544" s="264"/>
      <c r="AZ544" s="264"/>
      <c r="BA544" s="264"/>
      <c r="BB544" s="264"/>
      <c r="BC544" s="264"/>
      <c r="BD544" s="264"/>
      <c r="BE544" s="264"/>
      <c r="BF544" s="264"/>
      <c r="BG544" s="264"/>
      <c r="BH544" s="264"/>
      <c r="BI544" s="264"/>
      <c r="BJ544" s="264"/>
      <c r="BK544" s="264"/>
      <c r="BL544" s="264"/>
      <c r="BM544" s="264"/>
      <c r="BN544" s="264"/>
      <c r="BO544" s="264"/>
      <c r="BP544" s="264"/>
      <c r="BQ544" s="264"/>
      <c r="BR544" s="264"/>
      <c r="BS544" s="264"/>
      <c r="BT544" s="264"/>
      <c r="BU544" s="264"/>
      <c r="BV544" s="265"/>
      <c r="BW544" s="101" t="str">
        <f t="shared" si="116"/>
        <v/>
      </c>
    </row>
    <row r="545" spans="1:98" ht="21" hidden="1" customHeight="1" x14ac:dyDescent="0.25">
      <c r="AX545" s="414" t="s">
        <v>216</v>
      </c>
      <c r="AY545" s="415"/>
      <c r="AZ545" s="415"/>
      <c r="BA545" s="415"/>
      <c r="BB545" s="415"/>
      <c r="BC545" s="415"/>
      <c r="BD545" s="415"/>
      <c r="BE545" s="415"/>
      <c r="BF545" s="415"/>
      <c r="BG545" s="415"/>
      <c r="BH545" s="415"/>
      <c r="BI545" s="415"/>
      <c r="BJ545" s="415"/>
      <c r="BK545" s="415"/>
      <c r="BL545" s="415"/>
      <c r="BM545" s="415"/>
      <c r="BN545" s="415"/>
      <c r="BO545" s="415"/>
      <c r="BP545" s="415"/>
      <c r="BQ545" s="415"/>
      <c r="BR545" s="415"/>
      <c r="BS545" s="415"/>
      <c r="BT545" s="415"/>
      <c r="BU545" s="415"/>
      <c r="BV545" s="416"/>
      <c r="BW545" s="101" t="str">
        <f t="shared" si="116"/>
        <v/>
      </c>
      <c r="BY545" s="4"/>
      <c r="BZ545" s="4"/>
      <c r="CA545" s="4"/>
      <c r="CB545" s="4"/>
      <c r="CC545" s="4"/>
      <c r="CD545" s="4"/>
      <c r="CE545" s="4"/>
      <c r="CF545" s="4"/>
      <c r="CG545" s="5"/>
      <c r="CH545" s="5"/>
      <c r="CI545" s="5"/>
      <c r="CJ545" s="4"/>
      <c r="CK545" s="4"/>
      <c r="CL545" s="4"/>
      <c r="CM545" s="4"/>
      <c r="CN545" s="4"/>
      <c r="CO545" s="4"/>
      <c r="CP545" s="4"/>
      <c r="CQ545" s="4"/>
      <c r="CR545" s="4"/>
      <c r="CS545" s="5"/>
      <c r="CT545" s="5"/>
    </row>
    <row r="546" spans="1:98" s="113" customFormat="1" ht="21" hidden="1" customHeight="1" x14ac:dyDescent="0.3">
      <c r="A546" s="6"/>
      <c r="B546" s="4"/>
      <c r="C546" s="4"/>
      <c r="D546" s="4"/>
      <c r="E546" s="4"/>
      <c r="F546" s="4"/>
      <c r="G546" s="4"/>
      <c r="H546" s="4"/>
      <c r="I546" s="4"/>
      <c r="J546" s="4"/>
      <c r="K546" s="4"/>
      <c r="L546" s="5"/>
      <c r="M546" s="5"/>
      <c r="N546" s="4"/>
      <c r="O546" s="286"/>
      <c r="P546" s="4"/>
      <c r="Q546" s="4"/>
      <c r="R546" s="4"/>
      <c r="S546" s="4"/>
      <c r="T546" s="4"/>
      <c r="U546" s="4"/>
      <c r="V546" s="4"/>
      <c r="W546" s="4"/>
      <c r="X546" s="5"/>
      <c r="Y546" s="5"/>
      <c r="Z546" s="4"/>
      <c r="AA546" s="4"/>
      <c r="AB546" s="4"/>
      <c r="AC546" s="4"/>
      <c r="AD546" s="4"/>
      <c r="AE546" s="4"/>
      <c r="AF546" s="4"/>
      <c r="AG546" s="4"/>
      <c r="AH546" s="4"/>
      <c r="AI546" s="4"/>
      <c r="AJ546" s="5"/>
      <c r="AK546" s="5"/>
      <c r="AL546" s="4"/>
      <c r="AM546" s="4"/>
      <c r="AN546" s="4"/>
      <c r="AO546" s="4"/>
      <c r="AP546" s="4"/>
      <c r="AQ546" s="4"/>
      <c r="AR546" s="4"/>
      <c r="AS546" s="4"/>
      <c r="AT546" s="4"/>
      <c r="AU546" s="4"/>
      <c r="AV546" s="5"/>
      <c r="AW546" s="5"/>
      <c r="AX546" s="213" t="s">
        <v>215</v>
      </c>
      <c r="AY546" s="213" t="s">
        <v>185</v>
      </c>
      <c r="AZ546" s="213" t="s">
        <v>186</v>
      </c>
      <c r="BA546" s="213" t="s">
        <v>191</v>
      </c>
      <c r="BB546" s="213" t="s">
        <v>194</v>
      </c>
      <c r="BC546" s="213" t="s">
        <v>192</v>
      </c>
      <c r="BD546" s="213" t="s">
        <v>193</v>
      </c>
      <c r="BE546" s="213" t="s">
        <v>202</v>
      </c>
      <c r="BF546" s="213" t="s">
        <v>203</v>
      </c>
      <c r="BG546" s="213" t="s">
        <v>207</v>
      </c>
      <c r="BH546" s="213" t="s">
        <v>204</v>
      </c>
      <c r="BI546" s="213" t="s">
        <v>205</v>
      </c>
      <c r="BJ546" s="213" t="s">
        <v>196</v>
      </c>
      <c r="BK546" s="217" t="s">
        <v>201</v>
      </c>
      <c r="BL546" s="217" t="s">
        <v>206</v>
      </c>
      <c r="BM546" s="213" t="s">
        <v>199</v>
      </c>
      <c r="BN546" s="217" t="s">
        <v>208</v>
      </c>
      <c r="BO546" s="217" t="s">
        <v>209</v>
      </c>
      <c r="BP546" s="213" t="s">
        <v>200</v>
      </c>
      <c r="BQ546" s="213" t="s">
        <v>197</v>
      </c>
      <c r="BR546" s="213" t="s">
        <v>198</v>
      </c>
      <c r="BS546" s="213" t="s">
        <v>195</v>
      </c>
      <c r="BT546" s="213" t="s">
        <v>225</v>
      </c>
      <c r="BU546" s="213" t="s">
        <v>210</v>
      </c>
      <c r="BV546" s="213" t="s">
        <v>211</v>
      </c>
      <c r="BW546" s="101" t="e">
        <f t="shared" si="116"/>
        <v>#VALUE!</v>
      </c>
      <c r="BY546" s="114"/>
      <c r="BZ546" s="114"/>
      <c r="CA546" s="114"/>
      <c r="CB546" s="114"/>
      <c r="CC546" s="114"/>
      <c r="CD546" s="114"/>
      <c r="CE546" s="114"/>
      <c r="CF546" s="114"/>
      <c r="CG546" s="114"/>
      <c r="CH546" s="114"/>
      <c r="CI546" s="114"/>
      <c r="CJ546" s="114"/>
      <c r="CK546" s="114"/>
      <c r="CL546" s="114"/>
      <c r="CM546" s="114"/>
      <c r="CN546" s="114"/>
      <c r="CO546" s="114"/>
      <c r="CP546" s="114"/>
      <c r="CQ546" s="114"/>
      <c r="CR546" s="114"/>
      <c r="CS546" s="114"/>
      <c r="CT546" s="114"/>
    </row>
    <row r="547" spans="1:98" ht="21" hidden="1" customHeight="1" x14ac:dyDescent="0.3">
      <c r="A547" s="113"/>
      <c r="B547" s="113"/>
      <c r="C547" s="113"/>
      <c r="D547" s="113"/>
      <c r="E547" s="113"/>
      <c r="F547" s="113"/>
      <c r="G547" s="113"/>
      <c r="H547" s="113"/>
      <c r="I547" s="113"/>
      <c r="J547" s="113"/>
      <c r="K547" s="113"/>
      <c r="L547" s="113"/>
      <c r="M547" s="113"/>
      <c r="N547" s="113"/>
      <c r="O547" s="303"/>
      <c r="P547" s="113"/>
      <c r="Q547" s="113"/>
      <c r="R547" s="113"/>
      <c r="S547" s="113"/>
      <c r="T547" s="113"/>
      <c r="U547" s="113"/>
      <c r="V547" s="113"/>
      <c r="W547" s="113"/>
      <c r="X547" s="113"/>
      <c r="Y547" s="113"/>
      <c r="Z547" s="113"/>
      <c r="AA547" s="113"/>
      <c r="AB547" s="113"/>
      <c r="AC547" s="113"/>
      <c r="AD547" s="113"/>
      <c r="AE547" s="113"/>
      <c r="AF547" s="113"/>
      <c r="AG547" s="113"/>
      <c r="AH547" s="113"/>
      <c r="AI547" s="113"/>
      <c r="AJ547" s="113"/>
      <c r="AK547" s="113"/>
      <c r="AL547" s="113"/>
      <c r="AM547" s="113"/>
      <c r="AN547" s="113"/>
      <c r="AO547" s="113"/>
      <c r="AP547" s="113"/>
      <c r="AQ547" s="113"/>
      <c r="AR547" s="113"/>
      <c r="AS547" s="113"/>
      <c r="AT547" s="113"/>
      <c r="AU547" s="113"/>
      <c r="AV547" s="113"/>
      <c r="AW547" s="113"/>
      <c r="AX547" s="218" t="str">
        <f>$B$144</f>
        <v/>
      </c>
      <c r="AY547" s="105">
        <v>1</v>
      </c>
      <c r="AZ547" s="105" t="str">
        <f>IF(COUNTIFS($B$142,"&lt;&gt;"&amp;""),$B$142,"")</f>
        <v/>
      </c>
      <c r="BA547" s="105" t="str">
        <f t="shared" ref="BA547:BA558" si="153">IF($AZ547="","",ROUND(RIGHT($B$141,1)/2,0))</f>
        <v/>
      </c>
      <c r="BB547" s="105" t="str">
        <f t="shared" ref="BB547:BB558" si="154">IF($AZ547="","",RIGHT($B$141,1))</f>
        <v/>
      </c>
      <c r="BC547" s="105" t="str">
        <f>IF($AZ547="","",$F$144)</f>
        <v/>
      </c>
      <c r="BD547" s="105" t="str">
        <f>IF($AZ547="","","DO")</f>
        <v/>
      </c>
      <c r="BE547" s="105" t="str">
        <f>IF(COUNTIFS($B$142,"&lt;&gt;"&amp;""),ROUND($G$144/14,1),"")</f>
        <v/>
      </c>
      <c r="BF547" s="105" t="str">
        <f>IF(COUNTIFS($B$142,"&lt;&gt;"&amp;""),ROUND(($H$144+$I$144+$J$144)/14,1),"")</f>
        <v/>
      </c>
      <c r="BG547" s="105" t="str">
        <f>IF(COUNTIFS($B$142,"&lt;&gt;"&amp;""),ROUND(($G$144+$H$144+$I$144+$J$144)/14,1),"")</f>
        <v/>
      </c>
      <c r="BH547" s="105" t="str">
        <f>IF(COUNTIFS($B$142,"&lt;&gt;"&amp;""),ROUND($G$144,1),"")</f>
        <v/>
      </c>
      <c r="BI547" s="105" t="str">
        <f>IF(COUNTIFS($B$142,"&lt;&gt;"&amp;""),ROUND(($H$144+$I$144+$J$144),1),"")</f>
        <v/>
      </c>
      <c r="BJ547" s="105" t="str">
        <f>IF(COUNTIFS($B$142,"&lt;&gt;"&amp;""),ROUND(($G$144+$H$144+$I$144+$J$144),1),"")</f>
        <v/>
      </c>
      <c r="BK547" s="105"/>
      <c r="BL547" s="105"/>
      <c r="BM547" s="105"/>
      <c r="BN547" s="105"/>
      <c r="BO547" s="105"/>
      <c r="BP547" s="105"/>
      <c r="BQ547" s="105" t="str">
        <f>IF(COUNTIFS($B$142,"&lt;&gt;"&amp;""),IF($M$144&lt;&gt;"",ROUND($M$144/14,1),""),"")</f>
        <v/>
      </c>
      <c r="BR547" s="105" t="str">
        <f>IF(COUNTIFS($B$142,"&lt;&gt;"&amp;""),IF($M$144&lt;&gt;"",ROUND($M$144,1),""),"")</f>
        <v/>
      </c>
      <c r="BS547" s="105" t="str">
        <f>IF($AZ547="","",$E$144)</f>
        <v/>
      </c>
      <c r="BT547" s="104" t="str">
        <f>IF(COUNTIFS($B$142,"&lt;&gt;"&amp;""),$L$144,"")</f>
        <v/>
      </c>
      <c r="BU547" s="104" t="str">
        <f>IF($AZ547="","",IF($BG547&lt;&gt;"",$BG547,0)+IF($BM547&lt;&gt;"",$BM547,0)+IF($BQ547&lt;&gt;"",$BQ547,0))</f>
        <v/>
      </c>
      <c r="BV547" s="105" t="str">
        <f>IF($AZ547="","",IF($BJ547&lt;&gt;"",$BJ547,0)+IF($BP547&lt;&gt;"",$BP547,0)+IF($BR547&lt;&gt;"",$BR547,0))</f>
        <v/>
      </c>
      <c r="BW547" s="101" t="str">
        <f t="shared" si="116"/>
        <v/>
      </c>
      <c r="BY547" s="4"/>
      <c r="BZ547" s="4"/>
      <c r="CA547" s="4"/>
      <c r="CB547" s="4"/>
      <c r="CC547" s="4"/>
      <c r="CD547" s="4"/>
      <c r="CE547" s="4"/>
      <c r="CF547" s="4"/>
      <c r="CG547" s="5"/>
      <c r="CH547" s="5"/>
      <c r="CI547" s="5"/>
      <c r="CJ547" s="4"/>
      <c r="CK547" s="4"/>
      <c r="CL547" s="4"/>
      <c r="CM547" s="4"/>
      <c r="CN547" s="4"/>
      <c r="CO547" s="4"/>
      <c r="CP547" s="4"/>
      <c r="CQ547" s="4"/>
      <c r="CR547" s="4"/>
      <c r="CS547" s="5"/>
      <c r="CT547" s="5"/>
    </row>
    <row r="548" spans="1:98" ht="21" hidden="1" customHeight="1" x14ac:dyDescent="0.25">
      <c r="AX548" s="218" t="str">
        <f>$B$147</f>
        <v/>
      </c>
      <c r="AY548" s="101">
        <v>2</v>
      </c>
      <c r="AZ548" s="105" t="str">
        <f>IF(COUNTIFS($B$145,"&lt;&gt;"&amp;""),$B$145,"")</f>
        <v/>
      </c>
      <c r="BA548" s="105" t="str">
        <f t="shared" si="153"/>
        <v/>
      </c>
      <c r="BB548" s="105" t="str">
        <f t="shared" si="154"/>
        <v/>
      </c>
      <c r="BC548" s="105" t="str">
        <f>IF($AZ548="","",$F$147)</f>
        <v/>
      </c>
      <c r="BD548" s="105" t="str">
        <f t="shared" ref="BD548:BD558" si="155">IF($AZ548="","","DO")</f>
        <v/>
      </c>
      <c r="BE548" s="105" t="str">
        <f>IF(COUNTIFS($B$145,"&lt;&gt;"&amp;""),ROUND($G$147/14,1),"")</f>
        <v/>
      </c>
      <c r="BF548" s="105" t="str">
        <f>IF(COUNTIFS($B$145,"&lt;&gt;"&amp;""),ROUND(($H$147+$I$147+$J$147)/14,1),"")</f>
        <v/>
      </c>
      <c r="BG548" s="105" t="str">
        <f>IF(COUNTIFS($B$145,"&lt;&gt;"&amp;""),ROUND(($G$147+$H$147+$I$147+$J$147)/14,1),"")</f>
        <v/>
      </c>
      <c r="BH548" s="105" t="str">
        <f>IF(COUNTIFS($B$145,"&lt;&gt;"&amp;""),ROUND($G$147,1),"")</f>
        <v/>
      </c>
      <c r="BI548" s="105" t="str">
        <f>IF(COUNTIFS($B$145,"&lt;&gt;"&amp;""),ROUND(($H$147+$I$147+$J$147),1),"")</f>
        <v/>
      </c>
      <c r="BJ548" s="105" t="str">
        <f>IF(COUNTIFS($B$145,"&lt;&gt;"&amp;""),ROUND(($G$147+$H$147+$I$147+$J$147),1),"")</f>
        <v/>
      </c>
      <c r="BK548" s="101"/>
      <c r="BL548" s="105"/>
      <c r="BM548" s="105"/>
      <c r="BN548" s="101"/>
      <c r="BO548" s="105"/>
      <c r="BP548" s="105"/>
      <c r="BQ548" s="105" t="str">
        <f>IF(COUNTIFS($B$145,"&lt;&gt;"&amp;""),IF($M$147&lt;&gt;"",ROUND($M$147/14,1),""),"")</f>
        <v/>
      </c>
      <c r="BR548" s="105" t="str">
        <f>IF(COUNTIFS($B$145,"&lt;&gt;"&amp;""),IF($M$147&lt;&gt;"",ROUND($M$147,1),""),"")</f>
        <v/>
      </c>
      <c r="BS548" s="105" t="str">
        <f>IF($AZ548="","",$E$147)</f>
        <v/>
      </c>
      <c r="BT548" s="104" t="str">
        <f>IF(COUNTIFS($B$145,"&lt;&gt;"&amp;""),$L$147,"")</f>
        <v/>
      </c>
      <c r="BU548" s="104" t="str">
        <f t="shared" ref="BU548:BU558" si="156">IF($AZ548="","",IF($BG548&lt;&gt;"",$BG548,0)+IF($BM548&lt;&gt;"",$BM548,0)+IF($BQ548&lt;&gt;"",$BQ548,0))</f>
        <v/>
      </c>
      <c r="BV548" s="105" t="str">
        <f t="shared" ref="BV548:BV558" si="157">IF($AZ548="","",IF($BJ548&lt;&gt;"",$BJ548,0)+IF($BP548&lt;&gt;"",$BP548,0)+IF($BR548&lt;&gt;"",$BR548,0))</f>
        <v/>
      </c>
      <c r="BW548" s="101" t="str">
        <f t="shared" si="116"/>
        <v/>
      </c>
      <c r="BY548" s="4"/>
      <c r="BZ548" s="4"/>
      <c r="CA548" s="4"/>
      <c r="CB548" s="4"/>
      <c r="CC548" s="4"/>
      <c r="CD548" s="4"/>
      <c r="CE548" s="4"/>
      <c r="CF548" s="4"/>
      <c r="CG548" s="5"/>
      <c r="CH548" s="5"/>
      <c r="CI548" s="5"/>
      <c r="CJ548" s="4"/>
      <c r="CK548" s="4"/>
      <c r="CL548" s="4"/>
      <c r="CM548" s="4"/>
      <c r="CN548" s="4"/>
      <c r="CO548" s="4"/>
      <c r="CP548" s="4"/>
      <c r="CQ548" s="4"/>
      <c r="CR548" s="4"/>
      <c r="CS548" s="5"/>
      <c r="CT548" s="5"/>
    </row>
    <row r="549" spans="1:98" ht="21" hidden="1" customHeight="1" x14ac:dyDescent="0.25">
      <c r="AX549" s="218" t="str">
        <f>$B$150</f>
        <v/>
      </c>
      <c r="AY549" s="101">
        <v>3</v>
      </c>
      <c r="AZ549" s="105" t="str">
        <f>IF(COUNTIFS($B$148,"&lt;&gt;"&amp;""),$B$148,"")</f>
        <v/>
      </c>
      <c r="BA549" s="105" t="str">
        <f t="shared" si="153"/>
        <v/>
      </c>
      <c r="BB549" s="105" t="str">
        <f t="shared" si="154"/>
        <v/>
      </c>
      <c r="BC549" s="105" t="str">
        <f>IF($AZ549="","",$F$150)</f>
        <v/>
      </c>
      <c r="BD549" s="105" t="str">
        <f t="shared" si="155"/>
        <v/>
      </c>
      <c r="BE549" s="105" t="str">
        <f>IF(COUNTIFS($B$148,"&lt;&gt;"&amp;""),ROUND($G$150/14,1),"")</f>
        <v/>
      </c>
      <c r="BF549" s="105" t="str">
        <f>IF(COUNTIFS($B$148,"&lt;&gt;"&amp;""),ROUND(($H$150+$I$150+$J$150)/14,1),"")</f>
        <v/>
      </c>
      <c r="BG549" s="105" t="str">
        <f>IF(COUNTIFS($B$148,"&lt;&gt;"&amp;""),ROUND(($G$150+$H$150+$I$150+$J$150)/14,1),"")</f>
        <v/>
      </c>
      <c r="BH549" s="105" t="str">
        <f>IF(COUNTIFS($B$148,"&lt;&gt;"&amp;""),ROUND($G$150,1),"")</f>
        <v/>
      </c>
      <c r="BI549" s="105" t="str">
        <f>IF(COUNTIFS($B$148,"&lt;&gt;"&amp;""),ROUND(($H$150+$I$150+$J$150),1),"")</f>
        <v/>
      </c>
      <c r="BJ549" s="105" t="str">
        <f>IF(COUNTIFS($B$148,"&lt;&gt;"&amp;""),ROUND(($G$150+$H$150+$I$150+$J$150),1),"")</f>
        <v/>
      </c>
      <c r="BK549" s="101"/>
      <c r="BL549" s="105"/>
      <c r="BM549" s="105"/>
      <c r="BN549" s="101"/>
      <c r="BO549" s="105"/>
      <c r="BP549" s="105"/>
      <c r="BQ549" s="105" t="str">
        <f>IF(COUNTIFS($B$148,"&lt;&gt;"&amp;""),IF($M$150&lt;&gt;"",ROUND($M$150/14,1),""),"")</f>
        <v/>
      </c>
      <c r="BR549" s="105" t="str">
        <f>IF(COUNTIFS($B$148,"&lt;&gt;"&amp;""),IF($M$150&lt;&gt;"",ROUND($M$150,1),""),"")</f>
        <v/>
      </c>
      <c r="BS549" s="105" t="str">
        <f>IF($AZ549="","",$E$150)</f>
        <v/>
      </c>
      <c r="BT549" s="104" t="str">
        <f>IF(COUNTIFS($B$148,"&lt;&gt;"&amp;""),$L$150,"")</f>
        <v/>
      </c>
      <c r="BU549" s="104" t="str">
        <f t="shared" si="156"/>
        <v/>
      </c>
      <c r="BV549" s="105" t="str">
        <f t="shared" si="157"/>
        <v/>
      </c>
      <c r="BW549" s="101" t="str">
        <f t="shared" si="116"/>
        <v/>
      </c>
      <c r="BY549" s="4"/>
      <c r="BZ549" s="4"/>
      <c r="CA549" s="4"/>
      <c r="CB549" s="4"/>
      <c r="CC549" s="4"/>
      <c r="CD549" s="4"/>
      <c r="CE549" s="4"/>
      <c r="CF549" s="4"/>
      <c r="CG549" s="5"/>
      <c r="CH549" s="5"/>
      <c r="CI549" s="5"/>
      <c r="CJ549" s="4"/>
      <c r="CK549" s="4"/>
      <c r="CL549" s="4"/>
      <c r="CM549" s="4"/>
      <c r="CN549" s="4"/>
      <c r="CO549" s="4"/>
      <c r="CP549" s="4"/>
      <c r="CQ549" s="4"/>
      <c r="CR549" s="4"/>
      <c r="CS549" s="5"/>
      <c r="CT549" s="5"/>
    </row>
    <row r="550" spans="1:98" ht="21" hidden="1" customHeight="1" x14ac:dyDescent="0.25">
      <c r="AX550" s="218" t="str">
        <f>$B$153</f>
        <v/>
      </c>
      <c r="AY550" s="101">
        <v>4</v>
      </c>
      <c r="AZ550" s="105" t="str">
        <f>IF(COUNTIFS($B$151,"&lt;&gt;"&amp;""),$B$151,"")</f>
        <v/>
      </c>
      <c r="BA550" s="105" t="str">
        <f t="shared" si="153"/>
        <v/>
      </c>
      <c r="BB550" s="105" t="str">
        <f t="shared" si="154"/>
        <v/>
      </c>
      <c r="BC550" s="105" t="str">
        <f>IF($AZ550="","",$F$153)</f>
        <v/>
      </c>
      <c r="BD550" s="105" t="str">
        <f t="shared" si="155"/>
        <v/>
      </c>
      <c r="BE550" s="105" t="str">
        <f>IF(COUNTIFS($B$151,"&lt;&gt;"&amp;""),ROUND($G$153/14,1),"")</f>
        <v/>
      </c>
      <c r="BF550" s="105" t="str">
        <f>IF(COUNTIFS($B$151,"&lt;&gt;"&amp;""),ROUND(($H$153+$I$153+$J$153)/14,1),"")</f>
        <v/>
      </c>
      <c r="BG550" s="105" t="str">
        <f>IF(COUNTIFS($B$151,"&lt;&gt;"&amp;""),ROUND(($G$153+$H$153+$I$153+$J$153)/14,1),"")</f>
        <v/>
      </c>
      <c r="BH550" s="105" t="str">
        <f>IF(COUNTIFS($B$151,"&lt;&gt;"&amp;""),ROUND($G$153,1),"")</f>
        <v/>
      </c>
      <c r="BI550" s="105" t="str">
        <f>IF(COUNTIFS($B$151,"&lt;&gt;"&amp;""),ROUND(($H$153+$I$153+$J$153),1),"")</f>
        <v/>
      </c>
      <c r="BJ550" s="105" t="str">
        <f>IF(COUNTIFS($B$151,"&lt;&gt;"&amp;""),ROUND(($G$153+$H$153+$I$153+$J$153),1),"")</f>
        <v/>
      </c>
      <c r="BK550" s="101"/>
      <c r="BL550" s="105"/>
      <c r="BM550" s="105"/>
      <c r="BN550" s="101"/>
      <c r="BO550" s="105"/>
      <c r="BP550" s="105"/>
      <c r="BQ550" s="105" t="str">
        <f>IF(COUNTIFS($B$151,"&lt;&gt;"&amp;""),IF($M$153&lt;&gt;"",ROUND($M$153/14,1),""),"")</f>
        <v/>
      </c>
      <c r="BR550" s="105" t="str">
        <f>IF(COUNTIFS($B$151,"&lt;&gt;"&amp;""),IF($M$153&lt;&gt;"",ROUND($M$153,1),""),"")</f>
        <v/>
      </c>
      <c r="BS550" s="105" t="str">
        <f>IF($AZ550="","",$E$153)</f>
        <v/>
      </c>
      <c r="BT550" s="104" t="str">
        <f>IF(COUNTIFS($B$151,"&lt;&gt;"&amp;""),$L$153,"")</f>
        <v/>
      </c>
      <c r="BU550" s="104" t="str">
        <f t="shared" si="156"/>
        <v/>
      </c>
      <c r="BV550" s="105" t="str">
        <f t="shared" si="157"/>
        <v/>
      </c>
      <c r="BW550" s="101" t="str">
        <f t="shared" si="116"/>
        <v/>
      </c>
      <c r="BY550" s="4"/>
      <c r="BZ550" s="4"/>
      <c r="CA550" s="4"/>
      <c r="CB550" s="4"/>
      <c r="CC550" s="4"/>
      <c r="CD550" s="4"/>
      <c r="CE550" s="4"/>
      <c r="CF550" s="4"/>
      <c r="CG550" s="5"/>
      <c r="CH550" s="5"/>
      <c r="CI550" s="5"/>
      <c r="CJ550" s="4"/>
      <c r="CK550" s="4"/>
      <c r="CL550" s="4"/>
      <c r="CM550" s="4"/>
      <c r="CN550" s="4"/>
      <c r="CO550" s="4"/>
      <c r="CP550" s="4"/>
      <c r="CQ550" s="4"/>
      <c r="CR550" s="4"/>
      <c r="CS550" s="5"/>
      <c r="CT550" s="5"/>
    </row>
    <row r="551" spans="1:98" ht="21" hidden="1" customHeight="1" x14ac:dyDescent="0.25">
      <c r="AX551" s="218" t="str">
        <f>$B$156</f>
        <v/>
      </c>
      <c r="AY551" s="101">
        <v>5</v>
      </c>
      <c r="AZ551" s="105" t="str">
        <f>IF(COUNTIFS($B$154,"&lt;&gt;"&amp;""),$B$154,"")</f>
        <v/>
      </c>
      <c r="BA551" s="105" t="str">
        <f t="shared" si="153"/>
        <v/>
      </c>
      <c r="BB551" s="105" t="str">
        <f t="shared" si="154"/>
        <v/>
      </c>
      <c r="BC551" s="105" t="str">
        <f>IF($AZ551="","",$F$156)</f>
        <v/>
      </c>
      <c r="BD551" s="105" t="str">
        <f t="shared" si="155"/>
        <v/>
      </c>
      <c r="BE551" s="105" t="str">
        <f>IF(COUNTIFS($B$154,"&lt;&gt;"&amp;""),ROUND($G$156/14,1),"")</f>
        <v/>
      </c>
      <c r="BF551" s="105" t="str">
        <f>IF(COUNTIFS($B$154,"&lt;&gt;"&amp;""),ROUND(($H$156+$I$156+$J$156)/14,1),"")</f>
        <v/>
      </c>
      <c r="BG551" s="105" t="str">
        <f>IF(COUNTIFS($B$154,"&lt;&gt;"&amp;""),ROUND(($G$156+$H$156+$I$156+$J$156)/14,1),"")</f>
        <v/>
      </c>
      <c r="BH551" s="105" t="str">
        <f>IF(COUNTIFS($B$154,"&lt;&gt;"&amp;""),ROUND($G$156,1),"")</f>
        <v/>
      </c>
      <c r="BI551" s="105" t="str">
        <f>IF(COUNTIFS($B$154,"&lt;&gt;"&amp;""),ROUND(($H$156+$I$156+$J$156),1),"")</f>
        <v/>
      </c>
      <c r="BJ551" s="105" t="str">
        <f>IF(COUNTIFS($B$154,"&lt;&gt;"&amp;""),ROUND(($G$156+$H$156+$I$156+$J$156),1),"")</f>
        <v/>
      </c>
      <c r="BK551" s="101"/>
      <c r="BL551" s="105"/>
      <c r="BM551" s="105"/>
      <c r="BN551" s="101"/>
      <c r="BO551" s="105"/>
      <c r="BP551" s="105"/>
      <c r="BQ551" s="105" t="str">
        <f>IF(COUNTIFS($B$154,"&lt;&gt;"&amp;""),IF($M$156&lt;&gt;"",ROUND($M$156/14,1),""),"")</f>
        <v/>
      </c>
      <c r="BR551" s="105" t="str">
        <f>IF(COUNTIFS($B$154,"&lt;&gt;"&amp;""),IF($M$156&lt;&gt;"",ROUND($M$156,1),""),"")</f>
        <v/>
      </c>
      <c r="BS551" s="105" t="str">
        <f>IF($AZ551="","",$E$156)</f>
        <v/>
      </c>
      <c r="BT551" s="104" t="str">
        <f>IF(COUNTIFS($B$154,"&lt;&gt;"&amp;""),$L$156,"")</f>
        <v/>
      </c>
      <c r="BU551" s="104" t="str">
        <f t="shared" si="156"/>
        <v/>
      </c>
      <c r="BV551" s="105" t="str">
        <f t="shared" si="157"/>
        <v/>
      </c>
      <c r="BW551" s="101" t="str">
        <f t="shared" si="116"/>
        <v/>
      </c>
      <c r="BY551" s="4"/>
      <c r="BZ551" s="4"/>
      <c r="CA551" s="4"/>
      <c r="CB551" s="4"/>
      <c r="CC551" s="4"/>
      <c r="CD551" s="4"/>
      <c r="CE551" s="4"/>
      <c r="CF551" s="4"/>
      <c r="CG551" s="5"/>
      <c r="CH551" s="5"/>
      <c r="CI551" s="5"/>
      <c r="CJ551" s="4"/>
      <c r="CK551" s="4"/>
      <c r="CL551" s="4"/>
      <c r="CM551" s="4"/>
      <c r="CN551" s="4"/>
      <c r="CO551" s="4"/>
      <c r="CP551" s="4"/>
      <c r="CQ551" s="4"/>
      <c r="CR551" s="4"/>
      <c r="CS551" s="5"/>
      <c r="CT551" s="5"/>
    </row>
    <row r="552" spans="1:98" ht="21" hidden="1" customHeight="1" x14ac:dyDescent="0.25">
      <c r="AX552" s="218" t="str">
        <f>$B$159</f>
        <v/>
      </c>
      <c r="AY552" s="101">
        <v>6</v>
      </c>
      <c r="AZ552" s="105" t="str">
        <f>IF(COUNTIFS($B$157,"&lt;&gt;"&amp;""),$B$157,"")</f>
        <v/>
      </c>
      <c r="BA552" s="105" t="str">
        <f t="shared" si="153"/>
        <v/>
      </c>
      <c r="BB552" s="105" t="str">
        <f t="shared" si="154"/>
        <v/>
      </c>
      <c r="BC552" s="105" t="str">
        <f>IF($AZ552="","",$F$159)</f>
        <v/>
      </c>
      <c r="BD552" s="105" t="str">
        <f t="shared" si="155"/>
        <v/>
      </c>
      <c r="BE552" s="105" t="str">
        <f>IF(COUNTIFS($B$157,"&lt;&gt;"&amp;""),ROUND($G$159/14,1),"")</f>
        <v/>
      </c>
      <c r="BF552" s="105" t="str">
        <f>IF(COUNTIFS($B$157,"&lt;&gt;"&amp;""),ROUND(($H$159+$I$159+$J$159)/14,1),"")</f>
        <v/>
      </c>
      <c r="BG552" s="105" t="str">
        <f>IF(COUNTIFS($B$157,"&lt;&gt;"&amp;""),ROUND(($G$159+$H$159+$I$159+$J$159)/14,1),"")</f>
        <v/>
      </c>
      <c r="BH552" s="105" t="str">
        <f>IF(COUNTIFS($B$157,"&lt;&gt;"&amp;""),ROUND($G$159,1),"")</f>
        <v/>
      </c>
      <c r="BI552" s="105" t="str">
        <f>IF(COUNTIFS($B$157,"&lt;&gt;"&amp;""),ROUND(($H$159+$I$159+$J$159),1),"")</f>
        <v/>
      </c>
      <c r="BJ552" s="105" t="str">
        <f>IF(COUNTIFS($B$157,"&lt;&gt;"&amp;""),ROUND(($G$159+$H$159+$I$159+$J$159),1),"")</f>
        <v/>
      </c>
      <c r="BK552" s="101"/>
      <c r="BL552" s="105"/>
      <c r="BM552" s="105"/>
      <c r="BN552" s="101"/>
      <c r="BO552" s="105"/>
      <c r="BP552" s="105"/>
      <c r="BQ552" s="105" t="str">
        <f>IF(COUNTIFS($B$157,"&lt;&gt;"&amp;""),IF($M$159&lt;&gt;"",ROUND($M$159/14,1),""),"")</f>
        <v/>
      </c>
      <c r="BR552" s="105" t="str">
        <f>IF(COUNTIFS($B$157,"&lt;&gt;"&amp;""),IF($M$159&lt;&gt;"",ROUND($M$159,1),""),"")</f>
        <v/>
      </c>
      <c r="BS552" s="105" t="str">
        <f>IF($AZ552="","",$E$159)</f>
        <v/>
      </c>
      <c r="BT552" s="104" t="str">
        <f>IF(COUNTIFS($B$157,"&lt;&gt;"&amp;""),$L$159,"")</f>
        <v/>
      </c>
      <c r="BU552" s="104" t="str">
        <f t="shared" si="156"/>
        <v/>
      </c>
      <c r="BV552" s="105" t="str">
        <f t="shared" si="157"/>
        <v/>
      </c>
      <c r="BW552" s="101" t="str">
        <f t="shared" si="116"/>
        <v/>
      </c>
      <c r="BY552" s="4"/>
      <c r="BZ552" s="4"/>
      <c r="CA552" s="4"/>
      <c r="CB552" s="4"/>
      <c r="CC552" s="4"/>
      <c r="CD552" s="4"/>
      <c r="CE552" s="4"/>
      <c r="CF552" s="4"/>
      <c r="CG552" s="5"/>
      <c r="CH552" s="5"/>
      <c r="CI552" s="5"/>
      <c r="CJ552" s="4"/>
      <c r="CK552" s="4"/>
      <c r="CL552" s="4"/>
      <c r="CM552" s="4"/>
      <c r="CN552" s="4"/>
      <c r="CO552" s="4"/>
      <c r="CP552" s="4"/>
      <c r="CQ552" s="4"/>
      <c r="CR552" s="4"/>
      <c r="CS552" s="5"/>
      <c r="CT552" s="5"/>
    </row>
    <row r="553" spans="1:98" ht="21" hidden="1" customHeight="1" x14ac:dyDescent="0.25">
      <c r="AX553" s="218" t="str">
        <f>$B$162</f>
        <v/>
      </c>
      <c r="AY553" s="101">
        <v>7</v>
      </c>
      <c r="AZ553" s="105" t="str">
        <f>IF(COUNTIFS($B$160,"&lt;&gt;"&amp;""),$B$160,"")</f>
        <v/>
      </c>
      <c r="BA553" s="105" t="str">
        <f t="shared" si="153"/>
        <v/>
      </c>
      <c r="BB553" s="105" t="str">
        <f t="shared" si="154"/>
        <v/>
      </c>
      <c r="BC553" s="105" t="str">
        <f>IF($AZ553="","",$F$162)</f>
        <v/>
      </c>
      <c r="BD553" s="105" t="str">
        <f t="shared" si="155"/>
        <v/>
      </c>
      <c r="BE553" s="105" t="str">
        <f>IF(COUNTIFS($B$160,"&lt;&gt;"&amp;""),ROUND($G$162/14,1),"")</f>
        <v/>
      </c>
      <c r="BF553" s="105" t="str">
        <f>IF(COUNTIFS($B$160,"&lt;&gt;"&amp;""),ROUND(($H$162+$I$162+$J$162)/14,1),"")</f>
        <v/>
      </c>
      <c r="BG553" s="105" t="str">
        <f>IF(COUNTIFS($B$160,"&lt;&gt;"&amp;""),ROUND(($G$162+$H$162+$I$162+$J$162)/14,1),"")</f>
        <v/>
      </c>
      <c r="BH553" s="105" t="str">
        <f>IF(COUNTIFS($B$160,"&lt;&gt;"&amp;""),ROUND($G$162,1),"")</f>
        <v/>
      </c>
      <c r="BI553" s="105" t="str">
        <f>IF(COUNTIFS($B$160,"&lt;&gt;"&amp;""),ROUND(($H$162+$I$162+$J$162),1),"")</f>
        <v/>
      </c>
      <c r="BJ553" s="105" t="str">
        <f>IF(COUNTIFS($B$160,"&lt;&gt;"&amp;""),ROUND(($G$162+$H$162+$I$162+$J$162),1),"")</f>
        <v/>
      </c>
      <c r="BK553" s="101"/>
      <c r="BL553" s="105"/>
      <c r="BM553" s="105"/>
      <c r="BN553" s="101"/>
      <c r="BO553" s="105"/>
      <c r="BP553" s="105"/>
      <c r="BQ553" s="105" t="str">
        <f>IF(COUNTIFS($B$160,"&lt;&gt;"&amp;""),IF($M$162&lt;&gt;"",ROUND($M$162/14,1),""),"")</f>
        <v/>
      </c>
      <c r="BR553" s="105" t="str">
        <f>IF(COUNTIFS($B$160,"&lt;&gt;"&amp;""),IF($M$162&lt;&gt;"",ROUND($M$162,1),""),"")</f>
        <v/>
      </c>
      <c r="BS553" s="105" t="str">
        <f>IF($AZ553="","",$E$162)</f>
        <v/>
      </c>
      <c r="BT553" s="104" t="str">
        <f>IF(COUNTIFS($B$160,"&lt;&gt;"&amp;""),$L$162,"")</f>
        <v/>
      </c>
      <c r="BU553" s="104" t="str">
        <f t="shared" si="156"/>
        <v/>
      </c>
      <c r="BV553" s="105" t="str">
        <f t="shared" si="157"/>
        <v/>
      </c>
      <c r="BW553" s="101" t="str">
        <f t="shared" si="116"/>
        <v/>
      </c>
      <c r="BY553" s="4"/>
      <c r="BZ553" s="4"/>
      <c r="CA553" s="4"/>
      <c r="CB553" s="4"/>
      <c r="CC553" s="4"/>
      <c r="CD553" s="4"/>
      <c r="CE553" s="4"/>
      <c r="CF553" s="4"/>
      <c r="CG553" s="5"/>
      <c r="CH553" s="5"/>
      <c r="CI553" s="5"/>
      <c r="CJ553" s="4"/>
      <c r="CK553" s="4"/>
      <c r="CL553" s="4"/>
      <c r="CM553" s="4"/>
      <c r="CN553" s="4"/>
      <c r="CO553" s="4"/>
      <c r="CP553" s="4"/>
      <c r="CQ553" s="4"/>
      <c r="CR553" s="4"/>
      <c r="CS553" s="5"/>
      <c r="CT553" s="5"/>
    </row>
    <row r="554" spans="1:98" ht="21" hidden="1" customHeight="1" x14ac:dyDescent="0.25">
      <c r="AX554" s="218" t="str">
        <f>$B$165</f>
        <v/>
      </c>
      <c r="AY554" s="101">
        <v>8</v>
      </c>
      <c r="AZ554" s="105" t="str">
        <f>IF(COUNTIFS($B$163,"&lt;&gt;"&amp;""),$B$163,"")</f>
        <v/>
      </c>
      <c r="BA554" s="105" t="str">
        <f t="shared" si="153"/>
        <v/>
      </c>
      <c r="BB554" s="105" t="str">
        <f t="shared" si="154"/>
        <v/>
      </c>
      <c r="BC554" s="105" t="str">
        <f>IF($AZ554="","",$F$165)</f>
        <v/>
      </c>
      <c r="BD554" s="105" t="str">
        <f t="shared" si="155"/>
        <v/>
      </c>
      <c r="BE554" s="105" t="str">
        <f>IF(COUNTIFS($B$163,"&lt;&gt;"&amp;""),ROUND($G$165/14,1),"")</f>
        <v/>
      </c>
      <c r="BF554" s="105" t="str">
        <f>IF(COUNTIFS($B$163,"&lt;&gt;"&amp;""),ROUND(($H$165+$I$165+$J$165)/14,1),"")</f>
        <v/>
      </c>
      <c r="BG554" s="105" t="str">
        <f>IF(COUNTIFS($B$163,"&lt;&gt;"&amp;""),ROUND(($G$165+$H$165+$I$165+$J$165)/14,1),"")</f>
        <v/>
      </c>
      <c r="BH554" s="105" t="str">
        <f>IF(COUNTIFS($B$163,"&lt;&gt;"&amp;""),ROUND($G$165,1),"")</f>
        <v/>
      </c>
      <c r="BI554" s="105" t="str">
        <f>IF(COUNTIFS($B$163,"&lt;&gt;"&amp;""),ROUND(($H$165+$I$165+$J$165),1),"")</f>
        <v/>
      </c>
      <c r="BJ554" s="105" t="str">
        <f>IF(COUNTIFS($B$163,"&lt;&gt;"&amp;""),ROUND(($G$165+$H$165+$I$165+$J$165),1),"")</f>
        <v/>
      </c>
      <c r="BK554" s="101"/>
      <c r="BL554" s="105"/>
      <c r="BM554" s="105"/>
      <c r="BN554" s="101"/>
      <c r="BO554" s="105"/>
      <c r="BP554" s="105"/>
      <c r="BQ554" s="105" t="str">
        <f>IF(COUNTIFS($B$163,"&lt;&gt;"&amp;""),IF($M$165&lt;&gt;"",ROUND($M$165/14,1),""),"")</f>
        <v/>
      </c>
      <c r="BR554" s="105" t="str">
        <f>IF(COUNTIFS($B$163,"&lt;&gt;"&amp;""),IF($M$165&lt;&gt;"",ROUND($M$165,1),""),"")</f>
        <v/>
      </c>
      <c r="BS554" s="105" t="str">
        <f>IF($AZ554="","",$E$165)</f>
        <v/>
      </c>
      <c r="BT554" s="104" t="str">
        <f>IF(COUNTIFS($B$163,"&lt;&gt;"&amp;""),$L$165,"")</f>
        <v/>
      </c>
      <c r="BU554" s="104" t="str">
        <f t="shared" si="156"/>
        <v/>
      </c>
      <c r="BV554" s="105" t="str">
        <f t="shared" si="157"/>
        <v/>
      </c>
      <c r="BW554" s="101" t="str">
        <f t="shared" si="116"/>
        <v/>
      </c>
      <c r="BY554" s="4"/>
      <c r="BZ554" s="4"/>
      <c r="CA554" s="4"/>
      <c r="CB554" s="4"/>
      <c r="CC554" s="4"/>
      <c r="CD554" s="4"/>
      <c r="CE554" s="4"/>
      <c r="CF554" s="4"/>
      <c r="CG554" s="5"/>
      <c r="CH554" s="5"/>
      <c r="CI554" s="5"/>
      <c r="CJ554" s="4"/>
      <c r="CK554" s="4"/>
      <c r="CL554" s="4"/>
      <c r="CM554" s="4"/>
      <c r="CN554" s="4"/>
      <c r="CO554" s="4"/>
      <c r="CP554" s="4"/>
      <c r="CQ554" s="4"/>
      <c r="CR554" s="4"/>
      <c r="CS554" s="5"/>
      <c r="CT554" s="5"/>
    </row>
    <row r="555" spans="1:98" ht="21" hidden="1" customHeight="1" x14ac:dyDescent="0.25">
      <c r="AX555" s="218" t="str">
        <f>$B$168</f>
        <v/>
      </c>
      <c r="AY555" s="101">
        <v>9</v>
      </c>
      <c r="AZ555" s="105" t="str">
        <f>IF(COUNTIFS($B$166,"&lt;&gt;"&amp;""),$B$166,"")</f>
        <v/>
      </c>
      <c r="BA555" s="105" t="str">
        <f t="shared" si="153"/>
        <v/>
      </c>
      <c r="BB555" s="105" t="str">
        <f t="shared" si="154"/>
        <v/>
      </c>
      <c r="BC555" s="105" t="str">
        <f>IF($AZ555="","",$F$168)</f>
        <v/>
      </c>
      <c r="BD555" s="105" t="str">
        <f t="shared" si="155"/>
        <v/>
      </c>
      <c r="BE555" s="105" t="str">
        <f>IF(COUNTIFS($B$166,"&lt;&gt;"&amp;""),ROUND($G$168/14,1),"")</f>
        <v/>
      </c>
      <c r="BF555" s="105" t="str">
        <f>IF(COUNTIFS($B$166,"&lt;&gt;"&amp;""),ROUND(($H$168+$I$168+$J$168)/14,1),"")</f>
        <v/>
      </c>
      <c r="BG555" s="105" t="str">
        <f>IF(COUNTIFS($B$166,"&lt;&gt;"&amp;""),ROUND(($G$168+$H$168+$I$168+$J$168)/14,1),"")</f>
        <v/>
      </c>
      <c r="BH555" s="105" t="str">
        <f>IF(COUNTIFS($B$166,"&lt;&gt;"&amp;""),ROUND($G$168,1),"")</f>
        <v/>
      </c>
      <c r="BI555" s="105" t="str">
        <f>IF(COUNTIFS($B$166,"&lt;&gt;"&amp;""),ROUND(($H$168+$I$168+$J$168),1),"")</f>
        <v/>
      </c>
      <c r="BJ555" s="105" t="str">
        <f>IF(COUNTIFS($B$166,"&lt;&gt;"&amp;""),ROUND(($G$168+$H$168+$I$168+$J$168),1),"")</f>
        <v/>
      </c>
      <c r="BK555" s="101"/>
      <c r="BL555" s="105"/>
      <c r="BM555" s="105"/>
      <c r="BN555" s="101"/>
      <c r="BO555" s="105"/>
      <c r="BP555" s="105"/>
      <c r="BQ555" s="105" t="str">
        <f>IF(COUNTIFS($B$166,"&lt;&gt;"&amp;""),IF($M$168&lt;&gt;"",ROUND($M$168/14,1),""),"")</f>
        <v/>
      </c>
      <c r="BR555" s="105" t="str">
        <f>IF(COUNTIFS($B$166,"&lt;&gt;"&amp;""),IF($M$168&lt;&gt;"",ROUND($M$168,1),""),"")</f>
        <v/>
      </c>
      <c r="BS555" s="105" t="str">
        <f>IF($AZ555="","",$E$168)</f>
        <v/>
      </c>
      <c r="BT555" s="104" t="str">
        <f>IF(COUNTIFS($B$166,"&lt;&gt;"&amp;""),$L$168,"")</f>
        <v/>
      </c>
      <c r="BU555" s="104" t="str">
        <f t="shared" si="156"/>
        <v/>
      </c>
      <c r="BV555" s="105" t="str">
        <f t="shared" si="157"/>
        <v/>
      </c>
      <c r="BW555" s="101" t="str">
        <f t="shared" si="116"/>
        <v/>
      </c>
      <c r="BY555" s="4"/>
      <c r="BZ555" s="4"/>
      <c r="CA555" s="4"/>
      <c r="CB555" s="4"/>
      <c r="CC555" s="4"/>
      <c r="CD555" s="4"/>
      <c r="CE555" s="4"/>
      <c r="CF555" s="4"/>
      <c r="CG555" s="5"/>
      <c r="CH555" s="5"/>
      <c r="CI555" s="5"/>
      <c r="CJ555" s="4"/>
      <c r="CK555" s="4"/>
      <c r="CL555" s="4"/>
      <c r="CM555" s="4"/>
      <c r="CN555" s="4"/>
      <c r="CO555" s="4"/>
      <c r="CP555" s="4"/>
      <c r="CQ555" s="4"/>
      <c r="CR555" s="4"/>
      <c r="CS555" s="5"/>
      <c r="CT555" s="5"/>
    </row>
    <row r="556" spans="1:98" ht="21" hidden="1" customHeight="1" x14ac:dyDescent="0.25">
      <c r="AX556" s="218" t="str">
        <f>$B$171</f>
        <v/>
      </c>
      <c r="AY556" s="101">
        <v>10</v>
      </c>
      <c r="AZ556" s="105" t="str">
        <f>IF(COUNTIFS($B$169,"&lt;&gt;"&amp;""),$B$169,"")</f>
        <v/>
      </c>
      <c r="BA556" s="105" t="str">
        <f t="shared" si="153"/>
        <v/>
      </c>
      <c r="BB556" s="105" t="str">
        <f t="shared" si="154"/>
        <v/>
      </c>
      <c r="BC556" s="105" t="str">
        <f>IF($AZ556="","",$F$171)</f>
        <v/>
      </c>
      <c r="BD556" s="105" t="str">
        <f t="shared" si="155"/>
        <v/>
      </c>
      <c r="BE556" s="105" t="str">
        <f>IF(COUNTIFS($B$169,"&lt;&gt;"&amp;""),ROUND($G$171/14,1),"")</f>
        <v/>
      </c>
      <c r="BF556" s="105" t="str">
        <f>IF(COUNTIFS($B$169,"&lt;&gt;"&amp;""),ROUND(($H$171+$I$171+$J$171)/14,1),"")</f>
        <v/>
      </c>
      <c r="BG556" s="105" t="str">
        <f>IF(COUNTIFS($B$169,"&lt;&gt;"&amp;""),ROUND(($G$171+$H$171+$I$171+$J$171)/14,1),"")</f>
        <v/>
      </c>
      <c r="BH556" s="105" t="str">
        <f>IF(COUNTIFS($B$169,"&lt;&gt;"&amp;""),ROUND($G$171,1),"")</f>
        <v/>
      </c>
      <c r="BI556" s="105" t="str">
        <f>IF(COUNTIFS($B$169,"&lt;&gt;"&amp;""),ROUND(($H$171+$I$171+$J$171),1),"")</f>
        <v/>
      </c>
      <c r="BJ556" s="105" t="str">
        <f>IF(COUNTIFS($B$169,"&lt;&gt;"&amp;""),ROUND(($G$171+$H$171+$I$171+$J$171),1),"")</f>
        <v/>
      </c>
      <c r="BK556" s="101"/>
      <c r="BL556" s="105"/>
      <c r="BM556" s="105"/>
      <c r="BN556" s="101"/>
      <c r="BO556" s="105"/>
      <c r="BP556" s="105"/>
      <c r="BQ556" s="105" t="str">
        <f>IF(COUNTIFS($B$169,"&lt;&gt;"&amp;""),IF($M$171&lt;&gt;"",ROUND($M$171/14,1),""),"")</f>
        <v/>
      </c>
      <c r="BR556" s="105" t="str">
        <f>IF(COUNTIFS($B$169,"&lt;&gt;"&amp;""),IF($M$171&lt;&gt;"",ROUND($M$171,1),""),"")</f>
        <v/>
      </c>
      <c r="BS556" s="105" t="str">
        <f>IF($AZ556="","",$E$171)</f>
        <v/>
      </c>
      <c r="BT556" s="104" t="str">
        <f>IF(COUNTIFS($B$169,"&lt;&gt;"&amp;""),$L$171,"")</f>
        <v/>
      </c>
      <c r="BU556" s="104" t="str">
        <f t="shared" si="156"/>
        <v/>
      </c>
      <c r="BV556" s="105" t="str">
        <f t="shared" si="157"/>
        <v/>
      </c>
      <c r="BW556" s="101" t="str">
        <f t="shared" si="116"/>
        <v/>
      </c>
      <c r="BY556" s="4"/>
      <c r="BZ556" s="4"/>
      <c r="CA556" s="4"/>
      <c r="CB556" s="4"/>
      <c r="CC556" s="4"/>
      <c r="CD556" s="4"/>
      <c r="CE556" s="4"/>
      <c r="CF556" s="4"/>
      <c r="CG556" s="5"/>
      <c r="CH556" s="5"/>
      <c r="CI556" s="5"/>
      <c r="CJ556" s="4"/>
      <c r="CK556" s="4"/>
      <c r="CL556" s="4"/>
      <c r="CM556" s="4"/>
      <c r="CN556" s="4"/>
      <c r="CO556" s="4"/>
      <c r="CP556" s="4"/>
      <c r="CQ556" s="4"/>
      <c r="CR556" s="4"/>
      <c r="CS556" s="5"/>
      <c r="CT556" s="5"/>
    </row>
    <row r="557" spans="1:98" ht="21" hidden="1" customHeight="1" x14ac:dyDescent="0.25">
      <c r="AX557" s="218" t="str">
        <f>$B$174</f>
        <v/>
      </c>
      <c r="AY557" s="101">
        <v>11</v>
      </c>
      <c r="AZ557" s="105" t="str">
        <f>IF(COUNTIFS($B$172,"&lt;&gt;"&amp;""),$B$172,"")</f>
        <v/>
      </c>
      <c r="BA557" s="105" t="str">
        <f t="shared" si="153"/>
        <v/>
      </c>
      <c r="BB557" s="105" t="str">
        <f t="shared" si="154"/>
        <v/>
      </c>
      <c r="BC557" s="105" t="str">
        <f>IF($AZ557="","",$F$174)</f>
        <v/>
      </c>
      <c r="BD557" s="105" t="str">
        <f t="shared" si="155"/>
        <v/>
      </c>
      <c r="BE557" s="105" t="str">
        <f>IF(COUNTIFS($B$172,"&lt;&gt;"&amp;""),ROUND($G$174/14,1),"")</f>
        <v/>
      </c>
      <c r="BF557" s="105" t="str">
        <f>IF(COUNTIFS($B$172,"&lt;&gt;"&amp;""),ROUND(($H$174+$I$174+$J$174)/14,1),"")</f>
        <v/>
      </c>
      <c r="BG557" s="105" t="str">
        <f>IF(COUNTIFS($B$172,"&lt;&gt;"&amp;""),ROUND(($G$174+$H$174+$I$174+$J$174)/14,1),"")</f>
        <v/>
      </c>
      <c r="BH557" s="105" t="str">
        <f>IF(COUNTIFS($B$172,"&lt;&gt;"&amp;""),ROUND($G$174,1),"")</f>
        <v/>
      </c>
      <c r="BI557" s="105" t="str">
        <f>IF(COUNTIFS($B$172,"&lt;&gt;"&amp;""),ROUND(($H$174+$I$174+$J$174),1),"")</f>
        <v/>
      </c>
      <c r="BJ557" s="105" t="str">
        <f>IF(COUNTIFS($B$172,"&lt;&gt;"&amp;""),ROUND(($G$174+$H$174+$I$174+$J$174),1),"")</f>
        <v/>
      </c>
      <c r="BK557" s="101"/>
      <c r="BL557" s="105"/>
      <c r="BM557" s="105"/>
      <c r="BN557" s="101"/>
      <c r="BO557" s="105"/>
      <c r="BP557" s="105"/>
      <c r="BQ557" s="105" t="str">
        <f>IF(COUNTIFS($B$172,"&lt;&gt;"&amp;""),IF($M$174&lt;&gt;"",ROUND($M$174/14,1),""),"")</f>
        <v/>
      </c>
      <c r="BR557" s="105" t="str">
        <f>IF(COUNTIFS($B$172,"&lt;&gt;"&amp;""),IF($M$174&lt;&gt;"",ROUND($M$174,1),""),"")</f>
        <v/>
      </c>
      <c r="BS557" s="105" t="str">
        <f>IF($AZ557="","",$E$174)</f>
        <v/>
      </c>
      <c r="BT557" s="104" t="str">
        <f>IF(COUNTIFS($B$172,"&lt;&gt;"&amp;""),$L$174,"")</f>
        <v/>
      </c>
      <c r="BU557" s="104" t="str">
        <f t="shared" si="156"/>
        <v/>
      </c>
      <c r="BV557" s="105" t="str">
        <f t="shared" si="157"/>
        <v/>
      </c>
      <c r="BW557" s="101" t="str">
        <f t="shared" si="116"/>
        <v/>
      </c>
      <c r="BY557" s="4"/>
      <c r="BZ557" s="4"/>
      <c r="CA557" s="4"/>
      <c r="CB557" s="4"/>
      <c r="CC557" s="4"/>
      <c r="CD557" s="4"/>
      <c r="CE557" s="4"/>
      <c r="CF557" s="4"/>
      <c r="CG557" s="5"/>
      <c r="CH557" s="5"/>
      <c r="CI557" s="5"/>
      <c r="CJ557" s="4"/>
      <c r="CK557" s="4"/>
      <c r="CL557" s="4"/>
      <c r="CM557" s="4"/>
      <c r="CN557" s="4"/>
      <c r="CO557" s="4"/>
      <c r="CP557" s="4"/>
      <c r="CQ557" s="4"/>
      <c r="CR557" s="4"/>
      <c r="CS557" s="5"/>
      <c r="CT557" s="5"/>
    </row>
    <row r="558" spans="1:98" ht="21" hidden="1" customHeight="1" x14ac:dyDescent="0.25">
      <c r="AX558" s="218" t="str">
        <f>$B$177</f>
        <v/>
      </c>
      <c r="AY558" s="101">
        <v>12</v>
      </c>
      <c r="AZ558" s="105" t="str">
        <f>IF(COUNTIFS($B$175,"&lt;&gt;"&amp;""),$B$175,"")</f>
        <v/>
      </c>
      <c r="BA558" s="105" t="str">
        <f t="shared" si="153"/>
        <v/>
      </c>
      <c r="BB558" s="105" t="str">
        <f t="shared" si="154"/>
        <v/>
      </c>
      <c r="BC558" s="105" t="str">
        <f>IF($AZ558="","",$F$177)</f>
        <v/>
      </c>
      <c r="BD558" s="105" t="str">
        <f t="shared" si="155"/>
        <v/>
      </c>
      <c r="BE558" s="105" t="str">
        <f>IF(COUNTIFS($B$175,"&lt;&gt;"&amp;""),ROUND($G$177/14,1),"")</f>
        <v/>
      </c>
      <c r="BF558" s="105" t="str">
        <f>IF(COUNTIFS($B$175,"&lt;&gt;"&amp;""),ROUND(($H$177+$I$177+$J$177)/14,1),"")</f>
        <v/>
      </c>
      <c r="BG558" s="105" t="str">
        <f>IF(COUNTIFS($B$175,"&lt;&gt;"&amp;""),ROUND(($G$177+$H$177+$I$177+$J$177)/14,1),"")</f>
        <v/>
      </c>
      <c r="BH558" s="105" t="str">
        <f>IF(COUNTIFS($B$175,"&lt;&gt;"&amp;""),ROUND($G$177,1),"")</f>
        <v/>
      </c>
      <c r="BI558" s="105" t="str">
        <f>IF(COUNTIFS($B$175,"&lt;&gt;"&amp;""),ROUND(($H$177+$I$177+$J$177),1),"")</f>
        <v/>
      </c>
      <c r="BJ558" s="105" t="str">
        <f>IF(COUNTIFS($B$175,"&lt;&gt;"&amp;""),ROUND(($G$177+$H$177+$I$177+$J$177),1),"")</f>
        <v/>
      </c>
      <c r="BK558" s="101"/>
      <c r="BL558" s="105"/>
      <c r="BM558" s="105"/>
      <c r="BN558" s="101"/>
      <c r="BO558" s="105"/>
      <c r="BP558" s="105"/>
      <c r="BQ558" s="105" t="str">
        <f>IF(COUNTIFS($B$175,"&lt;&gt;"&amp;""),IF($M$177&lt;&gt;"",ROUND($M$177/14,1),""),"")</f>
        <v/>
      </c>
      <c r="BR558" s="105" t="str">
        <f>IF(COUNTIFS($B$175,"&lt;&gt;"&amp;""),IF($M$177&lt;&gt;"",ROUND($M$177,1),""),"")</f>
        <v/>
      </c>
      <c r="BS558" s="105" t="str">
        <f>IF($AZ558="","",$E$177)</f>
        <v/>
      </c>
      <c r="BT558" s="104" t="str">
        <f>IF(COUNTIFS($B$175,"&lt;&gt;"&amp;""),$L$177,"")</f>
        <v/>
      </c>
      <c r="BU558" s="104" t="str">
        <f t="shared" si="156"/>
        <v/>
      </c>
      <c r="BV558" s="105" t="str">
        <f t="shared" si="157"/>
        <v/>
      </c>
      <c r="BW558" s="101" t="str">
        <f t="shared" si="116"/>
        <v/>
      </c>
      <c r="BY558" s="4"/>
      <c r="BZ558" s="4"/>
      <c r="CA558" s="4"/>
      <c r="CB558" s="4"/>
      <c r="CC558" s="4"/>
      <c r="CD558" s="4"/>
      <c r="CE558" s="4"/>
      <c r="CF558" s="4"/>
      <c r="CG558" s="5"/>
      <c r="CH558" s="5"/>
      <c r="CI558" s="5"/>
      <c r="CJ558" s="4"/>
      <c r="CK558" s="4"/>
      <c r="CL558" s="4"/>
      <c r="CM558" s="4"/>
      <c r="CN558" s="4"/>
      <c r="CO558" s="4"/>
      <c r="CP558" s="4"/>
      <c r="CQ558" s="4"/>
      <c r="CR558" s="4"/>
      <c r="CS558" s="5"/>
      <c r="CT558" s="5"/>
    </row>
    <row r="559" spans="1:98" ht="21" hidden="1" customHeight="1" x14ac:dyDescent="0.25">
      <c r="AX559" s="414" t="s">
        <v>217</v>
      </c>
      <c r="AY559" s="415"/>
      <c r="AZ559" s="415"/>
      <c r="BA559" s="415"/>
      <c r="BB559" s="415"/>
      <c r="BC559" s="415"/>
      <c r="BD559" s="415"/>
      <c r="BE559" s="415"/>
      <c r="BF559" s="415"/>
      <c r="BG559" s="415"/>
      <c r="BH559" s="415"/>
      <c r="BI559" s="415"/>
      <c r="BJ559" s="415"/>
      <c r="BK559" s="415"/>
      <c r="BL559" s="415"/>
      <c r="BM559" s="415"/>
      <c r="BN559" s="415"/>
      <c r="BO559" s="415"/>
      <c r="BP559" s="415"/>
      <c r="BQ559" s="415"/>
      <c r="BR559" s="415"/>
      <c r="BS559" s="415"/>
      <c r="BT559" s="415"/>
      <c r="BU559" s="415"/>
      <c r="BV559" s="416"/>
      <c r="BW559" s="101" t="str">
        <f t="shared" si="116"/>
        <v/>
      </c>
      <c r="BY559" s="4"/>
      <c r="BZ559" s="4"/>
      <c r="CA559" s="4"/>
      <c r="CB559" s="4"/>
      <c r="CC559" s="4"/>
      <c r="CD559" s="4"/>
      <c r="CE559" s="4"/>
      <c r="CF559" s="4"/>
      <c r="CG559" s="5"/>
      <c r="CH559" s="5"/>
      <c r="CI559" s="5"/>
      <c r="CJ559" s="4"/>
      <c r="CK559" s="4"/>
      <c r="CL559" s="4"/>
      <c r="CM559" s="4"/>
      <c r="CN559" s="4"/>
      <c r="CO559" s="4"/>
      <c r="CP559" s="4"/>
      <c r="CQ559" s="4"/>
      <c r="CR559" s="4"/>
      <c r="CS559" s="5"/>
      <c r="CT559" s="5"/>
    </row>
    <row r="560" spans="1:98" ht="21" hidden="1" customHeight="1" x14ac:dyDescent="0.25">
      <c r="AX560" s="218" t="str">
        <f>$N$144</f>
        <v/>
      </c>
      <c r="AY560" s="105">
        <v>1</v>
      </c>
      <c r="AZ560" s="105" t="str">
        <f>IF(COUNTIFS($N$142,"&lt;&gt;"&amp;""),$N$142,"")</f>
        <v/>
      </c>
      <c r="BA560" s="105" t="str">
        <f t="shared" ref="BA560:BA571" si="158">IF($AZ560="","",ROUND(RIGHT($N$141,1)/2,0))</f>
        <v/>
      </c>
      <c r="BB560" s="105" t="str">
        <f t="shared" ref="BB560:BB571" si="159">IF($AZ560="","",RIGHT($N$141,1))</f>
        <v/>
      </c>
      <c r="BC560" s="105" t="str">
        <f>IF($AZ560="","",$R$144)</f>
        <v/>
      </c>
      <c r="BD560" s="105" t="str">
        <f>IF($AZ560="","","DO")</f>
        <v/>
      </c>
      <c r="BE560" s="105" t="str">
        <f>IF(COUNTIFS($N$142,"&lt;&gt;"&amp;""),ROUND($S$144/14,1),"")</f>
        <v/>
      </c>
      <c r="BF560" s="105" t="str">
        <f>IF(COUNTIFS($N$142,"&lt;&gt;"&amp;""),ROUND(($T$144+$U$144+$V$144)/14,1),"")</f>
        <v/>
      </c>
      <c r="BG560" s="105" t="str">
        <f>IF(COUNTIFS($N$142,"&lt;&gt;"&amp;""),ROUND(($S$144+$T$144+$U$144+$V$144)/14,1),"")</f>
        <v/>
      </c>
      <c r="BH560" s="105" t="str">
        <f>IF(COUNTIFS($N$142,"&lt;&gt;"&amp;""),ROUND($S$144,1),"")</f>
        <v/>
      </c>
      <c r="BI560" s="105" t="str">
        <f>IF(COUNTIFS($N$142,"&lt;&gt;"&amp;""),ROUND(($T$144+$U$144+$V$144),1),"")</f>
        <v/>
      </c>
      <c r="BJ560" s="105" t="str">
        <f>IF(COUNTIFS($N$142,"&lt;&gt;"&amp;""),ROUND(($S$144+$T$144+$U$144+$V$144),1),"")</f>
        <v/>
      </c>
      <c r="BK560" s="105"/>
      <c r="BL560" s="105"/>
      <c r="BM560" s="105"/>
      <c r="BN560" s="105"/>
      <c r="BO560" s="105"/>
      <c r="BP560" s="105"/>
      <c r="BQ560" s="105" t="str">
        <f>IF(COUNTIFS($N$142,"&lt;&gt;"&amp;""),IF($Y$144&lt;&gt;"",ROUND($Y$144/14,1),""),"")</f>
        <v/>
      </c>
      <c r="BR560" s="105" t="str">
        <f>IF(COUNTIFS($N$142,"&lt;&gt;"&amp;""),IF($Y$144&lt;&gt;"",ROUND($Y$144,1),""),"")</f>
        <v/>
      </c>
      <c r="BS560" s="105" t="str">
        <f>IF($AZ560="","",$Q$144)</f>
        <v/>
      </c>
      <c r="BT560" s="104" t="str">
        <f>IF(COUNTIFS($N$142,"&lt;&gt;"&amp;""),$X$144,"")</f>
        <v/>
      </c>
      <c r="BU560" s="104" t="str">
        <f>IF($AZ560="","",IF($BG560&lt;&gt;"",$BG560,0)+IF($BM560&lt;&gt;"",$BM560,0)+IF($BQ560&lt;&gt;"",$BQ560,0))</f>
        <v/>
      </c>
      <c r="BV560" s="105" t="str">
        <f>IF($AZ560="","",IF($BJ560&lt;&gt;"",$BJ560,0)+IF($BP560&lt;&gt;"",$BP560,0)+IF($BR560&lt;&gt;"",$BR560,0))</f>
        <v/>
      </c>
      <c r="BW560" s="101" t="str">
        <f t="shared" si="116"/>
        <v/>
      </c>
      <c r="BY560" s="4"/>
      <c r="BZ560" s="4"/>
      <c r="CA560" s="4"/>
      <c r="CB560" s="4"/>
      <c r="CC560" s="4"/>
      <c r="CD560" s="4"/>
      <c r="CE560" s="4"/>
      <c r="CF560" s="4"/>
      <c r="CG560" s="5"/>
      <c r="CH560" s="5"/>
      <c r="CI560" s="5"/>
      <c r="CJ560" s="4"/>
      <c r="CK560" s="4"/>
      <c r="CL560" s="4"/>
      <c r="CM560" s="4"/>
      <c r="CN560" s="4"/>
      <c r="CO560" s="4"/>
      <c r="CP560" s="4"/>
      <c r="CQ560" s="4"/>
      <c r="CR560" s="4"/>
      <c r="CS560" s="5"/>
      <c r="CT560" s="5"/>
    </row>
    <row r="561" spans="50:98" ht="21" hidden="1" customHeight="1" x14ac:dyDescent="0.25">
      <c r="AX561" s="218" t="str">
        <f>$N$147</f>
        <v/>
      </c>
      <c r="AY561" s="101">
        <v>2</v>
      </c>
      <c r="AZ561" s="105" t="str">
        <f>IF(COUNTIFS($N$145,"&lt;&gt;"&amp;""),$N$145,"")</f>
        <v/>
      </c>
      <c r="BA561" s="105" t="str">
        <f t="shared" si="158"/>
        <v/>
      </c>
      <c r="BB561" s="105" t="str">
        <f t="shared" si="159"/>
        <v/>
      </c>
      <c r="BC561" s="105" t="str">
        <f>IF($AZ561="","",$R$147)</f>
        <v/>
      </c>
      <c r="BD561" s="105" t="str">
        <f t="shared" ref="BD561:BD571" si="160">IF($AZ561="","","DO")</f>
        <v/>
      </c>
      <c r="BE561" s="105" t="str">
        <f>IF(COUNTIFS($N$145,"&lt;&gt;"&amp;""),ROUND($S$147/14,1),"")</f>
        <v/>
      </c>
      <c r="BF561" s="105" t="str">
        <f>IF(COUNTIFS($N$145,"&lt;&gt;"&amp;""),ROUND(($T$147+$U$147+$V$147)/14,1),"")</f>
        <v/>
      </c>
      <c r="BG561" s="105" t="str">
        <f>IF(COUNTIFS($N$145,"&lt;&gt;"&amp;""),ROUND(($S$147+$T$147+$U$147+$V$147)/14,1),"")</f>
        <v/>
      </c>
      <c r="BH561" s="105" t="str">
        <f>IF(COUNTIFS($N$145,"&lt;&gt;"&amp;""),ROUND($S$147,1),"")</f>
        <v/>
      </c>
      <c r="BI561" s="105" t="str">
        <f>IF(COUNTIFS($N$145,"&lt;&gt;"&amp;""),ROUND(($T$147+$U$147+$V$147),1),"")</f>
        <v/>
      </c>
      <c r="BJ561" s="105" t="str">
        <f>IF(COUNTIFS($N$145,"&lt;&gt;"&amp;""),ROUND(($S$147+$T$147+$U$147+$V$147),1),"")</f>
        <v/>
      </c>
      <c r="BK561" s="101"/>
      <c r="BL561" s="105"/>
      <c r="BM561" s="105"/>
      <c r="BN561" s="101"/>
      <c r="BO561" s="105"/>
      <c r="BP561" s="105"/>
      <c r="BQ561" s="105" t="str">
        <f>IF(COUNTIFS($N$145,"&lt;&gt;"&amp;""),IF($Y$147&lt;&gt;"",ROUND($Y$147/14,1),""),"")</f>
        <v/>
      </c>
      <c r="BR561" s="105" t="str">
        <f>IF(COUNTIFS($N$145,"&lt;&gt;"&amp;""),IF($Y$147&lt;&gt;"",ROUND($Y$147,1),""),"")</f>
        <v/>
      </c>
      <c r="BS561" s="105" t="str">
        <f>IF($AZ561="","",$Q$147)</f>
        <v/>
      </c>
      <c r="BT561" s="104" t="str">
        <f>IF(COUNTIFS($N$145,"&lt;&gt;"&amp;""),$X$147,"")</f>
        <v/>
      </c>
      <c r="BU561" s="104" t="str">
        <f t="shared" ref="BU561:BU571" si="161">IF($AZ561="","",IF($BG561&lt;&gt;"",$BG561,0)+IF($BM561&lt;&gt;"",$BM561,0)+IF($BQ561&lt;&gt;"",$BQ561,0))</f>
        <v/>
      </c>
      <c r="BV561" s="105" t="str">
        <f t="shared" ref="BV561:BV571" si="162">IF($AZ561="","",IF($BJ561&lt;&gt;"",$BJ561,0)+IF($BP561&lt;&gt;"",$BP561,0)+IF($BR561&lt;&gt;"",$BR561,0))</f>
        <v/>
      </c>
      <c r="BW561" s="101" t="str">
        <f t="shared" si="116"/>
        <v/>
      </c>
      <c r="BY561" s="4"/>
      <c r="BZ561" s="4"/>
      <c r="CA561" s="4"/>
      <c r="CB561" s="4"/>
      <c r="CC561" s="4"/>
      <c r="CD561" s="4"/>
      <c r="CE561" s="4"/>
      <c r="CF561" s="4"/>
      <c r="CG561" s="5"/>
      <c r="CH561" s="5"/>
      <c r="CI561" s="5"/>
      <c r="CJ561" s="4"/>
      <c r="CK561" s="4"/>
      <c r="CL561" s="4"/>
      <c r="CM561" s="4"/>
      <c r="CN561" s="4"/>
      <c r="CO561" s="4"/>
      <c r="CP561" s="4"/>
      <c r="CQ561" s="4"/>
      <c r="CR561" s="4"/>
      <c r="CS561" s="5"/>
      <c r="CT561" s="5"/>
    </row>
    <row r="562" spans="50:98" ht="21" hidden="1" customHeight="1" x14ac:dyDescent="0.25">
      <c r="AX562" s="218" t="str">
        <f>$N$150</f>
        <v/>
      </c>
      <c r="AY562" s="101">
        <v>3</v>
      </c>
      <c r="AZ562" s="105" t="str">
        <f>IF(COUNTIFS($N$148,"&lt;&gt;"&amp;""),$N$148,"")</f>
        <v/>
      </c>
      <c r="BA562" s="105" t="str">
        <f t="shared" si="158"/>
        <v/>
      </c>
      <c r="BB562" s="105" t="str">
        <f t="shared" si="159"/>
        <v/>
      </c>
      <c r="BC562" s="105" t="str">
        <f>IF($AZ562="","",$R$150)</f>
        <v/>
      </c>
      <c r="BD562" s="105" t="str">
        <f t="shared" si="160"/>
        <v/>
      </c>
      <c r="BE562" s="105" t="str">
        <f>IF(COUNTIFS($N$148,"&lt;&gt;"&amp;""),ROUND($S$150/14,1),"")</f>
        <v/>
      </c>
      <c r="BF562" s="105" t="str">
        <f>IF(COUNTIFS($N$148,"&lt;&gt;"&amp;""),ROUND(($T$150+$U$150+$V$150)/14,1),"")</f>
        <v/>
      </c>
      <c r="BG562" s="105" t="str">
        <f>IF(COUNTIFS($N$148,"&lt;&gt;"&amp;""),ROUND(($S$150+$T$150+$U$150+$V$150)/14,1),"")</f>
        <v/>
      </c>
      <c r="BH562" s="105" t="str">
        <f>IF(COUNTIFS($N$148,"&lt;&gt;"&amp;""),ROUND($S$150,1),"")</f>
        <v/>
      </c>
      <c r="BI562" s="105" t="str">
        <f>IF(COUNTIFS($N$148,"&lt;&gt;"&amp;""),ROUND(($T$150+$U$150+$V$150),1),"")</f>
        <v/>
      </c>
      <c r="BJ562" s="105" t="str">
        <f>IF(COUNTIFS($N$148,"&lt;&gt;"&amp;""),ROUND(($S$150+$T$150+$U$150+$V$150),1),"")</f>
        <v/>
      </c>
      <c r="BK562" s="101"/>
      <c r="BL562" s="105"/>
      <c r="BM562" s="105"/>
      <c r="BN562" s="101"/>
      <c r="BO562" s="105"/>
      <c r="BP562" s="105"/>
      <c r="BQ562" s="105" t="str">
        <f>IF(COUNTIFS($N$148,"&lt;&gt;"&amp;""),IF($Y$150&lt;&gt;"",ROUND($Y$150/14,1),""),"")</f>
        <v/>
      </c>
      <c r="BR562" s="105" t="str">
        <f>IF(COUNTIFS($N$148,"&lt;&gt;"&amp;""),IF($Y$150&lt;&gt;"",ROUND($Y$150,1),""),"")</f>
        <v/>
      </c>
      <c r="BS562" s="105" t="str">
        <f>IF($AZ562="","",$Q$150)</f>
        <v/>
      </c>
      <c r="BT562" s="104" t="str">
        <f>IF(COUNTIFS($N$148,"&lt;&gt;"&amp;""),$X$150,"")</f>
        <v/>
      </c>
      <c r="BU562" s="104" t="str">
        <f t="shared" si="161"/>
        <v/>
      </c>
      <c r="BV562" s="105" t="str">
        <f t="shared" si="162"/>
        <v/>
      </c>
      <c r="BW562" s="101" t="str">
        <f t="shared" si="116"/>
        <v/>
      </c>
      <c r="BY562" s="4"/>
      <c r="BZ562" s="4"/>
      <c r="CA562" s="4"/>
      <c r="CB562" s="4"/>
      <c r="CC562" s="4"/>
      <c r="CD562" s="4"/>
      <c r="CE562" s="4"/>
      <c r="CF562" s="4"/>
      <c r="CG562" s="5"/>
      <c r="CH562" s="5"/>
      <c r="CI562" s="5"/>
      <c r="CJ562" s="4"/>
      <c r="CK562" s="4"/>
      <c r="CL562" s="4"/>
      <c r="CM562" s="4"/>
      <c r="CN562" s="4"/>
      <c r="CO562" s="4"/>
      <c r="CP562" s="4"/>
      <c r="CQ562" s="4"/>
      <c r="CR562" s="4"/>
      <c r="CS562" s="5"/>
      <c r="CT562" s="5"/>
    </row>
    <row r="563" spans="50:98" ht="21" hidden="1" customHeight="1" x14ac:dyDescent="0.25">
      <c r="AX563" s="218" t="str">
        <f>$N$153</f>
        <v/>
      </c>
      <c r="AY563" s="101">
        <v>4</v>
      </c>
      <c r="AZ563" s="105" t="str">
        <f>IF(COUNTIFS($N$151,"&lt;&gt;"&amp;""),$N$151,"")</f>
        <v/>
      </c>
      <c r="BA563" s="105" t="str">
        <f t="shared" si="158"/>
        <v/>
      </c>
      <c r="BB563" s="105" t="str">
        <f t="shared" si="159"/>
        <v/>
      </c>
      <c r="BC563" s="105" t="str">
        <f>IF($AZ563="","",$R$153)</f>
        <v/>
      </c>
      <c r="BD563" s="105" t="str">
        <f t="shared" si="160"/>
        <v/>
      </c>
      <c r="BE563" s="105" t="str">
        <f>IF(COUNTIFS($N$151,"&lt;&gt;"&amp;""),ROUND($S$153/14,1),"")</f>
        <v/>
      </c>
      <c r="BF563" s="105" t="str">
        <f>IF(COUNTIFS($N$151,"&lt;&gt;"&amp;""),ROUND(($T$153+$U$153+$V$153)/14,1),"")</f>
        <v/>
      </c>
      <c r="BG563" s="105" t="str">
        <f>IF(COUNTIFS($N$151,"&lt;&gt;"&amp;""),ROUND(($S$153+$T$153+$U$153+$V$153)/14,1),"")</f>
        <v/>
      </c>
      <c r="BH563" s="105" t="str">
        <f>IF(COUNTIFS($N$151,"&lt;&gt;"&amp;""),ROUND($S$153,1),"")</f>
        <v/>
      </c>
      <c r="BI563" s="105" t="str">
        <f>IF(COUNTIFS($N$151,"&lt;&gt;"&amp;""),ROUND(($T$153+$U$153+$V$153),1),"")</f>
        <v/>
      </c>
      <c r="BJ563" s="105" t="str">
        <f>IF(COUNTIFS($N$151,"&lt;&gt;"&amp;""),ROUND(($S$153+$T$153+$U$153+$V$153),1),"")</f>
        <v/>
      </c>
      <c r="BK563" s="101"/>
      <c r="BL563" s="105"/>
      <c r="BM563" s="105"/>
      <c r="BN563" s="101"/>
      <c r="BO563" s="105"/>
      <c r="BP563" s="105"/>
      <c r="BQ563" s="105" t="str">
        <f>IF(COUNTIFS($N$151,"&lt;&gt;"&amp;""),IF($Y$153&lt;&gt;"",ROUND($Y$153/14,1),""),"")</f>
        <v/>
      </c>
      <c r="BR563" s="105" t="str">
        <f>IF(COUNTIFS($N$151,"&lt;&gt;"&amp;""),IF($Y$153&lt;&gt;"",ROUND($Y$153,1),""),"")</f>
        <v/>
      </c>
      <c r="BS563" s="105" t="str">
        <f>IF($AZ563="","",$Q$153)</f>
        <v/>
      </c>
      <c r="BT563" s="104" t="str">
        <f>IF(COUNTIFS($N$151,"&lt;&gt;"&amp;""),$X$153,"")</f>
        <v/>
      </c>
      <c r="BU563" s="104" t="str">
        <f t="shared" si="161"/>
        <v/>
      </c>
      <c r="BV563" s="105" t="str">
        <f t="shared" si="162"/>
        <v/>
      </c>
      <c r="BW563" s="101" t="str">
        <f t="shared" si="116"/>
        <v/>
      </c>
      <c r="BY563" s="4"/>
      <c r="BZ563" s="4"/>
      <c r="CA563" s="4"/>
      <c r="CB563" s="4"/>
      <c r="CC563" s="4"/>
      <c r="CD563" s="4"/>
      <c r="CE563" s="4"/>
      <c r="CF563" s="4"/>
      <c r="CG563" s="5"/>
      <c r="CH563" s="5"/>
      <c r="CI563" s="5"/>
      <c r="CJ563" s="4"/>
      <c r="CK563" s="4"/>
      <c r="CL563" s="4"/>
      <c r="CM563" s="4"/>
      <c r="CN563" s="4"/>
      <c r="CO563" s="4"/>
      <c r="CP563" s="4"/>
      <c r="CQ563" s="4"/>
      <c r="CR563" s="4"/>
      <c r="CS563" s="5"/>
      <c r="CT563" s="5"/>
    </row>
    <row r="564" spans="50:98" ht="21" hidden="1" customHeight="1" x14ac:dyDescent="0.25">
      <c r="AX564" s="218" t="str">
        <f>$N$156</f>
        <v/>
      </c>
      <c r="AY564" s="101">
        <v>5</v>
      </c>
      <c r="AZ564" s="105" t="str">
        <f>IF(COUNTIFS($N$154,"&lt;&gt;"&amp;""),$N$154,"")</f>
        <v/>
      </c>
      <c r="BA564" s="105" t="str">
        <f t="shared" si="158"/>
        <v/>
      </c>
      <c r="BB564" s="105" t="str">
        <f t="shared" si="159"/>
        <v/>
      </c>
      <c r="BC564" s="105" t="str">
        <f>IF($AZ564="","",$R$156)</f>
        <v/>
      </c>
      <c r="BD564" s="105" t="str">
        <f t="shared" si="160"/>
        <v/>
      </c>
      <c r="BE564" s="105" t="str">
        <f>IF(COUNTIFS($N$154,"&lt;&gt;"&amp;""),ROUND($S$156/14,1),"")</f>
        <v/>
      </c>
      <c r="BF564" s="105" t="str">
        <f>IF(COUNTIFS($N$154,"&lt;&gt;"&amp;""),ROUND(($T$156+$U$156+$V$156)/14,1),"")</f>
        <v/>
      </c>
      <c r="BG564" s="105" t="str">
        <f>IF(COUNTIFS($N$154,"&lt;&gt;"&amp;""),ROUND(($S$156+$T$156+$U$156+$V$156)/14,1),"")</f>
        <v/>
      </c>
      <c r="BH564" s="105" t="str">
        <f>IF(COUNTIFS($N$154,"&lt;&gt;"&amp;""),ROUND($S$156,1),"")</f>
        <v/>
      </c>
      <c r="BI564" s="105" t="str">
        <f>IF(COUNTIFS($N$154,"&lt;&gt;"&amp;""),ROUND(($T$156+$U$156+$V$156),1),"")</f>
        <v/>
      </c>
      <c r="BJ564" s="105" t="str">
        <f>IF(COUNTIFS($N$154,"&lt;&gt;"&amp;""),ROUND(($S$156+$T$156+$U$156+$V$156),1),"")</f>
        <v/>
      </c>
      <c r="BK564" s="101"/>
      <c r="BL564" s="105"/>
      <c r="BM564" s="105"/>
      <c r="BN564" s="101"/>
      <c r="BO564" s="105"/>
      <c r="BP564" s="105"/>
      <c r="BQ564" s="105" t="str">
        <f>IF(COUNTIFS($N$154,"&lt;&gt;"&amp;""),IF($Y$156&lt;&gt;"",ROUND($Y$156/14,1),""),"")</f>
        <v/>
      </c>
      <c r="BR564" s="105" t="str">
        <f>IF(COUNTIFS($N$154,"&lt;&gt;"&amp;""),IF($Y$156&lt;&gt;"",ROUND($Y$156,1),""),"")</f>
        <v/>
      </c>
      <c r="BS564" s="105" t="str">
        <f>IF($AZ564="","",$Q$156)</f>
        <v/>
      </c>
      <c r="BT564" s="104" t="str">
        <f>IF(COUNTIFS($N$154,"&lt;&gt;"&amp;""),$X$156,"")</f>
        <v/>
      </c>
      <c r="BU564" s="104" t="str">
        <f t="shared" si="161"/>
        <v/>
      </c>
      <c r="BV564" s="105" t="str">
        <f t="shared" si="162"/>
        <v/>
      </c>
      <c r="BW564" s="101" t="str">
        <f t="shared" si="116"/>
        <v/>
      </c>
      <c r="BY564" s="4"/>
      <c r="BZ564" s="4"/>
      <c r="CA564" s="4"/>
      <c r="CB564" s="4"/>
      <c r="CC564" s="4"/>
      <c r="CD564" s="4"/>
      <c r="CE564" s="4"/>
      <c r="CF564" s="4"/>
      <c r="CG564" s="5"/>
      <c r="CH564" s="5"/>
      <c r="CI564" s="5"/>
      <c r="CJ564" s="4"/>
      <c r="CK564" s="4"/>
      <c r="CL564" s="4"/>
      <c r="CM564" s="4"/>
      <c r="CN564" s="4"/>
      <c r="CO564" s="4"/>
      <c r="CP564" s="4"/>
      <c r="CQ564" s="4"/>
      <c r="CR564" s="4"/>
      <c r="CS564" s="5"/>
      <c r="CT564" s="5"/>
    </row>
    <row r="565" spans="50:98" ht="21" hidden="1" customHeight="1" x14ac:dyDescent="0.25">
      <c r="AX565" s="218" t="str">
        <f>$N$159</f>
        <v/>
      </c>
      <c r="AY565" s="101">
        <v>6</v>
      </c>
      <c r="AZ565" s="105" t="str">
        <f>IF(COUNTIFS($N$157,"&lt;&gt;"&amp;""),$N$157,"")</f>
        <v/>
      </c>
      <c r="BA565" s="105" t="str">
        <f t="shared" si="158"/>
        <v/>
      </c>
      <c r="BB565" s="105" t="str">
        <f t="shared" si="159"/>
        <v/>
      </c>
      <c r="BC565" s="105" t="str">
        <f>IF($AZ565="","",$R$159)</f>
        <v/>
      </c>
      <c r="BD565" s="105" t="str">
        <f t="shared" si="160"/>
        <v/>
      </c>
      <c r="BE565" s="105" t="str">
        <f>IF(COUNTIFS($N$157,"&lt;&gt;"&amp;""),ROUND($S$159/14,1),"")</f>
        <v/>
      </c>
      <c r="BF565" s="105" t="str">
        <f>IF(COUNTIFS($N$157,"&lt;&gt;"&amp;""),ROUND(($T$159+$U$159+$V$159)/14,1),"")</f>
        <v/>
      </c>
      <c r="BG565" s="105" t="str">
        <f>IF(COUNTIFS($N$157,"&lt;&gt;"&amp;""),ROUND(($S$159+$T$159+$U$159+$V$159)/14,1),"")</f>
        <v/>
      </c>
      <c r="BH565" s="105" t="str">
        <f>IF(COUNTIFS($N$157,"&lt;&gt;"&amp;""),ROUND($S$159,1),"")</f>
        <v/>
      </c>
      <c r="BI565" s="105" t="str">
        <f>IF(COUNTIFS($N$157,"&lt;&gt;"&amp;""),ROUND(($T$159+$U$159+$V$159),1),"")</f>
        <v/>
      </c>
      <c r="BJ565" s="105" t="str">
        <f>IF(COUNTIFS($N$157,"&lt;&gt;"&amp;""),ROUND(($S$159+$T$159+$U$159+$V$159),1),"")</f>
        <v/>
      </c>
      <c r="BK565" s="101"/>
      <c r="BL565" s="105"/>
      <c r="BM565" s="105"/>
      <c r="BN565" s="101"/>
      <c r="BO565" s="105"/>
      <c r="BP565" s="105"/>
      <c r="BQ565" s="105" t="str">
        <f>IF(COUNTIFS($N$157,"&lt;&gt;"&amp;""),IF($Y$159&lt;&gt;"",ROUND($Y$159/14,1),""),"")</f>
        <v/>
      </c>
      <c r="BR565" s="105" t="str">
        <f>IF(COUNTIFS($N$157,"&lt;&gt;"&amp;""),IF($Y$159&lt;&gt;"",ROUND($Y$159,1),""),"")</f>
        <v/>
      </c>
      <c r="BS565" s="105" t="str">
        <f>IF($AZ565="","",$Q$159)</f>
        <v/>
      </c>
      <c r="BT565" s="104" t="str">
        <f>IF(COUNTIFS($N$157,"&lt;&gt;"&amp;""),$X$159,"")</f>
        <v/>
      </c>
      <c r="BU565" s="104" t="str">
        <f t="shared" si="161"/>
        <v/>
      </c>
      <c r="BV565" s="105" t="str">
        <f t="shared" si="162"/>
        <v/>
      </c>
      <c r="BW565" s="101" t="str">
        <f t="shared" si="116"/>
        <v/>
      </c>
      <c r="BY565" s="4"/>
      <c r="BZ565" s="4"/>
      <c r="CA565" s="4"/>
      <c r="CB565" s="4"/>
      <c r="CC565" s="4"/>
      <c r="CD565" s="4"/>
      <c r="CE565" s="4"/>
      <c r="CF565" s="4"/>
      <c r="CG565" s="5"/>
      <c r="CH565" s="5"/>
      <c r="CI565" s="5"/>
      <c r="CJ565" s="4"/>
      <c r="CK565" s="4"/>
      <c r="CL565" s="4"/>
      <c r="CM565" s="4"/>
      <c r="CN565" s="4"/>
      <c r="CO565" s="4"/>
      <c r="CP565" s="4"/>
      <c r="CQ565" s="4"/>
      <c r="CR565" s="4"/>
      <c r="CS565" s="5"/>
      <c r="CT565" s="5"/>
    </row>
    <row r="566" spans="50:98" ht="21" hidden="1" customHeight="1" x14ac:dyDescent="0.25">
      <c r="AX566" s="218" t="str">
        <f>$N$162</f>
        <v/>
      </c>
      <c r="AY566" s="101">
        <v>7</v>
      </c>
      <c r="AZ566" s="105" t="str">
        <f>IF(COUNTIFS($N$160,"&lt;&gt;"&amp;""),$N$160,"")</f>
        <v/>
      </c>
      <c r="BA566" s="105" t="str">
        <f t="shared" si="158"/>
        <v/>
      </c>
      <c r="BB566" s="105" t="str">
        <f t="shared" si="159"/>
        <v/>
      </c>
      <c r="BC566" s="105" t="str">
        <f>IF($AZ566="","",$R$162)</f>
        <v/>
      </c>
      <c r="BD566" s="105" t="str">
        <f t="shared" si="160"/>
        <v/>
      </c>
      <c r="BE566" s="105" t="str">
        <f>IF(COUNTIFS($N$160,"&lt;&gt;"&amp;""),ROUND($S$162/14,1),"")</f>
        <v/>
      </c>
      <c r="BF566" s="105" t="str">
        <f>IF(COUNTIFS($N$160,"&lt;&gt;"&amp;""),ROUND(($T$162+$U$162+$V$162)/14,1),"")</f>
        <v/>
      </c>
      <c r="BG566" s="105" t="str">
        <f>IF(COUNTIFS($N$160,"&lt;&gt;"&amp;""),ROUND(($S$162+$T$162+$U$162+$V$162)/14,1),"")</f>
        <v/>
      </c>
      <c r="BH566" s="105" t="str">
        <f>IF(COUNTIFS($N$160,"&lt;&gt;"&amp;""),ROUND($S$162,1),"")</f>
        <v/>
      </c>
      <c r="BI566" s="105" t="str">
        <f>IF(COUNTIFS($N$160,"&lt;&gt;"&amp;""),ROUND(($T$162+$U$162+$V$162),1),"")</f>
        <v/>
      </c>
      <c r="BJ566" s="105" t="str">
        <f>IF(COUNTIFS($N$160,"&lt;&gt;"&amp;""),ROUND(($S$162+$T$162+$U$162+$V$162),1),"")</f>
        <v/>
      </c>
      <c r="BK566" s="101"/>
      <c r="BL566" s="105"/>
      <c r="BM566" s="105"/>
      <c r="BN566" s="101"/>
      <c r="BO566" s="105"/>
      <c r="BP566" s="105"/>
      <c r="BQ566" s="105" t="str">
        <f>IF(COUNTIFS($N$160,"&lt;&gt;"&amp;""),IF($Y$162&lt;&gt;"",ROUND($Y$162/14,1),""),"")</f>
        <v/>
      </c>
      <c r="BR566" s="105" t="str">
        <f>IF(COUNTIFS($N$160,"&lt;&gt;"&amp;""),IF($Y$162&lt;&gt;"",ROUND($Y$162,1),""),"")</f>
        <v/>
      </c>
      <c r="BS566" s="105" t="str">
        <f>IF($AZ566="","",$Q$162)</f>
        <v/>
      </c>
      <c r="BT566" s="104" t="str">
        <f>IF(COUNTIFS($N$160,"&lt;&gt;"&amp;""),$X$162,"")</f>
        <v/>
      </c>
      <c r="BU566" s="104" t="str">
        <f t="shared" si="161"/>
        <v/>
      </c>
      <c r="BV566" s="105" t="str">
        <f t="shared" si="162"/>
        <v/>
      </c>
      <c r="BW566" s="101" t="str">
        <f t="shared" si="116"/>
        <v/>
      </c>
      <c r="BY566" s="4"/>
      <c r="BZ566" s="4"/>
      <c r="CA566" s="4"/>
      <c r="CB566" s="4"/>
      <c r="CC566" s="4"/>
      <c r="CD566" s="4"/>
      <c r="CE566" s="4"/>
      <c r="CF566" s="4"/>
      <c r="CG566" s="5"/>
      <c r="CH566" s="5"/>
      <c r="CI566" s="5"/>
      <c r="CJ566" s="4"/>
      <c r="CK566" s="4"/>
      <c r="CL566" s="4"/>
      <c r="CM566" s="4"/>
      <c r="CN566" s="4"/>
      <c r="CO566" s="4"/>
      <c r="CP566" s="4"/>
      <c r="CQ566" s="4"/>
      <c r="CR566" s="4"/>
      <c r="CS566" s="5"/>
      <c r="CT566" s="5"/>
    </row>
    <row r="567" spans="50:98" ht="21" hidden="1" customHeight="1" x14ac:dyDescent="0.25">
      <c r="AX567" s="218" t="str">
        <f>$N$165</f>
        <v/>
      </c>
      <c r="AY567" s="101">
        <v>8</v>
      </c>
      <c r="AZ567" s="105" t="str">
        <f>IF(COUNTIFS($N$163,"&lt;&gt;"&amp;""),$N$163,"")</f>
        <v/>
      </c>
      <c r="BA567" s="105" t="str">
        <f t="shared" si="158"/>
        <v/>
      </c>
      <c r="BB567" s="105" t="str">
        <f t="shared" si="159"/>
        <v/>
      </c>
      <c r="BC567" s="105" t="str">
        <f>IF($AZ567="","",$R$165)</f>
        <v/>
      </c>
      <c r="BD567" s="105" t="str">
        <f t="shared" si="160"/>
        <v/>
      </c>
      <c r="BE567" s="105" t="str">
        <f>IF(COUNTIFS($N$163,"&lt;&gt;"&amp;""),ROUND($S$165/14,1),"")</f>
        <v/>
      </c>
      <c r="BF567" s="105" t="str">
        <f>IF(COUNTIFS($N$163,"&lt;&gt;"&amp;""),ROUND(($T$165+$U$165+$V$165)/14,1),"")</f>
        <v/>
      </c>
      <c r="BG567" s="105" t="str">
        <f>IF(COUNTIFS($N$163,"&lt;&gt;"&amp;""),ROUND(($S$165+$T$165+$U$165+$V$165)/14,1),"")</f>
        <v/>
      </c>
      <c r="BH567" s="105" t="str">
        <f>IF(COUNTIFS($N$163,"&lt;&gt;"&amp;""),ROUND($S$165,1),"")</f>
        <v/>
      </c>
      <c r="BI567" s="105" t="str">
        <f>IF(COUNTIFS($N$163,"&lt;&gt;"&amp;""),ROUND(($T$165+$U$165+$V$165),1),"")</f>
        <v/>
      </c>
      <c r="BJ567" s="105" t="str">
        <f>IF(COUNTIFS($N$163,"&lt;&gt;"&amp;""),ROUND(($S$165+$T$165+$U$165+$V$165),1),"")</f>
        <v/>
      </c>
      <c r="BK567" s="101"/>
      <c r="BL567" s="105"/>
      <c r="BM567" s="105"/>
      <c r="BN567" s="101"/>
      <c r="BO567" s="105"/>
      <c r="BP567" s="105"/>
      <c r="BQ567" s="105" t="str">
        <f>IF(COUNTIFS($N$163,"&lt;&gt;"&amp;""),IF($Y$165&lt;&gt;"",ROUND($Y$165/14,1),""),"")</f>
        <v/>
      </c>
      <c r="BR567" s="105" t="str">
        <f>IF(COUNTIFS($N$163,"&lt;&gt;"&amp;""),IF($Y$165&lt;&gt;"",ROUND($Y$165,1),""),"")</f>
        <v/>
      </c>
      <c r="BS567" s="105" t="str">
        <f>IF($AZ567="","",$Q$165)</f>
        <v/>
      </c>
      <c r="BT567" s="104" t="str">
        <f>IF(COUNTIFS($N$163,"&lt;&gt;"&amp;""),$X$165,"")</f>
        <v/>
      </c>
      <c r="BU567" s="104" t="str">
        <f t="shared" si="161"/>
        <v/>
      </c>
      <c r="BV567" s="105" t="str">
        <f t="shared" si="162"/>
        <v/>
      </c>
      <c r="BW567" s="101" t="str">
        <f t="shared" si="116"/>
        <v/>
      </c>
      <c r="BY567" s="4"/>
      <c r="BZ567" s="4"/>
      <c r="CA567" s="4"/>
      <c r="CB567" s="4"/>
      <c r="CC567" s="4"/>
      <c r="CD567" s="4"/>
      <c r="CE567" s="4"/>
      <c r="CF567" s="4"/>
      <c r="CG567" s="5"/>
      <c r="CH567" s="5"/>
      <c r="CI567" s="5"/>
      <c r="CJ567" s="4"/>
      <c r="CK567" s="4"/>
      <c r="CL567" s="4"/>
      <c r="CM567" s="4"/>
      <c r="CN567" s="4"/>
      <c r="CO567" s="4"/>
      <c r="CP567" s="4"/>
      <c r="CQ567" s="4"/>
      <c r="CR567" s="4"/>
      <c r="CS567" s="5"/>
      <c r="CT567" s="5"/>
    </row>
    <row r="568" spans="50:98" ht="21" hidden="1" customHeight="1" x14ac:dyDescent="0.25">
      <c r="AX568" s="218" t="str">
        <f>$N$168</f>
        <v/>
      </c>
      <c r="AY568" s="101">
        <v>9</v>
      </c>
      <c r="AZ568" s="105" t="str">
        <f>IF(COUNTIFS($N$166,"&lt;&gt;"&amp;""),$N$166,"")</f>
        <v/>
      </c>
      <c r="BA568" s="105" t="str">
        <f t="shared" si="158"/>
        <v/>
      </c>
      <c r="BB568" s="105" t="str">
        <f t="shared" si="159"/>
        <v/>
      </c>
      <c r="BC568" s="105" t="str">
        <f>IF($AZ568="","",$R$168)</f>
        <v/>
      </c>
      <c r="BD568" s="105" t="str">
        <f t="shared" si="160"/>
        <v/>
      </c>
      <c r="BE568" s="105" t="str">
        <f>IF(COUNTIFS($N$166,"&lt;&gt;"&amp;""),ROUND($S$168/14,1),"")</f>
        <v/>
      </c>
      <c r="BF568" s="105" t="str">
        <f>IF(COUNTIFS($N$166,"&lt;&gt;"&amp;""),ROUND(($T$168+$U$168+$V$168)/14,1),"")</f>
        <v/>
      </c>
      <c r="BG568" s="105" t="str">
        <f>IF(COUNTIFS($N$166,"&lt;&gt;"&amp;""),ROUND(($S$168+$T$168+$U$168+$V$168)/14,1),"")</f>
        <v/>
      </c>
      <c r="BH568" s="105" t="str">
        <f>IF(COUNTIFS($N$166,"&lt;&gt;"&amp;""),ROUND($S$168,1),"")</f>
        <v/>
      </c>
      <c r="BI568" s="105" t="str">
        <f>IF(COUNTIFS($N$166,"&lt;&gt;"&amp;""),ROUND(($T$168+$U$168+$V$168),1),"")</f>
        <v/>
      </c>
      <c r="BJ568" s="105" t="str">
        <f>IF(COUNTIFS($N$166,"&lt;&gt;"&amp;""),ROUND(($S$168+$T$168+$U$168+$V$168),1),"")</f>
        <v/>
      </c>
      <c r="BK568" s="101"/>
      <c r="BL568" s="105"/>
      <c r="BM568" s="105"/>
      <c r="BN568" s="101"/>
      <c r="BO568" s="105"/>
      <c r="BP568" s="105"/>
      <c r="BQ568" s="105" t="str">
        <f>IF(COUNTIFS($N$166,"&lt;&gt;"&amp;""),IF($Y$168&lt;&gt;"",ROUND($Y$168/14,1),""),"")</f>
        <v/>
      </c>
      <c r="BR568" s="105" t="str">
        <f>IF(COUNTIFS($N$166,"&lt;&gt;"&amp;""),IF($Y$168&lt;&gt;"",ROUND($Y$168,1),""),"")</f>
        <v/>
      </c>
      <c r="BS568" s="105" t="str">
        <f>IF($AZ568="","",$Q$168)</f>
        <v/>
      </c>
      <c r="BT568" s="104" t="str">
        <f>IF(COUNTIFS($N$166,"&lt;&gt;"&amp;""),$X$168,"")</f>
        <v/>
      </c>
      <c r="BU568" s="104" t="str">
        <f t="shared" si="161"/>
        <v/>
      </c>
      <c r="BV568" s="105" t="str">
        <f t="shared" si="162"/>
        <v/>
      </c>
      <c r="BW568" s="101" t="str">
        <f t="shared" si="116"/>
        <v/>
      </c>
      <c r="BY568" s="4"/>
      <c r="BZ568" s="4"/>
      <c r="CA568" s="4"/>
      <c r="CB568" s="4"/>
      <c r="CC568" s="4"/>
      <c r="CD568" s="4"/>
      <c r="CE568" s="4"/>
      <c r="CF568" s="4"/>
      <c r="CG568" s="5"/>
      <c r="CH568" s="5"/>
      <c r="CI568" s="5"/>
      <c r="CJ568" s="4"/>
      <c r="CK568" s="4"/>
      <c r="CL568" s="4"/>
      <c r="CM568" s="4"/>
      <c r="CN568" s="4"/>
      <c r="CO568" s="4"/>
      <c r="CP568" s="4"/>
      <c r="CQ568" s="4"/>
      <c r="CR568" s="4"/>
      <c r="CS568" s="5"/>
      <c r="CT568" s="5"/>
    </row>
    <row r="569" spans="50:98" ht="21" hidden="1" customHeight="1" x14ac:dyDescent="0.25">
      <c r="AX569" s="218" t="str">
        <f>$N$171</f>
        <v/>
      </c>
      <c r="AY569" s="101">
        <v>10</v>
      </c>
      <c r="AZ569" s="105" t="str">
        <f>IF(COUNTIFS($N$169,"&lt;&gt;"&amp;""),$N$169,"")</f>
        <v/>
      </c>
      <c r="BA569" s="105" t="str">
        <f t="shared" si="158"/>
        <v/>
      </c>
      <c r="BB569" s="105" t="str">
        <f t="shared" si="159"/>
        <v/>
      </c>
      <c r="BC569" s="105" t="str">
        <f>IF($AZ569="","",$R$171)</f>
        <v/>
      </c>
      <c r="BD569" s="105" t="str">
        <f t="shared" si="160"/>
        <v/>
      </c>
      <c r="BE569" s="105" t="str">
        <f>IF(COUNTIFS($N$169,"&lt;&gt;"&amp;""),ROUND($S$171/14,1),"")</f>
        <v/>
      </c>
      <c r="BF569" s="105" t="str">
        <f>IF(COUNTIFS($N$169,"&lt;&gt;"&amp;""),ROUND(($T$171+$U$171+$V$171)/14,1),"")</f>
        <v/>
      </c>
      <c r="BG569" s="105" t="str">
        <f>IF(COUNTIFS($N$169,"&lt;&gt;"&amp;""),ROUND(($S$171+$T$171+$U$171+$V$171)/14,1),"")</f>
        <v/>
      </c>
      <c r="BH569" s="105" t="str">
        <f>IF(COUNTIFS($N$169,"&lt;&gt;"&amp;""),ROUND($S$171,1),"")</f>
        <v/>
      </c>
      <c r="BI569" s="105" t="str">
        <f>IF(COUNTIFS($N$169,"&lt;&gt;"&amp;""),ROUND(($T$171+$U$171+$V$171),1),"")</f>
        <v/>
      </c>
      <c r="BJ569" s="105" t="str">
        <f>IF(COUNTIFS($N$169,"&lt;&gt;"&amp;""),ROUND(($S$171+$T$171+$U$171+$V$171),1),"")</f>
        <v/>
      </c>
      <c r="BK569" s="101"/>
      <c r="BL569" s="105"/>
      <c r="BM569" s="105"/>
      <c r="BN569" s="101"/>
      <c r="BO569" s="105"/>
      <c r="BP569" s="105"/>
      <c r="BQ569" s="105" t="str">
        <f>IF(COUNTIFS($N$169,"&lt;&gt;"&amp;""),IF($Y$171&lt;&gt;"",ROUND($Y$171/14,1),""),"")</f>
        <v/>
      </c>
      <c r="BR569" s="105" t="str">
        <f>IF(COUNTIFS($N$169,"&lt;&gt;"&amp;""),IF($Y$171&lt;&gt;"",ROUND($Y$171,1),""),"")</f>
        <v/>
      </c>
      <c r="BS569" s="105" t="str">
        <f>IF($AZ569="","",$Q$171)</f>
        <v/>
      </c>
      <c r="BT569" s="104" t="str">
        <f>IF(COUNTIFS($N$169,"&lt;&gt;"&amp;""),$X$171,"")</f>
        <v/>
      </c>
      <c r="BU569" s="104" t="str">
        <f t="shared" si="161"/>
        <v/>
      </c>
      <c r="BV569" s="105" t="str">
        <f t="shared" si="162"/>
        <v/>
      </c>
      <c r="BW569" s="101" t="str">
        <f t="shared" si="116"/>
        <v/>
      </c>
      <c r="BY569" s="4"/>
      <c r="BZ569" s="4"/>
      <c r="CA569" s="4"/>
      <c r="CB569" s="4"/>
      <c r="CC569" s="4"/>
      <c r="CD569" s="4"/>
      <c r="CE569" s="4"/>
      <c r="CF569" s="4"/>
      <c r="CG569" s="5"/>
      <c r="CH569" s="5"/>
      <c r="CI569" s="5"/>
      <c r="CJ569" s="4"/>
      <c r="CK569" s="4"/>
      <c r="CL569" s="4"/>
      <c r="CM569" s="4"/>
      <c r="CN569" s="4"/>
      <c r="CO569" s="4"/>
      <c r="CP569" s="4"/>
      <c r="CQ569" s="4"/>
      <c r="CR569" s="4"/>
      <c r="CS569" s="5"/>
      <c r="CT569" s="5"/>
    </row>
    <row r="570" spans="50:98" ht="21" hidden="1" customHeight="1" x14ac:dyDescent="0.25">
      <c r="AX570" s="218" t="str">
        <f>$N$174</f>
        <v/>
      </c>
      <c r="AY570" s="101">
        <v>11</v>
      </c>
      <c r="AZ570" s="105" t="str">
        <f>IF(COUNTIFS($N$172,"&lt;&gt;"&amp;""),$N$172,"")</f>
        <v/>
      </c>
      <c r="BA570" s="105" t="str">
        <f t="shared" si="158"/>
        <v/>
      </c>
      <c r="BB570" s="105" t="str">
        <f t="shared" si="159"/>
        <v/>
      </c>
      <c r="BC570" s="105" t="str">
        <f>IF($AZ570="","",$R$174)</f>
        <v/>
      </c>
      <c r="BD570" s="105" t="str">
        <f t="shared" si="160"/>
        <v/>
      </c>
      <c r="BE570" s="105" t="str">
        <f>IF(COUNTIFS($N$172,"&lt;&gt;"&amp;""),ROUND($S$174/14,1),"")</f>
        <v/>
      </c>
      <c r="BF570" s="105" t="str">
        <f>IF(COUNTIFS($N$172,"&lt;&gt;"&amp;""),ROUND(($T$174+$U$174+$V$174)/14,1),"")</f>
        <v/>
      </c>
      <c r="BG570" s="105" t="str">
        <f>IF(COUNTIFS($N$172,"&lt;&gt;"&amp;""),ROUND(($S$174+$T$174+$U$174+$V$174)/14,1),"")</f>
        <v/>
      </c>
      <c r="BH570" s="105" t="str">
        <f>IF(COUNTIFS($N$172,"&lt;&gt;"&amp;""),ROUND($S$174,1),"")</f>
        <v/>
      </c>
      <c r="BI570" s="105" t="str">
        <f>IF(COUNTIFS($N$172,"&lt;&gt;"&amp;""),ROUND(($T$174+$U$174+$V$174),1),"")</f>
        <v/>
      </c>
      <c r="BJ570" s="105" t="str">
        <f>IF(COUNTIFS($N$172,"&lt;&gt;"&amp;""),ROUND(($S$174+$T$174+$U$174+$V$174),1),"")</f>
        <v/>
      </c>
      <c r="BK570" s="101"/>
      <c r="BL570" s="105"/>
      <c r="BM570" s="105"/>
      <c r="BN570" s="101"/>
      <c r="BO570" s="105"/>
      <c r="BP570" s="105"/>
      <c r="BQ570" s="105" t="str">
        <f>IF(COUNTIFS($N$172,"&lt;&gt;"&amp;""),IF($Y$174&lt;&gt;"",ROUND($Y$174/14,1),""),"")</f>
        <v/>
      </c>
      <c r="BR570" s="105" t="str">
        <f>IF(COUNTIFS($N$172,"&lt;&gt;"&amp;""),IF($Y$174&lt;&gt;"",ROUND($Y$174,1),""),"")</f>
        <v/>
      </c>
      <c r="BS570" s="105" t="str">
        <f>IF($AZ570="","",$Q$174)</f>
        <v/>
      </c>
      <c r="BT570" s="104" t="str">
        <f>IF(COUNTIFS($N$172,"&lt;&gt;"&amp;""),$X$174,"")</f>
        <v/>
      </c>
      <c r="BU570" s="104" t="str">
        <f t="shared" si="161"/>
        <v/>
      </c>
      <c r="BV570" s="105" t="str">
        <f t="shared" si="162"/>
        <v/>
      </c>
      <c r="BW570" s="101" t="str">
        <f t="shared" si="116"/>
        <v/>
      </c>
      <c r="BY570" s="4"/>
      <c r="BZ570" s="4"/>
      <c r="CA570" s="4"/>
      <c r="CB570" s="4"/>
      <c r="CC570" s="4"/>
      <c r="CD570" s="4"/>
      <c r="CE570" s="4"/>
      <c r="CF570" s="4"/>
      <c r="CG570" s="5"/>
      <c r="CH570" s="5"/>
      <c r="CI570" s="5"/>
      <c r="CJ570" s="4"/>
      <c r="CK570" s="4"/>
      <c r="CL570" s="4"/>
      <c r="CM570" s="4"/>
      <c r="CN570" s="4"/>
      <c r="CO570" s="4"/>
      <c r="CP570" s="4"/>
      <c r="CQ570" s="4"/>
      <c r="CR570" s="4"/>
      <c r="CS570" s="5"/>
      <c r="CT570" s="5"/>
    </row>
    <row r="571" spans="50:98" ht="21" hidden="1" customHeight="1" x14ac:dyDescent="0.25">
      <c r="AX571" s="218" t="str">
        <f>$N$177</f>
        <v/>
      </c>
      <c r="AY571" s="101">
        <v>12</v>
      </c>
      <c r="AZ571" s="105" t="str">
        <f>IF(COUNTIFS($N$175,"&lt;&gt;"&amp;""),$N$175,"")</f>
        <v/>
      </c>
      <c r="BA571" s="105" t="str">
        <f t="shared" si="158"/>
        <v/>
      </c>
      <c r="BB571" s="105" t="str">
        <f t="shared" si="159"/>
        <v/>
      </c>
      <c r="BC571" s="105" t="str">
        <f>IF($AZ571="","",$R$177)</f>
        <v/>
      </c>
      <c r="BD571" s="105" t="str">
        <f t="shared" si="160"/>
        <v/>
      </c>
      <c r="BE571" s="105" t="str">
        <f>IF(COUNTIFS($N$175,"&lt;&gt;"&amp;""),ROUND($S$177/14,1),"")</f>
        <v/>
      </c>
      <c r="BF571" s="105" t="str">
        <f>IF(COUNTIFS($N$175,"&lt;&gt;"&amp;""),ROUND(($T$177+$U$177+$V$177)/14,1),"")</f>
        <v/>
      </c>
      <c r="BG571" s="105" t="str">
        <f>IF(COUNTIFS($N$175,"&lt;&gt;"&amp;""),ROUND(($S$177+$T$177+$U$177+$V$177)/14,1),"")</f>
        <v/>
      </c>
      <c r="BH571" s="105" t="str">
        <f>IF(COUNTIFS($N$175,"&lt;&gt;"&amp;""),ROUND($S$177,1),"")</f>
        <v/>
      </c>
      <c r="BI571" s="105" t="str">
        <f>IF(COUNTIFS($N$175,"&lt;&gt;"&amp;""),ROUND(($T$177+$U$177+$V$177),1),"")</f>
        <v/>
      </c>
      <c r="BJ571" s="105" t="str">
        <f>IF(COUNTIFS($N$175,"&lt;&gt;"&amp;""),ROUND(($S$177+$T$177+$U$177+$V$177),1),"")</f>
        <v/>
      </c>
      <c r="BK571" s="101"/>
      <c r="BL571" s="105"/>
      <c r="BM571" s="105"/>
      <c r="BN571" s="101"/>
      <c r="BO571" s="105"/>
      <c r="BP571" s="105"/>
      <c r="BQ571" s="105" t="str">
        <f>IF(COUNTIFS($N$175,"&lt;&gt;"&amp;""),IF($Y$177&lt;&gt;"",ROUND($Y$177/14,1),""),"")</f>
        <v/>
      </c>
      <c r="BR571" s="105" t="str">
        <f>IF(COUNTIFS($N$175,"&lt;&gt;"&amp;""),IF($Y$177&lt;&gt;"",ROUND($Y$177,1),""),"")</f>
        <v/>
      </c>
      <c r="BS571" s="105" t="str">
        <f>IF($AZ571="","",$Q$177)</f>
        <v/>
      </c>
      <c r="BT571" s="104" t="str">
        <f>IF(COUNTIFS($N$175,"&lt;&gt;"&amp;""),$X$177,"")</f>
        <v/>
      </c>
      <c r="BU571" s="104" t="str">
        <f t="shared" si="161"/>
        <v/>
      </c>
      <c r="BV571" s="105" t="str">
        <f t="shared" si="162"/>
        <v/>
      </c>
      <c r="BW571" s="101" t="str">
        <f t="shared" si="116"/>
        <v/>
      </c>
      <c r="BY571" s="4"/>
      <c r="BZ571" s="4"/>
      <c r="CA571" s="4"/>
      <c r="CB571" s="4"/>
      <c r="CC571" s="4"/>
      <c r="CD571" s="4"/>
      <c r="CE571" s="4"/>
      <c r="CF571" s="4"/>
      <c r="CG571" s="5"/>
      <c r="CH571" s="5"/>
      <c r="CI571" s="5"/>
      <c r="CJ571" s="4"/>
      <c r="CK571" s="4"/>
      <c r="CL571" s="4"/>
      <c r="CM571" s="4"/>
      <c r="CN571" s="4"/>
      <c r="CO571" s="4"/>
      <c r="CP571" s="4"/>
      <c r="CQ571" s="4"/>
      <c r="CR571" s="4"/>
      <c r="CS571" s="5"/>
      <c r="CT571" s="5"/>
    </row>
    <row r="572" spans="50:98" ht="21" hidden="1" customHeight="1" x14ac:dyDescent="0.25">
      <c r="AX572" s="414" t="s">
        <v>218</v>
      </c>
      <c r="AY572" s="415"/>
      <c r="AZ572" s="415"/>
      <c r="BA572" s="415"/>
      <c r="BB572" s="415"/>
      <c r="BC572" s="415"/>
      <c r="BD572" s="415"/>
      <c r="BE572" s="415"/>
      <c r="BF572" s="415"/>
      <c r="BG572" s="415"/>
      <c r="BH572" s="415"/>
      <c r="BI572" s="415"/>
      <c r="BJ572" s="415"/>
      <c r="BK572" s="415"/>
      <c r="BL572" s="415"/>
      <c r="BM572" s="415"/>
      <c r="BN572" s="415"/>
      <c r="BO572" s="415"/>
      <c r="BP572" s="415"/>
      <c r="BQ572" s="415"/>
      <c r="BR572" s="415"/>
      <c r="BS572" s="415"/>
      <c r="BT572" s="415"/>
      <c r="BU572" s="415"/>
      <c r="BV572" s="416"/>
      <c r="BW572" s="101" t="str">
        <f t="shared" si="116"/>
        <v/>
      </c>
      <c r="BY572" s="4"/>
      <c r="BZ572" s="4"/>
      <c r="CA572" s="4"/>
      <c r="CB572" s="4"/>
      <c r="CC572" s="4"/>
      <c r="CD572" s="4"/>
      <c r="CE572" s="4"/>
      <c r="CF572" s="4"/>
      <c r="CG572" s="5"/>
      <c r="CH572" s="5"/>
      <c r="CI572" s="5"/>
      <c r="CJ572" s="4"/>
      <c r="CK572" s="4"/>
      <c r="CL572" s="4"/>
      <c r="CM572" s="4"/>
      <c r="CN572" s="4"/>
      <c r="CO572" s="4"/>
      <c r="CP572" s="4"/>
      <c r="CQ572" s="4"/>
      <c r="CR572" s="4"/>
      <c r="CS572" s="5"/>
      <c r="CT572" s="5"/>
    </row>
    <row r="573" spans="50:98" ht="21" hidden="1" customHeight="1" x14ac:dyDescent="0.25">
      <c r="AX573" s="218" t="str">
        <f>$Z$144</f>
        <v/>
      </c>
      <c r="AY573" s="105">
        <v>1</v>
      </c>
      <c r="AZ573" s="105" t="str">
        <f>IF(COUNTIFS($Z$142,"&lt;&gt;"&amp;""),$Z$142,"")</f>
        <v/>
      </c>
      <c r="BA573" s="105" t="str">
        <f t="shared" ref="BA573:BA584" si="163">IF($AZ573="","",ROUND(RIGHT($Z$141,1)/2,0))</f>
        <v/>
      </c>
      <c r="BB573" s="105" t="str">
        <f t="shared" ref="BB573:BB584" si="164">IF($AZ573="","",RIGHT($Z$141,1))</f>
        <v/>
      </c>
      <c r="BC573" s="105" t="str">
        <f>IF($AZ573="","",$AD$144)</f>
        <v/>
      </c>
      <c r="BD573" s="105" t="str">
        <f>IF($AZ573="","","DO")</f>
        <v/>
      </c>
      <c r="BE573" s="105" t="str">
        <f>IF(COUNTIFS($Z$142,"&lt;&gt;"&amp;""),ROUND($AE$144/14,1),"")</f>
        <v/>
      </c>
      <c r="BF573" s="105" t="str">
        <f>IF(COUNTIFS($Z$142,"&lt;&gt;"&amp;""),ROUND(($AF$144+$AG$144+$AH$144)/14,1),"")</f>
        <v/>
      </c>
      <c r="BG573" s="105" t="str">
        <f>IF(COUNTIFS($Z$142,"&lt;&gt;"&amp;""),ROUND(($AE$144+$AF$144+$AG$144+$AH$144)/14,1),"")</f>
        <v/>
      </c>
      <c r="BH573" s="105" t="str">
        <f>IF(COUNTIFS($Z$142,"&lt;&gt;"&amp;""),ROUND($AE$144,1),"")</f>
        <v/>
      </c>
      <c r="BI573" s="105" t="str">
        <f>IF(COUNTIFS($Z$142,"&lt;&gt;"&amp;""),ROUND(($AF$144+$AG$144+$AH$144),1),"")</f>
        <v/>
      </c>
      <c r="BJ573" s="105" t="str">
        <f>IF(COUNTIFS($Z$142,"&lt;&gt;"&amp;""),ROUND(($AE$144+$AF$144+$AG$144+$AH$144),1),"")</f>
        <v/>
      </c>
      <c r="BK573" s="105"/>
      <c r="BL573" s="105"/>
      <c r="BM573" s="105"/>
      <c r="BN573" s="105"/>
      <c r="BO573" s="105"/>
      <c r="BP573" s="105"/>
      <c r="BQ573" s="105" t="str">
        <f>IF(COUNTIFS($Z$142,"&lt;&gt;"&amp;""),IF($AK$144&lt;&gt;"",ROUND($AK$144/14,1),""),"")</f>
        <v/>
      </c>
      <c r="BR573" s="105" t="str">
        <f>IF(COUNTIFS($Z$142,"&lt;&gt;"&amp;""),IF($AK$144&lt;&gt;"",ROUND($AK$144,1),""),"")</f>
        <v/>
      </c>
      <c r="BS573" s="105" t="str">
        <f>IF($AZ573="","",$AC$144)</f>
        <v/>
      </c>
      <c r="BT573" s="104" t="str">
        <f>IF(COUNTIFS($Z$142,"&lt;&gt;"&amp;""),$AJ$144,"")</f>
        <v/>
      </c>
      <c r="BU573" s="104" t="str">
        <f>IF($AZ573="","",IF($BG573&lt;&gt;"",$BG573,0)+IF($BM573&lt;&gt;"",$BM573,0)+IF($BQ573&lt;&gt;"",$BQ573,0))</f>
        <v/>
      </c>
      <c r="BV573" s="105" t="str">
        <f>IF($AZ573="","",IF($BJ573&lt;&gt;"",$BJ573,0)+IF($BP573&lt;&gt;"",$BP573,0)+IF($BR573&lt;&gt;"",$BR573,0))</f>
        <v/>
      </c>
      <c r="BW573" s="101" t="str">
        <f t="shared" ref="BW573:BW636" si="165">IF($AZ573="","",CONCATENATE("20",G$12+BA573-1))</f>
        <v/>
      </c>
      <c r="BY573" s="4"/>
      <c r="BZ573" s="4"/>
      <c r="CA573" s="4"/>
      <c r="CB573" s="4"/>
      <c r="CC573" s="4"/>
      <c r="CD573" s="4"/>
      <c r="CE573" s="4"/>
      <c r="CF573" s="4"/>
      <c r="CG573" s="5"/>
      <c r="CH573" s="5"/>
      <c r="CI573" s="5"/>
      <c r="CJ573" s="4"/>
      <c r="CK573" s="4"/>
      <c r="CL573" s="4"/>
      <c r="CM573" s="4"/>
      <c r="CN573" s="4"/>
      <c r="CO573" s="4"/>
      <c r="CP573" s="4"/>
      <c r="CQ573" s="4"/>
      <c r="CR573" s="4"/>
      <c r="CS573" s="5"/>
      <c r="CT573" s="5"/>
    </row>
    <row r="574" spans="50:98" ht="21" hidden="1" customHeight="1" x14ac:dyDescent="0.25">
      <c r="AX574" s="218" t="str">
        <f>$Z$147</f>
        <v/>
      </c>
      <c r="AY574" s="101">
        <v>2</v>
      </c>
      <c r="AZ574" s="105" t="str">
        <f>IF(COUNTIFS($Z$145,"&lt;&gt;"&amp;""),$Z$145,"")</f>
        <v/>
      </c>
      <c r="BA574" s="105" t="str">
        <f t="shared" si="163"/>
        <v/>
      </c>
      <c r="BB574" s="105" t="str">
        <f t="shared" si="164"/>
        <v/>
      </c>
      <c r="BC574" s="105" t="str">
        <f>IF($AZ574="","",$AD$147)</f>
        <v/>
      </c>
      <c r="BD574" s="105" t="str">
        <f t="shared" ref="BD574:BD584" si="166">IF($AZ574="","","DO")</f>
        <v/>
      </c>
      <c r="BE574" s="105" t="str">
        <f>IF(COUNTIFS($Z$145,"&lt;&gt;"&amp;""),ROUND($AE$147/14,1),"")</f>
        <v/>
      </c>
      <c r="BF574" s="105" t="str">
        <f>IF(COUNTIFS($Z$145,"&lt;&gt;"&amp;""),ROUND(($AF$147+$AG$147+$AH$147)/14,1),"")</f>
        <v/>
      </c>
      <c r="BG574" s="105" t="str">
        <f>IF(COUNTIFS($Z$145,"&lt;&gt;"&amp;""),ROUND(($AE$147+$AF$147+$AG$147+$AH$147)/14,1),"")</f>
        <v/>
      </c>
      <c r="BH574" s="105" t="str">
        <f>IF(COUNTIFS($Z$145,"&lt;&gt;"&amp;""),ROUND($AE$147,1),"")</f>
        <v/>
      </c>
      <c r="BI574" s="105" t="str">
        <f>IF(COUNTIFS($Z$145,"&lt;&gt;"&amp;""),ROUND(($AF$147+$AG$147+$AH$147),1),"")</f>
        <v/>
      </c>
      <c r="BJ574" s="105" t="str">
        <f>IF(COUNTIFS($Z$145,"&lt;&gt;"&amp;""),ROUND(($AE$147+$AF$147+$AG$147+$AH$147),1),"")</f>
        <v/>
      </c>
      <c r="BK574" s="101"/>
      <c r="BL574" s="105"/>
      <c r="BM574" s="105"/>
      <c r="BN574" s="101"/>
      <c r="BO574" s="105"/>
      <c r="BP574" s="105"/>
      <c r="BQ574" s="105" t="str">
        <f>IF(COUNTIFS($Z$145,"&lt;&gt;"&amp;""),IF($AK$147&lt;&gt;"",ROUND($AK$147/14,1),""),"")</f>
        <v/>
      </c>
      <c r="BR574" s="105" t="str">
        <f>IF(COUNTIFS($Z$145,"&lt;&gt;"&amp;""),IF($AK$147&lt;&gt;"",ROUND($AK$147,1),""),"")</f>
        <v/>
      </c>
      <c r="BS574" s="105" t="str">
        <f>IF($AZ574="","",$AC$147)</f>
        <v/>
      </c>
      <c r="BT574" s="104" t="str">
        <f>IF(COUNTIFS($Z$145,"&lt;&gt;"&amp;""),$AJ$147,"")</f>
        <v/>
      </c>
      <c r="BU574" s="104" t="str">
        <f t="shared" ref="BU574:BU584" si="167">IF($AZ574="","",IF($BG574&lt;&gt;"",$BG574,0)+IF($BM574&lt;&gt;"",$BM574,0)+IF($BQ574&lt;&gt;"",$BQ574,0))</f>
        <v/>
      </c>
      <c r="BV574" s="105" t="str">
        <f t="shared" ref="BV574:BV584" si="168">IF($AZ574="","",IF($BJ574&lt;&gt;"",$BJ574,0)+IF($BP574&lt;&gt;"",$BP574,0)+IF($BR574&lt;&gt;"",$BR574,0))</f>
        <v/>
      </c>
      <c r="BW574" s="101" t="str">
        <f t="shared" si="165"/>
        <v/>
      </c>
      <c r="BY574" s="4"/>
      <c r="BZ574" s="4"/>
      <c r="CA574" s="4"/>
      <c r="CB574" s="4"/>
      <c r="CC574" s="4"/>
      <c r="CD574" s="4"/>
      <c r="CE574" s="4"/>
      <c r="CF574" s="4"/>
      <c r="CG574" s="5"/>
      <c r="CH574" s="5"/>
      <c r="CI574" s="5"/>
      <c r="CJ574" s="4"/>
      <c r="CK574" s="4"/>
      <c r="CL574" s="4"/>
      <c r="CM574" s="4"/>
      <c r="CN574" s="4"/>
      <c r="CO574" s="4"/>
      <c r="CP574" s="4"/>
      <c r="CQ574" s="4"/>
      <c r="CR574" s="4"/>
      <c r="CS574" s="5"/>
      <c r="CT574" s="5"/>
    </row>
    <row r="575" spans="50:98" ht="21" hidden="1" customHeight="1" x14ac:dyDescent="0.25">
      <c r="AX575" s="218" t="str">
        <f>$Z$150</f>
        <v/>
      </c>
      <c r="AY575" s="101">
        <v>3</v>
      </c>
      <c r="AZ575" s="105" t="str">
        <f>IF(COUNTIFS($Z$148,"&lt;&gt;"&amp;""),$Z$148,"")</f>
        <v/>
      </c>
      <c r="BA575" s="105" t="str">
        <f t="shared" si="163"/>
        <v/>
      </c>
      <c r="BB575" s="105" t="str">
        <f t="shared" si="164"/>
        <v/>
      </c>
      <c r="BC575" s="105" t="str">
        <f>IF($AZ575="","",$AD$150)</f>
        <v/>
      </c>
      <c r="BD575" s="105" t="str">
        <f t="shared" si="166"/>
        <v/>
      </c>
      <c r="BE575" s="105" t="str">
        <f>IF(COUNTIFS($Z$148,"&lt;&gt;"&amp;""),ROUND($AE$150/14,1),"")</f>
        <v/>
      </c>
      <c r="BF575" s="105" t="str">
        <f>IF(COUNTIFS($Z$148,"&lt;&gt;"&amp;""),ROUND(($AF$150+$AG$150+$AH$150)/14,1),"")</f>
        <v/>
      </c>
      <c r="BG575" s="105" t="str">
        <f>IF(COUNTIFS($Z$148,"&lt;&gt;"&amp;""),ROUND(($AE$150+$AF$150+$AG$150+$AH$150)/14,1),"")</f>
        <v/>
      </c>
      <c r="BH575" s="105" t="str">
        <f>IF(COUNTIFS($Z$148,"&lt;&gt;"&amp;""),ROUND($AE$150,1),"")</f>
        <v/>
      </c>
      <c r="BI575" s="105" t="str">
        <f>IF(COUNTIFS($Z$148,"&lt;&gt;"&amp;""),ROUND(($AF$150+$AG$150+$AH$150),1),"")</f>
        <v/>
      </c>
      <c r="BJ575" s="105" t="str">
        <f>IF(COUNTIFS($Z$148,"&lt;&gt;"&amp;""),ROUND(($AE$150+$AF$150+$AG$150+$AH$150),1),"")</f>
        <v/>
      </c>
      <c r="BK575" s="101"/>
      <c r="BL575" s="105"/>
      <c r="BM575" s="105"/>
      <c r="BN575" s="101"/>
      <c r="BO575" s="105"/>
      <c r="BP575" s="105"/>
      <c r="BQ575" s="105" t="str">
        <f>IF(COUNTIFS($Z$148,"&lt;&gt;"&amp;""),IF($AK$150&lt;&gt;"",ROUND($AK$150/14,1),""),"")</f>
        <v/>
      </c>
      <c r="BR575" s="105" t="str">
        <f>IF(COUNTIFS($Z$148,"&lt;&gt;"&amp;""),IF($AK$150&lt;&gt;"",ROUND($AK$150,1),""),"")</f>
        <v/>
      </c>
      <c r="BS575" s="105" t="str">
        <f>IF($AZ575="","",$AC$150)</f>
        <v/>
      </c>
      <c r="BT575" s="104" t="str">
        <f>IF(COUNTIFS($Z$148,"&lt;&gt;"&amp;""),$AJ$150,"")</f>
        <v/>
      </c>
      <c r="BU575" s="104" t="str">
        <f t="shared" si="167"/>
        <v/>
      </c>
      <c r="BV575" s="105" t="str">
        <f t="shared" si="168"/>
        <v/>
      </c>
      <c r="BW575" s="101" t="str">
        <f t="shared" si="165"/>
        <v/>
      </c>
      <c r="BY575" s="4"/>
      <c r="BZ575" s="4"/>
      <c r="CA575" s="4"/>
      <c r="CB575" s="4"/>
      <c r="CC575" s="4"/>
      <c r="CD575" s="4"/>
      <c r="CE575" s="4"/>
      <c r="CF575" s="4"/>
      <c r="CG575" s="5"/>
      <c r="CH575" s="5"/>
      <c r="CI575" s="5"/>
      <c r="CJ575" s="4"/>
      <c r="CK575" s="4"/>
      <c r="CL575" s="4"/>
      <c r="CM575" s="4"/>
      <c r="CN575" s="4"/>
      <c r="CO575" s="4"/>
      <c r="CP575" s="4"/>
      <c r="CQ575" s="4"/>
      <c r="CR575" s="4"/>
      <c r="CS575" s="5"/>
      <c r="CT575" s="5"/>
    </row>
    <row r="576" spans="50:98" ht="21" hidden="1" customHeight="1" x14ac:dyDescent="0.25">
      <c r="AX576" s="218" t="str">
        <f>$Z$153</f>
        <v/>
      </c>
      <c r="AY576" s="101">
        <v>4</v>
      </c>
      <c r="AZ576" s="105" t="str">
        <f>IF(COUNTIFS($Z$151,"&lt;&gt;"&amp;""),$Z$151,"")</f>
        <v/>
      </c>
      <c r="BA576" s="105" t="str">
        <f t="shared" si="163"/>
        <v/>
      </c>
      <c r="BB576" s="105" t="str">
        <f t="shared" si="164"/>
        <v/>
      </c>
      <c r="BC576" s="105" t="str">
        <f>IF($AZ576="","",$AD$153)</f>
        <v/>
      </c>
      <c r="BD576" s="105" t="str">
        <f t="shared" si="166"/>
        <v/>
      </c>
      <c r="BE576" s="105" t="str">
        <f>IF(COUNTIFS($Z$151,"&lt;&gt;"&amp;""),ROUND($AE$153/14,1),"")</f>
        <v/>
      </c>
      <c r="BF576" s="105" t="str">
        <f>IF(COUNTIFS($Z$151,"&lt;&gt;"&amp;""),ROUND(($AF$153+$AG$153+$AH$153)/14,1),"")</f>
        <v/>
      </c>
      <c r="BG576" s="105" t="str">
        <f>IF(COUNTIFS($Z$151,"&lt;&gt;"&amp;""),ROUND(($AE$153+$AF$153+$AG$153+$AH$153)/14,1),"")</f>
        <v/>
      </c>
      <c r="BH576" s="105" t="str">
        <f>IF(COUNTIFS($Z$151,"&lt;&gt;"&amp;""),ROUND($AE$153,1),"")</f>
        <v/>
      </c>
      <c r="BI576" s="105" t="str">
        <f>IF(COUNTIFS($Z$151,"&lt;&gt;"&amp;""),ROUND(($AF$153+$AG$153+$AH$153),1),"")</f>
        <v/>
      </c>
      <c r="BJ576" s="105" t="str">
        <f>IF(COUNTIFS($Z$151,"&lt;&gt;"&amp;""),ROUND(($AE$153+$AF$153+$AG$153+$AH$153),1),"")</f>
        <v/>
      </c>
      <c r="BK576" s="101"/>
      <c r="BL576" s="105"/>
      <c r="BM576" s="105"/>
      <c r="BN576" s="101"/>
      <c r="BO576" s="105"/>
      <c r="BP576" s="105"/>
      <c r="BQ576" s="105" t="str">
        <f>IF(COUNTIFS($Z$151,"&lt;&gt;"&amp;""),IF($AK$153&lt;&gt;"",ROUND($AK$153/14,1),""),"")</f>
        <v/>
      </c>
      <c r="BR576" s="105" t="str">
        <f>IF(COUNTIFS($Z$151,"&lt;&gt;"&amp;""),IF($AK$153&lt;&gt;"",ROUND($AK$153,1),""),"")</f>
        <v/>
      </c>
      <c r="BS576" s="105" t="str">
        <f>IF($AZ576="","",$AC$153)</f>
        <v/>
      </c>
      <c r="BT576" s="104" t="str">
        <f>IF(COUNTIFS($Z$151,"&lt;&gt;"&amp;""),$AJ$153,"")</f>
        <v/>
      </c>
      <c r="BU576" s="104" t="str">
        <f t="shared" si="167"/>
        <v/>
      </c>
      <c r="BV576" s="105" t="str">
        <f t="shared" si="168"/>
        <v/>
      </c>
      <c r="BW576" s="101" t="str">
        <f t="shared" si="165"/>
        <v/>
      </c>
      <c r="BY576" s="4"/>
      <c r="BZ576" s="4"/>
      <c r="CA576" s="4"/>
      <c r="CB576" s="4"/>
      <c r="CC576" s="4"/>
      <c r="CD576" s="4"/>
      <c r="CE576" s="4"/>
      <c r="CF576" s="4"/>
      <c r="CG576" s="5"/>
      <c r="CH576" s="5"/>
      <c r="CI576" s="5"/>
      <c r="CJ576" s="4"/>
      <c r="CK576" s="4"/>
      <c r="CL576" s="4"/>
      <c r="CM576" s="4"/>
      <c r="CN576" s="4"/>
      <c r="CO576" s="4"/>
      <c r="CP576" s="4"/>
      <c r="CQ576" s="4"/>
      <c r="CR576" s="4"/>
      <c r="CS576" s="5"/>
      <c r="CT576" s="5"/>
    </row>
    <row r="577" spans="50:98" ht="21" hidden="1" customHeight="1" x14ac:dyDescent="0.25">
      <c r="AX577" s="218" t="str">
        <f>$Z$156</f>
        <v/>
      </c>
      <c r="AY577" s="101">
        <v>5</v>
      </c>
      <c r="AZ577" s="105" t="str">
        <f>IF(COUNTIFS($Z$154,"&lt;&gt;"&amp;""),$Z$154,"")</f>
        <v/>
      </c>
      <c r="BA577" s="105" t="str">
        <f t="shared" si="163"/>
        <v/>
      </c>
      <c r="BB577" s="105" t="str">
        <f t="shared" si="164"/>
        <v/>
      </c>
      <c r="BC577" s="105" t="str">
        <f>IF($AZ577="","",$AD$156)</f>
        <v/>
      </c>
      <c r="BD577" s="105" t="str">
        <f t="shared" si="166"/>
        <v/>
      </c>
      <c r="BE577" s="105" t="str">
        <f>IF(COUNTIFS($Z$154,"&lt;&gt;"&amp;""),ROUND($AE$156/14,1),"")</f>
        <v/>
      </c>
      <c r="BF577" s="105" t="str">
        <f>IF(COUNTIFS($Z$154,"&lt;&gt;"&amp;""),ROUND(($AF$156+$AG$156+$AH$156)/14,1),"")</f>
        <v/>
      </c>
      <c r="BG577" s="105" t="str">
        <f>IF(COUNTIFS($Z$154,"&lt;&gt;"&amp;""),ROUND(($AE$156+$AF$156+$AG$156+$AH$156)/14,1),"")</f>
        <v/>
      </c>
      <c r="BH577" s="105" t="str">
        <f>IF(COUNTIFS($Z$154,"&lt;&gt;"&amp;""),ROUND($AE$156,1),"")</f>
        <v/>
      </c>
      <c r="BI577" s="105" t="str">
        <f>IF(COUNTIFS($Z$154,"&lt;&gt;"&amp;""),ROUND(($AF$156+$AG$156+$AH$156),1),"")</f>
        <v/>
      </c>
      <c r="BJ577" s="105" t="str">
        <f>IF(COUNTIFS($Z$154,"&lt;&gt;"&amp;""),ROUND(($AE$156+$AF$156+$AG$156+$AH$156),1),"")</f>
        <v/>
      </c>
      <c r="BK577" s="101"/>
      <c r="BL577" s="105"/>
      <c r="BM577" s="105"/>
      <c r="BN577" s="101"/>
      <c r="BO577" s="105"/>
      <c r="BP577" s="105"/>
      <c r="BQ577" s="105" t="str">
        <f>IF(COUNTIFS($Z$154,"&lt;&gt;"&amp;""),IF($AK$156&lt;&gt;"",ROUND($AK$156/14,1),""),"")</f>
        <v/>
      </c>
      <c r="BR577" s="105" t="str">
        <f>IF(COUNTIFS($Z$154,"&lt;&gt;"&amp;""),IF($AK$156&lt;&gt;"",ROUND($AK$156,1),""),"")</f>
        <v/>
      </c>
      <c r="BS577" s="105" t="str">
        <f>IF($AZ577="","",$AC$156)</f>
        <v/>
      </c>
      <c r="BT577" s="104" t="str">
        <f>IF(COUNTIFS($Z$154,"&lt;&gt;"&amp;""),$AJ$156,"")</f>
        <v/>
      </c>
      <c r="BU577" s="104" t="str">
        <f t="shared" si="167"/>
        <v/>
      </c>
      <c r="BV577" s="105" t="str">
        <f t="shared" si="168"/>
        <v/>
      </c>
      <c r="BW577" s="101" t="str">
        <f t="shared" si="165"/>
        <v/>
      </c>
      <c r="BY577" s="4"/>
      <c r="BZ577" s="4"/>
      <c r="CA577" s="4"/>
      <c r="CB577" s="4"/>
      <c r="CC577" s="4"/>
      <c r="CD577" s="4"/>
      <c r="CE577" s="4"/>
      <c r="CF577" s="4"/>
      <c r="CG577" s="5"/>
      <c r="CH577" s="5"/>
      <c r="CI577" s="5"/>
      <c r="CJ577" s="4"/>
      <c r="CK577" s="4"/>
      <c r="CL577" s="4"/>
      <c r="CM577" s="4"/>
      <c r="CN577" s="4"/>
      <c r="CO577" s="4"/>
      <c r="CP577" s="4"/>
      <c r="CQ577" s="4"/>
      <c r="CR577" s="4"/>
      <c r="CS577" s="5"/>
      <c r="CT577" s="5"/>
    </row>
    <row r="578" spans="50:98" ht="21" hidden="1" customHeight="1" x14ac:dyDescent="0.25">
      <c r="AX578" s="218" t="str">
        <f>$Z$159</f>
        <v/>
      </c>
      <c r="AY578" s="101">
        <v>6</v>
      </c>
      <c r="AZ578" s="105" t="str">
        <f>IF(COUNTIFS($Z$157,"&lt;&gt;"&amp;""),$Z$157,"")</f>
        <v/>
      </c>
      <c r="BA578" s="105" t="str">
        <f t="shared" si="163"/>
        <v/>
      </c>
      <c r="BB578" s="105" t="str">
        <f t="shared" si="164"/>
        <v/>
      </c>
      <c r="BC578" s="105" t="str">
        <f>IF($AZ578="","",$AD$159)</f>
        <v/>
      </c>
      <c r="BD578" s="105" t="str">
        <f t="shared" si="166"/>
        <v/>
      </c>
      <c r="BE578" s="105" t="str">
        <f>IF(COUNTIFS($Z$157,"&lt;&gt;"&amp;""),ROUND($AE$159/14,1),"")</f>
        <v/>
      </c>
      <c r="BF578" s="105" t="str">
        <f>IF(COUNTIFS($Z$157,"&lt;&gt;"&amp;""),ROUND(($AF$159+$AG$159+$AH$159)/14,1),"")</f>
        <v/>
      </c>
      <c r="BG578" s="105" t="str">
        <f>IF(COUNTIFS($Z$157,"&lt;&gt;"&amp;""),ROUND(($AE$159+$AF$159+$AG$159+$AH$159)/14,1),"")</f>
        <v/>
      </c>
      <c r="BH578" s="105" t="str">
        <f>IF(COUNTIFS($Z$157,"&lt;&gt;"&amp;""),ROUND($AE$159,1),"")</f>
        <v/>
      </c>
      <c r="BI578" s="105" t="str">
        <f>IF(COUNTIFS($Z$157,"&lt;&gt;"&amp;""),ROUND(($AF$159+$AG$159+$AH$159),1),"")</f>
        <v/>
      </c>
      <c r="BJ578" s="105" t="str">
        <f>IF(COUNTIFS($Z$157,"&lt;&gt;"&amp;""),ROUND(($AE$159+$AF$159+$AG$159+$AH$159),1),"")</f>
        <v/>
      </c>
      <c r="BK578" s="101"/>
      <c r="BL578" s="105"/>
      <c r="BM578" s="105"/>
      <c r="BN578" s="101"/>
      <c r="BO578" s="105"/>
      <c r="BP578" s="105"/>
      <c r="BQ578" s="105" t="str">
        <f>IF(COUNTIFS($Z$157,"&lt;&gt;"&amp;""),IF($AK$159&lt;&gt;"",ROUND($AK$159/14,1),""),"")</f>
        <v/>
      </c>
      <c r="BR578" s="105" t="str">
        <f>IF(COUNTIFS($Z$157,"&lt;&gt;"&amp;""),IF($AK$159&lt;&gt;"",ROUND($AK$159,1),""),"")</f>
        <v/>
      </c>
      <c r="BS578" s="105" t="str">
        <f>IF($AZ578="","",$AC$159)</f>
        <v/>
      </c>
      <c r="BT578" s="104" t="str">
        <f>IF(COUNTIFS($Z$157,"&lt;&gt;"&amp;""),$AJ$159,"")</f>
        <v/>
      </c>
      <c r="BU578" s="104" t="str">
        <f t="shared" si="167"/>
        <v/>
      </c>
      <c r="BV578" s="105" t="str">
        <f t="shared" si="168"/>
        <v/>
      </c>
      <c r="BW578" s="101" t="str">
        <f t="shared" si="165"/>
        <v/>
      </c>
      <c r="BY578" s="4"/>
      <c r="BZ578" s="4"/>
      <c r="CA578" s="4"/>
      <c r="CB578" s="4"/>
      <c r="CC578" s="4"/>
      <c r="CD578" s="4"/>
      <c r="CE578" s="4"/>
      <c r="CF578" s="4"/>
      <c r="CG578" s="5"/>
      <c r="CH578" s="5"/>
      <c r="CI578" s="5"/>
      <c r="CJ578" s="4"/>
      <c r="CK578" s="4"/>
      <c r="CL578" s="4"/>
      <c r="CM578" s="4"/>
      <c r="CN578" s="4"/>
      <c r="CO578" s="4"/>
      <c r="CP578" s="4"/>
      <c r="CQ578" s="4"/>
      <c r="CR578" s="4"/>
      <c r="CS578" s="5"/>
      <c r="CT578" s="5"/>
    </row>
    <row r="579" spans="50:98" ht="21" hidden="1" customHeight="1" x14ac:dyDescent="0.25">
      <c r="AX579" s="218" t="str">
        <f>$Z$162</f>
        <v/>
      </c>
      <c r="AY579" s="101">
        <v>7</v>
      </c>
      <c r="AZ579" s="105" t="str">
        <f>IF(COUNTIFS($Z$160,"&lt;&gt;"&amp;""),$Z$160,"")</f>
        <v/>
      </c>
      <c r="BA579" s="105" t="str">
        <f t="shared" si="163"/>
        <v/>
      </c>
      <c r="BB579" s="105" t="str">
        <f t="shared" si="164"/>
        <v/>
      </c>
      <c r="BC579" s="105" t="str">
        <f>IF($AZ579="","",$AD$162)</f>
        <v/>
      </c>
      <c r="BD579" s="105" t="str">
        <f t="shared" si="166"/>
        <v/>
      </c>
      <c r="BE579" s="105" t="str">
        <f>IF(COUNTIFS($Z$160,"&lt;&gt;"&amp;""),ROUND($AE$162/14,1),"")</f>
        <v/>
      </c>
      <c r="BF579" s="105" t="str">
        <f>IF(COUNTIFS($Z$160,"&lt;&gt;"&amp;""),ROUND(($AF$162+$AG$162+$AH$162)/14,1),"")</f>
        <v/>
      </c>
      <c r="BG579" s="105" t="str">
        <f>IF(COUNTIFS($Z$160,"&lt;&gt;"&amp;""),ROUND(($AE$162+$AF$162+$AG$162+$AH$162)/14,1),"")</f>
        <v/>
      </c>
      <c r="BH579" s="105" t="str">
        <f>IF(COUNTIFS($Z$160,"&lt;&gt;"&amp;""),ROUND($AE$162,1),"")</f>
        <v/>
      </c>
      <c r="BI579" s="105" t="str">
        <f>IF(COUNTIFS($Z$160,"&lt;&gt;"&amp;""),ROUND(($AF$162+$AG$162+$AH$162),1),"")</f>
        <v/>
      </c>
      <c r="BJ579" s="105" t="str">
        <f>IF(COUNTIFS($Z$160,"&lt;&gt;"&amp;""),ROUND(($AE$162+$AF$162+$AG$162+$AH$162),1),"")</f>
        <v/>
      </c>
      <c r="BK579" s="101"/>
      <c r="BL579" s="105"/>
      <c r="BM579" s="105"/>
      <c r="BN579" s="101"/>
      <c r="BO579" s="105"/>
      <c r="BP579" s="105"/>
      <c r="BQ579" s="105" t="str">
        <f>IF(COUNTIFS($Z$160,"&lt;&gt;"&amp;""),IF($AK$162&lt;&gt;"",ROUND($AK$162/14,1),""),"")</f>
        <v/>
      </c>
      <c r="BR579" s="105" t="str">
        <f>IF(COUNTIFS($Z$160,"&lt;&gt;"&amp;""),IF($AK$162&lt;&gt;"",ROUND($AK$162,1),""),"")</f>
        <v/>
      </c>
      <c r="BS579" s="105" t="str">
        <f>IF($AZ579="","",$AC$162)</f>
        <v/>
      </c>
      <c r="BT579" s="104" t="str">
        <f>IF(COUNTIFS($Z$160,"&lt;&gt;"&amp;""),$AJ$162,"")</f>
        <v/>
      </c>
      <c r="BU579" s="104" t="str">
        <f t="shared" si="167"/>
        <v/>
      </c>
      <c r="BV579" s="105" t="str">
        <f t="shared" si="168"/>
        <v/>
      </c>
      <c r="BW579" s="101" t="str">
        <f t="shared" si="165"/>
        <v/>
      </c>
      <c r="BY579" s="4"/>
      <c r="BZ579" s="4"/>
      <c r="CA579" s="4"/>
      <c r="CB579" s="4"/>
      <c r="CC579" s="4"/>
      <c r="CD579" s="4"/>
      <c r="CE579" s="4"/>
      <c r="CF579" s="4"/>
      <c r="CG579" s="5"/>
      <c r="CH579" s="5"/>
      <c r="CI579" s="5"/>
      <c r="CJ579" s="4"/>
      <c r="CK579" s="4"/>
      <c r="CL579" s="4"/>
      <c r="CM579" s="4"/>
      <c r="CN579" s="4"/>
      <c r="CO579" s="4"/>
      <c r="CP579" s="4"/>
      <c r="CQ579" s="4"/>
      <c r="CR579" s="4"/>
      <c r="CS579" s="5"/>
      <c r="CT579" s="5"/>
    </row>
    <row r="580" spans="50:98" ht="21" hidden="1" customHeight="1" x14ac:dyDescent="0.25">
      <c r="AX580" s="218" t="str">
        <f>$Z$165</f>
        <v/>
      </c>
      <c r="AY580" s="101">
        <v>8</v>
      </c>
      <c r="AZ580" s="105" t="str">
        <f>IF(COUNTIFS($Z$163,"&lt;&gt;"&amp;""),$Z$163,"")</f>
        <v/>
      </c>
      <c r="BA580" s="105" t="str">
        <f t="shared" si="163"/>
        <v/>
      </c>
      <c r="BB580" s="105" t="str">
        <f t="shared" si="164"/>
        <v/>
      </c>
      <c r="BC580" s="105" t="str">
        <f>IF($AZ580="","",$AD$165)</f>
        <v/>
      </c>
      <c r="BD580" s="105" t="str">
        <f t="shared" si="166"/>
        <v/>
      </c>
      <c r="BE580" s="105" t="str">
        <f>IF(COUNTIFS($Z$163,"&lt;&gt;"&amp;""),ROUND($AE$165/14,1),"")</f>
        <v/>
      </c>
      <c r="BF580" s="105" t="str">
        <f>IF(COUNTIFS($Z$163,"&lt;&gt;"&amp;""),ROUND(($AF$165+$AG$165+$AH$165)/14,1),"")</f>
        <v/>
      </c>
      <c r="BG580" s="105" t="str">
        <f>IF(COUNTIFS($Z$163,"&lt;&gt;"&amp;""),ROUND(($AE$165+$AF$165+$AG$165+$AH$165)/14,1),"")</f>
        <v/>
      </c>
      <c r="BH580" s="105" t="str">
        <f>IF(COUNTIFS($Z$163,"&lt;&gt;"&amp;""),ROUND($AE$165,1),"")</f>
        <v/>
      </c>
      <c r="BI580" s="105" t="str">
        <f>IF(COUNTIFS($Z$163,"&lt;&gt;"&amp;""),ROUND(($AF$165+$AG$165+$AH$165),1),"")</f>
        <v/>
      </c>
      <c r="BJ580" s="105" t="str">
        <f>IF(COUNTIFS($Z$163,"&lt;&gt;"&amp;""),ROUND(($AE$165+$AF$165+$AG$165+$AH$165),1),"")</f>
        <v/>
      </c>
      <c r="BK580" s="101"/>
      <c r="BL580" s="105"/>
      <c r="BM580" s="105"/>
      <c r="BN580" s="101"/>
      <c r="BO580" s="105"/>
      <c r="BP580" s="105"/>
      <c r="BQ580" s="105" t="str">
        <f>IF(COUNTIFS($Z$163,"&lt;&gt;"&amp;""),IF($AK$165&lt;&gt;"",ROUND($AK$165/14,1),""),"")</f>
        <v/>
      </c>
      <c r="BR580" s="105" t="str">
        <f>IF(COUNTIFS($Z$163,"&lt;&gt;"&amp;""),IF($AK$165&lt;&gt;"",ROUND($AK$165,1),""),"")</f>
        <v/>
      </c>
      <c r="BS580" s="105" t="str">
        <f>IF($AZ580="","",$AC$165)</f>
        <v/>
      </c>
      <c r="BT580" s="104" t="str">
        <f>IF(COUNTIFS($Z$163,"&lt;&gt;"&amp;""),$AJ$165,"")</f>
        <v/>
      </c>
      <c r="BU580" s="104" t="str">
        <f t="shared" si="167"/>
        <v/>
      </c>
      <c r="BV580" s="105" t="str">
        <f t="shared" si="168"/>
        <v/>
      </c>
      <c r="BW580" s="101" t="str">
        <f t="shared" si="165"/>
        <v/>
      </c>
      <c r="BY580" s="4"/>
      <c r="BZ580" s="4"/>
      <c r="CA580" s="4"/>
      <c r="CB580" s="4"/>
      <c r="CC580" s="4"/>
      <c r="CD580" s="4"/>
      <c r="CE580" s="4"/>
      <c r="CF580" s="4"/>
      <c r="CG580" s="5"/>
      <c r="CH580" s="5"/>
      <c r="CI580" s="5"/>
      <c r="CJ580" s="4"/>
      <c r="CK580" s="4"/>
      <c r="CL580" s="4"/>
      <c r="CM580" s="4"/>
      <c r="CN580" s="4"/>
      <c r="CO580" s="4"/>
      <c r="CP580" s="4"/>
      <c r="CQ580" s="4"/>
      <c r="CR580" s="4"/>
      <c r="CS580" s="5"/>
      <c r="CT580" s="5"/>
    </row>
    <row r="581" spans="50:98" ht="21" hidden="1" customHeight="1" x14ac:dyDescent="0.25">
      <c r="AX581" s="218" t="str">
        <f>$Z$168</f>
        <v/>
      </c>
      <c r="AY581" s="101">
        <v>9</v>
      </c>
      <c r="AZ581" s="105" t="str">
        <f>IF(COUNTIFS($Z$166,"&lt;&gt;"&amp;""),$Z$166,"")</f>
        <v/>
      </c>
      <c r="BA581" s="105" t="str">
        <f t="shared" si="163"/>
        <v/>
      </c>
      <c r="BB581" s="105" t="str">
        <f t="shared" si="164"/>
        <v/>
      </c>
      <c r="BC581" s="105" t="str">
        <f>IF($AZ581="","",$AD$168)</f>
        <v/>
      </c>
      <c r="BD581" s="105" t="str">
        <f t="shared" si="166"/>
        <v/>
      </c>
      <c r="BE581" s="105" t="str">
        <f>IF(COUNTIFS($Z$166,"&lt;&gt;"&amp;""),ROUND($AE$168/14,1),"")</f>
        <v/>
      </c>
      <c r="BF581" s="105" t="str">
        <f>IF(COUNTIFS($Z$166,"&lt;&gt;"&amp;""),ROUND(($AF$168+$AG$168+$AH$168)/14,1),"")</f>
        <v/>
      </c>
      <c r="BG581" s="105" t="str">
        <f>IF(COUNTIFS($Z$166,"&lt;&gt;"&amp;""),ROUND(($AE$168+$AF$168+$AG$168+$AH$168)/14,1),"")</f>
        <v/>
      </c>
      <c r="BH581" s="105" t="str">
        <f>IF(COUNTIFS($Z$166,"&lt;&gt;"&amp;""),ROUND($AE$168,1),"")</f>
        <v/>
      </c>
      <c r="BI581" s="105" t="str">
        <f>IF(COUNTIFS($Z$166,"&lt;&gt;"&amp;""),ROUND(($AF$168+$AG$168+$AH$168),1),"")</f>
        <v/>
      </c>
      <c r="BJ581" s="105" t="str">
        <f>IF(COUNTIFS($Z$166,"&lt;&gt;"&amp;""),ROUND(($AE$168+$AF$168+$AG$168+$AH$168),1),"")</f>
        <v/>
      </c>
      <c r="BK581" s="101"/>
      <c r="BL581" s="105"/>
      <c r="BM581" s="105"/>
      <c r="BN581" s="101"/>
      <c r="BO581" s="105"/>
      <c r="BP581" s="105"/>
      <c r="BQ581" s="105" t="str">
        <f>IF(COUNTIFS($Z$166,"&lt;&gt;"&amp;""),IF($AK$168&lt;&gt;"",ROUND($AK$168/14,1),""),"")</f>
        <v/>
      </c>
      <c r="BR581" s="105" t="str">
        <f>IF(COUNTIFS($Z$166,"&lt;&gt;"&amp;""),IF($AK$168&lt;&gt;"",ROUND($AK$168,1),""),"")</f>
        <v/>
      </c>
      <c r="BS581" s="105" t="str">
        <f>IF($AZ581="","",$AC$168)</f>
        <v/>
      </c>
      <c r="BT581" s="104" t="str">
        <f>IF(COUNTIFS($Z$166,"&lt;&gt;"&amp;""),$AJ$168,"")</f>
        <v/>
      </c>
      <c r="BU581" s="104" t="str">
        <f t="shared" si="167"/>
        <v/>
      </c>
      <c r="BV581" s="105" t="str">
        <f t="shared" si="168"/>
        <v/>
      </c>
      <c r="BW581" s="101" t="str">
        <f t="shared" si="165"/>
        <v/>
      </c>
      <c r="BY581" s="4"/>
      <c r="BZ581" s="4"/>
      <c r="CA581" s="4"/>
      <c r="CB581" s="4"/>
      <c r="CC581" s="4"/>
      <c r="CD581" s="4"/>
      <c r="CE581" s="4"/>
      <c r="CF581" s="4"/>
      <c r="CG581" s="5"/>
      <c r="CH581" s="5"/>
      <c r="CI581" s="5"/>
      <c r="CJ581" s="4"/>
      <c r="CK581" s="4"/>
      <c r="CL581" s="4"/>
      <c r="CM581" s="4"/>
      <c r="CN581" s="4"/>
      <c r="CO581" s="4"/>
      <c r="CP581" s="4"/>
      <c r="CQ581" s="4"/>
      <c r="CR581" s="4"/>
      <c r="CS581" s="5"/>
      <c r="CT581" s="5"/>
    </row>
    <row r="582" spans="50:98" ht="21" hidden="1" customHeight="1" x14ac:dyDescent="0.25">
      <c r="AX582" s="218" t="str">
        <f>$Z$171</f>
        <v/>
      </c>
      <c r="AY582" s="101">
        <v>10</v>
      </c>
      <c r="AZ582" s="105" t="str">
        <f>IF(COUNTIFS($Z$169,"&lt;&gt;"&amp;""),$Z$169,"")</f>
        <v/>
      </c>
      <c r="BA582" s="105" t="str">
        <f t="shared" si="163"/>
        <v/>
      </c>
      <c r="BB582" s="105" t="str">
        <f t="shared" si="164"/>
        <v/>
      </c>
      <c r="BC582" s="105" t="str">
        <f>IF($AZ582="","",$AD$171)</f>
        <v/>
      </c>
      <c r="BD582" s="105" t="str">
        <f t="shared" si="166"/>
        <v/>
      </c>
      <c r="BE582" s="105" t="str">
        <f>IF(COUNTIFS($Z$169,"&lt;&gt;"&amp;""),ROUND($AE$171/14,1),"")</f>
        <v/>
      </c>
      <c r="BF582" s="105" t="str">
        <f>IF(COUNTIFS($Z$169,"&lt;&gt;"&amp;""),ROUND(($AF$171+$AG$171+$AH$171)/14,1),"")</f>
        <v/>
      </c>
      <c r="BG582" s="105" t="str">
        <f>IF(COUNTIFS($Z$169,"&lt;&gt;"&amp;""),ROUND(($AE$171+$AF$171+$AG$171+$AH$171)/14,1),"")</f>
        <v/>
      </c>
      <c r="BH582" s="105" t="str">
        <f>IF(COUNTIFS($Z$169,"&lt;&gt;"&amp;""),ROUND($AE$171,1),"")</f>
        <v/>
      </c>
      <c r="BI582" s="105" t="str">
        <f>IF(COUNTIFS($Z$169,"&lt;&gt;"&amp;""),ROUND(($AF$171+$AG$171+$AH$171),1),"")</f>
        <v/>
      </c>
      <c r="BJ582" s="105" t="str">
        <f>IF(COUNTIFS($Z$169,"&lt;&gt;"&amp;""),ROUND(($AE$171+$AF$171+$AG$171+$AH$171),1),"")</f>
        <v/>
      </c>
      <c r="BK582" s="101"/>
      <c r="BL582" s="105"/>
      <c r="BM582" s="105"/>
      <c r="BN582" s="101"/>
      <c r="BO582" s="105"/>
      <c r="BP582" s="105"/>
      <c r="BQ582" s="105" t="str">
        <f>IF(COUNTIFS($Z$169,"&lt;&gt;"&amp;""),IF($AK$171&lt;&gt;"",ROUND($AK$171/14,1),""),"")</f>
        <v/>
      </c>
      <c r="BR582" s="105" t="str">
        <f>IF(COUNTIFS($Z$169,"&lt;&gt;"&amp;""),IF($AK$171&lt;&gt;"",ROUND($AK$171,1),""),"")</f>
        <v/>
      </c>
      <c r="BS582" s="105" t="str">
        <f>IF($AZ582="","",$AC$171)</f>
        <v/>
      </c>
      <c r="BT582" s="104" t="str">
        <f>IF(COUNTIFS($Z$169,"&lt;&gt;"&amp;""),$AJ$171,"")</f>
        <v/>
      </c>
      <c r="BU582" s="104" t="str">
        <f t="shared" si="167"/>
        <v/>
      </c>
      <c r="BV582" s="105" t="str">
        <f t="shared" si="168"/>
        <v/>
      </c>
      <c r="BW582" s="101" t="str">
        <f t="shared" si="165"/>
        <v/>
      </c>
      <c r="BY582" s="4"/>
      <c r="BZ582" s="4"/>
      <c r="CA582" s="4"/>
      <c r="CB582" s="4"/>
      <c r="CC582" s="4"/>
      <c r="CD582" s="4"/>
      <c r="CE582" s="4"/>
      <c r="CF582" s="4"/>
      <c r="CG582" s="5"/>
      <c r="CH582" s="5"/>
      <c r="CI582" s="5"/>
      <c r="CJ582" s="4"/>
      <c r="CK582" s="4"/>
      <c r="CL582" s="4"/>
      <c r="CM582" s="4"/>
      <c r="CN582" s="4"/>
      <c r="CO582" s="4"/>
      <c r="CP582" s="4"/>
      <c r="CQ582" s="4"/>
      <c r="CR582" s="4"/>
      <c r="CS582" s="5"/>
      <c r="CT582" s="5"/>
    </row>
    <row r="583" spans="50:98" ht="21" hidden="1" customHeight="1" x14ac:dyDescent="0.25">
      <c r="AX583" s="218" t="str">
        <f>$Z$174</f>
        <v/>
      </c>
      <c r="AY583" s="101">
        <v>11</v>
      </c>
      <c r="AZ583" s="105" t="str">
        <f>IF(COUNTIFS($Z$172,"&lt;&gt;"&amp;""),$Z$172,"")</f>
        <v/>
      </c>
      <c r="BA583" s="105" t="str">
        <f t="shared" si="163"/>
        <v/>
      </c>
      <c r="BB583" s="105" t="str">
        <f t="shared" si="164"/>
        <v/>
      </c>
      <c r="BC583" s="105" t="str">
        <f>IF($AZ583="","",$AD$174)</f>
        <v/>
      </c>
      <c r="BD583" s="105" t="str">
        <f t="shared" si="166"/>
        <v/>
      </c>
      <c r="BE583" s="105" t="str">
        <f>IF(COUNTIFS($Z$172,"&lt;&gt;"&amp;""),ROUND($AE$174/14,1),"")</f>
        <v/>
      </c>
      <c r="BF583" s="105" t="str">
        <f>IF(COUNTIFS($Z$172,"&lt;&gt;"&amp;""),ROUND(($AF$174+$AG$174+$AH$174)/14,1),"")</f>
        <v/>
      </c>
      <c r="BG583" s="105" t="str">
        <f>IF(COUNTIFS($Z$172,"&lt;&gt;"&amp;""),ROUND(($AE$174+$AF$174+$AG$174+$AH$174)/14,1),"")</f>
        <v/>
      </c>
      <c r="BH583" s="105" t="str">
        <f>IF(COUNTIFS($Z$172,"&lt;&gt;"&amp;""),ROUND($AE$174,1),"")</f>
        <v/>
      </c>
      <c r="BI583" s="105" t="str">
        <f>IF(COUNTIFS($Z$172,"&lt;&gt;"&amp;""),ROUND(($AF$174+$AG$174+$AH$174),1),"")</f>
        <v/>
      </c>
      <c r="BJ583" s="105" t="str">
        <f>IF(COUNTIFS($Z$172,"&lt;&gt;"&amp;""),ROUND(($AE$174+$AF$174+$AG$174+$AH$174),1),"")</f>
        <v/>
      </c>
      <c r="BK583" s="101"/>
      <c r="BL583" s="105"/>
      <c r="BM583" s="105"/>
      <c r="BN583" s="101"/>
      <c r="BO583" s="105"/>
      <c r="BP583" s="105"/>
      <c r="BQ583" s="105" t="str">
        <f>IF(COUNTIFS($Z$172,"&lt;&gt;"&amp;""),IF($AK$174&lt;&gt;"",ROUND($AK$174/14,1),""),"")</f>
        <v/>
      </c>
      <c r="BR583" s="105" t="str">
        <f>IF(COUNTIFS($Z$172,"&lt;&gt;"&amp;""),IF($AK$174&lt;&gt;"",ROUND($AK$174,1),""),"")</f>
        <v/>
      </c>
      <c r="BS583" s="105" t="str">
        <f>IF($AZ583="","",$AC$174)</f>
        <v/>
      </c>
      <c r="BT583" s="104" t="str">
        <f>IF(COUNTIFS($Z$172,"&lt;&gt;"&amp;""),$AJ$174,"")</f>
        <v/>
      </c>
      <c r="BU583" s="104" t="str">
        <f t="shared" si="167"/>
        <v/>
      </c>
      <c r="BV583" s="105" t="str">
        <f t="shared" si="168"/>
        <v/>
      </c>
      <c r="BW583" s="101" t="str">
        <f t="shared" si="165"/>
        <v/>
      </c>
      <c r="BY583" s="4"/>
      <c r="BZ583" s="4"/>
      <c r="CA583" s="4"/>
      <c r="CB583" s="4"/>
      <c r="CC583" s="4"/>
      <c r="CD583" s="4"/>
      <c r="CE583" s="4"/>
      <c r="CF583" s="4"/>
      <c r="CG583" s="5"/>
      <c r="CH583" s="5"/>
      <c r="CI583" s="5"/>
      <c r="CJ583" s="4"/>
      <c r="CK583" s="4"/>
      <c r="CL583" s="4"/>
      <c r="CM583" s="4"/>
      <c r="CN583" s="4"/>
      <c r="CO583" s="4"/>
      <c r="CP583" s="4"/>
      <c r="CQ583" s="4"/>
      <c r="CR583" s="4"/>
      <c r="CS583" s="5"/>
      <c r="CT583" s="5"/>
    </row>
    <row r="584" spans="50:98" ht="21" hidden="1" customHeight="1" x14ac:dyDescent="0.25">
      <c r="AX584" s="218" t="str">
        <f>$Z$177</f>
        <v/>
      </c>
      <c r="AY584" s="101">
        <v>12</v>
      </c>
      <c r="AZ584" s="105" t="str">
        <f>IF(COUNTIFS($Z$175,"&lt;&gt;"&amp;""),$Z$175,"")</f>
        <v/>
      </c>
      <c r="BA584" s="105" t="str">
        <f t="shared" si="163"/>
        <v/>
      </c>
      <c r="BB584" s="105" t="str">
        <f t="shared" si="164"/>
        <v/>
      </c>
      <c r="BC584" s="105" t="str">
        <f>IF($AZ584="","",$AD$177)</f>
        <v/>
      </c>
      <c r="BD584" s="105" t="str">
        <f t="shared" si="166"/>
        <v/>
      </c>
      <c r="BE584" s="105" t="str">
        <f>IF(COUNTIFS($Z$175,"&lt;&gt;"&amp;""),ROUND($AE$177/14,1),"")</f>
        <v/>
      </c>
      <c r="BF584" s="105" t="str">
        <f>IF(COUNTIFS($Z$175,"&lt;&gt;"&amp;""),ROUND(($AF$177+$AG$177+$AH$177)/14,1),"")</f>
        <v/>
      </c>
      <c r="BG584" s="105" t="str">
        <f>IF(COUNTIFS($Z$175,"&lt;&gt;"&amp;""),ROUND(($AE$177+$AF$177+$AG$177+$AH$177)/14,1),"")</f>
        <v/>
      </c>
      <c r="BH584" s="105" t="str">
        <f>IF(COUNTIFS($Z$175,"&lt;&gt;"&amp;""),ROUND($AE$177,1),"")</f>
        <v/>
      </c>
      <c r="BI584" s="105" t="str">
        <f>IF(COUNTIFS($Z$175,"&lt;&gt;"&amp;""),ROUND(($AF$177+$AG$177+$AH$177),1),"")</f>
        <v/>
      </c>
      <c r="BJ584" s="105" t="str">
        <f>IF(COUNTIFS($Z$175,"&lt;&gt;"&amp;""),ROUND(($AE$177+$AF$177+$AG$177+$AH$177),1),"")</f>
        <v/>
      </c>
      <c r="BK584" s="101"/>
      <c r="BL584" s="105"/>
      <c r="BM584" s="105"/>
      <c r="BN584" s="101"/>
      <c r="BO584" s="105"/>
      <c r="BP584" s="105"/>
      <c r="BQ584" s="105" t="str">
        <f>IF(COUNTIFS($Z$175,"&lt;&gt;"&amp;""),IF($AK$177&lt;&gt;"",ROUND($AK$177/14,1),""),"")</f>
        <v/>
      </c>
      <c r="BR584" s="105" t="str">
        <f>IF(COUNTIFS($Z$175,"&lt;&gt;"&amp;""),IF($AK$177&lt;&gt;"",ROUND($AK$177,1),""),"")</f>
        <v/>
      </c>
      <c r="BS584" s="105" t="str">
        <f>IF($AZ584="","",$AC$177)</f>
        <v/>
      </c>
      <c r="BT584" s="104" t="str">
        <f>IF(COUNTIFS($Z$175,"&lt;&gt;"&amp;""),$AJ$177,"")</f>
        <v/>
      </c>
      <c r="BU584" s="104" t="str">
        <f t="shared" si="167"/>
        <v/>
      </c>
      <c r="BV584" s="105" t="str">
        <f t="shared" si="168"/>
        <v/>
      </c>
      <c r="BW584" s="101" t="str">
        <f t="shared" si="165"/>
        <v/>
      </c>
      <c r="BY584" s="4"/>
      <c r="BZ584" s="4"/>
      <c r="CA584" s="4"/>
      <c r="CB584" s="4"/>
      <c r="CC584" s="4"/>
      <c r="CD584" s="4"/>
      <c r="CE584" s="4"/>
      <c r="CF584" s="4"/>
      <c r="CG584" s="5"/>
      <c r="CH584" s="5"/>
      <c r="CI584" s="5"/>
      <c r="CJ584" s="4"/>
      <c r="CK584" s="4"/>
      <c r="CL584" s="4"/>
      <c r="CM584" s="4"/>
      <c r="CN584" s="4"/>
      <c r="CO584" s="4"/>
      <c r="CP584" s="4"/>
      <c r="CQ584" s="4"/>
      <c r="CR584" s="4"/>
      <c r="CS584" s="5"/>
      <c r="CT584" s="5"/>
    </row>
    <row r="585" spans="50:98" ht="21" hidden="1" customHeight="1" x14ac:dyDescent="0.25">
      <c r="AX585" s="414" t="s">
        <v>219</v>
      </c>
      <c r="AY585" s="415"/>
      <c r="AZ585" s="415"/>
      <c r="BA585" s="415"/>
      <c r="BB585" s="415"/>
      <c r="BC585" s="415"/>
      <c r="BD585" s="415"/>
      <c r="BE585" s="415"/>
      <c r="BF585" s="415"/>
      <c r="BG585" s="415"/>
      <c r="BH585" s="415"/>
      <c r="BI585" s="415"/>
      <c r="BJ585" s="415"/>
      <c r="BK585" s="415"/>
      <c r="BL585" s="415"/>
      <c r="BM585" s="415"/>
      <c r="BN585" s="415"/>
      <c r="BO585" s="415"/>
      <c r="BP585" s="415"/>
      <c r="BQ585" s="415"/>
      <c r="BR585" s="415"/>
      <c r="BS585" s="415"/>
      <c r="BT585" s="415"/>
      <c r="BU585" s="415"/>
      <c r="BV585" s="416"/>
      <c r="BW585" s="101" t="str">
        <f t="shared" si="165"/>
        <v/>
      </c>
      <c r="BY585" s="4"/>
      <c r="BZ585" s="4"/>
      <c r="CA585" s="4"/>
      <c r="CB585" s="4"/>
      <c r="CC585" s="4"/>
      <c r="CD585" s="4"/>
      <c r="CE585" s="4"/>
      <c r="CF585" s="4"/>
      <c r="CG585" s="5"/>
      <c r="CH585" s="5"/>
      <c r="CI585" s="5"/>
      <c r="CJ585" s="4"/>
      <c r="CK585" s="4"/>
      <c r="CL585" s="4"/>
      <c r="CM585" s="4"/>
      <c r="CN585" s="4"/>
      <c r="CO585" s="4"/>
      <c r="CP585" s="4"/>
      <c r="CQ585" s="4"/>
      <c r="CR585" s="4"/>
      <c r="CS585" s="5"/>
      <c r="CT585" s="5"/>
    </row>
    <row r="586" spans="50:98" ht="21" hidden="1" customHeight="1" x14ac:dyDescent="0.25">
      <c r="AX586" s="218" t="str">
        <f>$AL$144</f>
        <v/>
      </c>
      <c r="AY586" s="105">
        <v>1</v>
      </c>
      <c r="AZ586" s="105" t="str">
        <f>IF(COUNTIFS($AL$142,"&lt;&gt;"&amp;""),$AL$142,"")</f>
        <v/>
      </c>
      <c r="BA586" s="105" t="str">
        <f t="shared" ref="BA586:BA597" si="169">IF($AZ586="","",ROUND(RIGHT($AL$141,1)/2,0))</f>
        <v/>
      </c>
      <c r="BB586" s="105" t="str">
        <f t="shared" ref="BB586:BB597" si="170">IF($AZ586="","",RIGHT($AL$141,1))</f>
        <v/>
      </c>
      <c r="BC586" s="105" t="str">
        <f>IF($AZ586="","",$AP$144)</f>
        <v/>
      </c>
      <c r="BD586" s="105" t="str">
        <f>IF($AZ586="","","DO")</f>
        <v/>
      </c>
      <c r="BE586" s="105" t="str">
        <f>IF(COUNTIFS($AL$142,"&lt;&gt;"&amp;""),ROUND($AQ$144/14,1),"")</f>
        <v/>
      </c>
      <c r="BF586" s="105" t="str">
        <f t="shared" ref="BF586:BF597" si="171">IF(COUNTIFS($AL$142,"&lt;&gt;"&amp;""),ROUND(($AR$144+$AS$144+$AT$144)/14,1),"")</f>
        <v/>
      </c>
      <c r="BG586" s="105" t="str">
        <f>IF(COUNTIFS($AL$142,"&lt;&gt;"&amp;""),ROUND(($AQ$144+$AR$144+$AS$144+$AT$144)/14,1),"")</f>
        <v/>
      </c>
      <c r="BH586" s="105" t="str">
        <f>IF(COUNTIFS($AL$142,"&lt;&gt;"&amp;""),ROUND($AQ$144,1),"")</f>
        <v/>
      </c>
      <c r="BI586" s="105" t="str">
        <f t="shared" ref="BI586:BI597" si="172">IF(COUNTIFS($AL$142,"&lt;&gt;"&amp;""),ROUND(($AR$144+$AS$144+$AT$144),1),"")</f>
        <v/>
      </c>
      <c r="BJ586" s="105" t="str">
        <f>IF(COUNTIFS($AL$142,"&lt;&gt;"&amp;""),ROUND(($AQ$144+$AR$144+$AS$144+$AT$144),1),"")</f>
        <v/>
      </c>
      <c r="BK586" s="105"/>
      <c r="BL586" s="105"/>
      <c r="BM586" s="105"/>
      <c r="BN586" s="105"/>
      <c r="BO586" s="105"/>
      <c r="BP586" s="105"/>
      <c r="BQ586" s="105" t="str">
        <f>IF(COUNTIFS($AL$142,"&lt;&gt;"&amp;""),IF($AW$144&lt;&gt;"",ROUND($AW$144/14,1),""),"")</f>
        <v/>
      </c>
      <c r="BR586" s="105" t="str">
        <f>IF(COUNTIFS($AL$142,"&lt;&gt;"&amp;""),IF($AW$144&lt;&gt;"",ROUND($AW$144,1),""),"")</f>
        <v/>
      </c>
      <c r="BS586" s="105" t="str">
        <f>IF($AZ586="","",$AO$144)</f>
        <v/>
      </c>
      <c r="BT586" s="104" t="str">
        <f>IF(COUNTIFS($AL$142,"&lt;&gt;"&amp;""),$AV$144,"")</f>
        <v/>
      </c>
      <c r="BU586" s="104" t="str">
        <f>IF($AZ586="","",IF($BG586&lt;&gt;"",$BG586,0)+IF($BM586&lt;&gt;"",$BM586,0)+IF($BQ586&lt;&gt;"",$BQ586,0))</f>
        <v/>
      </c>
      <c r="BV586" s="105" t="str">
        <f>IF($AZ586="","",IF($BJ586&lt;&gt;"",$BJ586,0)+IF($BP586&lt;&gt;"",$BP586,0)+IF($BR586&lt;&gt;"",$BR586,0))</f>
        <v/>
      </c>
      <c r="BW586" s="101" t="str">
        <f t="shared" si="165"/>
        <v/>
      </c>
      <c r="BY586" s="4"/>
      <c r="BZ586" s="4"/>
      <c r="CA586" s="4"/>
      <c r="CB586" s="4"/>
      <c r="CC586" s="4"/>
      <c r="CD586" s="4"/>
      <c r="CE586" s="4"/>
      <c r="CF586" s="4"/>
      <c r="CG586" s="5"/>
      <c r="CH586" s="5"/>
      <c r="CI586" s="5"/>
      <c r="CJ586" s="4"/>
      <c r="CK586" s="4"/>
      <c r="CL586" s="4"/>
      <c r="CM586" s="4"/>
      <c r="CN586" s="4"/>
      <c r="CO586" s="4"/>
      <c r="CP586" s="4"/>
      <c r="CQ586" s="4"/>
      <c r="CR586" s="4"/>
      <c r="CS586" s="5"/>
      <c r="CT586" s="5"/>
    </row>
    <row r="587" spans="50:98" ht="21" hidden="1" customHeight="1" x14ac:dyDescent="0.25">
      <c r="AX587" s="218" t="str">
        <f>$AL$147</f>
        <v/>
      </c>
      <c r="AY587" s="101">
        <v>2</v>
      </c>
      <c r="AZ587" s="105" t="str">
        <f>IF(COUNTIFS($AL$145,"&lt;&gt;"&amp;""),$AL$145,"")</f>
        <v/>
      </c>
      <c r="BA587" s="105" t="str">
        <f t="shared" si="169"/>
        <v/>
      </c>
      <c r="BB587" s="105" t="str">
        <f t="shared" si="170"/>
        <v/>
      </c>
      <c r="BC587" s="105" t="str">
        <f>IF($AZ587="","",$AP$147)</f>
        <v/>
      </c>
      <c r="BD587" s="105" t="str">
        <f t="shared" ref="BD587:BD597" si="173">IF($AZ587="","","DO")</f>
        <v/>
      </c>
      <c r="BE587" s="105" t="str">
        <f>IF(COUNTIFS($AL$145,"&lt;&gt;"&amp;""),ROUND($AQ$147/14,1),"")</f>
        <v/>
      </c>
      <c r="BF587" s="105" t="str">
        <f t="shared" si="171"/>
        <v/>
      </c>
      <c r="BG587" s="105" t="str">
        <f>IF(COUNTIFS($AL$145,"&lt;&gt;"&amp;""),ROUND(($AQ$147+$AR$147+$AS$147+$AT$147)/14,1),"")</f>
        <v/>
      </c>
      <c r="BH587" s="105" t="str">
        <f>IF(COUNTIFS($AL$145,"&lt;&gt;"&amp;""),ROUND($AQ$147,1),"")</f>
        <v/>
      </c>
      <c r="BI587" s="105" t="str">
        <f t="shared" si="172"/>
        <v/>
      </c>
      <c r="BJ587" s="105" t="str">
        <f>IF(COUNTIFS($AL$145,"&lt;&gt;"&amp;""),ROUND(($AQ$147+$AR$147+$AS$147+$AT$147),1),"")</f>
        <v/>
      </c>
      <c r="BK587" s="101"/>
      <c r="BL587" s="105"/>
      <c r="BM587" s="105"/>
      <c r="BN587" s="101"/>
      <c r="BO587" s="105"/>
      <c r="BP587" s="105"/>
      <c r="BQ587" s="105" t="str">
        <f>IF(COUNTIFS($AL$145,"&lt;&gt;"&amp;""),IF($AW$147&lt;&gt;"",ROUND($AW$147/14,1),""),"")</f>
        <v/>
      </c>
      <c r="BR587" s="105" t="str">
        <f>IF(COUNTIFS($AL$145,"&lt;&gt;"&amp;""),IF($AW$147&lt;&gt;"",ROUND($AW$147,1),""),"")</f>
        <v/>
      </c>
      <c r="BS587" s="105" t="str">
        <f>IF($AZ587="","",$AO$147)</f>
        <v/>
      </c>
      <c r="BT587" s="104" t="str">
        <f>IF(COUNTIFS($AL$145,"&lt;&gt;"&amp;""),$AV$147,"")</f>
        <v/>
      </c>
      <c r="BU587" s="104" t="str">
        <f t="shared" ref="BU587:BU597" si="174">IF($AZ587="","",IF($BG587&lt;&gt;"",$BG587,0)+IF($BM587&lt;&gt;"",$BM587,0)+IF($BQ587&lt;&gt;"",$BQ587,0))</f>
        <v/>
      </c>
      <c r="BV587" s="105" t="str">
        <f t="shared" ref="BV587:BV597" si="175">IF($AZ587="","",IF($BJ587&lt;&gt;"",$BJ587,0)+IF($BP587&lt;&gt;"",$BP587,0)+IF($BR587&lt;&gt;"",$BR587,0))</f>
        <v/>
      </c>
      <c r="BW587" s="101" t="str">
        <f t="shared" si="165"/>
        <v/>
      </c>
      <c r="BY587" s="4"/>
      <c r="BZ587" s="4"/>
      <c r="CA587" s="4"/>
      <c r="CB587" s="4"/>
      <c r="CC587" s="4"/>
      <c r="CD587" s="4"/>
      <c r="CE587" s="4"/>
      <c r="CF587" s="4"/>
      <c r="CG587" s="5"/>
      <c r="CH587" s="5"/>
      <c r="CI587" s="5"/>
      <c r="CJ587" s="4"/>
      <c r="CK587" s="4"/>
      <c r="CL587" s="4"/>
      <c r="CM587" s="4"/>
      <c r="CN587" s="4"/>
      <c r="CO587" s="4"/>
      <c r="CP587" s="4"/>
      <c r="CQ587" s="4"/>
      <c r="CR587" s="4"/>
      <c r="CS587" s="5"/>
      <c r="CT587" s="5"/>
    </row>
    <row r="588" spans="50:98" ht="21" hidden="1" customHeight="1" x14ac:dyDescent="0.25">
      <c r="AX588" s="218" t="str">
        <f>$AL$150</f>
        <v/>
      </c>
      <c r="AY588" s="101">
        <v>3</v>
      </c>
      <c r="AZ588" s="105" t="str">
        <f>IF(COUNTIFS($AL$148,"&lt;&gt;"&amp;""),$AL$148,"")</f>
        <v/>
      </c>
      <c r="BA588" s="105" t="str">
        <f t="shared" si="169"/>
        <v/>
      </c>
      <c r="BB588" s="105" t="str">
        <f t="shared" si="170"/>
        <v/>
      </c>
      <c r="BC588" s="105" t="str">
        <f>IF($AZ588="","",$AP$150)</f>
        <v/>
      </c>
      <c r="BD588" s="105" t="str">
        <f t="shared" si="173"/>
        <v/>
      </c>
      <c r="BE588" s="105" t="str">
        <f>IF(COUNTIFS($AL$148,"&lt;&gt;"&amp;""),ROUND($AQ$150/14,1),"")</f>
        <v/>
      </c>
      <c r="BF588" s="105" t="str">
        <f t="shared" si="171"/>
        <v/>
      </c>
      <c r="BG588" s="105" t="str">
        <f>IF(COUNTIFS($AL$148,"&lt;&gt;"&amp;""),ROUND(($AQ$150+$AR$150+$AS$150+$AT$150)/14,1),"")</f>
        <v/>
      </c>
      <c r="BH588" s="105" t="str">
        <f>IF(COUNTIFS($AL$148,"&lt;&gt;"&amp;""),ROUND($AQ$150,1),"")</f>
        <v/>
      </c>
      <c r="BI588" s="105" t="str">
        <f t="shared" si="172"/>
        <v/>
      </c>
      <c r="BJ588" s="105" t="str">
        <f>IF(COUNTIFS($AL$148,"&lt;&gt;"&amp;""),ROUND(($AQ$150+$AR$150+$AS$150+$AT$150),1),"")</f>
        <v/>
      </c>
      <c r="BK588" s="101"/>
      <c r="BL588" s="105"/>
      <c r="BM588" s="105"/>
      <c r="BN588" s="101"/>
      <c r="BO588" s="105"/>
      <c r="BP588" s="105"/>
      <c r="BQ588" s="105" t="str">
        <f>IF(COUNTIFS($AL$148,"&lt;&gt;"&amp;""),IF($AW$150&lt;&gt;"",ROUND($AW$150/14,1),""),"")</f>
        <v/>
      </c>
      <c r="BR588" s="105" t="str">
        <f>IF(COUNTIFS($AL$148,"&lt;&gt;"&amp;""),IF($AW$150&lt;&gt;"",ROUND($AW$150,1),""),"")</f>
        <v/>
      </c>
      <c r="BS588" s="105" t="str">
        <f>IF($AZ588="","",$AO$150)</f>
        <v/>
      </c>
      <c r="BT588" s="104" t="str">
        <f>IF(COUNTIFS($AL$148,"&lt;&gt;"&amp;""),$AV$150,"")</f>
        <v/>
      </c>
      <c r="BU588" s="104" t="str">
        <f t="shared" si="174"/>
        <v/>
      </c>
      <c r="BV588" s="105" t="str">
        <f t="shared" si="175"/>
        <v/>
      </c>
      <c r="BW588" s="101" t="str">
        <f t="shared" si="165"/>
        <v/>
      </c>
      <c r="BY588" s="4"/>
      <c r="BZ588" s="4"/>
      <c r="CA588" s="4"/>
      <c r="CB588" s="4"/>
      <c r="CC588" s="4"/>
      <c r="CD588" s="4"/>
      <c r="CE588" s="4"/>
      <c r="CF588" s="4"/>
      <c r="CG588" s="5"/>
      <c r="CH588" s="5"/>
      <c r="CI588" s="5"/>
      <c r="CJ588" s="4"/>
      <c r="CK588" s="4"/>
      <c r="CL588" s="4"/>
      <c r="CM588" s="4"/>
      <c r="CN588" s="4"/>
      <c r="CO588" s="4"/>
      <c r="CP588" s="4"/>
      <c r="CQ588" s="4"/>
      <c r="CR588" s="4"/>
      <c r="CS588" s="5"/>
      <c r="CT588" s="5"/>
    </row>
    <row r="589" spans="50:98" ht="21" hidden="1" customHeight="1" x14ac:dyDescent="0.25">
      <c r="AX589" s="218" t="str">
        <f>$AL$153</f>
        <v/>
      </c>
      <c r="AY589" s="101">
        <v>4</v>
      </c>
      <c r="AZ589" s="105" t="str">
        <f>IF(COUNTIFS($AL$151,"&lt;&gt;"&amp;""),$AL$151,"")</f>
        <v/>
      </c>
      <c r="BA589" s="105" t="str">
        <f t="shared" si="169"/>
        <v/>
      </c>
      <c r="BB589" s="105" t="str">
        <f t="shared" si="170"/>
        <v/>
      </c>
      <c r="BC589" s="105" t="str">
        <f>IF($AZ589="","",$AP$153)</f>
        <v/>
      </c>
      <c r="BD589" s="105" t="str">
        <f t="shared" si="173"/>
        <v/>
      </c>
      <c r="BE589" s="105" t="str">
        <f>IF(COUNTIFS($AL$151,"&lt;&gt;"&amp;""),ROUND($AQ$153/14,1),"")</f>
        <v/>
      </c>
      <c r="BF589" s="105" t="str">
        <f t="shared" si="171"/>
        <v/>
      </c>
      <c r="BG589" s="105" t="str">
        <f>IF(COUNTIFS($AL$151,"&lt;&gt;"&amp;""),ROUND(($AQ$153+$AR$153+$AS$153+$AT$153)/14,1),"")</f>
        <v/>
      </c>
      <c r="BH589" s="105" t="str">
        <f>IF(COUNTIFS($AL$151,"&lt;&gt;"&amp;""),ROUND($AQ$153,1),"")</f>
        <v/>
      </c>
      <c r="BI589" s="105" t="str">
        <f t="shared" si="172"/>
        <v/>
      </c>
      <c r="BJ589" s="105" t="str">
        <f>IF(COUNTIFS($AL$151,"&lt;&gt;"&amp;""),ROUND(($AQ$153+$AR$153+$AS$153+$AT$153),1),"")</f>
        <v/>
      </c>
      <c r="BK589" s="101"/>
      <c r="BL589" s="105"/>
      <c r="BM589" s="105"/>
      <c r="BN589" s="101"/>
      <c r="BO589" s="105"/>
      <c r="BP589" s="105"/>
      <c r="BQ589" s="105" t="str">
        <f>IF(COUNTIFS($AL$151,"&lt;&gt;"&amp;""),IF($AW$153&lt;&gt;"",ROUND($AW$153/14,1),""),"")</f>
        <v/>
      </c>
      <c r="BR589" s="105" t="str">
        <f>IF(COUNTIFS($AL$151,"&lt;&gt;"&amp;""),IF($AW$153&lt;&gt;"",ROUND($AW$153,1),""),"")</f>
        <v/>
      </c>
      <c r="BS589" s="105" t="str">
        <f>IF($AZ589="","",$AO$153)</f>
        <v/>
      </c>
      <c r="BT589" s="104" t="str">
        <f>IF(COUNTIFS($AL$151,"&lt;&gt;"&amp;""),$AV$153,"")</f>
        <v/>
      </c>
      <c r="BU589" s="104" t="str">
        <f t="shared" si="174"/>
        <v/>
      </c>
      <c r="BV589" s="105" t="str">
        <f t="shared" si="175"/>
        <v/>
      </c>
      <c r="BW589" s="101" t="str">
        <f t="shared" si="165"/>
        <v/>
      </c>
      <c r="BY589" s="4"/>
      <c r="BZ589" s="4"/>
      <c r="CA589" s="4"/>
      <c r="CB589" s="4"/>
      <c r="CC589" s="4"/>
      <c r="CD589" s="4"/>
      <c r="CE589" s="4"/>
      <c r="CF589" s="4"/>
      <c r="CG589" s="5"/>
      <c r="CH589" s="5"/>
      <c r="CI589" s="5"/>
      <c r="CJ589" s="4"/>
      <c r="CK589" s="4"/>
      <c r="CL589" s="4"/>
      <c r="CM589" s="4"/>
      <c r="CN589" s="4"/>
      <c r="CO589" s="4"/>
      <c r="CP589" s="4"/>
      <c r="CQ589" s="4"/>
      <c r="CR589" s="4"/>
      <c r="CS589" s="5"/>
      <c r="CT589" s="5"/>
    </row>
    <row r="590" spans="50:98" ht="21" hidden="1" customHeight="1" x14ac:dyDescent="0.25">
      <c r="AX590" s="218" t="str">
        <f>$AL$156</f>
        <v/>
      </c>
      <c r="AY590" s="101">
        <v>5</v>
      </c>
      <c r="AZ590" s="105" t="str">
        <f>IF(COUNTIFS($AL$154,"&lt;&gt;"&amp;""),$AL$154,"")</f>
        <v/>
      </c>
      <c r="BA590" s="105" t="str">
        <f t="shared" si="169"/>
        <v/>
      </c>
      <c r="BB590" s="105" t="str">
        <f t="shared" si="170"/>
        <v/>
      </c>
      <c r="BC590" s="105" t="str">
        <f>IF($AZ590="","",$AP$156)</f>
        <v/>
      </c>
      <c r="BD590" s="105" t="str">
        <f t="shared" si="173"/>
        <v/>
      </c>
      <c r="BE590" s="105" t="str">
        <f>IF(COUNTIFS($AL$154,"&lt;&gt;"&amp;""),ROUND($AQ$156/14,1),"")</f>
        <v/>
      </c>
      <c r="BF590" s="105" t="str">
        <f t="shared" si="171"/>
        <v/>
      </c>
      <c r="BG590" s="105" t="str">
        <f>IF(COUNTIFS($AL$154,"&lt;&gt;"&amp;""),ROUND(($AQ$156+$AR$156+$AS$156+$AT$156)/14,1),"")</f>
        <v/>
      </c>
      <c r="BH590" s="105" t="str">
        <f>IF(COUNTIFS($AL$154,"&lt;&gt;"&amp;""),ROUND($AQ$156,1),"")</f>
        <v/>
      </c>
      <c r="BI590" s="105" t="str">
        <f t="shared" si="172"/>
        <v/>
      </c>
      <c r="BJ590" s="105" t="str">
        <f>IF(COUNTIFS($AL$154,"&lt;&gt;"&amp;""),ROUND(($AQ$156+$AR$156+$AS$156+$AT$156),1),"")</f>
        <v/>
      </c>
      <c r="BK590" s="101"/>
      <c r="BL590" s="105"/>
      <c r="BM590" s="105"/>
      <c r="BN590" s="101"/>
      <c r="BO590" s="105"/>
      <c r="BP590" s="105"/>
      <c r="BQ590" s="105" t="str">
        <f>IF(COUNTIFS($AL$154,"&lt;&gt;"&amp;""),IF($AW$156&lt;&gt;"",ROUND($AW$156/14,1),""),"")</f>
        <v/>
      </c>
      <c r="BR590" s="105" t="str">
        <f>IF(COUNTIFS($AL$154,"&lt;&gt;"&amp;""),IF($AW$156&lt;&gt;"",ROUND($AW$156,1),""),"")</f>
        <v/>
      </c>
      <c r="BS590" s="105" t="str">
        <f>IF($AZ590="","",$AO$156)</f>
        <v/>
      </c>
      <c r="BT590" s="104" t="str">
        <f>IF(COUNTIFS($AL$154,"&lt;&gt;"&amp;""),$AV$156,"")</f>
        <v/>
      </c>
      <c r="BU590" s="104" t="str">
        <f t="shared" si="174"/>
        <v/>
      </c>
      <c r="BV590" s="105" t="str">
        <f t="shared" si="175"/>
        <v/>
      </c>
      <c r="BW590" s="101" t="str">
        <f t="shared" si="165"/>
        <v/>
      </c>
      <c r="BY590" s="4"/>
      <c r="BZ590" s="4"/>
      <c r="CA590" s="4"/>
      <c r="CB590" s="4"/>
      <c r="CC590" s="4"/>
      <c r="CD590" s="4"/>
      <c r="CE590" s="4"/>
      <c r="CF590" s="4"/>
      <c r="CG590" s="5"/>
      <c r="CH590" s="5"/>
      <c r="CI590" s="5"/>
      <c r="CJ590" s="4"/>
      <c r="CK590" s="4"/>
      <c r="CL590" s="4"/>
      <c r="CM590" s="4"/>
      <c r="CN590" s="4"/>
      <c r="CO590" s="4"/>
      <c r="CP590" s="4"/>
      <c r="CQ590" s="4"/>
      <c r="CR590" s="4"/>
      <c r="CS590" s="5"/>
      <c r="CT590" s="5"/>
    </row>
    <row r="591" spans="50:98" ht="21" hidden="1" customHeight="1" x14ac:dyDescent="0.25">
      <c r="AX591" s="218" t="str">
        <f>$AL$159</f>
        <v/>
      </c>
      <c r="AY591" s="101">
        <v>6</v>
      </c>
      <c r="AZ591" s="105" t="str">
        <f>IF(COUNTIFS($AL$157,"&lt;&gt;"&amp;""),$AL$157,"")</f>
        <v/>
      </c>
      <c r="BA591" s="105" t="str">
        <f t="shared" si="169"/>
        <v/>
      </c>
      <c r="BB591" s="105" t="str">
        <f t="shared" si="170"/>
        <v/>
      </c>
      <c r="BC591" s="105" t="str">
        <f>IF($AZ591="","",$AP$159)</f>
        <v/>
      </c>
      <c r="BD591" s="105" t="str">
        <f t="shared" si="173"/>
        <v/>
      </c>
      <c r="BE591" s="105" t="str">
        <f>IF(COUNTIFS($AL$157,"&lt;&gt;"&amp;""),ROUND($AQ$159/14,1),"")</f>
        <v/>
      </c>
      <c r="BF591" s="105" t="str">
        <f t="shared" si="171"/>
        <v/>
      </c>
      <c r="BG591" s="105" t="str">
        <f>IF(COUNTIFS($AL$157,"&lt;&gt;"&amp;""),ROUND(($AQ$159+$AR$159+$AS$159+$AT$159)/14,1),"")</f>
        <v/>
      </c>
      <c r="BH591" s="105" t="str">
        <f>IF(COUNTIFS($AL$157,"&lt;&gt;"&amp;""),ROUND($AQ$159,1),"")</f>
        <v/>
      </c>
      <c r="BI591" s="105" t="str">
        <f t="shared" si="172"/>
        <v/>
      </c>
      <c r="BJ591" s="105" t="str">
        <f>IF(COUNTIFS($AL$157,"&lt;&gt;"&amp;""),ROUND(($AQ$159+$AR$159+$AS$159+$AT$159),1),"")</f>
        <v/>
      </c>
      <c r="BK591" s="101"/>
      <c r="BL591" s="105"/>
      <c r="BM591" s="105"/>
      <c r="BN591" s="101"/>
      <c r="BO591" s="105"/>
      <c r="BP591" s="105"/>
      <c r="BQ591" s="105" t="str">
        <f>IF(COUNTIFS($AL$157,"&lt;&gt;"&amp;""),IF($AW$159&lt;&gt;"",ROUND($AW$159/14,1),""),"")</f>
        <v/>
      </c>
      <c r="BR591" s="105" t="str">
        <f>IF(COUNTIFS($AL$157,"&lt;&gt;"&amp;""),IF($AW$159&lt;&gt;"",ROUND($AW$159,1),""),"")</f>
        <v/>
      </c>
      <c r="BS591" s="105" t="str">
        <f>IF($AZ591="","",$AO$159)</f>
        <v/>
      </c>
      <c r="BT591" s="104" t="str">
        <f>IF(COUNTIFS($AL$157,"&lt;&gt;"&amp;""),$AV$159,"")</f>
        <v/>
      </c>
      <c r="BU591" s="104" t="str">
        <f t="shared" si="174"/>
        <v/>
      </c>
      <c r="BV591" s="105" t="str">
        <f t="shared" si="175"/>
        <v/>
      </c>
      <c r="BW591" s="101" t="str">
        <f t="shared" si="165"/>
        <v/>
      </c>
      <c r="BY591" s="4"/>
      <c r="BZ591" s="4"/>
      <c r="CA591" s="4"/>
      <c r="CB591" s="4"/>
      <c r="CC591" s="4"/>
      <c r="CD591" s="4"/>
      <c r="CE591" s="4"/>
      <c r="CF591" s="4"/>
      <c r="CG591" s="5"/>
      <c r="CH591" s="5"/>
      <c r="CI591" s="5"/>
      <c r="CJ591" s="4"/>
      <c r="CK591" s="4"/>
      <c r="CL591" s="4"/>
      <c r="CM591" s="4"/>
      <c r="CN591" s="4"/>
      <c r="CO591" s="4"/>
      <c r="CP591" s="4"/>
      <c r="CQ591" s="4"/>
      <c r="CR591" s="4"/>
      <c r="CS591" s="5"/>
      <c r="CT591" s="5"/>
    </row>
    <row r="592" spans="50:98" ht="21" hidden="1" customHeight="1" x14ac:dyDescent="0.25">
      <c r="AX592" s="218" t="str">
        <f>$AL$162</f>
        <v/>
      </c>
      <c r="AY592" s="101">
        <v>7</v>
      </c>
      <c r="AZ592" s="105" t="str">
        <f>IF(COUNTIFS($AL$160,"&lt;&gt;"&amp;""),$AL$160,"")</f>
        <v/>
      </c>
      <c r="BA592" s="105" t="str">
        <f t="shared" si="169"/>
        <v/>
      </c>
      <c r="BB592" s="105" t="str">
        <f t="shared" si="170"/>
        <v/>
      </c>
      <c r="BC592" s="105" t="str">
        <f>IF($AZ592="","",$AP$162)</f>
        <v/>
      </c>
      <c r="BD592" s="105" t="str">
        <f t="shared" si="173"/>
        <v/>
      </c>
      <c r="BE592" s="105" t="str">
        <f>IF(COUNTIFS($AL$160,"&lt;&gt;"&amp;""),ROUND($AQ$162/14,1),"")</f>
        <v/>
      </c>
      <c r="BF592" s="105" t="str">
        <f t="shared" si="171"/>
        <v/>
      </c>
      <c r="BG592" s="105" t="str">
        <f>IF(COUNTIFS($AL$160,"&lt;&gt;"&amp;""),ROUND(($AQ$162+$AR$162+$AS$162+$AT$162)/14,1),"")</f>
        <v/>
      </c>
      <c r="BH592" s="105" t="str">
        <f>IF(COUNTIFS($AL$160,"&lt;&gt;"&amp;""),ROUND($AQ$162,1),"")</f>
        <v/>
      </c>
      <c r="BI592" s="105" t="str">
        <f t="shared" si="172"/>
        <v/>
      </c>
      <c r="BJ592" s="105" t="str">
        <f>IF(COUNTIFS($AL$160,"&lt;&gt;"&amp;""),ROUND(($AQ$162+$AR$162+$AS$162+$AT$162),1),"")</f>
        <v/>
      </c>
      <c r="BK592" s="101"/>
      <c r="BL592" s="105"/>
      <c r="BM592" s="105"/>
      <c r="BN592" s="101"/>
      <c r="BO592" s="105"/>
      <c r="BP592" s="105"/>
      <c r="BQ592" s="105" t="str">
        <f>IF(COUNTIFS($AL$160,"&lt;&gt;"&amp;""),IF($AW$162&lt;&gt;"",ROUND($AW$162/14,1),""),"")</f>
        <v/>
      </c>
      <c r="BR592" s="105" t="str">
        <f>IF(COUNTIFS($AL$160,"&lt;&gt;"&amp;""),IF($AW$162&lt;&gt;"",ROUND($AW$162,1),""),"")</f>
        <v/>
      </c>
      <c r="BS592" s="105" t="str">
        <f>IF($AZ592="","",$AO$162)</f>
        <v/>
      </c>
      <c r="BT592" s="104" t="str">
        <f>IF(COUNTIFS($AL$160,"&lt;&gt;"&amp;""),$AV$162,"")</f>
        <v/>
      </c>
      <c r="BU592" s="104" t="str">
        <f t="shared" si="174"/>
        <v/>
      </c>
      <c r="BV592" s="105" t="str">
        <f t="shared" si="175"/>
        <v/>
      </c>
      <c r="BW592" s="101" t="str">
        <f t="shared" si="165"/>
        <v/>
      </c>
      <c r="BY592" s="4"/>
      <c r="BZ592" s="4"/>
      <c r="CA592" s="4"/>
      <c r="CB592" s="4"/>
      <c r="CC592" s="4"/>
      <c r="CD592" s="4"/>
      <c r="CE592" s="4"/>
      <c r="CF592" s="4"/>
      <c r="CG592" s="5"/>
      <c r="CH592" s="5"/>
      <c r="CI592" s="5"/>
      <c r="CJ592" s="4"/>
      <c r="CK592" s="4"/>
      <c r="CL592" s="4"/>
      <c r="CM592" s="4"/>
      <c r="CN592" s="4"/>
      <c r="CO592" s="4"/>
      <c r="CP592" s="4"/>
      <c r="CQ592" s="4"/>
      <c r="CR592" s="4"/>
      <c r="CS592" s="5"/>
      <c r="CT592" s="5"/>
    </row>
    <row r="593" spans="50:98" ht="21" hidden="1" customHeight="1" x14ac:dyDescent="0.25">
      <c r="AX593" s="218" t="str">
        <f>$AL$165</f>
        <v/>
      </c>
      <c r="AY593" s="101">
        <v>8</v>
      </c>
      <c r="AZ593" s="105" t="str">
        <f>IF(COUNTIFS($AL$163,"&lt;&gt;"&amp;""),$AL$163,"")</f>
        <v/>
      </c>
      <c r="BA593" s="105" t="str">
        <f t="shared" si="169"/>
        <v/>
      </c>
      <c r="BB593" s="105" t="str">
        <f t="shared" si="170"/>
        <v/>
      </c>
      <c r="BC593" s="105" t="str">
        <f>IF($AZ593="","",$AP$165)</f>
        <v/>
      </c>
      <c r="BD593" s="105" t="str">
        <f t="shared" si="173"/>
        <v/>
      </c>
      <c r="BE593" s="105" t="str">
        <f>IF(COUNTIFS($AL$163,"&lt;&gt;"&amp;""),ROUND($AQ$165/14,1),"")</f>
        <v/>
      </c>
      <c r="BF593" s="105" t="str">
        <f t="shared" si="171"/>
        <v/>
      </c>
      <c r="BG593" s="105" t="str">
        <f>IF(COUNTIFS($AL$163,"&lt;&gt;"&amp;""),ROUND(($AQ$165+$AR$165+$AS$165+$AT$165)/14,1),"")</f>
        <v/>
      </c>
      <c r="BH593" s="105" t="str">
        <f>IF(COUNTIFS($AL$163,"&lt;&gt;"&amp;""),ROUND($AQ$165,1),"")</f>
        <v/>
      </c>
      <c r="BI593" s="105" t="str">
        <f t="shared" si="172"/>
        <v/>
      </c>
      <c r="BJ593" s="105" t="str">
        <f>IF(COUNTIFS($AL$163,"&lt;&gt;"&amp;""),ROUND(($AQ$165+$AR$165+$AS$165+$AT$165),1),"")</f>
        <v/>
      </c>
      <c r="BK593" s="101"/>
      <c r="BL593" s="105"/>
      <c r="BM593" s="105"/>
      <c r="BN593" s="101"/>
      <c r="BO593" s="105"/>
      <c r="BP593" s="105"/>
      <c r="BQ593" s="105" t="str">
        <f>IF(COUNTIFS($AL$163,"&lt;&gt;"&amp;""),IF($AW$165&lt;&gt;"",ROUND($AW$165/14,1),""),"")</f>
        <v/>
      </c>
      <c r="BR593" s="105" t="str">
        <f>IF(COUNTIFS($AL$163,"&lt;&gt;"&amp;""),IF($AW$165&lt;&gt;"",ROUND($AW$165,1),""),"")</f>
        <v/>
      </c>
      <c r="BS593" s="105" t="str">
        <f>IF($AZ593="","",$AO$165)</f>
        <v/>
      </c>
      <c r="BT593" s="104" t="str">
        <f>IF(COUNTIFS($AL$163,"&lt;&gt;"&amp;""),$AV$165,"")</f>
        <v/>
      </c>
      <c r="BU593" s="104" t="str">
        <f t="shared" si="174"/>
        <v/>
      </c>
      <c r="BV593" s="105" t="str">
        <f t="shared" si="175"/>
        <v/>
      </c>
      <c r="BW593" s="101" t="str">
        <f t="shared" si="165"/>
        <v/>
      </c>
      <c r="BY593" s="4"/>
      <c r="BZ593" s="4"/>
      <c r="CA593" s="4"/>
      <c r="CB593" s="4"/>
      <c r="CC593" s="4"/>
      <c r="CD593" s="4"/>
      <c r="CE593" s="4"/>
      <c r="CF593" s="4"/>
      <c r="CG593" s="5"/>
      <c r="CH593" s="5"/>
      <c r="CI593" s="5"/>
      <c r="CJ593" s="4"/>
      <c r="CK593" s="4"/>
      <c r="CL593" s="4"/>
      <c r="CM593" s="4"/>
      <c r="CN593" s="4"/>
      <c r="CO593" s="4"/>
      <c r="CP593" s="4"/>
      <c r="CQ593" s="4"/>
      <c r="CR593" s="4"/>
      <c r="CS593" s="5"/>
      <c r="CT593" s="5"/>
    </row>
    <row r="594" spans="50:98" ht="21" hidden="1" customHeight="1" x14ac:dyDescent="0.25">
      <c r="AX594" s="218" t="str">
        <f>$AL$168</f>
        <v/>
      </c>
      <c r="AY594" s="101">
        <v>9</v>
      </c>
      <c r="AZ594" s="105" t="str">
        <f>IF(COUNTIFS($AL$166,"&lt;&gt;"&amp;""),$AL$166,"")</f>
        <v/>
      </c>
      <c r="BA594" s="105" t="str">
        <f t="shared" si="169"/>
        <v/>
      </c>
      <c r="BB594" s="105" t="str">
        <f t="shared" si="170"/>
        <v/>
      </c>
      <c r="BC594" s="105" t="str">
        <f>IF($AZ594="","",$AP$168)</f>
        <v/>
      </c>
      <c r="BD594" s="105" t="str">
        <f t="shared" si="173"/>
        <v/>
      </c>
      <c r="BE594" s="105" t="str">
        <f>IF(COUNTIFS($AL$166,"&lt;&gt;"&amp;""),ROUND($AQ$168/14,1),"")</f>
        <v/>
      </c>
      <c r="BF594" s="105" t="str">
        <f t="shared" si="171"/>
        <v/>
      </c>
      <c r="BG594" s="105" t="str">
        <f>IF(COUNTIFS($AL$166,"&lt;&gt;"&amp;""),ROUND(($AQ$168+$AR$168+$AS$168+$AT$168)/14,1),"")</f>
        <v/>
      </c>
      <c r="BH594" s="105" t="str">
        <f>IF(COUNTIFS($AL$166,"&lt;&gt;"&amp;""),ROUND($AQ$168,1),"")</f>
        <v/>
      </c>
      <c r="BI594" s="105" t="str">
        <f t="shared" si="172"/>
        <v/>
      </c>
      <c r="BJ594" s="105" t="str">
        <f>IF(COUNTIFS($AL$166,"&lt;&gt;"&amp;""),ROUND(($AQ$168+$AR$168+$AS$168+$AT$168),1),"")</f>
        <v/>
      </c>
      <c r="BK594" s="101"/>
      <c r="BL594" s="105"/>
      <c r="BM594" s="105"/>
      <c r="BN594" s="101"/>
      <c r="BO594" s="105"/>
      <c r="BP594" s="105"/>
      <c r="BQ594" s="105" t="str">
        <f>IF(COUNTIFS($AL$166,"&lt;&gt;"&amp;""),IF($AW$168&lt;&gt;"",ROUND($AW$168/14,1),""),"")</f>
        <v/>
      </c>
      <c r="BR594" s="105" t="str">
        <f>IF(COUNTIFS($AL$166,"&lt;&gt;"&amp;""),IF($AW$168&lt;&gt;"",ROUND($AW$168,1),""),"")</f>
        <v/>
      </c>
      <c r="BS594" s="105" t="str">
        <f>IF($AZ594="","",$AO$168)</f>
        <v/>
      </c>
      <c r="BT594" s="104" t="str">
        <f>IF(COUNTIFS($AL$166,"&lt;&gt;"&amp;""),$AV$168,"")</f>
        <v/>
      </c>
      <c r="BU594" s="104" t="str">
        <f t="shared" si="174"/>
        <v/>
      </c>
      <c r="BV594" s="105" t="str">
        <f t="shared" si="175"/>
        <v/>
      </c>
      <c r="BW594" s="101" t="str">
        <f t="shared" si="165"/>
        <v/>
      </c>
      <c r="BY594" s="4"/>
      <c r="BZ594" s="4"/>
      <c r="CA594" s="4"/>
      <c r="CB594" s="4"/>
      <c r="CC594" s="4"/>
      <c r="CD594" s="4"/>
      <c r="CE594" s="4"/>
      <c r="CF594" s="4"/>
      <c r="CG594" s="5"/>
      <c r="CH594" s="5"/>
      <c r="CI594" s="5"/>
      <c r="CJ594" s="4"/>
      <c r="CK594" s="4"/>
      <c r="CL594" s="4"/>
      <c r="CM594" s="4"/>
      <c r="CN594" s="4"/>
      <c r="CO594" s="4"/>
      <c r="CP594" s="4"/>
      <c r="CQ594" s="4"/>
      <c r="CR594" s="4"/>
      <c r="CS594" s="5"/>
      <c r="CT594" s="5"/>
    </row>
    <row r="595" spans="50:98" ht="21" hidden="1" customHeight="1" x14ac:dyDescent="0.25">
      <c r="AX595" s="218" t="str">
        <f>$AL$171</f>
        <v/>
      </c>
      <c r="AY595" s="101">
        <v>10</v>
      </c>
      <c r="AZ595" s="105" t="str">
        <f>IF(COUNTIFS($AL$169,"&lt;&gt;"&amp;""),$AL$169,"")</f>
        <v/>
      </c>
      <c r="BA595" s="105" t="str">
        <f t="shared" si="169"/>
        <v/>
      </c>
      <c r="BB595" s="105" t="str">
        <f t="shared" si="170"/>
        <v/>
      </c>
      <c r="BC595" s="105" t="str">
        <f>IF($AZ595="","",$AP$171)</f>
        <v/>
      </c>
      <c r="BD595" s="105" t="str">
        <f t="shared" si="173"/>
        <v/>
      </c>
      <c r="BE595" s="105" t="str">
        <f>IF(COUNTIFS($AL$169,"&lt;&gt;"&amp;""),ROUND($AQ$171/14,1),"")</f>
        <v/>
      </c>
      <c r="BF595" s="105" t="str">
        <f t="shared" si="171"/>
        <v/>
      </c>
      <c r="BG595" s="105" t="str">
        <f>IF(COUNTIFS($AL$169,"&lt;&gt;"&amp;""),ROUND(($AQ$171+$AR$171+$AS$171+$AT$171)/14,1),"")</f>
        <v/>
      </c>
      <c r="BH595" s="105" t="str">
        <f>IF(COUNTIFS($AL$169,"&lt;&gt;"&amp;""),ROUND($AQ$171,1),"")</f>
        <v/>
      </c>
      <c r="BI595" s="105" t="str">
        <f t="shared" si="172"/>
        <v/>
      </c>
      <c r="BJ595" s="105" t="str">
        <f>IF(COUNTIFS($AL$169,"&lt;&gt;"&amp;""),ROUND(($AQ$171+$AR$171+$AS$171+$AT$171),1),"")</f>
        <v/>
      </c>
      <c r="BK595" s="101"/>
      <c r="BL595" s="105"/>
      <c r="BM595" s="105"/>
      <c r="BN595" s="101"/>
      <c r="BO595" s="105"/>
      <c r="BP595" s="105"/>
      <c r="BQ595" s="105" t="str">
        <f>IF(COUNTIFS($AL$169,"&lt;&gt;"&amp;""),IF($AW$171&lt;&gt;"",ROUND($AW$171/14,1),""),"")</f>
        <v/>
      </c>
      <c r="BR595" s="105" t="str">
        <f>IF(COUNTIFS($AL$169,"&lt;&gt;"&amp;""),IF($AW$171&lt;&gt;"",ROUND($AW$171,1),""),"")</f>
        <v/>
      </c>
      <c r="BS595" s="105" t="str">
        <f>IF($AZ595="","",$AO$171)</f>
        <v/>
      </c>
      <c r="BT595" s="104" t="str">
        <f>IF(COUNTIFS($AL$169,"&lt;&gt;"&amp;""),$AV$171,"")</f>
        <v/>
      </c>
      <c r="BU595" s="104" t="str">
        <f t="shared" si="174"/>
        <v/>
      </c>
      <c r="BV595" s="105" t="str">
        <f t="shared" si="175"/>
        <v/>
      </c>
      <c r="BW595" s="101" t="str">
        <f t="shared" si="165"/>
        <v/>
      </c>
      <c r="BY595" s="4"/>
      <c r="BZ595" s="4"/>
      <c r="CA595" s="4"/>
      <c r="CB595" s="4"/>
      <c r="CC595" s="4"/>
      <c r="CD595" s="4"/>
      <c r="CE595" s="4"/>
      <c r="CF595" s="4"/>
      <c r="CG595" s="5"/>
      <c r="CH595" s="5"/>
      <c r="CI595" s="5"/>
      <c r="CJ595" s="4"/>
      <c r="CK595" s="4"/>
      <c r="CL595" s="4"/>
      <c r="CM595" s="4"/>
      <c r="CN595" s="4"/>
      <c r="CO595" s="4"/>
      <c r="CP595" s="4"/>
      <c r="CQ595" s="4"/>
      <c r="CR595" s="4"/>
      <c r="CS595" s="5"/>
      <c r="CT595" s="5"/>
    </row>
    <row r="596" spans="50:98" ht="21" hidden="1" customHeight="1" x14ac:dyDescent="0.25">
      <c r="AX596" s="218" t="str">
        <f>$AL$174</f>
        <v/>
      </c>
      <c r="AY596" s="101">
        <v>11</v>
      </c>
      <c r="AZ596" s="105" t="str">
        <f>IF(COUNTIFS($AL$172,"&lt;&gt;"&amp;""),$AL$172,"")</f>
        <v/>
      </c>
      <c r="BA596" s="105" t="str">
        <f t="shared" si="169"/>
        <v/>
      </c>
      <c r="BB596" s="105" t="str">
        <f t="shared" si="170"/>
        <v/>
      </c>
      <c r="BC596" s="105" t="str">
        <f>IF($AZ596="","",$AP$174)</f>
        <v/>
      </c>
      <c r="BD596" s="105" t="str">
        <f t="shared" si="173"/>
        <v/>
      </c>
      <c r="BE596" s="105" t="str">
        <f>IF(COUNTIFS($AL$172,"&lt;&gt;"&amp;""),ROUND($AQ$174/14,1),"")</f>
        <v/>
      </c>
      <c r="BF596" s="105" t="str">
        <f t="shared" si="171"/>
        <v/>
      </c>
      <c r="BG596" s="105" t="str">
        <f>IF(COUNTIFS($AL$172,"&lt;&gt;"&amp;""),ROUND(($AQ$174+$AR$174+$AS$174+$AT$174)/14,1),"")</f>
        <v/>
      </c>
      <c r="BH596" s="105" t="str">
        <f>IF(COUNTIFS($AL$172,"&lt;&gt;"&amp;""),ROUND($AQ$174,1),"")</f>
        <v/>
      </c>
      <c r="BI596" s="105" t="str">
        <f t="shared" si="172"/>
        <v/>
      </c>
      <c r="BJ596" s="105" t="str">
        <f>IF(COUNTIFS($AL$172,"&lt;&gt;"&amp;""),ROUND(($AQ$174+$AR$174+$AS$174+$AT$174),1),"")</f>
        <v/>
      </c>
      <c r="BK596" s="101"/>
      <c r="BL596" s="105"/>
      <c r="BM596" s="105"/>
      <c r="BN596" s="101"/>
      <c r="BO596" s="105"/>
      <c r="BP596" s="105"/>
      <c r="BQ596" s="105" t="str">
        <f>IF(COUNTIFS($AL$172,"&lt;&gt;"&amp;""),IF($AW$174&lt;&gt;"",ROUND($AW$174/14,1),""),"")</f>
        <v/>
      </c>
      <c r="BR596" s="105" t="str">
        <f>IF(COUNTIFS($AL$172,"&lt;&gt;"&amp;""),IF($AW$174&lt;&gt;"",ROUND($AW$174,1),""),"")</f>
        <v/>
      </c>
      <c r="BS596" s="105" t="str">
        <f>IF($AZ596="","",$AO$174)</f>
        <v/>
      </c>
      <c r="BT596" s="104" t="str">
        <f>IF(COUNTIFS($AL$172,"&lt;&gt;"&amp;""),$AV$174,"")</f>
        <v/>
      </c>
      <c r="BU596" s="104" t="str">
        <f t="shared" si="174"/>
        <v/>
      </c>
      <c r="BV596" s="105" t="str">
        <f t="shared" si="175"/>
        <v/>
      </c>
      <c r="BW596" s="101" t="str">
        <f t="shared" si="165"/>
        <v/>
      </c>
      <c r="BY596" s="4"/>
      <c r="BZ596" s="4"/>
      <c r="CA596" s="4"/>
      <c r="CB596" s="4"/>
      <c r="CC596" s="4"/>
      <c r="CD596" s="4"/>
      <c r="CE596" s="4"/>
      <c r="CF596" s="4"/>
      <c r="CG596" s="5"/>
      <c r="CH596" s="5"/>
      <c r="CI596" s="5"/>
      <c r="CJ596" s="4"/>
      <c r="CK596" s="4"/>
      <c r="CL596" s="4"/>
      <c r="CM596" s="4"/>
      <c r="CN596" s="4"/>
      <c r="CO596" s="4"/>
      <c r="CP596" s="4"/>
      <c r="CQ596" s="4"/>
      <c r="CR596" s="4"/>
      <c r="CS596" s="5"/>
      <c r="CT596" s="5"/>
    </row>
    <row r="597" spans="50:98" ht="21" hidden="1" customHeight="1" x14ac:dyDescent="0.25">
      <c r="AX597" s="218" t="str">
        <f>$AL$177</f>
        <v/>
      </c>
      <c r="AY597" s="101">
        <v>12</v>
      </c>
      <c r="AZ597" s="105" t="str">
        <f>IF(COUNTIFS($AL$175,"&lt;&gt;"&amp;""),$AL$175,"")</f>
        <v/>
      </c>
      <c r="BA597" s="105" t="str">
        <f t="shared" si="169"/>
        <v/>
      </c>
      <c r="BB597" s="105" t="str">
        <f t="shared" si="170"/>
        <v/>
      </c>
      <c r="BC597" s="105" t="str">
        <f>IF($AZ597="","",$AP$177)</f>
        <v/>
      </c>
      <c r="BD597" s="105" t="str">
        <f t="shared" si="173"/>
        <v/>
      </c>
      <c r="BE597" s="105" t="str">
        <f>IF(COUNTIFS($AL$175,"&lt;&gt;"&amp;""),ROUND($AQ$177/14,1),"")</f>
        <v/>
      </c>
      <c r="BF597" s="105" t="str">
        <f t="shared" si="171"/>
        <v/>
      </c>
      <c r="BG597" s="105" t="str">
        <f>IF(COUNTIFS($AL$175,"&lt;&gt;"&amp;""),ROUND(($AQ$177+$AR$177+$AS$177+$AT$177)/14,1),"")</f>
        <v/>
      </c>
      <c r="BH597" s="105" t="str">
        <f>IF(COUNTIFS($AL$175,"&lt;&gt;"&amp;""),ROUND($AQ$177,1),"")</f>
        <v/>
      </c>
      <c r="BI597" s="105" t="str">
        <f t="shared" si="172"/>
        <v/>
      </c>
      <c r="BJ597" s="105" t="str">
        <f>IF(COUNTIFS($AL$175,"&lt;&gt;"&amp;""),ROUND(($AQ$177+$AR$177+$AS$177+$AT$177),1),"")</f>
        <v/>
      </c>
      <c r="BK597" s="101"/>
      <c r="BL597" s="105"/>
      <c r="BM597" s="105"/>
      <c r="BN597" s="101"/>
      <c r="BO597" s="105"/>
      <c r="BP597" s="105"/>
      <c r="BQ597" s="105" t="str">
        <f>IF(COUNTIFS($AL$175,"&lt;&gt;"&amp;""),IF($AW$177&lt;&gt;"",ROUND($AW$177/14,1),""),"")</f>
        <v/>
      </c>
      <c r="BR597" s="105" t="str">
        <f>IF(COUNTIFS($AL$175,"&lt;&gt;"&amp;""),IF($AW$177&lt;&gt;"",ROUND($AW$177,1),""),"")</f>
        <v/>
      </c>
      <c r="BS597" s="105" t="str">
        <f>IF($AZ597="","",$AO$177)</f>
        <v/>
      </c>
      <c r="BT597" s="104" t="str">
        <f>IF(COUNTIFS($AL$175,"&lt;&gt;"&amp;""),$AV$177,"")</f>
        <v/>
      </c>
      <c r="BU597" s="104" t="str">
        <f t="shared" si="174"/>
        <v/>
      </c>
      <c r="BV597" s="105" t="str">
        <f t="shared" si="175"/>
        <v/>
      </c>
      <c r="BW597" s="101" t="str">
        <f t="shared" si="165"/>
        <v/>
      </c>
      <c r="BY597" s="4"/>
      <c r="BZ597" s="4"/>
      <c r="CA597" s="4"/>
      <c r="CB597" s="4"/>
      <c r="CC597" s="4"/>
      <c r="CD597" s="4"/>
      <c r="CE597" s="4"/>
      <c r="CF597" s="4"/>
      <c r="CG597" s="5"/>
      <c r="CH597" s="5"/>
      <c r="CI597" s="5"/>
      <c r="CJ597" s="4"/>
      <c r="CK597" s="4"/>
      <c r="CL597" s="4"/>
      <c r="CM597" s="4"/>
      <c r="CN597" s="4"/>
      <c r="CO597" s="4"/>
      <c r="CP597" s="4"/>
      <c r="CQ597" s="4"/>
      <c r="CR597" s="4"/>
      <c r="CS597" s="5"/>
      <c r="CT597" s="5"/>
    </row>
    <row r="598" spans="50:98" ht="21" hidden="1" customHeight="1" x14ac:dyDescent="0.25">
      <c r="AX598" s="414" t="s">
        <v>220</v>
      </c>
      <c r="AY598" s="415"/>
      <c r="AZ598" s="415"/>
      <c r="BA598" s="415"/>
      <c r="BB598" s="415"/>
      <c r="BC598" s="415"/>
      <c r="BD598" s="415"/>
      <c r="BE598" s="415"/>
      <c r="BF598" s="415"/>
      <c r="BG598" s="415"/>
      <c r="BH598" s="415"/>
      <c r="BI598" s="415"/>
      <c r="BJ598" s="415"/>
      <c r="BK598" s="415"/>
      <c r="BL598" s="415"/>
      <c r="BM598" s="415"/>
      <c r="BN598" s="415"/>
      <c r="BO598" s="415"/>
      <c r="BP598" s="415"/>
      <c r="BQ598" s="415"/>
      <c r="BR598" s="415"/>
      <c r="BS598" s="415"/>
      <c r="BT598" s="415"/>
      <c r="BU598" s="415"/>
      <c r="BV598" s="416"/>
      <c r="BW598" s="101" t="str">
        <f t="shared" si="165"/>
        <v/>
      </c>
      <c r="BY598" s="4"/>
      <c r="BZ598" s="4"/>
      <c r="CA598" s="4"/>
      <c r="CB598" s="4"/>
      <c r="CC598" s="4"/>
      <c r="CD598" s="4"/>
      <c r="CE598" s="4"/>
      <c r="CF598" s="4"/>
      <c r="CG598" s="5"/>
      <c r="CH598" s="5"/>
      <c r="CI598" s="5"/>
      <c r="CJ598" s="4"/>
      <c r="CK598" s="4"/>
      <c r="CL598" s="4"/>
      <c r="CM598" s="4"/>
      <c r="CN598" s="4"/>
      <c r="CO598" s="4"/>
      <c r="CP598" s="4"/>
      <c r="CQ598" s="4"/>
      <c r="CR598" s="4"/>
      <c r="CS598" s="5"/>
      <c r="CT598" s="5"/>
    </row>
    <row r="599" spans="50:98" ht="21" hidden="1" customHeight="1" x14ac:dyDescent="0.25">
      <c r="AX599" s="218" t="str">
        <f>$B$204</f>
        <v>L021.23.05.S4-01</v>
      </c>
      <c r="AY599" s="105">
        <v>1</v>
      </c>
      <c r="AZ599" s="105" t="str">
        <f>IF(COUNTIFS($B$202,"&lt;&gt;"&amp;""),$B$202,"")</f>
        <v>Disciplină opțională 1 sau 2
Aplicații cu automate programabile (Set AIA.3.1)</v>
      </c>
      <c r="BA599" s="105">
        <f t="shared" ref="BA599:BA624" si="176">IF($AZ599="","",ROUND(RIGHT($B$201,1)/2,0))</f>
        <v>3</v>
      </c>
      <c r="BB599" s="105" t="str">
        <f t="shared" ref="BB599:BB624" si="177">IF($AZ599="","",RIGHT($B$201,1))</f>
        <v>5</v>
      </c>
      <c r="BC599" s="105" t="str">
        <f>IF($AZ599="","",$F$204)</f>
        <v>E</v>
      </c>
      <c r="BD599" s="105" t="str">
        <f>IF($AZ599="","","DO")</f>
        <v>DO</v>
      </c>
      <c r="BE599" s="105">
        <f>IF(COUNTIFS($B$202,"&lt;&gt;"&amp;""),ROUND($G$204/14,1),"")</f>
        <v>2</v>
      </c>
      <c r="BF599" s="105">
        <f>IF(COUNTIFS($B$202,"&lt;&gt;"&amp;""),ROUND(($H$204+$I$204+$J$204)/14,1),"")</f>
        <v>2</v>
      </c>
      <c r="BG599" s="105">
        <f>IF(COUNTIFS($B$202,"&lt;&gt;"&amp;""),ROUND(($G$204+$H$204+$I$204+$J$204)/14,1),"")</f>
        <v>4</v>
      </c>
      <c r="BH599" s="105">
        <f>IF(COUNTIFS($B$202,"&lt;&gt;"&amp;""),ROUND($G$204,1),"")</f>
        <v>28</v>
      </c>
      <c r="BI599" s="105">
        <f>IF(COUNTIFS($B$202,"&lt;&gt;"&amp;""),ROUND(($H$204+$I$204+$J$204),1),"")</f>
        <v>28</v>
      </c>
      <c r="BJ599" s="105">
        <f>IF(COUNTIFS($B$202,"&lt;&gt;"&amp;""),ROUND(($G$204+$H$204+$I$204+$J$204),1),"")</f>
        <v>56</v>
      </c>
      <c r="BK599" s="105"/>
      <c r="BL599" s="105"/>
      <c r="BM599" s="105"/>
      <c r="BN599" s="105"/>
      <c r="BO599" s="105"/>
      <c r="BP599" s="105"/>
      <c r="BQ599" s="105">
        <f>IF(COUNTIFS($B$202,"&lt;&gt;"&amp;""),IF($M$204&lt;&gt;"",ROUND($M$204/14,1),""),"")</f>
        <v>4.9000000000000004</v>
      </c>
      <c r="BR599" s="105">
        <f>IF(COUNTIFS($B$202,"&lt;&gt;"&amp;""),IF($M$204&lt;&gt;"",ROUND($M$204,1),""),"")</f>
        <v>69</v>
      </c>
      <c r="BS599" s="105">
        <f>IF($AZ599="","",$E$204)</f>
        <v>5</v>
      </c>
      <c r="BT599" s="104" t="str">
        <f>IF(COUNTIFS($B$202,"&lt;&gt;"&amp;""),$L$204,"")</f>
        <v>DS</v>
      </c>
      <c r="BU599" s="104">
        <f>IF($AZ599="","",IF($BG599&lt;&gt;"",$BG599,0)+IF($BM599&lt;&gt;"",$BM599,0)+IF($BQ599&lt;&gt;"",$BQ599,0))</f>
        <v>8.9</v>
      </c>
      <c r="BV599" s="105">
        <f>IF($AZ599="","",IF($BJ599&lt;&gt;"",$BJ599,0)+IF($BP599&lt;&gt;"",$BP599,0)+IF($BR599&lt;&gt;"",$BR599,0))</f>
        <v>125</v>
      </c>
      <c r="BW599" s="101" t="str">
        <f t="shared" si="165"/>
        <v>2025</v>
      </c>
      <c r="BY599" s="4"/>
      <c r="BZ599" s="4"/>
      <c r="CA599" s="4"/>
      <c r="CB599" s="4"/>
      <c r="CC599" s="4"/>
      <c r="CD599" s="4"/>
      <c r="CE599" s="4"/>
      <c r="CF599" s="4"/>
      <c r="CG599" s="5"/>
      <c r="CH599" s="5"/>
      <c r="CI599" s="5"/>
      <c r="CJ599" s="4"/>
      <c r="CK599" s="4"/>
      <c r="CL599" s="4"/>
      <c r="CM599" s="4"/>
      <c r="CN599" s="4"/>
      <c r="CO599" s="4"/>
      <c r="CP599" s="4"/>
      <c r="CQ599" s="4"/>
      <c r="CR599" s="4"/>
      <c r="CS599" s="5"/>
      <c r="CT599" s="5"/>
    </row>
    <row r="600" spans="50:98" ht="21" hidden="1" customHeight="1" x14ac:dyDescent="0.25">
      <c r="AX600" s="218" t="str">
        <f>$B$207</f>
        <v>L021.23.05.S4-02</v>
      </c>
      <c r="AY600" s="101">
        <v>2</v>
      </c>
      <c r="AZ600" s="105" t="str">
        <f>IF(COUNTIFS($B$205,"&lt;&gt;"&amp;""),$B$205,"")</f>
        <v>Disciplină opțională 1 sau 2
Programarea aplicațiilor internet (Set AIA.3.1)</v>
      </c>
      <c r="BA600" s="105">
        <f t="shared" si="176"/>
        <v>3</v>
      </c>
      <c r="BB600" s="105" t="str">
        <f t="shared" si="177"/>
        <v>5</v>
      </c>
      <c r="BC600" s="105" t="str">
        <f>IF($AZ600="","",$F$207)</f>
        <v>E</v>
      </c>
      <c r="BD600" s="105" t="str">
        <f t="shared" ref="BD600:BD624" si="178">IF($AZ600="","","DO")</f>
        <v>DO</v>
      </c>
      <c r="BE600" s="105">
        <f>IF(COUNTIFS($B$205,"&lt;&gt;"&amp;""),ROUND($G$207/14,1),"")</f>
        <v>2</v>
      </c>
      <c r="BF600" s="105">
        <f>IF(COUNTIFS($B$205,"&lt;&gt;"&amp;""),ROUND(($H$207+$I$207+$J$207)/14,1),"")</f>
        <v>2</v>
      </c>
      <c r="BG600" s="105">
        <f>IF(COUNTIFS($B$205,"&lt;&gt;"&amp;""),ROUND(($G$207+$H$207+$I$207+$J$207)/14,1),"")</f>
        <v>4</v>
      </c>
      <c r="BH600" s="105">
        <f>IF(COUNTIFS($B$205,"&lt;&gt;"&amp;""),ROUND($G$207,1),"")</f>
        <v>28</v>
      </c>
      <c r="BI600" s="105">
        <f>IF(COUNTIFS($B$205,"&lt;&gt;"&amp;""),ROUND(($H$207+$I$207+$J$207),1),"")</f>
        <v>28</v>
      </c>
      <c r="BJ600" s="105">
        <f>IF(COUNTIFS($B$205,"&lt;&gt;"&amp;""),ROUND(($G$207+$H$207+$I$207+$J$207),1),"")</f>
        <v>56</v>
      </c>
      <c r="BK600" s="101"/>
      <c r="BL600" s="105"/>
      <c r="BM600" s="105"/>
      <c r="BN600" s="101"/>
      <c r="BO600" s="105"/>
      <c r="BP600" s="105"/>
      <c r="BQ600" s="105">
        <f>IF(COUNTIFS($B$205,"&lt;&gt;"&amp;""),IF($M$207&lt;&gt;"",ROUND($M$207/14,1),""),"")</f>
        <v>4.9000000000000004</v>
      </c>
      <c r="BR600" s="105">
        <f>IF(COUNTIFS($B$205,"&lt;&gt;"&amp;""),IF($M$207&lt;&gt;"",ROUND($M$207,1),""),"")</f>
        <v>69</v>
      </c>
      <c r="BS600" s="105">
        <f>IF($AZ600="","",$E$207)</f>
        <v>5</v>
      </c>
      <c r="BT600" s="104" t="str">
        <f>IF(COUNTIFS($B$205,"&lt;&gt;"&amp;""),$L$207,"")</f>
        <v>DS</v>
      </c>
      <c r="BU600" s="104">
        <f t="shared" ref="BU600:BU624" si="179">IF($AZ600="","",IF($BG600&lt;&gt;"",$BG600,0)+IF($BM600&lt;&gt;"",$BM600,0)+IF($BQ600&lt;&gt;"",$BQ600,0))</f>
        <v>8.9</v>
      </c>
      <c r="BV600" s="105">
        <f t="shared" ref="BV600:BV624" si="180">IF($AZ600="","",IF($BJ600&lt;&gt;"",$BJ600,0)+IF($BP600&lt;&gt;"",$BP600,0)+IF($BR600&lt;&gt;"",$BR600,0))</f>
        <v>125</v>
      </c>
      <c r="BW600" s="101" t="str">
        <f t="shared" si="165"/>
        <v>2025</v>
      </c>
      <c r="BY600" s="4"/>
      <c r="BZ600" s="4"/>
      <c r="CA600" s="4"/>
      <c r="CB600" s="4"/>
      <c r="CC600" s="4"/>
      <c r="CD600" s="4"/>
      <c r="CE600" s="4"/>
      <c r="CF600" s="4"/>
      <c r="CG600" s="5"/>
      <c r="CH600" s="5"/>
      <c r="CI600" s="5"/>
      <c r="CJ600" s="4"/>
      <c r="CK600" s="4"/>
      <c r="CL600" s="4"/>
      <c r="CM600" s="4"/>
      <c r="CN600" s="4"/>
      <c r="CO600" s="4"/>
      <c r="CP600" s="4"/>
      <c r="CQ600" s="4"/>
      <c r="CR600" s="4"/>
      <c r="CS600" s="5"/>
      <c r="CT600" s="5"/>
    </row>
    <row r="601" spans="50:98" ht="21" hidden="1" customHeight="1" x14ac:dyDescent="0.25">
      <c r="AX601" s="218" t="str">
        <f>$B$210</f>
        <v>L021.23.05.S4-03</v>
      </c>
      <c r="AY601" s="101">
        <v>3</v>
      </c>
      <c r="AZ601" s="105" t="str">
        <f>IF(COUNTIFS($B$208,"&lt;&gt;"&amp;""),$B$208,"")</f>
        <v>Disciplină opțională 1 sau 2
Identificarea sistemelor (Set AIA.3.1)</v>
      </c>
      <c r="BA601" s="105">
        <f t="shared" si="176"/>
        <v>3</v>
      </c>
      <c r="BB601" s="105" t="str">
        <f t="shared" si="177"/>
        <v>5</v>
      </c>
      <c r="BC601" s="105" t="str">
        <f>IF($AZ601="","",$F$210)</f>
        <v>E</v>
      </c>
      <c r="BD601" s="105" t="str">
        <f t="shared" si="178"/>
        <v>DO</v>
      </c>
      <c r="BE601" s="105">
        <f>IF(COUNTIFS($B$208,"&lt;&gt;"&amp;""),ROUND($G$210/14,1),"")</f>
        <v>2</v>
      </c>
      <c r="BF601" s="105">
        <f>IF(COUNTIFS($B$208,"&lt;&gt;"&amp;""),ROUND(($H$210+$I$210+$J$210)/14,1),"")</f>
        <v>2</v>
      </c>
      <c r="BG601" s="105">
        <f>IF(COUNTIFS($B$208,"&lt;&gt;"&amp;""),ROUND(($G$210+$H$210+$I$210+$J$210)/14,1),"")</f>
        <v>4</v>
      </c>
      <c r="BH601" s="105">
        <f>IF(COUNTIFS($B$208,"&lt;&gt;"&amp;""),ROUND($G$210,1),"")</f>
        <v>28</v>
      </c>
      <c r="BI601" s="105">
        <f>IF(COUNTIFS($B$208,"&lt;&gt;"&amp;""),ROUND(($H$210+$I$210+$J$210),1),"")</f>
        <v>28</v>
      </c>
      <c r="BJ601" s="105">
        <f>IF(COUNTIFS($B$208,"&lt;&gt;"&amp;""),ROUND(($G$210+$H$210+$I$210+$J$210),1),"")</f>
        <v>56</v>
      </c>
      <c r="BK601" s="101"/>
      <c r="BL601" s="105"/>
      <c r="BM601" s="105"/>
      <c r="BN601" s="101"/>
      <c r="BO601" s="105"/>
      <c r="BP601" s="105"/>
      <c r="BQ601" s="105">
        <f>IF(COUNTIFS($B$208,"&lt;&gt;"&amp;""),IF($M$210&lt;&gt;"",ROUND($M$210/14,1),""),"")</f>
        <v>4.9000000000000004</v>
      </c>
      <c r="BR601" s="105">
        <f>IF(COUNTIFS($B$208,"&lt;&gt;"&amp;""),IF($M$210&lt;&gt;"",ROUND($M$210,1),""),"")</f>
        <v>69</v>
      </c>
      <c r="BS601" s="105">
        <f>IF($AZ601="","",$E$210)</f>
        <v>5</v>
      </c>
      <c r="BT601" s="104" t="str">
        <f>IF(COUNTIFS($B$208,"&lt;&gt;"&amp;""),$L$210,"")</f>
        <v>DS</v>
      </c>
      <c r="BU601" s="104">
        <f t="shared" si="179"/>
        <v>8.9</v>
      </c>
      <c r="BV601" s="105">
        <f t="shared" si="180"/>
        <v>125</v>
      </c>
      <c r="BW601" s="101" t="str">
        <f t="shared" si="165"/>
        <v>2025</v>
      </c>
      <c r="BY601" s="4"/>
      <c r="BZ601" s="4"/>
      <c r="CA601" s="4"/>
      <c r="CB601" s="4"/>
      <c r="CC601" s="4"/>
      <c r="CD601" s="4"/>
      <c r="CE601" s="4"/>
      <c r="CF601" s="4"/>
      <c r="CG601" s="5"/>
      <c r="CH601" s="5"/>
      <c r="CI601" s="5"/>
      <c r="CJ601" s="4"/>
      <c r="CK601" s="4"/>
      <c r="CL601" s="4"/>
      <c r="CM601" s="4"/>
      <c r="CN601" s="4"/>
      <c r="CO601" s="4"/>
      <c r="CP601" s="4"/>
      <c r="CQ601" s="4"/>
      <c r="CR601" s="4"/>
      <c r="CS601" s="5"/>
      <c r="CT601" s="5"/>
    </row>
    <row r="602" spans="50:98" ht="21" hidden="1" customHeight="1" x14ac:dyDescent="0.25">
      <c r="AX602" s="218" t="str">
        <f>$B$213</f>
        <v>L021.23.05.S4-04</v>
      </c>
      <c r="AY602" s="101">
        <v>4</v>
      </c>
      <c r="AZ602" s="105" t="str">
        <f>IF(COUNTIFS($B$211,"&lt;&gt;"&amp;""),$B$211,"")</f>
        <v>Disciplină opțională 1 sau 2
Sisteme dinamice cu evenimente discrete (Set AIA.3.1)</v>
      </c>
      <c r="BA602" s="105">
        <f t="shared" si="176"/>
        <v>3</v>
      </c>
      <c r="BB602" s="105" t="str">
        <f t="shared" si="177"/>
        <v>5</v>
      </c>
      <c r="BC602" s="105" t="str">
        <f>IF($AZ602="","",$F$213)</f>
        <v>E</v>
      </c>
      <c r="BD602" s="105" t="str">
        <f t="shared" si="178"/>
        <v>DO</v>
      </c>
      <c r="BE602" s="105">
        <f>IF(COUNTIFS($B$211,"&lt;&gt;"&amp;""),ROUND($G$213/14,1),"")</f>
        <v>2</v>
      </c>
      <c r="BF602" s="105">
        <f>IF(COUNTIFS($B$211,"&lt;&gt;"&amp;""),ROUND(($H$213+$I$213+$J$213)/14,1),"")</f>
        <v>2</v>
      </c>
      <c r="BG602" s="105">
        <f>IF(COUNTIFS($B$211,"&lt;&gt;"&amp;""),ROUND(($G$213+$H$213+$I$213+$J$213)/14,1),"")</f>
        <v>4</v>
      </c>
      <c r="BH602" s="105">
        <f>IF(COUNTIFS($B$211,"&lt;&gt;"&amp;""),ROUND($G$213,1),"")</f>
        <v>28</v>
      </c>
      <c r="BI602" s="105">
        <f>IF(COUNTIFS($B$211,"&lt;&gt;"&amp;""),ROUND(($H$213+$I$213+$J$213),1),"")</f>
        <v>28</v>
      </c>
      <c r="BJ602" s="105">
        <f>IF(COUNTIFS($B$211,"&lt;&gt;"&amp;""),ROUND(($G$213+$H$213+$I$213+$J$213),1),"")</f>
        <v>56</v>
      </c>
      <c r="BK602" s="101"/>
      <c r="BL602" s="105"/>
      <c r="BM602" s="105"/>
      <c r="BN602" s="101"/>
      <c r="BO602" s="105"/>
      <c r="BP602" s="105"/>
      <c r="BQ602" s="105">
        <f>IF(COUNTIFS($B$211,"&lt;&gt;"&amp;""),IF($M$213&lt;&gt;"",ROUND($M$213/14,1),""),"")</f>
        <v>4.9000000000000004</v>
      </c>
      <c r="BR602" s="105">
        <f>IF(COUNTIFS($B$211,"&lt;&gt;"&amp;""),IF($M$213&lt;&gt;"",ROUND($M$213,1),""),"")</f>
        <v>69</v>
      </c>
      <c r="BS602" s="105">
        <f>IF($AZ602="","",$E$213)</f>
        <v>5</v>
      </c>
      <c r="BT602" s="104" t="str">
        <f>IF(COUNTIFS($B$211,"&lt;&gt;"&amp;""),$L$213,"")</f>
        <v>DS</v>
      </c>
      <c r="BU602" s="104">
        <f t="shared" si="179"/>
        <v>8.9</v>
      </c>
      <c r="BV602" s="105">
        <f t="shared" si="180"/>
        <v>125</v>
      </c>
      <c r="BW602" s="101" t="str">
        <f t="shared" si="165"/>
        <v>2025</v>
      </c>
      <c r="BY602" s="4"/>
      <c r="BZ602" s="4"/>
      <c r="CA602" s="4"/>
      <c r="CB602" s="4"/>
      <c r="CC602" s="4"/>
      <c r="CD602" s="4"/>
      <c r="CE602" s="4"/>
      <c r="CF602" s="4"/>
      <c r="CG602" s="5"/>
      <c r="CH602" s="5"/>
      <c r="CI602" s="5"/>
      <c r="CJ602" s="4"/>
      <c r="CK602" s="4"/>
      <c r="CL602" s="4"/>
      <c r="CM602" s="4"/>
      <c r="CN602" s="4"/>
      <c r="CO602" s="4"/>
      <c r="CP602" s="4"/>
      <c r="CQ602" s="4"/>
      <c r="CR602" s="4"/>
      <c r="CS602" s="5"/>
      <c r="CT602" s="5"/>
    </row>
    <row r="603" spans="50:98" ht="21" hidden="1" customHeight="1" x14ac:dyDescent="0.25">
      <c r="AX603" s="218" t="str">
        <f>$B$216</f>
        <v>L021.23.05.S4-05</v>
      </c>
      <c r="AY603" s="101">
        <v>5</v>
      </c>
      <c r="AZ603" s="105" t="str">
        <f>IF(COUNTIFS($B$214,"&lt;&gt;"&amp;""),$B$214,"")</f>
        <v>Disciplină opțională 1 sau 2  
Programare vizuală (Set AIA.3.1)</v>
      </c>
      <c r="BA603" s="105">
        <f t="shared" si="176"/>
        <v>3</v>
      </c>
      <c r="BB603" s="105" t="str">
        <f t="shared" si="177"/>
        <v>5</v>
      </c>
      <c r="BC603" s="105" t="str">
        <f>IF($AZ603="","",$F$216)</f>
        <v>E</v>
      </c>
      <c r="BD603" s="105" t="str">
        <f t="shared" si="178"/>
        <v>DO</v>
      </c>
      <c r="BE603" s="105">
        <f>IF(COUNTIFS($B$214,"&lt;&gt;"&amp;""),ROUND($G$216/14,1),"")</f>
        <v>2</v>
      </c>
      <c r="BF603" s="105">
        <f>IF(COUNTIFS($B$214,"&lt;&gt;"&amp;""),ROUND(($H$216+$I$216+$J$216)/14,1),"")</f>
        <v>2</v>
      </c>
      <c r="BG603" s="105">
        <f>IF(COUNTIFS($B$214,"&lt;&gt;"&amp;""),ROUND(($G$216+$H$216+$I$216+$J$216)/14,1),"")</f>
        <v>4</v>
      </c>
      <c r="BH603" s="105">
        <f>IF(COUNTIFS($B$214,"&lt;&gt;"&amp;""),ROUND($G$216,1),"")</f>
        <v>28</v>
      </c>
      <c r="BI603" s="105">
        <f>IF(COUNTIFS($B$214,"&lt;&gt;"&amp;""),ROUND(($H$216+$I$216+$J$216),1),"")</f>
        <v>28</v>
      </c>
      <c r="BJ603" s="105">
        <f>IF(COUNTIFS($B$214,"&lt;&gt;"&amp;""),ROUND(($G$216+$H$216+$I$216+$J$216),1),"")</f>
        <v>56</v>
      </c>
      <c r="BK603" s="101"/>
      <c r="BL603" s="105"/>
      <c r="BM603" s="105"/>
      <c r="BN603" s="101"/>
      <c r="BO603" s="105"/>
      <c r="BP603" s="105"/>
      <c r="BQ603" s="105">
        <f>IF(COUNTIFS($B$214,"&lt;&gt;"&amp;""),IF($M$216&lt;&gt;"",ROUND($M$216/14,1),""),"")</f>
        <v>4.9000000000000004</v>
      </c>
      <c r="BR603" s="105">
        <f>IF(COUNTIFS($B$214,"&lt;&gt;"&amp;""),IF($M$216&lt;&gt;"",ROUND($M$216,1),""),"")</f>
        <v>69</v>
      </c>
      <c r="BS603" s="105">
        <f>IF($AZ603="","",$E$216)</f>
        <v>5</v>
      </c>
      <c r="BT603" s="104" t="str">
        <f>IF(COUNTIFS($B$214,"&lt;&gt;"&amp;""),$L$216,"")</f>
        <v>DS</v>
      </c>
      <c r="BU603" s="104">
        <f t="shared" si="179"/>
        <v>8.9</v>
      </c>
      <c r="BV603" s="105">
        <f t="shared" si="180"/>
        <v>125</v>
      </c>
      <c r="BW603" s="101" t="str">
        <f t="shared" si="165"/>
        <v>2025</v>
      </c>
      <c r="BY603" s="4"/>
      <c r="BZ603" s="4"/>
      <c r="CA603" s="4"/>
      <c r="CB603" s="4"/>
      <c r="CC603" s="4"/>
      <c r="CD603" s="4"/>
      <c r="CE603" s="4"/>
      <c r="CF603" s="4"/>
      <c r="CG603" s="5"/>
      <c r="CH603" s="5"/>
      <c r="CI603" s="5"/>
      <c r="CJ603" s="4"/>
      <c r="CK603" s="4"/>
      <c r="CL603" s="4"/>
      <c r="CM603" s="4"/>
      <c r="CN603" s="4"/>
      <c r="CO603" s="4"/>
      <c r="CP603" s="4"/>
      <c r="CQ603" s="4"/>
      <c r="CR603" s="4"/>
      <c r="CS603" s="5"/>
      <c r="CT603" s="5"/>
    </row>
    <row r="604" spans="50:98" ht="21" hidden="1" customHeight="1" x14ac:dyDescent="0.25">
      <c r="AX604" s="218" t="str">
        <f>$B$219</f>
        <v>L021.23.05.S4-06</v>
      </c>
      <c r="AY604" s="101">
        <v>6</v>
      </c>
      <c r="AZ604" s="105" t="str">
        <f>IF(COUNTIFS($B$217,"&lt;&gt;"&amp;""),$B$217,"")</f>
        <v>Disciplină opțională 1 sau 2 
Tehnici de învățare automată (Set AIA.3.1)</v>
      </c>
      <c r="BA604" s="105">
        <f t="shared" si="176"/>
        <v>3</v>
      </c>
      <c r="BB604" s="105" t="str">
        <f t="shared" si="177"/>
        <v>5</v>
      </c>
      <c r="BC604" s="105" t="str">
        <f>IF($AZ604="","",$F$219)</f>
        <v>E</v>
      </c>
      <c r="BD604" s="105" t="str">
        <f t="shared" si="178"/>
        <v>DO</v>
      </c>
      <c r="BE604" s="105">
        <f>IF(COUNTIFS($B$217,"&lt;&gt;"&amp;""),ROUND($G$219/14,1),"")</f>
        <v>2</v>
      </c>
      <c r="BF604" s="105">
        <f>IF(COUNTIFS($B$217,"&lt;&gt;"&amp;""),ROUND(($H$219+$I$219+$J$219)/14,1),"")</f>
        <v>2</v>
      </c>
      <c r="BG604" s="105">
        <f>IF(COUNTIFS($B$217,"&lt;&gt;"&amp;""),ROUND(($G$219+$H$219+$I$219+$J$219)/14,1),"")</f>
        <v>4</v>
      </c>
      <c r="BH604" s="105">
        <f>IF(COUNTIFS($B$217,"&lt;&gt;"&amp;""),ROUND($G$219,1),"")</f>
        <v>28</v>
      </c>
      <c r="BI604" s="105">
        <f>IF(COUNTIFS($B$217,"&lt;&gt;"&amp;""),ROUND(($H$219+$I$219+$J$219),1),"")</f>
        <v>28</v>
      </c>
      <c r="BJ604" s="105">
        <f>IF(COUNTIFS($B$217,"&lt;&gt;"&amp;""),ROUND(($G$219+$H$219+$I$219+$J$219),1),"")</f>
        <v>56</v>
      </c>
      <c r="BK604" s="101"/>
      <c r="BL604" s="105"/>
      <c r="BM604" s="105"/>
      <c r="BN604" s="101"/>
      <c r="BO604" s="105"/>
      <c r="BP604" s="105"/>
      <c r="BQ604" s="105">
        <f>IF(COUNTIFS($B$217,"&lt;&gt;"&amp;""),IF($M$219&lt;&gt;"",ROUND($M$219/14,1),""),"")</f>
        <v>4.9000000000000004</v>
      </c>
      <c r="BR604" s="105">
        <f>IF(COUNTIFS($B$217,"&lt;&gt;"&amp;""),IF($M$219&lt;&gt;"",ROUND($M$219,1),""),"")</f>
        <v>69</v>
      </c>
      <c r="BS604" s="105">
        <f>IF($AZ604="","",$E$219)</f>
        <v>5</v>
      </c>
      <c r="BT604" s="104" t="str">
        <f>IF(COUNTIFS($B$217,"&lt;&gt;"&amp;""),$L$219,"")</f>
        <v>DS</v>
      </c>
      <c r="BU604" s="104">
        <f t="shared" si="179"/>
        <v>8.9</v>
      </c>
      <c r="BV604" s="105">
        <f t="shared" si="180"/>
        <v>125</v>
      </c>
      <c r="BW604" s="101" t="str">
        <f t="shared" si="165"/>
        <v>2025</v>
      </c>
      <c r="BY604" s="4"/>
      <c r="BZ604" s="4"/>
      <c r="CA604" s="4"/>
      <c r="CB604" s="4"/>
      <c r="CC604" s="4"/>
      <c r="CD604" s="4"/>
      <c r="CE604" s="4"/>
      <c r="CF604" s="4"/>
      <c r="CG604" s="5"/>
      <c r="CH604" s="5"/>
      <c r="CI604" s="5"/>
      <c r="CJ604" s="4"/>
      <c r="CK604" s="4"/>
      <c r="CL604" s="4"/>
      <c r="CM604" s="4"/>
      <c r="CN604" s="4"/>
      <c r="CO604" s="4"/>
      <c r="CP604" s="4"/>
      <c r="CQ604" s="4"/>
      <c r="CR604" s="4"/>
      <c r="CS604" s="5"/>
      <c r="CT604" s="5"/>
    </row>
    <row r="605" spans="50:98" ht="21" hidden="1" customHeight="1" x14ac:dyDescent="0.25">
      <c r="AX605" s="218" t="str">
        <f>$B$222</f>
        <v>L021.23.05.D6-07</v>
      </c>
      <c r="AY605" s="101">
        <v>7</v>
      </c>
      <c r="AZ605" s="105" t="str">
        <f>IF(COUNTIFS($B$220,"&lt;&gt;"&amp;""),$B$220,"")</f>
        <v>Proiect sincretic opțional 1
Conducerea la distanta a unui proces (P.S.1)</v>
      </c>
      <c r="BA605" s="105">
        <f t="shared" si="176"/>
        <v>3</v>
      </c>
      <c r="BB605" s="105" t="str">
        <f t="shared" si="177"/>
        <v>5</v>
      </c>
      <c r="BC605" s="105" t="str">
        <f>IF($AZ605="","",$F$222)</f>
        <v>D</v>
      </c>
      <c r="BD605" s="105" t="str">
        <f t="shared" si="178"/>
        <v>DO</v>
      </c>
      <c r="BE605" s="105">
        <f>IF(COUNTIFS($B$220,"&lt;&gt;"&amp;""),ROUND($G$222/14,1),"")</f>
        <v>1</v>
      </c>
      <c r="BF605" s="105">
        <f>IF(COUNTIFS($B$220,"&lt;&gt;"&amp;""),ROUND(($H$222+$I$222+$J$222)/14,1),"")</f>
        <v>2</v>
      </c>
      <c r="BG605" s="105">
        <f>IF(COUNTIFS($B$220,"&lt;&gt;"&amp;""),ROUND(($G$222+$H$222+$I$222+$J$222)/14,1),"")</f>
        <v>3</v>
      </c>
      <c r="BH605" s="105">
        <f>IF(COUNTIFS($B$220,"&lt;&gt;"&amp;""),ROUND($G$222,1),"")</f>
        <v>14</v>
      </c>
      <c r="BI605" s="105">
        <f>IF(COUNTIFS($B$220,"&lt;&gt;"&amp;""),ROUND(($H$222+$I$222+$J$222),1),"")</f>
        <v>28</v>
      </c>
      <c r="BJ605" s="105">
        <f>IF(COUNTIFS($B$220,"&lt;&gt;"&amp;""),ROUND(($G$222+$H$222+$I$222+$J$222),1),"")</f>
        <v>42</v>
      </c>
      <c r="BK605" s="101"/>
      <c r="BL605" s="105"/>
      <c r="BM605" s="105"/>
      <c r="BN605" s="101"/>
      <c r="BO605" s="105"/>
      <c r="BP605" s="105"/>
      <c r="BQ605" s="105">
        <f>IF(COUNTIFS($B$220,"&lt;&gt;"&amp;""),IF($M$222&lt;&gt;"",ROUND($M$222/14,1),""),"")</f>
        <v>0.6</v>
      </c>
      <c r="BR605" s="105">
        <f>IF(COUNTIFS($B$220,"&lt;&gt;"&amp;""),IF($M$222&lt;&gt;"",ROUND($M$222,1),""),"")</f>
        <v>8</v>
      </c>
      <c r="BS605" s="105">
        <f>IF($AZ605="","",$E$222)</f>
        <v>2</v>
      </c>
      <c r="BT605" s="104" t="str">
        <f>IF(COUNTIFS($B$220,"&lt;&gt;"&amp;""),$L$222,"")</f>
        <v>DS</v>
      </c>
      <c r="BU605" s="104">
        <f t="shared" si="179"/>
        <v>3.6</v>
      </c>
      <c r="BV605" s="105">
        <f t="shared" si="180"/>
        <v>50</v>
      </c>
      <c r="BW605" s="101" t="str">
        <f t="shared" si="165"/>
        <v>2025</v>
      </c>
      <c r="BY605" s="4"/>
      <c r="BZ605" s="4"/>
      <c r="CA605" s="4"/>
      <c r="CB605" s="4"/>
      <c r="CC605" s="4"/>
      <c r="CD605" s="4"/>
      <c r="CE605" s="4"/>
      <c r="CF605" s="4"/>
      <c r="CG605" s="5"/>
      <c r="CH605" s="5"/>
      <c r="CI605" s="5"/>
      <c r="CJ605" s="4"/>
      <c r="CK605" s="4"/>
      <c r="CL605" s="4"/>
      <c r="CM605" s="4"/>
      <c r="CN605" s="4"/>
      <c r="CO605" s="4"/>
      <c r="CP605" s="4"/>
      <c r="CQ605" s="4"/>
      <c r="CR605" s="4"/>
      <c r="CS605" s="5"/>
      <c r="CT605" s="5"/>
    </row>
    <row r="606" spans="50:98" ht="21" hidden="1" customHeight="1" x14ac:dyDescent="0.25">
      <c r="AX606" s="218" t="str">
        <f>$B$225</f>
        <v>L021.23.05.D6-08</v>
      </c>
      <c r="AY606" s="101">
        <v>8</v>
      </c>
      <c r="AZ606" s="105" t="str">
        <f>IF(COUNTIFS($B$223,"&lt;&gt;"&amp;""),$B$223,"")</f>
        <v>Proiect sincretic opțional 1
Monitorizarea parametrilor energiei electrice pentru un proces industrial (P.S.1)</v>
      </c>
      <c r="BA606" s="105">
        <f t="shared" si="176"/>
        <v>3</v>
      </c>
      <c r="BB606" s="105" t="str">
        <f t="shared" si="177"/>
        <v>5</v>
      </c>
      <c r="BC606" s="105" t="str">
        <f>IF($AZ606="","",$F$225)</f>
        <v>D</v>
      </c>
      <c r="BD606" s="105" t="str">
        <f t="shared" si="178"/>
        <v>DO</v>
      </c>
      <c r="BE606" s="105">
        <f>IF(COUNTIFS($B$223,"&lt;&gt;"&amp;""),ROUND($G$225/14,1),"")</f>
        <v>1</v>
      </c>
      <c r="BF606" s="105">
        <f>IF(COUNTIFS($B$223,"&lt;&gt;"&amp;""),ROUND(($H$225+$I$225+$J$225)/14,1),"")</f>
        <v>2</v>
      </c>
      <c r="BG606" s="105">
        <f>IF(COUNTIFS($B$223,"&lt;&gt;"&amp;""),ROUND(($G$225+$H$225+$I$225+$J$225)/14,1),"")</f>
        <v>3</v>
      </c>
      <c r="BH606" s="105">
        <f>IF(COUNTIFS($B$223,"&lt;&gt;"&amp;""),ROUND($G$225,1),"")</f>
        <v>14</v>
      </c>
      <c r="BI606" s="105">
        <f>IF(COUNTIFS($B$223,"&lt;&gt;"&amp;""),ROUND(($H$225+$I$225+$J$225),1),"")</f>
        <v>28</v>
      </c>
      <c r="BJ606" s="105">
        <f>IF(COUNTIFS($B$223,"&lt;&gt;"&amp;""),ROUND(($G$225+$H$225+$I$225+$J$225),1),"")</f>
        <v>42</v>
      </c>
      <c r="BK606" s="101"/>
      <c r="BL606" s="105"/>
      <c r="BM606" s="105"/>
      <c r="BN606" s="101"/>
      <c r="BO606" s="105"/>
      <c r="BP606" s="105"/>
      <c r="BQ606" s="105">
        <f>IF(COUNTIFS($B$223,"&lt;&gt;"&amp;""),IF($M$225&lt;&gt;"",ROUND($M$225/14,1),""),"")</f>
        <v>0.6</v>
      </c>
      <c r="BR606" s="105">
        <f>IF(COUNTIFS($B$223,"&lt;&gt;"&amp;""),IF($M$225&lt;&gt;"",ROUND($M$225,1),""),"")</f>
        <v>8</v>
      </c>
      <c r="BS606" s="105">
        <f>IF($AZ606="","",$E$225)</f>
        <v>2</v>
      </c>
      <c r="BT606" s="104" t="str">
        <f>IF(COUNTIFS($B$223,"&lt;&gt;"&amp;""),$L$225,"")</f>
        <v>DS</v>
      </c>
      <c r="BU606" s="104">
        <f t="shared" si="179"/>
        <v>3.6</v>
      </c>
      <c r="BV606" s="105">
        <f t="shared" si="180"/>
        <v>50</v>
      </c>
      <c r="BW606" s="101" t="str">
        <f t="shared" si="165"/>
        <v>2025</v>
      </c>
      <c r="BY606" s="4"/>
      <c r="BZ606" s="4"/>
      <c r="CA606" s="4"/>
      <c r="CB606" s="4"/>
      <c r="CC606" s="4"/>
      <c r="CD606" s="4"/>
      <c r="CE606" s="4"/>
      <c r="CF606" s="4"/>
      <c r="CG606" s="5"/>
      <c r="CH606" s="5"/>
      <c r="CI606" s="5"/>
      <c r="CJ606" s="4"/>
      <c r="CK606" s="4"/>
      <c r="CL606" s="4"/>
      <c r="CM606" s="4"/>
      <c r="CN606" s="4"/>
      <c r="CO606" s="4"/>
      <c r="CP606" s="4"/>
      <c r="CQ606" s="4"/>
      <c r="CR606" s="4"/>
      <c r="CS606" s="5"/>
      <c r="CT606" s="5"/>
    </row>
    <row r="607" spans="50:98" ht="21" hidden="1" customHeight="1" x14ac:dyDescent="0.25">
      <c r="AX607" s="218" t="str">
        <f>$B$228</f>
        <v>L021.23.05.D6-09</v>
      </c>
      <c r="AY607" s="101">
        <v>9</v>
      </c>
      <c r="AZ607" s="105" t="str">
        <f>IF(COUNTIFS($B$226,"&lt;&gt;"&amp;""),$B$226,"")</f>
        <v>Proiect sincretic opțional 1
Utilizarea microcontrolerelor pentru conducerea unor tipuri de micromotoare electrice (P.S.1)</v>
      </c>
      <c r="BA607" s="105">
        <f t="shared" si="176"/>
        <v>3</v>
      </c>
      <c r="BB607" s="105" t="str">
        <f t="shared" si="177"/>
        <v>5</v>
      </c>
      <c r="BC607" s="105" t="str">
        <f>IF($AZ607="","",$F$228)</f>
        <v>D</v>
      </c>
      <c r="BD607" s="105" t="str">
        <f t="shared" si="178"/>
        <v>DO</v>
      </c>
      <c r="BE607" s="105">
        <f>IF(COUNTIFS($B$226,"&lt;&gt;"&amp;""),ROUND($G$228/14,1),"")</f>
        <v>1</v>
      </c>
      <c r="BF607" s="105">
        <f>IF(COUNTIFS($B$226,"&lt;&gt;"&amp;""),ROUND(($H$228+$I$228+$J$228)/14,1),"")</f>
        <v>2</v>
      </c>
      <c r="BG607" s="105">
        <f>IF(COUNTIFS($B$226,"&lt;&gt;"&amp;""),ROUND(($G$228+$H$228+$I$228+$J$228)/14,1),"")</f>
        <v>3</v>
      </c>
      <c r="BH607" s="105">
        <f>IF(COUNTIFS($B$226,"&lt;&gt;"&amp;""),ROUND($G$228,1),"")</f>
        <v>14</v>
      </c>
      <c r="BI607" s="105">
        <f>IF(COUNTIFS($B$226,"&lt;&gt;"&amp;""),ROUND(($H$228+$I$228+$J$228),1),"")</f>
        <v>28</v>
      </c>
      <c r="BJ607" s="105">
        <f>IF(COUNTIFS($B$226,"&lt;&gt;"&amp;""),ROUND(($G$228+$H$228+$I$228+$J$228),1),"")</f>
        <v>42</v>
      </c>
      <c r="BK607" s="101"/>
      <c r="BL607" s="105"/>
      <c r="BM607" s="105"/>
      <c r="BN607" s="101"/>
      <c r="BO607" s="105"/>
      <c r="BP607" s="105"/>
      <c r="BQ607" s="105">
        <f>IF(COUNTIFS($B$226,"&lt;&gt;"&amp;""),IF($M$228&lt;&gt;"",ROUND($M$228/14,1),""),"")</f>
        <v>0.6</v>
      </c>
      <c r="BR607" s="105">
        <f>IF(COUNTIFS($B$226,"&lt;&gt;"&amp;""),IF($M$228&lt;&gt;"",ROUND($M$228,1),""),"")</f>
        <v>8</v>
      </c>
      <c r="BS607" s="105">
        <f>IF($AZ607="","",$E$228)</f>
        <v>2</v>
      </c>
      <c r="BT607" s="104" t="str">
        <f>IF(COUNTIFS($B$226,"&lt;&gt;"&amp;""),$L$228,"")</f>
        <v>DS</v>
      </c>
      <c r="BU607" s="104">
        <f t="shared" si="179"/>
        <v>3.6</v>
      </c>
      <c r="BV607" s="105">
        <f t="shared" si="180"/>
        <v>50</v>
      </c>
      <c r="BW607" s="101" t="str">
        <f t="shared" si="165"/>
        <v>2025</v>
      </c>
      <c r="BY607" s="4"/>
      <c r="BZ607" s="4"/>
      <c r="CA607" s="4"/>
      <c r="CB607" s="4"/>
      <c r="CC607" s="4"/>
      <c r="CD607" s="4"/>
      <c r="CE607" s="4"/>
      <c r="CF607" s="4"/>
      <c r="CG607" s="5"/>
      <c r="CH607" s="5"/>
      <c r="CI607" s="5"/>
      <c r="CJ607" s="4"/>
      <c r="CK607" s="4"/>
      <c r="CL607" s="4"/>
      <c r="CM607" s="4"/>
      <c r="CN607" s="4"/>
      <c r="CO607" s="4"/>
      <c r="CP607" s="4"/>
      <c r="CQ607" s="4"/>
      <c r="CR607" s="4"/>
      <c r="CS607" s="5"/>
      <c r="CT607" s="5"/>
    </row>
    <row r="608" spans="50:98" ht="21" hidden="1" customHeight="1" x14ac:dyDescent="0.25">
      <c r="AX608" s="218" t="str">
        <f>$B$231</f>
        <v/>
      </c>
      <c r="AY608" s="101">
        <v>10</v>
      </c>
      <c r="AZ608" s="105" t="str">
        <f>IF(COUNTIFS($B$229,"&lt;&gt;"&amp;""),$B$229,"")</f>
        <v/>
      </c>
      <c r="BA608" s="105" t="str">
        <f t="shared" si="176"/>
        <v/>
      </c>
      <c r="BB608" s="105" t="str">
        <f t="shared" si="177"/>
        <v/>
      </c>
      <c r="BC608" s="105" t="str">
        <f>IF($AZ608="","",$F$231)</f>
        <v/>
      </c>
      <c r="BD608" s="105" t="str">
        <f t="shared" si="178"/>
        <v/>
      </c>
      <c r="BE608" s="105" t="str">
        <f>IF(COUNTIFS($B$229,"&lt;&gt;"&amp;""),ROUND($G$231/14,1),"")</f>
        <v/>
      </c>
      <c r="BF608" s="105" t="str">
        <f>IF(COUNTIFS($B$229,"&lt;&gt;"&amp;""),ROUND(($H$231+$I$231+$J$231)/14,1),"")</f>
        <v/>
      </c>
      <c r="BG608" s="105" t="str">
        <f>IF(COUNTIFS($B$229,"&lt;&gt;"&amp;""),ROUND(($G$231+$H$231+$I$231+$J$231)/14,1),"")</f>
        <v/>
      </c>
      <c r="BH608" s="105" t="str">
        <f>IF(COUNTIFS($B$229,"&lt;&gt;"&amp;""),ROUND($G$231,1),"")</f>
        <v/>
      </c>
      <c r="BI608" s="105" t="str">
        <f>IF(COUNTIFS($B$229,"&lt;&gt;"&amp;""),ROUND(($H$231+$I$231+$J$231),1),"")</f>
        <v/>
      </c>
      <c r="BJ608" s="105" t="str">
        <f>IF(COUNTIFS($B$229,"&lt;&gt;"&amp;""),ROUND(($G$231+$H$231+$I$231+$J$231),1),"")</f>
        <v/>
      </c>
      <c r="BK608" s="101"/>
      <c r="BL608" s="105"/>
      <c r="BM608" s="105"/>
      <c r="BN608" s="101"/>
      <c r="BO608" s="105"/>
      <c r="BP608" s="105"/>
      <c r="BQ608" s="105" t="str">
        <f>IF(COUNTIFS($B$229,"&lt;&gt;"&amp;""),IF($M$231&lt;&gt;"",ROUND($M$231/14,1),""),"")</f>
        <v/>
      </c>
      <c r="BR608" s="105" t="str">
        <f>IF(COUNTIFS($B$229,"&lt;&gt;"&amp;""),IF($M$231&lt;&gt;"",ROUND($M$231,1),""),"")</f>
        <v/>
      </c>
      <c r="BS608" s="105" t="str">
        <f>IF($AZ608="","",$E$231)</f>
        <v/>
      </c>
      <c r="BT608" s="104" t="str">
        <f>IF(COUNTIFS($B$229,"&lt;&gt;"&amp;""),$L$231,"")</f>
        <v/>
      </c>
      <c r="BU608" s="104" t="str">
        <f t="shared" si="179"/>
        <v/>
      </c>
      <c r="BV608" s="105" t="str">
        <f t="shared" si="180"/>
        <v/>
      </c>
      <c r="BW608" s="101" t="str">
        <f t="shared" si="165"/>
        <v/>
      </c>
      <c r="BY608" s="4"/>
      <c r="BZ608" s="4"/>
      <c r="CA608" s="4"/>
      <c r="CB608" s="4"/>
      <c r="CC608" s="4"/>
      <c r="CD608" s="4"/>
      <c r="CE608" s="4"/>
      <c r="CF608" s="4"/>
      <c r="CG608" s="5"/>
      <c r="CH608" s="5"/>
      <c r="CI608" s="5"/>
      <c r="CJ608" s="4"/>
      <c r="CK608" s="4"/>
      <c r="CL608" s="4"/>
      <c r="CM608" s="4"/>
      <c r="CN608" s="4"/>
      <c r="CO608" s="4"/>
      <c r="CP608" s="4"/>
      <c r="CQ608" s="4"/>
      <c r="CR608" s="4"/>
      <c r="CS608" s="5"/>
      <c r="CT608" s="5"/>
    </row>
    <row r="609" spans="50:98" ht="21" hidden="1" customHeight="1" x14ac:dyDescent="0.25">
      <c r="AX609" s="218" t="str">
        <f>$B$234</f>
        <v/>
      </c>
      <c r="AY609" s="101">
        <v>11</v>
      </c>
      <c r="AZ609" s="105" t="str">
        <f>IF(COUNTIFS($B$232,"&lt;&gt;"&amp;""),$B$232,"")</f>
        <v/>
      </c>
      <c r="BA609" s="105" t="str">
        <f t="shared" si="176"/>
        <v/>
      </c>
      <c r="BB609" s="105" t="str">
        <f t="shared" si="177"/>
        <v/>
      </c>
      <c r="BC609" s="105" t="str">
        <f>IF($AZ609="","",$F$234)</f>
        <v/>
      </c>
      <c r="BD609" s="105" t="str">
        <f t="shared" si="178"/>
        <v/>
      </c>
      <c r="BE609" s="105" t="str">
        <f>IF(COUNTIFS($B$232,"&lt;&gt;"&amp;""),ROUND($G$234/14,1),"")</f>
        <v/>
      </c>
      <c r="BF609" s="105" t="str">
        <f>IF(COUNTIFS($B$232,"&lt;&gt;"&amp;""),ROUND(($H$234+$I$234+$J$234)/14,1),"")</f>
        <v/>
      </c>
      <c r="BG609" s="105" t="str">
        <f>IF(COUNTIFS($B$232,"&lt;&gt;"&amp;""),ROUND(($G$234+$H$234+$I$234+$J$234)/14,1),"")</f>
        <v/>
      </c>
      <c r="BH609" s="105" t="str">
        <f>IF(COUNTIFS($B$232,"&lt;&gt;"&amp;""),ROUND($G$234,1),"")</f>
        <v/>
      </c>
      <c r="BI609" s="105" t="str">
        <f>IF(COUNTIFS($B$232,"&lt;&gt;"&amp;""),ROUND(($H$234+$I$234+$J$234),1),"")</f>
        <v/>
      </c>
      <c r="BJ609" s="105" t="str">
        <f>IF(COUNTIFS($B$232,"&lt;&gt;"&amp;""),ROUND(($G$234+$H$234+$I$234+$J$234),1),"")</f>
        <v/>
      </c>
      <c r="BK609" s="101"/>
      <c r="BL609" s="105"/>
      <c r="BM609" s="105"/>
      <c r="BN609" s="101"/>
      <c r="BO609" s="105"/>
      <c r="BP609" s="105"/>
      <c r="BQ609" s="105" t="str">
        <f>IF(COUNTIFS($B$232,"&lt;&gt;"&amp;""),IF($M$234&lt;&gt;"",ROUND($M$234/14,1),""),"")</f>
        <v/>
      </c>
      <c r="BR609" s="105" t="str">
        <f>IF(COUNTIFS($B$232,"&lt;&gt;"&amp;""),IF($M$234&lt;&gt;"",ROUND($M$234,1),""),"")</f>
        <v/>
      </c>
      <c r="BS609" s="105" t="str">
        <f>IF($AZ609="","",$E$234)</f>
        <v/>
      </c>
      <c r="BT609" s="104" t="str">
        <f>IF(COUNTIFS($B$232,"&lt;&gt;"&amp;""),$L$234,"")</f>
        <v/>
      </c>
      <c r="BU609" s="104" t="str">
        <f t="shared" si="179"/>
        <v/>
      </c>
      <c r="BV609" s="105" t="str">
        <f t="shared" si="180"/>
        <v/>
      </c>
      <c r="BW609" s="101" t="str">
        <f t="shared" si="165"/>
        <v/>
      </c>
      <c r="BY609" s="4"/>
      <c r="BZ609" s="4"/>
      <c r="CA609" s="4"/>
      <c r="CB609" s="4"/>
      <c r="CC609" s="4"/>
      <c r="CD609" s="4"/>
      <c r="CE609" s="4"/>
      <c r="CF609" s="4"/>
      <c r="CG609" s="5"/>
      <c r="CH609" s="5"/>
      <c r="CI609" s="5"/>
      <c r="CJ609" s="4"/>
      <c r="CK609" s="4"/>
      <c r="CL609" s="4"/>
      <c r="CM609" s="4"/>
      <c r="CN609" s="4"/>
      <c r="CO609" s="4"/>
      <c r="CP609" s="4"/>
      <c r="CQ609" s="4"/>
      <c r="CR609" s="4"/>
      <c r="CS609" s="5"/>
      <c r="CT609" s="5"/>
    </row>
    <row r="610" spans="50:98" ht="21" hidden="1" customHeight="1" x14ac:dyDescent="0.25">
      <c r="AX610" s="218" t="str">
        <f>$B$237</f>
        <v/>
      </c>
      <c r="AY610" s="101">
        <v>12</v>
      </c>
      <c r="AZ610" s="105" t="str">
        <f>IF(COUNTIFS($B$235,"&lt;&gt;"&amp;""),$B$235,"")</f>
        <v/>
      </c>
      <c r="BA610" s="105" t="str">
        <f t="shared" si="176"/>
        <v/>
      </c>
      <c r="BB610" s="105" t="str">
        <f t="shared" si="177"/>
        <v/>
      </c>
      <c r="BC610" s="105" t="str">
        <f>IF($AZ610="","",$F$237)</f>
        <v/>
      </c>
      <c r="BD610" s="105" t="str">
        <f t="shared" si="178"/>
        <v/>
      </c>
      <c r="BE610" s="105" t="str">
        <f>IF(COUNTIFS($B$235,"&lt;&gt;"&amp;""),ROUND($G$237/14,1),"")</f>
        <v/>
      </c>
      <c r="BF610" s="105" t="str">
        <f>IF(COUNTIFS($B$235,"&lt;&gt;"&amp;""),ROUND(($H$237+$I$237+$J$237)/14,1),"")</f>
        <v/>
      </c>
      <c r="BG610" s="105" t="str">
        <f>IF(COUNTIFS($B$235,"&lt;&gt;"&amp;""),ROUND(($G$237+$H$237+$I$237+$J$237)/14,1),"")</f>
        <v/>
      </c>
      <c r="BH610" s="105" t="str">
        <f>IF(COUNTIFS($B$235,"&lt;&gt;"&amp;""),ROUND($G$237,1),"")</f>
        <v/>
      </c>
      <c r="BI610" s="105" t="str">
        <f>IF(COUNTIFS($B$235,"&lt;&gt;"&amp;""),ROUND(($H$237+$I$237+$J$237),1),"")</f>
        <v/>
      </c>
      <c r="BJ610" s="105" t="str">
        <f>IF(COUNTIFS($B$235,"&lt;&gt;"&amp;""),ROUND(($G$237+$H$237+$I$237+$J$237),1),"")</f>
        <v/>
      </c>
      <c r="BK610" s="101"/>
      <c r="BL610" s="105"/>
      <c r="BM610" s="105"/>
      <c r="BN610" s="101"/>
      <c r="BO610" s="105"/>
      <c r="BP610" s="105"/>
      <c r="BQ610" s="105" t="str">
        <f>IF(COUNTIFS($B$235,"&lt;&gt;"&amp;""),IF($M$237&lt;&gt;"",ROUND($M$237/14,1),""),"")</f>
        <v/>
      </c>
      <c r="BR610" s="105" t="str">
        <f>IF(COUNTIFS($B$235,"&lt;&gt;"&amp;""),IF($M$237&lt;&gt;"",ROUND($M$237,1),""),"")</f>
        <v/>
      </c>
      <c r="BS610" s="105" t="str">
        <f>IF($AZ610="","",$E$237)</f>
        <v/>
      </c>
      <c r="BT610" s="104" t="str">
        <f>IF(COUNTIFS($B$235,"&lt;&gt;"&amp;""),$L$237,"")</f>
        <v/>
      </c>
      <c r="BU610" s="104" t="str">
        <f t="shared" si="179"/>
        <v/>
      </c>
      <c r="BV610" s="105" t="str">
        <f t="shared" si="180"/>
        <v/>
      </c>
      <c r="BW610" s="101" t="str">
        <f t="shared" si="165"/>
        <v/>
      </c>
      <c r="BY610" s="4"/>
      <c r="BZ610" s="4"/>
      <c r="CA610" s="4"/>
      <c r="CB610" s="4"/>
      <c r="CC610" s="4"/>
      <c r="CD610" s="4"/>
      <c r="CE610" s="4"/>
      <c r="CF610" s="4"/>
      <c r="CG610" s="5"/>
      <c r="CH610" s="5"/>
      <c r="CI610" s="5"/>
      <c r="CJ610" s="4"/>
      <c r="CK610" s="4"/>
      <c r="CL610" s="4"/>
      <c r="CM610" s="4"/>
      <c r="CN610" s="4"/>
      <c r="CO610" s="4"/>
      <c r="CP610" s="4"/>
      <c r="CQ610" s="4"/>
      <c r="CR610" s="4"/>
      <c r="CS610" s="5"/>
      <c r="CT610" s="5"/>
    </row>
    <row r="611" spans="50:98" ht="21" hidden="1" customHeight="1" x14ac:dyDescent="0.25">
      <c r="AX611" s="218" t="str">
        <f>$B$240</f>
        <v/>
      </c>
      <c r="AY611" s="105">
        <v>13</v>
      </c>
      <c r="AZ611" s="105" t="str">
        <f>IF(COUNTIFS($B$238,"&lt;&gt;"&amp;""),$B$238,"")</f>
        <v/>
      </c>
      <c r="BA611" s="105" t="str">
        <f t="shared" si="176"/>
        <v/>
      </c>
      <c r="BB611" s="105" t="str">
        <f t="shared" si="177"/>
        <v/>
      </c>
      <c r="BC611" s="105" t="str">
        <f>IF($AZ611="","",$F$240)</f>
        <v/>
      </c>
      <c r="BD611" s="105" t="str">
        <f>IF($AZ611="","","DO")</f>
        <v/>
      </c>
      <c r="BE611" s="105" t="str">
        <f>IF(COUNTIFS($B$238,"&lt;&gt;"&amp;""),ROUND($G$240/14,1),"")</f>
        <v/>
      </c>
      <c r="BF611" s="105" t="str">
        <f>IF(COUNTIFS($B$238,"&lt;&gt;"&amp;""),ROUND(($H$240+$I$240+$J$240)/14,1),"")</f>
        <v/>
      </c>
      <c r="BG611" s="105" t="str">
        <f>IF(COUNTIFS($B$238,"&lt;&gt;"&amp;""),ROUND(($G$240+$H$240+$I$240+$J$240)/14,1),"")</f>
        <v/>
      </c>
      <c r="BH611" s="105" t="str">
        <f>IF(COUNTIFS($B$238,"&lt;&gt;"&amp;""),ROUND($G$240,1),"")</f>
        <v/>
      </c>
      <c r="BI611" s="105" t="str">
        <f>IF(COUNTIFS($B$238,"&lt;&gt;"&amp;""),ROUND(($H$240+$I$240+$J$240),1),"")</f>
        <v/>
      </c>
      <c r="BJ611" s="105" t="str">
        <f>IF(COUNTIFS($B$238,"&lt;&gt;"&amp;""),ROUND(($G$240+$H$240+$I$240+$J$240),1),"")</f>
        <v/>
      </c>
      <c r="BK611" s="105"/>
      <c r="BL611" s="105"/>
      <c r="BM611" s="105"/>
      <c r="BN611" s="105"/>
      <c r="BO611" s="105"/>
      <c r="BP611" s="105"/>
      <c r="BQ611" s="105" t="str">
        <f>IF(COUNTIFS($B$238,"&lt;&gt;"&amp;""),IF($M$240&lt;&gt;"",ROUND($M$240/14,1),""),"")</f>
        <v/>
      </c>
      <c r="BR611" s="105" t="str">
        <f>IF(COUNTIFS($B$238,"&lt;&gt;"&amp;""),IF($M$240&lt;&gt;"",ROUND($M$240,1),""),"")</f>
        <v/>
      </c>
      <c r="BS611" s="105" t="str">
        <f>IF($AZ611="","",$E$240)</f>
        <v/>
      </c>
      <c r="BT611" s="104" t="str">
        <f>IF(COUNTIFS($B$238,"&lt;&gt;"&amp;""),$L$240,"")</f>
        <v/>
      </c>
      <c r="BU611" s="104" t="str">
        <f>IF($AZ611="","",IF($BG611&lt;&gt;"",$BG611,0)+IF($BM611&lt;&gt;"",$BM611,0)+IF($BQ611&lt;&gt;"",$BQ611,0))</f>
        <v/>
      </c>
      <c r="BV611" s="105" t="str">
        <f>IF($AZ611="","",IF($BJ611&lt;&gt;"",$BJ611,0)+IF($BP611&lt;&gt;"",$BP611,0)+IF($BR611&lt;&gt;"",$BR611,0))</f>
        <v/>
      </c>
      <c r="BW611" s="101" t="str">
        <f t="shared" si="165"/>
        <v/>
      </c>
      <c r="BY611" s="4"/>
      <c r="BZ611" s="4"/>
      <c r="CA611" s="4"/>
      <c r="CB611" s="4"/>
      <c r="CC611" s="4"/>
      <c r="CD611" s="4"/>
      <c r="CE611" s="4"/>
      <c r="CF611" s="4"/>
      <c r="CG611" s="5"/>
      <c r="CH611" s="5"/>
      <c r="CI611" s="5"/>
      <c r="CJ611" s="4"/>
      <c r="CK611" s="4"/>
      <c r="CL611" s="4"/>
      <c r="CM611" s="4"/>
      <c r="CN611" s="4"/>
      <c r="CO611" s="4"/>
      <c r="CP611" s="4"/>
      <c r="CQ611" s="4"/>
      <c r="CR611" s="4"/>
      <c r="CS611" s="5"/>
      <c r="CT611" s="5"/>
    </row>
    <row r="612" spans="50:98" ht="21" hidden="1" customHeight="1" x14ac:dyDescent="0.25">
      <c r="AX612" s="218" t="str">
        <f>$B$267</f>
        <v/>
      </c>
      <c r="AY612" s="105">
        <v>14</v>
      </c>
      <c r="AZ612" s="105" t="str">
        <f>IF(COUNTIFS($B$265,"&lt;&gt;"&amp;""),$B$265,"")</f>
        <v/>
      </c>
      <c r="BA612" s="105" t="str">
        <f t="shared" si="176"/>
        <v/>
      </c>
      <c r="BB612" s="105" t="str">
        <f t="shared" si="177"/>
        <v/>
      </c>
      <c r="BC612" s="105" t="str">
        <f>IF($AZ612="","",$F$267)</f>
        <v/>
      </c>
      <c r="BD612" s="105" t="str">
        <f t="shared" si="178"/>
        <v/>
      </c>
      <c r="BE612" s="105" t="str">
        <f>IF(COUNTIFS($B$265,"&lt;&gt;"&amp;""),ROUND($G$267/14,1),"")</f>
        <v/>
      </c>
      <c r="BF612" s="105" t="str">
        <f>IF(COUNTIFS($B$265,"&lt;&gt;"&amp;""),ROUND(($H$267+$I$267+$J$267)/14,1),"")</f>
        <v/>
      </c>
      <c r="BG612" s="105" t="str">
        <f>IF(COUNTIFS($B$265,"&lt;&gt;"&amp;""),ROUND(($G$267+$H$267+$I$267+$J$267)/14,1),"")</f>
        <v/>
      </c>
      <c r="BH612" s="105" t="str">
        <f>IF(COUNTIFS($B$265,"&lt;&gt;"&amp;""),ROUND($G$267,1),"")</f>
        <v/>
      </c>
      <c r="BI612" s="105" t="str">
        <f>IF(COUNTIFS($B$265,"&lt;&gt;"&amp;""),ROUND(($H$267+$I$267+$J$267),1),"")</f>
        <v/>
      </c>
      <c r="BJ612" s="105" t="str">
        <f>IF(COUNTIFS($B$265,"&lt;&gt;"&amp;""),ROUND(($G$267+$H$267+$I$267+$J$267),1),"")</f>
        <v/>
      </c>
      <c r="BK612" s="101"/>
      <c r="BL612" s="105"/>
      <c r="BM612" s="105"/>
      <c r="BN612" s="101"/>
      <c r="BO612" s="105"/>
      <c r="BP612" s="105"/>
      <c r="BQ612" s="105" t="str">
        <f>IF(COUNTIFS($B$265,"&lt;&gt;"&amp;""),IF($M$267&lt;&gt;"",ROUND($M$267/14,1),""),"")</f>
        <v/>
      </c>
      <c r="BR612" s="105" t="str">
        <f>IF(COUNTIFS($B$265,"&lt;&gt;"&amp;""),IF($M$267&lt;&gt;"",ROUND($M$267,1),""),"")</f>
        <v/>
      </c>
      <c r="BS612" s="105" t="str">
        <f>IF($AZ612="","",$E$267)</f>
        <v/>
      </c>
      <c r="BT612" s="104" t="str">
        <f>IF(COUNTIFS($B$265,"&lt;&gt;"&amp;""),$L$267,"")</f>
        <v/>
      </c>
      <c r="BU612" s="104" t="str">
        <f t="shared" si="179"/>
        <v/>
      </c>
      <c r="BV612" s="105" t="str">
        <f t="shared" si="180"/>
        <v/>
      </c>
      <c r="BW612" s="101" t="str">
        <f t="shared" si="165"/>
        <v/>
      </c>
      <c r="BY612" s="4"/>
      <c r="BZ612" s="4"/>
      <c r="CA612" s="4"/>
      <c r="CB612" s="4"/>
      <c r="CC612" s="4"/>
      <c r="CD612" s="4"/>
      <c r="CE612" s="4"/>
      <c r="CF612" s="4"/>
      <c r="CG612" s="5"/>
      <c r="CH612" s="5"/>
      <c r="CI612" s="5"/>
      <c r="CJ612" s="4"/>
      <c r="CK612" s="4"/>
      <c r="CL612" s="4"/>
      <c r="CM612" s="4"/>
      <c r="CN612" s="4"/>
      <c r="CO612" s="4"/>
      <c r="CP612" s="4"/>
      <c r="CQ612" s="4"/>
      <c r="CR612" s="4"/>
      <c r="CS612" s="5"/>
      <c r="CT612" s="5"/>
    </row>
    <row r="613" spans="50:98" ht="21" hidden="1" customHeight="1" x14ac:dyDescent="0.25">
      <c r="AX613" s="218" t="str">
        <f>$B$270</f>
        <v/>
      </c>
      <c r="AY613" s="101">
        <v>15</v>
      </c>
      <c r="AZ613" s="105" t="str">
        <f>IF(COUNTIFS($B$268,"&lt;&gt;"&amp;""),$B$268,"")</f>
        <v/>
      </c>
      <c r="BA613" s="105" t="str">
        <f t="shared" si="176"/>
        <v/>
      </c>
      <c r="BB613" s="105" t="str">
        <f t="shared" si="177"/>
        <v/>
      </c>
      <c r="BC613" s="105" t="str">
        <f>IF($AZ613="","",$F$270)</f>
        <v/>
      </c>
      <c r="BD613" s="105" t="str">
        <f t="shared" si="178"/>
        <v/>
      </c>
      <c r="BE613" s="105" t="str">
        <f>IF(COUNTIFS($B$268,"&lt;&gt;"&amp;""),ROUND($G$270/14,1),"")</f>
        <v/>
      </c>
      <c r="BF613" s="105" t="str">
        <f>IF(COUNTIFS($B$268,"&lt;&gt;"&amp;""),ROUND(($H$270+$I$270+$J$270)/14,1),"")</f>
        <v/>
      </c>
      <c r="BG613" s="105" t="str">
        <f>IF(COUNTIFS($B$268,"&lt;&gt;"&amp;""),ROUND(($G$270+$H$270+$I$270+$J$270)/14,1),"")</f>
        <v/>
      </c>
      <c r="BH613" s="105" t="str">
        <f>IF(COUNTIFS($B$268,"&lt;&gt;"&amp;""),ROUND($G$270,1),"")</f>
        <v/>
      </c>
      <c r="BI613" s="105" t="str">
        <f>IF(COUNTIFS($B$268,"&lt;&gt;"&amp;""),ROUND(($H$270+$I$270+$J$270),1),"")</f>
        <v/>
      </c>
      <c r="BJ613" s="105" t="str">
        <f>IF(COUNTIFS($B$268,"&lt;&gt;"&amp;""),ROUND(($G$270+$H$270+$I$270+$J$270),1),"")</f>
        <v/>
      </c>
      <c r="BK613" s="101"/>
      <c r="BL613" s="105"/>
      <c r="BM613" s="105"/>
      <c r="BN613" s="101"/>
      <c r="BO613" s="105"/>
      <c r="BP613" s="105"/>
      <c r="BQ613" s="105" t="str">
        <f>IF(COUNTIFS($B$268,"&lt;&gt;"&amp;""),IF($M$270&lt;&gt;"",ROUND($M$270/14,1),""),"")</f>
        <v/>
      </c>
      <c r="BR613" s="105" t="str">
        <f>IF(COUNTIFS($B$268,"&lt;&gt;"&amp;""),IF($M$270&lt;&gt;"",ROUND($M$270,1),""),"")</f>
        <v/>
      </c>
      <c r="BS613" s="105" t="str">
        <f>IF($AZ613="","",$E$270)</f>
        <v/>
      </c>
      <c r="BT613" s="104" t="str">
        <f>IF(COUNTIFS($B$268,"&lt;&gt;"&amp;""),$L$270,"")</f>
        <v/>
      </c>
      <c r="BU613" s="104" t="str">
        <f t="shared" si="179"/>
        <v/>
      </c>
      <c r="BV613" s="105" t="str">
        <f t="shared" si="180"/>
        <v/>
      </c>
      <c r="BW613" s="101" t="str">
        <f t="shared" si="165"/>
        <v/>
      </c>
      <c r="BY613" s="4"/>
      <c r="BZ613" s="4"/>
      <c r="CA613" s="4"/>
      <c r="CB613" s="4"/>
      <c r="CC613" s="4"/>
      <c r="CD613" s="4"/>
      <c r="CE613" s="4"/>
      <c r="CF613" s="4"/>
      <c r="CG613" s="5"/>
      <c r="CH613" s="5"/>
      <c r="CI613" s="5"/>
      <c r="CJ613" s="4"/>
      <c r="CK613" s="4"/>
      <c r="CL613" s="4"/>
      <c r="CM613" s="4"/>
      <c r="CN613" s="4"/>
      <c r="CO613" s="4"/>
      <c r="CP613" s="4"/>
      <c r="CQ613" s="4"/>
      <c r="CR613" s="4"/>
      <c r="CS613" s="5"/>
      <c r="CT613" s="5"/>
    </row>
    <row r="614" spans="50:98" ht="21" hidden="1" customHeight="1" x14ac:dyDescent="0.25">
      <c r="AX614" s="218" t="str">
        <f>$B$273</f>
        <v/>
      </c>
      <c r="AY614" s="101">
        <v>16</v>
      </c>
      <c r="AZ614" s="105" t="str">
        <f>IF(COUNTIFS($B$271,"&lt;&gt;"&amp;""),$B$271,"")</f>
        <v/>
      </c>
      <c r="BA614" s="105" t="str">
        <f t="shared" si="176"/>
        <v/>
      </c>
      <c r="BB614" s="105" t="str">
        <f t="shared" si="177"/>
        <v/>
      </c>
      <c r="BC614" s="105" t="str">
        <f>IF($AZ614="","",$F$273)</f>
        <v/>
      </c>
      <c r="BD614" s="105" t="str">
        <f t="shared" si="178"/>
        <v/>
      </c>
      <c r="BE614" s="105" t="str">
        <f>IF(COUNTIFS($B$271,"&lt;&gt;"&amp;""),ROUND($G$273/14,1),"")</f>
        <v/>
      </c>
      <c r="BF614" s="105" t="str">
        <f>IF(COUNTIFS($B$271,"&lt;&gt;"&amp;""),ROUND(($H$273+$I$273+$J$273)/14,1),"")</f>
        <v/>
      </c>
      <c r="BG614" s="105" t="str">
        <f>IF(COUNTIFS($B$271,"&lt;&gt;"&amp;""),ROUND(($G$273+$H$273+$I$273+$J$273)/14,1),"")</f>
        <v/>
      </c>
      <c r="BH614" s="105" t="str">
        <f>IF(COUNTIFS($B$271,"&lt;&gt;"&amp;""),ROUND($G$273,1),"")</f>
        <v/>
      </c>
      <c r="BI614" s="105" t="str">
        <f>IF(COUNTIFS($B$271,"&lt;&gt;"&amp;""),ROUND(($H$273+$I$273+$J$273),1),"")</f>
        <v/>
      </c>
      <c r="BJ614" s="105" t="str">
        <f>IF(COUNTIFS($B$271,"&lt;&gt;"&amp;""),ROUND(($G$273+$H$273+$I$273+$J$273),1),"")</f>
        <v/>
      </c>
      <c r="BK614" s="101"/>
      <c r="BL614" s="105"/>
      <c r="BM614" s="105"/>
      <c r="BN614" s="101"/>
      <c r="BO614" s="105"/>
      <c r="BP614" s="105"/>
      <c r="BQ614" s="105" t="str">
        <f>IF(COUNTIFS($B$271,"&lt;&gt;"&amp;""),IF($M$273&lt;&gt;"",ROUND($M$273/14,1),""),"")</f>
        <v/>
      </c>
      <c r="BR614" s="105" t="str">
        <f>IF(COUNTIFS($B$271,"&lt;&gt;"&amp;""),IF($M$273&lt;&gt;"",ROUND($M$273,1),""),"")</f>
        <v/>
      </c>
      <c r="BS614" s="105" t="str">
        <f>IF($AZ614="","",$E$273)</f>
        <v/>
      </c>
      <c r="BT614" s="104" t="str">
        <f>IF(COUNTIFS($B$271,"&lt;&gt;"&amp;""),$L$273,"")</f>
        <v/>
      </c>
      <c r="BU614" s="104" t="str">
        <f t="shared" si="179"/>
        <v/>
      </c>
      <c r="BV614" s="105" t="str">
        <f t="shared" si="180"/>
        <v/>
      </c>
      <c r="BW614" s="101" t="str">
        <f t="shared" si="165"/>
        <v/>
      </c>
      <c r="BY614" s="4"/>
      <c r="BZ614" s="4"/>
      <c r="CA614" s="4"/>
      <c r="CB614" s="4"/>
      <c r="CC614" s="4"/>
      <c r="CD614" s="4"/>
      <c r="CE614" s="4"/>
      <c r="CF614" s="4"/>
      <c r="CG614" s="5"/>
      <c r="CH614" s="5"/>
      <c r="CI614" s="5"/>
      <c r="CJ614" s="4"/>
      <c r="CK614" s="4"/>
      <c r="CL614" s="4"/>
      <c r="CM614" s="4"/>
      <c r="CN614" s="4"/>
      <c r="CO614" s="4"/>
      <c r="CP614" s="4"/>
      <c r="CQ614" s="4"/>
      <c r="CR614" s="4"/>
      <c r="CS614" s="5"/>
      <c r="CT614" s="5"/>
    </row>
    <row r="615" spans="50:98" ht="21" hidden="1" customHeight="1" x14ac:dyDescent="0.25">
      <c r="AX615" s="218" t="str">
        <f>$B$276</f>
        <v/>
      </c>
      <c r="AY615" s="101">
        <v>17</v>
      </c>
      <c r="AZ615" s="105" t="str">
        <f>IF(COUNTIFS($B$274,"&lt;&gt;"&amp;""),$B$274,"")</f>
        <v/>
      </c>
      <c r="BA615" s="105" t="str">
        <f t="shared" si="176"/>
        <v/>
      </c>
      <c r="BB615" s="105" t="str">
        <f t="shared" si="177"/>
        <v/>
      </c>
      <c r="BC615" s="105" t="str">
        <f>IF($AZ615="","",$F$276)</f>
        <v/>
      </c>
      <c r="BD615" s="105" t="str">
        <f t="shared" si="178"/>
        <v/>
      </c>
      <c r="BE615" s="105" t="str">
        <f>IF(COUNTIFS($B$274,"&lt;&gt;"&amp;""),ROUND($G$276/14,1),"")</f>
        <v/>
      </c>
      <c r="BF615" s="105" t="str">
        <f>IF(COUNTIFS($B$274,"&lt;&gt;"&amp;""),ROUND(($H$276+$I$276+$J$276)/14,1),"")</f>
        <v/>
      </c>
      <c r="BG615" s="105" t="str">
        <f>IF(COUNTIFS($B$274,"&lt;&gt;"&amp;""),ROUND(($G$276+$H$276+$I$276+$J$276)/14,1),"")</f>
        <v/>
      </c>
      <c r="BH615" s="105" t="str">
        <f>IF(COUNTIFS($B$274,"&lt;&gt;"&amp;""),ROUND($G$276,1),"")</f>
        <v/>
      </c>
      <c r="BI615" s="105" t="str">
        <f>IF(COUNTIFS($B$274,"&lt;&gt;"&amp;""),ROUND(($H$276+$I$276+$J$276),1),"")</f>
        <v/>
      </c>
      <c r="BJ615" s="105" t="str">
        <f>IF(COUNTIFS($B$274,"&lt;&gt;"&amp;""),ROUND(($G$276+$H$276+$I$276+$J$276),1),"")</f>
        <v/>
      </c>
      <c r="BK615" s="101"/>
      <c r="BL615" s="105"/>
      <c r="BM615" s="105"/>
      <c r="BN615" s="101"/>
      <c r="BO615" s="105"/>
      <c r="BP615" s="105"/>
      <c r="BQ615" s="105" t="str">
        <f>IF(COUNTIFS($B$274,"&lt;&gt;"&amp;""),IF($M$276&lt;&gt;"",ROUND($M$276/14,1),""),"")</f>
        <v/>
      </c>
      <c r="BR615" s="105" t="str">
        <f>IF(COUNTIFS($B$274,"&lt;&gt;"&amp;""),IF($M$276&lt;&gt;"",ROUND($M$276,1),""),"")</f>
        <v/>
      </c>
      <c r="BS615" s="105" t="str">
        <f>IF($AZ615="","",$E$276)</f>
        <v/>
      </c>
      <c r="BT615" s="104" t="str">
        <f>IF(COUNTIFS($B$274,"&lt;&gt;"&amp;""),$L$276,"")</f>
        <v/>
      </c>
      <c r="BU615" s="104" t="str">
        <f t="shared" si="179"/>
        <v/>
      </c>
      <c r="BV615" s="105" t="str">
        <f t="shared" si="180"/>
        <v/>
      </c>
      <c r="BW615" s="101" t="str">
        <f t="shared" si="165"/>
        <v/>
      </c>
      <c r="BY615" s="4"/>
      <c r="BZ615" s="4"/>
      <c r="CA615" s="4"/>
      <c r="CB615" s="4"/>
      <c r="CC615" s="4"/>
      <c r="CD615" s="4"/>
      <c r="CE615" s="4"/>
      <c r="CF615" s="4"/>
      <c r="CG615" s="5"/>
      <c r="CH615" s="5"/>
      <c r="CI615" s="5"/>
      <c r="CJ615" s="4"/>
      <c r="CK615" s="4"/>
      <c r="CL615" s="4"/>
      <c r="CM615" s="4"/>
      <c r="CN615" s="4"/>
      <c r="CO615" s="4"/>
      <c r="CP615" s="4"/>
      <c r="CQ615" s="4"/>
      <c r="CR615" s="4"/>
      <c r="CS615" s="5"/>
      <c r="CT615" s="5"/>
    </row>
    <row r="616" spans="50:98" ht="21" hidden="1" customHeight="1" x14ac:dyDescent="0.25">
      <c r="AX616" s="218" t="str">
        <f>$B$279</f>
        <v/>
      </c>
      <c r="AY616" s="101">
        <v>18</v>
      </c>
      <c r="AZ616" s="105" t="str">
        <f>IF(COUNTIFS($B$277,"&lt;&gt;"&amp;""),$B$277,"")</f>
        <v/>
      </c>
      <c r="BA616" s="105" t="str">
        <f t="shared" si="176"/>
        <v/>
      </c>
      <c r="BB616" s="105" t="str">
        <f t="shared" si="177"/>
        <v/>
      </c>
      <c r="BC616" s="105" t="str">
        <f>IF($AZ616="","",$F$279)</f>
        <v/>
      </c>
      <c r="BD616" s="105" t="str">
        <f t="shared" si="178"/>
        <v/>
      </c>
      <c r="BE616" s="105" t="str">
        <f>IF(COUNTIFS($B$277,"&lt;&gt;"&amp;""),ROUND($G$279/14,1),"")</f>
        <v/>
      </c>
      <c r="BF616" s="105" t="str">
        <f>IF(COUNTIFS($B$277,"&lt;&gt;"&amp;""),ROUND(($H$279+$I$279+$J$279)/14,1),"")</f>
        <v/>
      </c>
      <c r="BG616" s="105" t="str">
        <f>IF(COUNTIFS($B$277,"&lt;&gt;"&amp;""),ROUND(($G$279+$H$279+$I$279+$J$279)/14,1),"")</f>
        <v/>
      </c>
      <c r="BH616" s="105" t="str">
        <f>IF(COUNTIFS($B$277,"&lt;&gt;"&amp;""),ROUND($G$279,1),"")</f>
        <v/>
      </c>
      <c r="BI616" s="105" t="str">
        <f>IF(COUNTIFS($B$277,"&lt;&gt;"&amp;""),ROUND(($H$279+$I$279+$J$279),1),"")</f>
        <v/>
      </c>
      <c r="BJ616" s="105" t="str">
        <f>IF(COUNTIFS($B$277,"&lt;&gt;"&amp;""),ROUND(($G$279+$H$279+$I$279+$J$279),1),"")</f>
        <v/>
      </c>
      <c r="BK616" s="101"/>
      <c r="BL616" s="105"/>
      <c r="BM616" s="105"/>
      <c r="BN616" s="101"/>
      <c r="BO616" s="105"/>
      <c r="BP616" s="105"/>
      <c r="BQ616" s="105" t="str">
        <f>IF(COUNTIFS($B$277,"&lt;&gt;"&amp;""),IF($M$279&lt;&gt;"",ROUND($M$279/14,1),""),"")</f>
        <v/>
      </c>
      <c r="BR616" s="105" t="str">
        <f>IF(COUNTIFS($B$277,"&lt;&gt;"&amp;""),IF($M$279&lt;&gt;"",ROUND($M$279,1),""),"")</f>
        <v/>
      </c>
      <c r="BS616" s="105" t="str">
        <f>IF($AZ616="","",$E$279)</f>
        <v/>
      </c>
      <c r="BT616" s="104" t="str">
        <f>IF(COUNTIFS($B$277,"&lt;&gt;"&amp;""),$L$279,"")</f>
        <v/>
      </c>
      <c r="BU616" s="104" t="str">
        <f t="shared" si="179"/>
        <v/>
      </c>
      <c r="BV616" s="105" t="str">
        <f t="shared" si="180"/>
        <v/>
      </c>
      <c r="BW616" s="101" t="str">
        <f t="shared" si="165"/>
        <v/>
      </c>
      <c r="BY616" s="4"/>
      <c r="BZ616" s="4"/>
      <c r="CA616" s="4"/>
      <c r="CB616" s="4"/>
      <c r="CC616" s="4"/>
      <c r="CD616" s="4"/>
      <c r="CE616" s="4"/>
      <c r="CF616" s="4"/>
      <c r="CG616" s="5"/>
      <c r="CH616" s="5"/>
      <c r="CI616" s="5"/>
      <c r="CJ616" s="4"/>
      <c r="CK616" s="4"/>
      <c r="CL616" s="4"/>
      <c r="CM616" s="4"/>
      <c r="CN616" s="4"/>
      <c r="CO616" s="4"/>
      <c r="CP616" s="4"/>
      <c r="CQ616" s="4"/>
      <c r="CR616" s="4"/>
      <c r="CS616" s="5"/>
      <c r="CT616" s="5"/>
    </row>
    <row r="617" spans="50:98" ht="21" hidden="1" customHeight="1" x14ac:dyDescent="0.25">
      <c r="AX617" s="218" t="str">
        <f>$B$282</f>
        <v/>
      </c>
      <c r="AY617" s="101">
        <v>19</v>
      </c>
      <c r="AZ617" s="105" t="str">
        <f>IF(COUNTIFS($B$280,"&lt;&gt;"&amp;""),$B$280,"")</f>
        <v/>
      </c>
      <c r="BA617" s="105" t="str">
        <f t="shared" si="176"/>
        <v/>
      </c>
      <c r="BB617" s="105" t="str">
        <f t="shared" si="177"/>
        <v/>
      </c>
      <c r="BC617" s="105" t="str">
        <f>IF($AZ617="","",$F$282)</f>
        <v/>
      </c>
      <c r="BD617" s="105" t="str">
        <f t="shared" si="178"/>
        <v/>
      </c>
      <c r="BE617" s="105" t="str">
        <f>IF(COUNTIFS($B$280,"&lt;&gt;"&amp;""),ROUND($G$282/14,1),"")</f>
        <v/>
      </c>
      <c r="BF617" s="105" t="str">
        <f>IF(COUNTIFS($B$280,"&lt;&gt;"&amp;""),ROUND(($H$282+$I$282+$J$282)/14,1),"")</f>
        <v/>
      </c>
      <c r="BG617" s="105" t="str">
        <f>IF(COUNTIFS($B$280,"&lt;&gt;"&amp;""),ROUND(($G$282+$H$282+$I$282+$J$282)/14,1),"")</f>
        <v/>
      </c>
      <c r="BH617" s="105" t="str">
        <f>IF(COUNTIFS($B$280,"&lt;&gt;"&amp;""),ROUND($G$282,1),"")</f>
        <v/>
      </c>
      <c r="BI617" s="105" t="str">
        <f>IF(COUNTIFS($B$280,"&lt;&gt;"&amp;""),ROUND(($H$282+$I$282+$J$282),1),"")</f>
        <v/>
      </c>
      <c r="BJ617" s="105" t="str">
        <f>IF(COUNTIFS($B$280,"&lt;&gt;"&amp;""),ROUND(($G$282+$H$282+$I$282+$J$282),1),"")</f>
        <v/>
      </c>
      <c r="BK617" s="101"/>
      <c r="BL617" s="105"/>
      <c r="BM617" s="105"/>
      <c r="BN617" s="101"/>
      <c r="BO617" s="105"/>
      <c r="BP617" s="105"/>
      <c r="BQ617" s="105" t="str">
        <f>IF(COUNTIFS($B$280,"&lt;&gt;"&amp;""),IF($M$282&lt;&gt;"",ROUND($M$282/14,1),""),"")</f>
        <v/>
      </c>
      <c r="BR617" s="105" t="str">
        <f>IF(COUNTIFS($B$280,"&lt;&gt;"&amp;""),IF($M$282&lt;&gt;"",ROUND($M$282,1),""),"")</f>
        <v/>
      </c>
      <c r="BS617" s="105" t="str">
        <f>IF($AZ617="","",$E$282)</f>
        <v/>
      </c>
      <c r="BT617" s="104" t="str">
        <f>IF(COUNTIFS($B$280,"&lt;&gt;"&amp;""),$L$282,"")</f>
        <v/>
      </c>
      <c r="BU617" s="104" t="str">
        <f t="shared" si="179"/>
        <v/>
      </c>
      <c r="BV617" s="105" t="str">
        <f t="shared" si="180"/>
        <v/>
      </c>
      <c r="BW617" s="101" t="str">
        <f t="shared" si="165"/>
        <v/>
      </c>
      <c r="BY617" s="4"/>
      <c r="BZ617" s="4"/>
      <c r="CA617" s="4"/>
      <c r="CB617" s="4"/>
      <c r="CC617" s="4"/>
      <c r="CD617" s="4"/>
      <c r="CE617" s="4"/>
      <c r="CF617" s="4"/>
      <c r="CG617" s="5"/>
      <c r="CH617" s="5"/>
      <c r="CI617" s="5"/>
      <c r="CJ617" s="4"/>
      <c r="CK617" s="4"/>
      <c r="CL617" s="4"/>
      <c r="CM617" s="4"/>
      <c r="CN617" s="4"/>
      <c r="CO617" s="4"/>
      <c r="CP617" s="4"/>
      <c r="CQ617" s="4"/>
      <c r="CR617" s="4"/>
      <c r="CS617" s="5"/>
      <c r="CT617" s="5"/>
    </row>
    <row r="618" spans="50:98" ht="21" hidden="1" customHeight="1" x14ac:dyDescent="0.25">
      <c r="AX618" s="218" t="str">
        <f>$B$285</f>
        <v/>
      </c>
      <c r="AY618" s="101">
        <v>20</v>
      </c>
      <c r="AZ618" s="105" t="str">
        <f>IF(COUNTIFS($B$283,"&lt;&gt;"&amp;""),$B$283,"")</f>
        <v/>
      </c>
      <c r="BA618" s="105" t="str">
        <f t="shared" si="176"/>
        <v/>
      </c>
      <c r="BB618" s="105" t="str">
        <f t="shared" si="177"/>
        <v/>
      </c>
      <c r="BC618" s="105" t="str">
        <f>IF($AZ618="","",$F$285)</f>
        <v/>
      </c>
      <c r="BD618" s="105" t="str">
        <f t="shared" si="178"/>
        <v/>
      </c>
      <c r="BE618" s="105" t="str">
        <f>IF(COUNTIFS($B$283,"&lt;&gt;"&amp;""),ROUND($G$285/14,1),"")</f>
        <v/>
      </c>
      <c r="BF618" s="105" t="str">
        <f>IF(COUNTIFS($B$283,"&lt;&gt;"&amp;""),ROUND(($H$285+$I$285+$J$285)/14,1),"")</f>
        <v/>
      </c>
      <c r="BG618" s="105" t="str">
        <f>IF(COUNTIFS($B$283,"&lt;&gt;"&amp;""),ROUND(($G$285+$H$285+$I$285+$J$285)/14,1),"")</f>
        <v/>
      </c>
      <c r="BH618" s="105" t="str">
        <f>IF(COUNTIFS($B$283,"&lt;&gt;"&amp;""),ROUND($G$285,1),"")</f>
        <v/>
      </c>
      <c r="BI618" s="105" t="str">
        <f>IF(COUNTIFS($B$283,"&lt;&gt;"&amp;""),ROUND(($H$285+$I$285+$J$285),1),"")</f>
        <v/>
      </c>
      <c r="BJ618" s="105" t="str">
        <f>IF(COUNTIFS($B$283,"&lt;&gt;"&amp;""),ROUND(($G$285+$H$285+$I$285+$J$285),1),"")</f>
        <v/>
      </c>
      <c r="BK618" s="101"/>
      <c r="BL618" s="105"/>
      <c r="BM618" s="105"/>
      <c r="BN618" s="101"/>
      <c r="BO618" s="105"/>
      <c r="BP618" s="105"/>
      <c r="BQ618" s="105" t="str">
        <f>IF(COUNTIFS($B$283,"&lt;&gt;"&amp;""),IF($M$285&lt;&gt;"",ROUND($M$285/14,1),""),"")</f>
        <v/>
      </c>
      <c r="BR618" s="105" t="str">
        <f>IF(COUNTIFS($B$283,"&lt;&gt;"&amp;""),IF($M$285&lt;&gt;"",ROUND($M$285,1),""),"")</f>
        <v/>
      </c>
      <c r="BS618" s="105" t="str">
        <f>IF($AZ618="","",$E$285)</f>
        <v/>
      </c>
      <c r="BT618" s="104" t="str">
        <f>IF(COUNTIFS($B$283,"&lt;&gt;"&amp;""),$L$285,"")</f>
        <v/>
      </c>
      <c r="BU618" s="104" t="str">
        <f t="shared" si="179"/>
        <v/>
      </c>
      <c r="BV618" s="105" t="str">
        <f t="shared" si="180"/>
        <v/>
      </c>
      <c r="BW618" s="101" t="str">
        <f t="shared" si="165"/>
        <v/>
      </c>
      <c r="BY618" s="4"/>
      <c r="BZ618" s="4"/>
      <c r="CA618" s="4"/>
      <c r="CB618" s="4"/>
      <c r="CC618" s="4"/>
      <c r="CD618" s="4"/>
      <c r="CE618" s="4"/>
      <c r="CF618" s="4"/>
      <c r="CG618" s="5"/>
      <c r="CH618" s="5"/>
      <c r="CI618" s="5"/>
      <c r="CJ618" s="4"/>
      <c r="CK618" s="4"/>
      <c r="CL618" s="4"/>
      <c r="CM618" s="4"/>
      <c r="CN618" s="4"/>
      <c r="CO618" s="4"/>
      <c r="CP618" s="4"/>
      <c r="CQ618" s="4"/>
      <c r="CR618" s="4"/>
      <c r="CS618" s="5"/>
      <c r="CT618" s="5"/>
    </row>
    <row r="619" spans="50:98" ht="21" hidden="1" customHeight="1" x14ac:dyDescent="0.25">
      <c r="AX619" s="218" t="str">
        <f>$B$288</f>
        <v/>
      </c>
      <c r="AY619" s="101">
        <v>21</v>
      </c>
      <c r="AZ619" s="105" t="str">
        <f>IF(COUNTIFS($B$286,"&lt;&gt;"&amp;""),$B$286,"")</f>
        <v/>
      </c>
      <c r="BA619" s="105" t="str">
        <f t="shared" si="176"/>
        <v/>
      </c>
      <c r="BB619" s="105" t="str">
        <f t="shared" si="177"/>
        <v/>
      </c>
      <c r="BC619" s="105" t="str">
        <f>IF($AZ619="","",$F$288)</f>
        <v/>
      </c>
      <c r="BD619" s="105" t="str">
        <f t="shared" si="178"/>
        <v/>
      </c>
      <c r="BE619" s="105" t="str">
        <f>IF(COUNTIFS($B$286,"&lt;&gt;"&amp;""),ROUND($G$288/14,1),"")</f>
        <v/>
      </c>
      <c r="BF619" s="105" t="str">
        <f>IF(COUNTIFS($B$286,"&lt;&gt;"&amp;""),ROUND(($H$288+$I$288+$J$288)/14,1),"")</f>
        <v/>
      </c>
      <c r="BG619" s="105" t="str">
        <f>IF(COUNTIFS($B$286,"&lt;&gt;"&amp;""),ROUND(($G$288+$H$288+$I$288+$J$288)/14,1),"")</f>
        <v/>
      </c>
      <c r="BH619" s="105" t="str">
        <f>IF(COUNTIFS($B$286,"&lt;&gt;"&amp;""),ROUND($G$288,1),"")</f>
        <v/>
      </c>
      <c r="BI619" s="105" t="str">
        <f>IF(COUNTIFS($B$286,"&lt;&gt;"&amp;""),ROUND(($H$288+$I$288+$J$288),1),"")</f>
        <v/>
      </c>
      <c r="BJ619" s="105" t="str">
        <f>IF(COUNTIFS($B$286,"&lt;&gt;"&amp;""),ROUND(($G$288+$H$288+$I$288+$J$288),1),"")</f>
        <v/>
      </c>
      <c r="BK619" s="101"/>
      <c r="BL619" s="105"/>
      <c r="BM619" s="105"/>
      <c r="BN619" s="101"/>
      <c r="BO619" s="105"/>
      <c r="BP619" s="105"/>
      <c r="BQ619" s="105" t="str">
        <f>IF(COUNTIFS($B$286,"&lt;&gt;"&amp;""),IF($M$288&lt;&gt;"",ROUND($M$288/14,1),""),"")</f>
        <v/>
      </c>
      <c r="BR619" s="105" t="str">
        <f>IF(COUNTIFS($B$286,"&lt;&gt;"&amp;""),IF($M$288&lt;&gt;"",ROUND($M$288,1),""),"")</f>
        <v/>
      </c>
      <c r="BS619" s="105" t="str">
        <f>IF($AZ619="","",$E$288)</f>
        <v/>
      </c>
      <c r="BT619" s="104" t="str">
        <f>IF(COUNTIFS($B$286,"&lt;&gt;"&amp;""),$L$288,"")</f>
        <v/>
      </c>
      <c r="BU619" s="104" t="str">
        <f t="shared" si="179"/>
        <v/>
      </c>
      <c r="BV619" s="105" t="str">
        <f t="shared" si="180"/>
        <v/>
      </c>
      <c r="BW619" s="101" t="str">
        <f t="shared" si="165"/>
        <v/>
      </c>
      <c r="BY619" s="4"/>
      <c r="BZ619" s="4"/>
      <c r="CA619" s="4"/>
      <c r="CB619" s="4"/>
      <c r="CC619" s="4"/>
      <c r="CD619" s="4"/>
      <c r="CE619" s="4"/>
      <c r="CF619" s="4"/>
      <c r="CG619" s="5"/>
      <c r="CH619" s="5"/>
      <c r="CI619" s="5"/>
      <c r="CJ619" s="4"/>
      <c r="CK619" s="4"/>
      <c r="CL619" s="4"/>
      <c r="CM619" s="4"/>
      <c r="CN619" s="4"/>
      <c r="CO619" s="4"/>
      <c r="CP619" s="4"/>
      <c r="CQ619" s="4"/>
      <c r="CR619" s="4"/>
      <c r="CS619" s="5"/>
      <c r="CT619" s="5"/>
    </row>
    <row r="620" spans="50:98" ht="21" hidden="1" customHeight="1" x14ac:dyDescent="0.25">
      <c r="AX620" s="218" t="str">
        <f>$B$291</f>
        <v/>
      </c>
      <c r="AY620" s="101">
        <v>22</v>
      </c>
      <c r="AZ620" s="105" t="str">
        <f>IF(COUNTIFS($B$289,"&lt;&gt;"&amp;""),$B$289,"")</f>
        <v/>
      </c>
      <c r="BA620" s="105" t="str">
        <f t="shared" si="176"/>
        <v/>
      </c>
      <c r="BB620" s="105" t="str">
        <f t="shared" si="177"/>
        <v/>
      </c>
      <c r="BC620" s="105" t="str">
        <f>IF($AZ620="","",$F$291)</f>
        <v/>
      </c>
      <c r="BD620" s="105" t="str">
        <f t="shared" si="178"/>
        <v/>
      </c>
      <c r="BE620" s="105" t="str">
        <f>IF(COUNTIFS($B$289,"&lt;&gt;"&amp;""),ROUND($G$291/14,1),"")</f>
        <v/>
      </c>
      <c r="BF620" s="105" t="str">
        <f>IF(COUNTIFS($B$289,"&lt;&gt;"&amp;""),ROUND(($H$291+$I$291+$J$291)/14,1),"")</f>
        <v/>
      </c>
      <c r="BG620" s="105" t="str">
        <f>IF(COUNTIFS($B$289,"&lt;&gt;"&amp;""),ROUND(($G$291+$H$291+$I$291+$J$291)/14,1),"")</f>
        <v/>
      </c>
      <c r="BH620" s="105" t="str">
        <f>IF(COUNTIFS($B$289,"&lt;&gt;"&amp;""),ROUND($G$291,1),"")</f>
        <v/>
      </c>
      <c r="BI620" s="105" t="str">
        <f>IF(COUNTIFS($B$289,"&lt;&gt;"&amp;""),ROUND(($H$291+$I$291+$J$291),1),"")</f>
        <v/>
      </c>
      <c r="BJ620" s="105" t="str">
        <f>IF(COUNTIFS($B$289,"&lt;&gt;"&amp;""),ROUND(($G$291+$H$291+$I$291+$J$291),1),"")</f>
        <v/>
      </c>
      <c r="BK620" s="101"/>
      <c r="BL620" s="105"/>
      <c r="BM620" s="105"/>
      <c r="BN620" s="101"/>
      <c r="BO620" s="105"/>
      <c r="BP620" s="105"/>
      <c r="BQ620" s="105" t="str">
        <f>IF(COUNTIFS($B$289,"&lt;&gt;"&amp;""),IF($M$291&lt;&gt;"",ROUND($M$291/14,1),""),"")</f>
        <v/>
      </c>
      <c r="BR620" s="105" t="str">
        <f>IF(COUNTIFS($B$289,"&lt;&gt;"&amp;""),IF($M$291&lt;&gt;"",ROUND($M$291,1),""),"")</f>
        <v/>
      </c>
      <c r="BS620" s="105" t="str">
        <f>IF($AZ620="","",$E$291)</f>
        <v/>
      </c>
      <c r="BT620" s="104" t="str">
        <f>IF(COUNTIFS($B$289,"&lt;&gt;"&amp;""),$L$291,"")</f>
        <v/>
      </c>
      <c r="BU620" s="104" t="str">
        <f t="shared" si="179"/>
        <v/>
      </c>
      <c r="BV620" s="105" t="str">
        <f t="shared" si="180"/>
        <v/>
      </c>
      <c r="BW620" s="101" t="str">
        <f t="shared" si="165"/>
        <v/>
      </c>
      <c r="BY620" s="4"/>
      <c r="BZ620" s="4"/>
      <c r="CA620" s="4"/>
      <c r="CB620" s="4"/>
      <c r="CC620" s="4"/>
      <c r="CD620" s="4"/>
      <c r="CE620" s="4"/>
      <c r="CF620" s="4"/>
      <c r="CG620" s="5"/>
      <c r="CH620" s="5"/>
      <c r="CI620" s="5"/>
      <c r="CJ620" s="4"/>
      <c r="CK620" s="4"/>
      <c r="CL620" s="4"/>
      <c r="CM620" s="4"/>
      <c r="CN620" s="4"/>
      <c r="CO620" s="4"/>
      <c r="CP620" s="4"/>
      <c r="CQ620" s="4"/>
      <c r="CR620" s="4"/>
      <c r="CS620" s="5"/>
      <c r="CT620" s="5"/>
    </row>
    <row r="621" spans="50:98" ht="21" hidden="1" customHeight="1" x14ac:dyDescent="0.25">
      <c r="AX621" s="218" t="str">
        <f>$B$294</f>
        <v/>
      </c>
      <c r="AY621" s="101">
        <v>23</v>
      </c>
      <c r="AZ621" s="105" t="str">
        <f>IF(COUNTIFS($B$292,"&lt;&gt;"&amp;""),$B$292,"")</f>
        <v/>
      </c>
      <c r="BA621" s="105" t="str">
        <f t="shared" si="176"/>
        <v/>
      </c>
      <c r="BB621" s="105" t="str">
        <f t="shared" si="177"/>
        <v/>
      </c>
      <c r="BC621" s="105" t="str">
        <f>IF($AZ621="","",$F$294)</f>
        <v/>
      </c>
      <c r="BD621" s="105" t="str">
        <f t="shared" si="178"/>
        <v/>
      </c>
      <c r="BE621" s="105" t="str">
        <f>IF(COUNTIFS($B$292,"&lt;&gt;"&amp;""),ROUND($G$294/14,1),"")</f>
        <v/>
      </c>
      <c r="BF621" s="105" t="str">
        <f>IF(COUNTIFS($B$292,"&lt;&gt;"&amp;""),ROUND(($H$294+$I$294+$J$294)/14,1),"")</f>
        <v/>
      </c>
      <c r="BG621" s="105" t="str">
        <f>IF(COUNTIFS($B$292,"&lt;&gt;"&amp;""),ROUND(($G$294+$H$294+$I$294+$J$294)/14,1),"")</f>
        <v/>
      </c>
      <c r="BH621" s="105" t="str">
        <f>IF(COUNTIFS($B$292,"&lt;&gt;"&amp;""),ROUND($G$294,1),"")</f>
        <v/>
      </c>
      <c r="BI621" s="105" t="str">
        <f>IF(COUNTIFS($B$292,"&lt;&gt;"&amp;""),ROUND(($H$294+$I$294+$J$294),1),"")</f>
        <v/>
      </c>
      <c r="BJ621" s="105" t="str">
        <f>IF(COUNTIFS($B$292,"&lt;&gt;"&amp;""),ROUND(($G$294+$H$294+$I$294+$J$294),1),"")</f>
        <v/>
      </c>
      <c r="BK621" s="101"/>
      <c r="BL621" s="105"/>
      <c r="BM621" s="105"/>
      <c r="BN621" s="101"/>
      <c r="BO621" s="105"/>
      <c r="BP621" s="105"/>
      <c r="BQ621" s="105" t="str">
        <f>IF(COUNTIFS($B$292,"&lt;&gt;"&amp;""),IF($M$294&lt;&gt;"",ROUND($M$294/14,1),""),"")</f>
        <v/>
      </c>
      <c r="BR621" s="105" t="str">
        <f>IF(COUNTIFS($B$292,"&lt;&gt;"&amp;""),IF($M$294&lt;&gt;"",ROUND($M$294,1),""),"")</f>
        <v/>
      </c>
      <c r="BS621" s="105" t="str">
        <f>IF($AZ621="","",$E$294)</f>
        <v/>
      </c>
      <c r="BT621" s="104" t="str">
        <f>IF(COUNTIFS($B$292,"&lt;&gt;"&amp;""),$L$294,"")</f>
        <v/>
      </c>
      <c r="BU621" s="104" t="str">
        <f t="shared" si="179"/>
        <v/>
      </c>
      <c r="BV621" s="105" t="str">
        <f t="shared" si="180"/>
        <v/>
      </c>
      <c r="BW621" s="101" t="str">
        <f t="shared" si="165"/>
        <v/>
      </c>
      <c r="BY621" s="4"/>
      <c r="BZ621" s="4"/>
      <c r="CA621" s="4"/>
      <c r="CB621" s="4"/>
      <c r="CC621" s="4"/>
      <c r="CD621" s="4"/>
      <c r="CE621" s="4"/>
      <c r="CF621" s="4"/>
      <c r="CG621" s="5"/>
      <c r="CH621" s="5"/>
      <c r="CI621" s="5"/>
      <c r="CJ621" s="4"/>
      <c r="CK621" s="4"/>
      <c r="CL621" s="4"/>
      <c r="CM621" s="4"/>
      <c r="CN621" s="4"/>
      <c r="CO621" s="4"/>
      <c r="CP621" s="4"/>
      <c r="CQ621" s="4"/>
      <c r="CR621" s="4"/>
      <c r="CS621" s="5"/>
      <c r="CT621" s="5"/>
    </row>
    <row r="622" spans="50:98" ht="21" hidden="1" customHeight="1" x14ac:dyDescent="0.25">
      <c r="AX622" s="218" t="str">
        <f>$B$297</f>
        <v/>
      </c>
      <c r="AY622" s="101">
        <v>24</v>
      </c>
      <c r="AZ622" s="105" t="str">
        <f>IF(COUNTIFS($B$295,"&lt;&gt;"&amp;""),$B$295,"")</f>
        <v/>
      </c>
      <c r="BA622" s="105" t="str">
        <f t="shared" si="176"/>
        <v/>
      </c>
      <c r="BB622" s="105" t="str">
        <f t="shared" si="177"/>
        <v/>
      </c>
      <c r="BC622" s="105" t="str">
        <f>IF($AZ622="","",$F$297)</f>
        <v/>
      </c>
      <c r="BD622" s="105" t="str">
        <f t="shared" si="178"/>
        <v/>
      </c>
      <c r="BE622" s="105" t="str">
        <f>IF(COUNTIFS($B$295,"&lt;&gt;"&amp;""),ROUND($G$297/14,1),"")</f>
        <v/>
      </c>
      <c r="BF622" s="105" t="str">
        <f>IF(COUNTIFS($B$295,"&lt;&gt;"&amp;""),ROUND(($H$297+$I$297+$J$297)/14,1),"")</f>
        <v/>
      </c>
      <c r="BG622" s="105" t="str">
        <f>IF(COUNTIFS($B$295,"&lt;&gt;"&amp;""),ROUND(($G$297+$H$297+$I$297+$J$297)/14,1),"")</f>
        <v/>
      </c>
      <c r="BH622" s="105" t="str">
        <f>IF(COUNTIFS($B$295,"&lt;&gt;"&amp;""),ROUND($G$297,1),"")</f>
        <v/>
      </c>
      <c r="BI622" s="105" t="str">
        <f>IF(COUNTIFS($B$295,"&lt;&gt;"&amp;""),ROUND(($H$297+$I$297+$J$297),1),"")</f>
        <v/>
      </c>
      <c r="BJ622" s="105" t="str">
        <f>IF(COUNTIFS($B$295,"&lt;&gt;"&amp;""),ROUND(($G$297+$H$297+$I$297+$J$297),1),"")</f>
        <v/>
      </c>
      <c r="BK622" s="101"/>
      <c r="BL622" s="105"/>
      <c r="BM622" s="105"/>
      <c r="BN622" s="101"/>
      <c r="BO622" s="105"/>
      <c r="BP622" s="105"/>
      <c r="BQ622" s="105" t="str">
        <f>IF(COUNTIFS($B$295,"&lt;&gt;"&amp;""),IF($M$297&lt;&gt;"",ROUND($M$297/14,1),""),"")</f>
        <v/>
      </c>
      <c r="BR622" s="105" t="str">
        <f>IF(COUNTIFS($B$295,"&lt;&gt;"&amp;""),IF($M$297&lt;&gt;"",ROUND($M$297,1),""),"")</f>
        <v/>
      </c>
      <c r="BS622" s="105" t="str">
        <f>IF($AZ622="","",$E$297)</f>
        <v/>
      </c>
      <c r="BT622" s="104" t="str">
        <f>IF(COUNTIFS($B$295,"&lt;&gt;"&amp;""),$L$297,"")</f>
        <v/>
      </c>
      <c r="BU622" s="104" t="str">
        <f t="shared" si="179"/>
        <v/>
      </c>
      <c r="BV622" s="105" t="str">
        <f t="shared" si="180"/>
        <v/>
      </c>
      <c r="BW622" s="101" t="str">
        <f t="shared" si="165"/>
        <v/>
      </c>
      <c r="BY622" s="4"/>
      <c r="BZ622" s="4"/>
      <c r="CA622" s="4"/>
      <c r="CB622" s="4"/>
      <c r="CC622" s="4"/>
      <c r="CD622" s="4"/>
      <c r="CE622" s="4"/>
      <c r="CF622" s="4"/>
      <c r="CG622" s="5"/>
      <c r="CH622" s="5"/>
      <c r="CI622" s="5"/>
      <c r="CJ622" s="4"/>
      <c r="CK622" s="4"/>
      <c r="CL622" s="4"/>
      <c r="CM622" s="4"/>
      <c r="CN622" s="4"/>
      <c r="CO622" s="4"/>
      <c r="CP622" s="4"/>
      <c r="CQ622" s="4"/>
      <c r="CR622" s="4"/>
      <c r="CS622" s="5"/>
      <c r="CT622" s="5"/>
    </row>
    <row r="623" spans="50:98" ht="21" hidden="1" customHeight="1" x14ac:dyDescent="0.25">
      <c r="AX623" s="218" t="str">
        <f>$B$300</f>
        <v/>
      </c>
      <c r="AY623" s="101">
        <v>25</v>
      </c>
      <c r="AZ623" s="105" t="str">
        <f>IF(COUNTIFS($B$298,"&lt;&gt;"&amp;""),$B$298,"")</f>
        <v/>
      </c>
      <c r="BA623" s="105" t="str">
        <f t="shared" si="176"/>
        <v/>
      </c>
      <c r="BB623" s="105" t="str">
        <f t="shared" si="177"/>
        <v/>
      </c>
      <c r="BC623" s="105" t="str">
        <f>IF($AZ623="","",$F$300)</f>
        <v/>
      </c>
      <c r="BD623" s="105" t="str">
        <f t="shared" si="178"/>
        <v/>
      </c>
      <c r="BE623" s="105" t="str">
        <f>IF(COUNTIFS($B$298,"&lt;&gt;"&amp;""),ROUND($G$300/14,1),"")</f>
        <v/>
      </c>
      <c r="BF623" s="105" t="str">
        <f>IF(COUNTIFS($B$298,"&lt;&gt;"&amp;""),ROUND(($H$300+$I$300+$J$300)/14,1),"")</f>
        <v/>
      </c>
      <c r="BG623" s="105" t="str">
        <f>IF(COUNTIFS($B$298,"&lt;&gt;"&amp;""),ROUND(($G$300+$H$300+$I$300+$J$300)/14,1),"")</f>
        <v/>
      </c>
      <c r="BH623" s="105" t="str">
        <f>IF(COUNTIFS($B$298,"&lt;&gt;"&amp;""),ROUND($G$300,1),"")</f>
        <v/>
      </c>
      <c r="BI623" s="105" t="str">
        <f>IF(COUNTIFS($B$298,"&lt;&gt;"&amp;""),ROUND(($H$300+$I$300+$J$300),1),"")</f>
        <v/>
      </c>
      <c r="BJ623" s="105" t="str">
        <f>IF(COUNTIFS($B$298,"&lt;&gt;"&amp;""),ROUND(($G$300+$H$300+$I$300+$J$300),1),"")</f>
        <v/>
      </c>
      <c r="BK623" s="101"/>
      <c r="BL623" s="105"/>
      <c r="BM623" s="105"/>
      <c r="BN623" s="101"/>
      <c r="BO623" s="105"/>
      <c r="BP623" s="105"/>
      <c r="BQ623" s="105" t="str">
        <f>IF(COUNTIFS($B$298,"&lt;&gt;"&amp;""),IF($M$300&lt;&gt;"",ROUND($M$300/14,1),""),"")</f>
        <v/>
      </c>
      <c r="BR623" s="105" t="str">
        <f>IF(COUNTIFS($B$298,"&lt;&gt;"&amp;""),IF($M$300&lt;&gt;"",ROUND($M$300,1),""),"")</f>
        <v/>
      </c>
      <c r="BS623" s="105" t="str">
        <f>IF($AZ623="","",$E$300)</f>
        <v/>
      </c>
      <c r="BT623" s="104" t="str">
        <f>IF(COUNTIFS($B$298,"&lt;&gt;"&amp;""),$L$300,"")</f>
        <v/>
      </c>
      <c r="BU623" s="104" t="str">
        <f t="shared" si="179"/>
        <v/>
      </c>
      <c r="BV623" s="105" t="str">
        <f t="shared" si="180"/>
        <v/>
      </c>
      <c r="BW623" s="101" t="str">
        <f t="shared" si="165"/>
        <v/>
      </c>
      <c r="BY623" s="4"/>
      <c r="BZ623" s="4"/>
      <c r="CA623" s="4"/>
      <c r="CB623" s="4"/>
      <c r="CC623" s="4"/>
      <c r="CD623" s="4"/>
      <c r="CE623" s="4"/>
      <c r="CF623" s="4"/>
      <c r="CG623" s="5"/>
      <c r="CH623" s="5"/>
      <c r="CI623" s="5"/>
      <c r="CJ623" s="4"/>
      <c r="CK623" s="4"/>
      <c r="CL623" s="4"/>
      <c r="CM623" s="4"/>
      <c r="CN623" s="4"/>
      <c r="CO623" s="4"/>
      <c r="CP623" s="4"/>
      <c r="CQ623" s="4"/>
      <c r="CR623" s="4"/>
      <c r="CS623" s="5"/>
      <c r="CT623" s="5"/>
    </row>
    <row r="624" spans="50:98" ht="21" hidden="1" customHeight="1" x14ac:dyDescent="0.25">
      <c r="AX624" s="218" t="str">
        <f>$B$303</f>
        <v/>
      </c>
      <c r="AY624" s="101">
        <v>26</v>
      </c>
      <c r="AZ624" s="105" t="str">
        <f>IF(COUNTIFS($B$301,"&lt;&gt;"&amp;""),$B$301,"")</f>
        <v/>
      </c>
      <c r="BA624" s="105" t="str">
        <f t="shared" si="176"/>
        <v/>
      </c>
      <c r="BB624" s="105" t="str">
        <f t="shared" si="177"/>
        <v/>
      </c>
      <c r="BC624" s="105" t="str">
        <f>IF($AZ624="","",$F$303)</f>
        <v/>
      </c>
      <c r="BD624" s="105" t="str">
        <f t="shared" si="178"/>
        <v/>
      </c>
      <c r="BE624" s="105" t="str">
        <f>IF(COUNTIFS($B$301,"&lt;&gt;"&amp;""),ROUND($G$303/14,1),"")</f>
        <v/>
      </c>
      <c r="BF624" s="105" t="str">
        <f>IF(COUNTIFS($B$301,"&lt;&gt;"&amp;""),ROUND(($H$303+$I$303+$J$303)/14,1),"")</f>
        <v/>
      </c>
      <c r="BG624" s="105" t="str">
        <f>IF(COUNTIFS($B$301,"&lt;&gt;"&amp;""),ROUND(($G$303+$H$303+$I$303+$J$303)/14,1),"")</f>
        <v/>
      </c>
      <c r="BH624" s="105" t="str">
        <f>IF(COUNTIFS($B$301,"&lt;&gt;"&amp;""),ROUND($G$303,1),"")</f>
        <v/>
      </c>
      <c r="BI624" s="105" t="str">
        <f>IF(COUNTIFS($B$301,"&lt;&gt;"&amp;""),ROUND(($H$303+$I$303+$J$303),1),"")</f>
        <v/>
      </c>
      <c r="BJ624" s="105" t="str">
        <f>IF(COUNTIFS($B$301,"&lt;&gt;"&amp;""),ROUND(($G$303+$H$303+$I$303+$J$303),1),"")</f>
        <v/>
      </c>
      <c r="BK624" s="101"/>
      <c r="BL624" s="105"/>
      <c r="BM624" s="105"/>
      <c r="BN624" s="101"/>
      <c r="BO624" s="105"/>
      <c r="BP624" s="105"/>
      <c r="BQ624" s="105" t="str">
        <f>IF(COUNTIFS($B$301,"&lt;&gt;"&amp;""),IF($M$303&lt;&gt;"",ROUND($M$303/14,1),""),"")</f>
        <v/>
      </c>
      <c r="BR624" s="105" t="str">
        <f>IF(COUNTIFS($B$301,"&lt;&gt;"&amp;""),IF($M$303&lt;&gt;"",ROUND($M$303,1),""),"")</f>
        <v/>
      </c>
      <c r="BS624" s="105" t="str">
        <f>IF($AZ624="","",$E$303)</f>
        <v/>
      </c>
      <c r="BT624" s="104" t="str">
        <f>IF(COUNTIFS($B$301,"&lt;&gt;"&amp;""),$L$303,"")</f>
        <v/>
      </c>
      <c r="BU624" s="104" t="str">
        <f t="shared" si="179"/>
        <v/>
      </c>
      <c r="BV624" s="105" t="str">
        <f t="shared" si="180"/>
        <v/>
      </c>
      <c r="BW624" s="101" t="str">
        <f t="shared" si="165"/>
        <v/>
      </c>
      <c r="BY624" s="4"/>
      <c r="BZ624" s="4"/>
      <c r="CA624" s="4"/>
      <c r="CB624" s="4"/>
      <c r="CC624" s="4"/>
      <c r="CD624" s="4"/>
      <c r="CE624" s="4"/>
      <c r="CF624" s="4"/>
      <c r="CG624" s="5"/>
      <c r="CH624" s="5"/>
      <c r="CI624" s="5"/>
      <c r="CJ624" s="4"/>
      <c r="CK624" s="4"/>
      <c r="CL624" s="4"/>
      <c r="CM624" s="4"/>
      <c r="CN624" s="4"/>
      <c r="CO624" s="4"/>
      <c r="CP624" s="4"/>
      <c r="CQ624" s="4"/>
      <c r="CR624" s="4"/>
      <c r="CS624" s="5"/>
      <c r="CT624" s="5"/>
    </row>
    <row r="625" spans="50:98" ht="21" hidden="1" customHeight="1" x14ac:dyDescent="0.25">
      <c r="AX625" s="414" t="s">
        <v>221</v>
      </c>
      <c r="AY625" s="415"/>
      <c r="AZ625" s="415"/>
      <c r="BA625" s="415"/>
      <c r="BB625" s="415"/>
      <c r="BC625" s="415"/>
      <c r="BD625" s="415"/>
      <c r="BE625" s="415"/>
      <c r="BF625" s="415"/>
      <c r="BG625" s="415"/>
      <c r="BH625" s="415"/>
      <c r="BI625" s="415"/>
      <c r="BJ625" s="415"/>
      <c r="BK625" s="415"/>
      <c r="BL625" s="415"/>
      <c r="BM625" s="415"/>
      <c r="BN625" s="415"/>
      <c r="BO625" s="415"/>
      <c r="BP625" s="415"/>
      <c r="BQ625" s="415"/>
      <c r="BR625" s="415"/>
      <c r="BS625" s="415"/>
      <c r="BT625" s="415"/>
      <c r="BU625" s="415"/>
      <c r="BV625" s="416"/>
      <c r="BW625" s="101" t="str">
        <f t="shared" si="165"/>
        <v/>
      </c>
      <c r="BY625" s="4"/>
      <c r="BZ625" s="4"/>
      <c r="CA625" s="4"/>
      <c r="CB625" s="4"/>
      <c r="CC625" s="4"/>
      <c r="CD625" s="4"/>
      <c r="CE625" s="4"/>
      <c r="CF625" s="4"/>
      <c r="CG625" s="5"/>
      <c r="CH625" s="5"/>
      <c r="CI625" s="5"/>
      <c r="CJ625" s="4"/>
      <c r="CK625" s="4"/>
      <c r="CL625" s="4"/>
      <c r="CM625" s="4"/>
      <c r="CN625" s="4"/>
      <c r="CO625" s="4"/>
      <c r="CP625" s="4"/>
      <c r="CQ625" s="4"/>
      <c r="CR625" s="4"/>
      <c r="CS625" s="5"/>
      <c r="CT625" s="5"/>
    </row>
    <row r="626" spans="50:98" ht="21" hidden="1" customHeight="1" x14ac:dyDescent="0.25">
      <c r="AX626" s="218" t="str">
        <f>$N$204</f>
        <v>L021.23.06.D4-01</v>
      </c>
      <c r="AY626" s="105">
        <v>1</v>
      </c>
      <c r="AZ626" s="105" t="str">
        <f>IF(COUNTIFS($N$202,"&lt;&gt;"&amp;""),$N$202,"")</f>
        <v>Disciplină opțională 3 A sau IA
Teoria sistemelor 2 (Set A.3.2)</v>
      </c>
      <c r="BA626" s="105">
        <f t="shared" ref="BA626:BA651" si="181">IF($AZ626="","",ROUND(RIGHT($N$201,1)/2,0))</f>
        <v>3</v>
      </c>
      <c r="BB626" s="105" t="str">
        <f t="shared" ref="BB626:BB651" si="182">IF($AZ626="","",RIGHT($N$201,1))</f>
        <v>6</v>
      </c>
      <c r="BC626" s="105" t="str">
        <f>IF($AZ626="","",$R$204)</f>
        <v>E</v>
      </c>
      <c r="BD626" s="105" t="str">
        <f>IF($AZ626="","","DO")</f>
        <v>DO</v>
      </c>
      <c r="BE626" s="105">
        <f>IF(COUNTIFS($N$202,"&lt;&gt;"&amp;""),ROUND($S$204/14,1),"")</f>
        <v>2</v>
      </c>
      <c r="BF626" s="105">
        <f>IF(COUNTIFS($N$202,"&lt;&gt;"&amp;""),ROUND(($T$204+$U$204+$V$204)/14,1),"")</f>
        <v>2</v>
      </c>
      <c r="BG626" s="105">
        <f>IF(COUNTIFS($N$202,"&lt;&gt;"&amp;""),ROUND(($S$204+$T$204+$U$204+$V$204)/14,1),"")</f>
        <v>4</v>
      </c>
      <c r="BH626" s="105">
        <f>IF(COUNTIFS($N$202,"&lt;&gt;"&amp;""),ROUND($S$204,1),"")</f>
        <v>28</v>
      </c>
      <c r="BI626" s="105">
        <f>IF(COUNTIFS($N$202,"&lt;&gt;"&amp;""),ROUND(($T$204+$U$204+$V$204),1),"")</f>
        <v>28</v>
      </c>
      <c r="BJ626" s="105">
        <f>IF(COUNTIFS($N$202,"&lt;&gt;"&amp;""),ROUND(($S$204+$T$204+$U$204+$V$204),1),"")</f>
        <v>56</v>
      </c>
      <c r="BK626" s="105"/>
      <c r="BL626" s="105"/>
      <c r="BM626" s="105"/>
      <c r="BN626" s="105"/>
      <c r="BO626" s="105"/>
      <c r="BP626" s="105"/>
      <c r="BQ626" s="105">
        <f>IF(COUNTIFS($N$202,"&lt;&gt;"&amp;""),IF($Y$204&lt;&gt;"",ROUND($Y$204/14,1),""),"")</f>
        <v>1.4</v>
      </c>
      <c r="BR626" s="105">
        <f>IF(COUNTIFS($N$202,"&lt;&gt;"&amp;""),IF($Y$204&lt;&gt;"",ROUND($Y$204,1),""),"")</f>
        <v>19</v>
      </c>
      <c r="BS626" s="105">
        <f>IF($AZ626="","",$Q$204)</f>
        <v>3</v>
      </c>
      <c r="BT626" s="104" t="str">
        <f>IF(COUNTIFS($N$202,"&lt;&gt;"&amp;""),$X$204,"")</f>
        <v>DD</v>
      </c>
      <c r="BU626" s="104">
        <f>IF($AZ626="","",IF($BG626&lt;&gt;"",$BG626,0)+IF($BM626&lt;&gt;"",$BM626,0)+IF($BQ626&lt;&gt;"",$BQ626,0))</f>
        <v>5.4</v>
      </c>
      <c r="BV626" s="105">
        <f>IF($AZ626="","",IF($BJ626&lt;&gt;"",$BJ626,0)+IF($BP626&lt;&gt;"",$BP626,0)+IF($BR626&lt;&gt;"",$BR626,0))</f>
        <v>75</v>
      </c>
      <c r="BW626" s="101" t="str">
        <f t="shared" si="165"/>
        <v>2025</v>
      </c>
      <c r="BY626" s="4"/>
      <c r="BZ626" s="4"/>
      <c r="CA626" s="4"/>
      <c r="CB626" s="4"/>
      <c r="CC626" s="4"/>
      <c r="CD626" s="4"/>
      <c r="CE626" s="4"/>
      <c r="CF626" s="4"/>
      <c r="CG626" s="5"/>
      <c r="CH626" s="5"/>
      <c r="CI626" s="5"/>
      <c r="CJ626" s="4"/>
      <c r="CK626" s="4"/>
      <c r="CL626" s="4"/>
      <c r="CM626" s="4"/>
      <c r="CN626" s="4"/>
      <c r="CO626" s="4"/>
      <c r="CP626" s="4"/>
      <c r="CQ626" s="4"/>
      <c r="CR626" s="4"/>
      <c r="CS626" s="5"/>
      <c r="CT626" s="5"/>
    </row>
    <row r="627" spans="50:98" ht="21" hidden="1" customHeight="1" x14ac:dyDescent="0.25">
      <c r="AX627" s="218" t="str">
        <f>$N$207</f>
        <v>L021.23.06.D4-02</v>
      </c>
      <c r="AY627" s="101">
        <v>2</v>
      </c>
      <c r="AZ627" s="105" t="str">
        <f>IF(COUNTIFS($N$205,"&lt;&gt;"&amp;""),$N$205,"")</f>
        <v>Disciplină opțională 4 A sau IA
Structuri de măsurare și interfațare în sisteme automate
(Set A.3.2)</v>
      </c>
      <c r="BA627" s="105">
        <f t="shared" si="181"/>
        <v>3</v>
      </c>
      <c r="BB627" s="105" t="str">
        <f t="shared" si="182"/>
        <v>6</v>
      </c>
      <c r="BC627" s="105" t="str">
        <f>IF($AZ627="","",$R$207)</f>
        <v>E</v>
      </c>
      <c r="BD627" s="105" t="str">
        <f t="shared" ref="BD627:BD637" si="183">IF($AZ627="","","DO")</f>
        <v>DO</v>
      </c>
      <c r="BE627" s="105">
        <f>IF(COUNTIFS($N$205,"&lt;&gt;"&amp;""),ROUND($S$207/14,1),"")</f>
        <v>2</v>
      </c>
      <c r="BF627" s="105">
        <f>IF(COUNTIFS($N$205,"&lt;&gt;"&amp;""),ROUND(($T$207+$U$207+$V$207)/14,1),"")</f>
        <v>2</v>
      </c>
      <c r="BG627" s="105">
        <f>IF(COUNTIFS($N$205,"&lt;&gt;"&amp;""),ROUND(($S$207+$T$207+$U$207+$V$207)/14,1),"")</f>
        <v>4</v>
      </c>
      <c r="BH627" s="105">
        <f>IF(COUNTIFS($N$205,"&lt;&gt;"&amp;""),ROUND($S$207,1),"")</f>
        <v>28</v>
      </c>
      <c r="BI627" s="105">
        <f>IF(COUNTIFS($N$205,"&lt;&gt;"&amp;""),ROUND(($T$207+$U$207+$V$207),1),"")</f>
        <v>28</v>
      </c>
      <c r="BJ627" s="105">
        <f>IF(COUNTIFS($N$205,"&lt;&gt;"&amp;""),ROUND(($S$207+$T$207+$U$207+$V$207),1),"")</f>
        <v>56</v>
      </c>
      <c r="BK627" s="101"/>
      <c r="BL627" s="105"/>
      <c r="BM627" s="105"/>
      <c r="BN627" s="101"/>
      <c r="BO627" s="105"/>
      <c r="BP627" s="105"/>
      <c r="BQ627" s="105">
        <f>IF(COUNTIFS($N$205,"&lt;&gt;"&amp;""),IF($Y$207&lt;&gt;"",ROUND($Y$207/14,1),""),"")</f>
        <v>1.4</v>
      </c>
      <c r="BR627" s="105">
        <f>IF(COUNTIFS($N$205,"&lt;&gt;"&amp;""),IF($Y$207&lt;&gt;"",ROUND($Y$207,1),""),"")</f>
        <v>19</v>
      </c>
      <c r="BS627" s="105">
        <f>IF($AZ627="","",$Q$207)</f>
        <v>3</v>
      </c>
      <c r="BT627" s="104" t="str">
        <f>IF(COUNTIFS($N$205,"&lt;&gt;"&amp;""),$X$207,"")</f>
        <v>DS</v>
      </c>
      <c r="BU627" s="104">
        <f t="shared" ref="BU627:BU637" si="184">IF($AZ627="","",IF($BG627&lt;&gt;"",$BG627,0)+IF($BM627&lt;&gt;"",$BM627,0)+IF($BQ627&lt;&gt;"",$BQ627,0))</f>
        <v>5.4</v>
      </c>
      <c r="BV627" s="105">
        <f t="shared" ref="BV627:BV637" si="185">IF($AZ627="","",IF($BJ627&lt;&gt;"",$BJ627,0)+IF($BP627&lt;&gt;"",$BP627,0)+IF($BR627&lt;&gt;"",$BR627,0))</f>
        <v>75</v>
      </c>
      <c r="BW627" s="101" t="str">
        <f t="shared" si="165"/>
        <v>2025</v>
      </c>
      <c r="BY627" s="4"/>
      <c r="BZ627" s="4"/>
      <c r="CA627" s="4"/>
      <c r="CB627" s="4"/>
      <c r="CC627" s="4"/>
      <c r="CD627" s="4"/>
      <c r="CE627" s="4"/>
      <c r="CF627" s="4"/>
      <c r="CG627" s="5"/>
      <c r="CH627" s="5"/>
      <c r="CI627" s="5"/>
      <c r="CJ627" s="4"/>
      <c r="CK627" s="4"/>
      <c r="CL627" s="4"/>
      <c r="CM627" s="4"/>
      <c r="CN627" s="4"/>
      <c r="CO627" s="4"/>
      <c r="CP627" s="4"/>
      <c r="CQ627" s="4"/>
      <c r="CR627" s="4"/>
      <c r="CS627" s="5"/>
      <c r="CT627" s="5"/>
    </row>
    <row r="628" spans="50:98" ht="21" hidden="1" customHeight="1" x14ac:dyDescent="0.25">
      <c r="AX628" s="218" t="str">
        <f>$N$210</f>
        <v>L021.23.06.D4-03</v>
      </c>
      <c r="AY628" s="101">
        <v>3</v>
      </c>
      <c r="AZ628" s="105" t="str">
        <f>IF(COUNTIFS($N$208,"&lt;&gt;"&amp;""),$N$208,"")</f>
        <v>Disciplină opțională 3 A sau IA
Inginerie software (Set IA.3.2)</v>
      </c>
      <c r="BA628" s="105">
        <f t="shared" si="181"/>
        <v>3</v>
      </c>
      <c r="BB628" s="105" t="str">
        <f t="shared" si="182"/>
        <v>6</v>
      </c>
      <c r="BC628" s="105" t="str">
        <f>IF($AZ628="","",$R$210)</f>
        <v>E</v>
      </c>
      <c r="BD628" s="105" t="str">
        <f t="shared" si="183"/>
        <v>DO</v>
      </c>
      <c r="BE628" s="105">
        <f>IF(COUNTIFS($N$208,"&lt;&gt;"&amp;""),ROUND($S$210/14,1),"")</f>
        <v>2</v>
      </c>
      <c r="BF628" s="105">
        <f>IF(COUNTIFS($N$208,"&lt;&gt;"&amp;""),ROUND(($T$210+$U$210+$V$210)/14,1),"")</f>
        <v>2</v>
      </c>
      <c r="BG628" s="105">
        <f>IF(COUNTIFS($N$208,"&lt;&gt;"&amp;""),ROUND(($S$210+$T$210+$U$210+$V$210)/14,1),"")</f>
        <v>4</v>
      </c>
      <c r="BH628" s="105">
        <f>IF(COUNTIFS($N$208,"&lt;&gt;"&amp;""),ROUND($S$210,1),"")</f>
        <v>28</v>
      </c>
      <c r="BI628" s="105">
        <f>IF(COUNTIFS($N$208,"&lt;&gt;"&amp;""),ROUND(($T$210+$U$210+$V$210),1),"")</f>
        <v>28</v>
      </c>
      <c r="BJ628" s="105">
        <f>IF(COUNTIFS($N$208,"&lt;&gt;"&amp;""),ROUND(($S$210+$T$210+$U$210+$V$210),1),"")</f>
        <v>56</v>
      </c>
      <c r="BK628" s="101"/>
      <c r="BL628" s="105"/>
      <c r="BM628" s="105"/>
      <c r="BN628" s="101"/>
      <c r="BO628" s="105"/>
      <c r="BP628" s="105"/>
      <c r="BQ628" s="105">
        <f>IF(COUNTIFS($N$208,"&lt;&gt;"&amp;""),IF($Y$210&lt;&gt;"",ROUND($Y$210/14,1),""),"")</f>
        <v>1.4</v>
      </c>
      <c r="BR628" s="105">
        <f>IF(COUNTIFS($N$208,"&lt;&gt;"&amp;""),IF($Y$210&lt;&gt;"",ROUND($Y$210,1),""),"")</f>
        <v>19</v>
      </c>
      <c r="BS628" s="105">
        <f>IF($AZ628="","",$Q$210)</f>
        <v>3</v>
      </c>
      <c r="BT628" s="104" t="str">
        <f>IF(COUNTIFS($N$208,"&lt;&gt;"&amp;""),$X$210,"")</f>
        <v>DD</v>
      </c>
      <c r="BU628" s="104">
        <f t="shared" si="184"/>
        <v>5.4</v>
      </c>
      <c r="BV628" s="105">
        <f t="shared" si="185"/>
        <v>75</v>
      </c>
      <c r="BW628" s="101" t="str">
        <f t="shared" si="165"/>
        <v>2025</v>
      </c>
      <c r="BY628" s="4"/>
      <c r="BZ628" s="4"/>
      <c r="CA628" s="4"/>
      <c r="CB628" s="4"/>
      <c r="CC628" s="4"/>
      <c r="CD628" s="4"/>
      <c r="CE628" s="4"/>
      <c r="CF628" s="4"/>
      <c r="CG628" s="5"/>
      <c r="CH628" s="5"/>
      <c r="CI628" s="5"/>
      <c r="CJ628" s="4"/>
      <c r="CK628" s="4"/>
      <c r="CL628" s="4"/>
      <c r="CM628" s="4"/>
      <c r="CN628" s="4"/>
      <c r="CO628" s="4"/>
      <c r="CP628" s="4"/>
      <c r="CQ628" s="4"/>
      <c r="CR628" s="4"/>
      <c r="CS628" s="5"/>
      <c r="CT628" s="5"/>
    </row>
    <row r="629" spans="50:98" ht="21" hidden="1" customHeight="1" x14ac:dyDescent="0.25">
      <c r="AX629" s="218" t="str">
        <f>$N$213</f>
        <v>L021.23.06.D4-04</v>
      </c>
      <c r="AY629" s="101">
        <v>4</v>
      </c>
      <c r="AZ629" s="105" t="str">
        <f>IF(COUNTIFS($N$211,"&lt;&gt;"&amp;""),$N$211,"")</f>
        <v>Disciplină opțională 4 A sau IA
Programare în timp real (Set IA.3.2)</v>
      </c>
      <c r="BA629" s="105">
        <f t="shared" si="181"/>
        <v>3</v>
      </c>
      <c r="BB629" s="105" t="str">
        <f t="shared" si="182"/>
        <v>6</v>
      </c>
      <c r="BC629" s="105" t="str">
        <f>IF($AZ629="","",$R$213)</f>
        <v>E</v>
      </c>
      <c r="BD629" s="105" t="str">
        <f t="shared" si="183"/>
        <v>DO</v>
      </c>
      <c r="BE629" s="105">
        <f>IF(COUNTIFS($N$211,"&lt;&gt;"&amp;""),ROUND($S$213/14,1),"")</f>
        <v>2</v>
      </c>
      <c r="BF629" s="105">
        <f>IF(COUNTIFS($N$211,"&lt;&gt;"&amp;""),ROUND(($T$213+$U$213+$V$213)/14,1),"")</f>
        <v>2</v>
      </c>
      <c r="BG629" s="105">
        <f>IF(COUNTIFS($N$211,"&lt;&gt;"&amp;""),ROUND(($S$213+$T$213+$U$213+$V$213)/14,1),"")</f>
        <v>4</v>
      </c>
      <c r="BH629" s="105">
        <f>IF(COUNTIFS($N$211,"&lt;&gt;"&amp;""),ROUND($S$213,1),"")</f>
        <v>28</v>
      </c>
      <c r="BI629" s="105">
        <f>IF(COUNTIFS($N$211,"&lt;&gt;"&amp;""),ROUND(($T$213+$U$213+$V$213),1),"")</f>
        <v>28</v>
      </c>
      <c r="BJ629" s="105">
        <f>IF(COUNTIFS($N$211,"&lt;&gt;"&amp;""),ROUND(($S$213+$T$213+$U$213+$V$213),1),"")</f>
        <v>56</v>
      </c>
      <c r="BK629" s="101"/>
      <c r="BL629" s="105"/>
      <c r="BM629" s="105"/>
      <c r="BN629" s="101"/>
      <c r="BO629" s="105"/>
      <c r="BP629" s="105"/>
      <c r="BQ629" s="105">
        <f>IF(COUNTIFS($N$211,"&lt;&gt;"&amp;""),IF($Y$213&lt;&gt;"",ROUND($Y$213/14,1),""),"")</f>
        <v>1.4</v>
      </c>
      <c r="BR629" s="105">
        <f>IF(COUNTIFS($N$211,"&lt;&gt;"&amp;""),IF($Y$213&lt;&gt;"",ROUND($Y$213,1),""),"")</f>
        <v>19</v>
      </c>
      <c r="BS629" s="105">
        <f>IF($AZ629="","",$Q$213)</f>
        <v>3</v>
      </c>
      <c r="BT629" s="104" t="str">
        <f>IF(COUNTIFS($N$211,"&lt;&gt;"&amp;""),$X$213,"")</f>
        <v>DS</v>
      </c>
      <c r="BU629" s="104">
        <f t="shared" si="184"/>
        <v>5.4</v>
      </c>
      <c r="BV629" s="105">
        <f t="shared" si="185"/>
        <v>75</v>
      </c>
      <c r="BW629" s="101" t="str">
        <f t="shared" si="165"/>
        <v>2025</v>
      </c>
      <c r="BY629" s="4"/>
      <c r="BZ629" s="4"/>
      <c r="CA629" s="4"/>
      <c r="CB629" s="4"/>
      <c r="CC629" s="4"/>
      <c r="CD629" s="4"/>
      <c r="CE629" s="4"/>
      <c r="CF629" s="4"/>
      <c r="CG629" s="5"/>
      <c r="CH629" s="5"/>
      <c r="CI629" s="5"/>
      <c r="CJ629" s="4"/>
      <c r="CK629" s="4"/>
      <c r="CL629" s="4"/>
      <c r="CM629" s="4"/>
      <c r="CN629" s="4"/>
      <c r="CO629" s="4"/>
      <c r="CP629" s="4"/>
      <c r="CQ629" s="4"/>
      <c r="CR629" s="4"/>
      <c r="CS629" s="5"/>
      <c r="CT629" s="5"/>
    </row>
    <row r="630" spans="50:98" ht="21" hidden="1" customHeight="1" x14ac:dyDescent="0.25">
      <c r="AX630" s="218" t="str">
        <f>$N$216</f>
        <v>L021.23.06.S6-05</v>
      </c>
      <c r="AY630" s="101">
        <v>5</v>
      </c>
      <c r="AZ630" s="105" t="str">
        <f>IF(COUNTIFS($N$214,"&lt;&gt;"&amp;""),$N$214,"")</f>
        <v>Proiect sincretic opțional 2
Sisteme de poziţionare și conducere cu microcontrolere (P.S.2)</v>
      </c>
      <c r="BA630" s="105">
        <f t="shared" si="181"/>
        <v>3</v>
      </c>
      <c r="BB630" s="105" t="str">
        <f t="shared" si="182"/>
        <v>6</v>
      </c>
      <c r="BC630" s="105" t="str">
        <f>IF($AZ630="","",$R$216)</f>
        <v>D</v>
      </c>
      <c r="BD630" s="105" t="str">
        <f t="shared" si="183"/>
        <v>DO</v>
      </c>
      <c r="BE630" s="105">
        <f>IF(COUNTIFS($N$214,"&lt;&gt;"&amp;""),ROUND($S$216/14,1),"")</f>
        <v>1</v>
      </c>
      <c r="BF630" s="105">
        <f>IF(COUNTIFS($N$214,"&lt;&gt;"&amp;""),ROUND(($T$216+$U$216+$V$216)/14,1),"")</f>
        <v>2</v>
      </c>
      <c r="BG630" s="105">
        <f>IF(COUNTIFS($N$214,"&lt;&gt;"&amp;""),ROUND(($S$216+$T$216+$U$216+$V$216)/14,1),"")</f>
        <v>3</v>
      </c>
      <c r="BH630" s="105">
        <f>IF(COUNTIFS($N$214,"&lt;&gt;"&amp;""),ROUND($S$216,1),"")</f>
        <v>14</v>
      </c>
      <c r="BI630" s="105">
        <f>IF(COUNTIFS($N$214,"&lt;&gt;"&amp;""),ROUND(($T$216+$U$216+$V$216),1),"")</f>
        <v>28</v>
      </c>
      <c r="BJ630" s="105">
        <f>IF(COUNTIFS($N$214,"&lt;&gt;"&amp;""),ROUND(($S$216+$T$216+$U$216+$V$216),1),"")</f>
        <v>42</v>
      </c>
      <c r="BK630" s="101"/>
      <c r="BL630" s="105"/>
      <c r="BM630" s="105"/>
      <c r="BN630" s="101"/>
      <c r="BO630" s="105"/>
      <c r="BP630" s="105"/>
      <c r="BQ630" s="105">
        <f>IF(COUNTIFS($N$214,"&lt;&gt;"&amp;""),IF($Y$216&lt;&gt;"",ROUND($Y$216/14,1),""),"")</f>
        <v>0.6</v>
      </c>
      <c r="BR630" s="105">
        <f>IF(COUNTIFS($N$214,"&lt;&gt;"&amp;""),IF($Y$216&lt;&gt;"",ROUND($Y$216,1),""),"")</f>
        <v>8</v>
      </c>
      <c r="BS630" s="105">
        <f>IF($AZ630="","",$Q$216)</f>
        <v>2</v>
      </c>
      <c r="BT630" s="104" t="str">
        <f>IF(COUNTIFS($N$214,"&lt;&gt;"&amp;""),$X$216,"")</f>
        <v>DS</v>
      </c>
      <c r="BU630" s="104">
        <f t="shared" si="184"/>
        <v>3.6</v>
      </c>
      <c r="BV630" s="105">
        <f t="shared" si="185"/>
        <v>50</v>
      </c>
      <c r="BW630" s="101" t="str">
        <f t="shared" si="165"/>
        <v>2025</v>
      </c>
      <c r="BY630" s="4"/>
      <c r="BZ630" s="4"/>
      <c r="CA630" s="4"/>
      <c r="CB630" s="4"/>
      <c r="CC630" s="4"/>
      <c r="CD630" s="4"/>
      <c r="CE630" s="4"/>
      <c r="CF630" s="4"/>
      <c r="CG630" s="5"/>
      <c r="CH630" s="5"/>
      <c r="CI630" s="5"/>
      <c r="CJ630" s="4"/>
      <c r="CK630" s="4"/>
      <c r="CL630" s="4"/>
      <c r="CM630" s="4"/>
      <c r="CN630" s="4"/>
      <c r="CO630" s="4"/>
      <c r="CP630" s="4"/>
      <c r="CQ630" s="4"/>
      <c r="CR630" s="4"/>
      <c r="CS630" s="5"/>
      <c r="CT630" s="5"/>
    </row>
    <row r="631" spans="50:98" ht="21" hidden="1" customHeight="1" x14ac:dyDescent="0.25">
      <c r="AX631" s="218" t="str">
        <f>$N$219</f>
        <v>L021.23.06.S6-06</v>
      </c>
      <c r="AY631" s="101">
        <v>6</v>
      </c>
      <c r="AZ631" s="105" t="str">
        <f>IF(COUNTIFS($N$217,"&lt;&gt;"&amp;""),$N$217,"")</f>
        <v>Proiect sincretic opțional 2
Conducerea unei aplic.de tip elevator si interconect. acesteia cu alte dispozitive/medii (P.S.2)</v>
      </c>
      <c r="BA631" s="105">
        <f t="shared" si="181"/>
        <v>3</v>
      </c>
      <c r="BB631" s="105" t="str">
        <f t="shared" si="182"/>
        <v>6</v>
      </c>
      <c r="BC631" s="105" t="str">
        <f>IF($AZ631="","",$R$219)</f>
        <v>D</v>
      </c>
      <c r="BD631" s="105" t="str">
        <f t="shared" si="183"/>
        <v>DO</v>
      </c>
      <c r="BE631" s="105">
        <f>IF(COUNTIFS($N$217,"&lt;&gt;"&amp;""),ROUND($S$219/14,1),"")</f>
        <v>1</v>
      </c>
      <c r="BF631" s="105">
        <f>IF(COUNTIFS($N$217,"&lt;&gt;"&amp;""),ROUND(($T$219+$U$219+$V$219)/14,1),"")</f>
        <v>2</v>
      </c>
      <c r="BG631" s="105">
        <f>IF(COUNTIFS($N$217,"&lt;&gt;"&amp;""),ROUND(($S$219+$T$219+$U$219+$V$219)/14,1),"")</f>
        <v>3</v>
      </c>
      <c r="BH631" s="105">
        <f>IF(COUNTIFS($N$217,"&lt;&gt;"&amp;""),ROUND($S$219,1),"")</f>
        <v>14</v>
      </c>
      <c r="BI631" s="105">
        <f>IF(COUNTIFS($N$217,"&lt;&gt;"&amp;""),ROUND(($T$219+$U$219+$V$219),1),"")</f>
        <v>28</v>
      </c>
      <c r="BJ631" s="105">
        <f>IF(COUNTIFS($N$217,"&lt;&gt;"&amp;""),ROUND(($S$219+$T$219+$U$219+$V$219),1),"")</f>
        <v>42</v>
      </c>
      <c r="BK631" s="101"/>
      <c r="BL631" s="105"/>
      <c r="BM631" s="105"/>
      <c r="BN631" s="101"/>
      <c r="BO631" s="105"/>
      <c r="BP631" s="105"/>
      <c r="BQ631" s="105">
        <f>IF(COUNTIFS($N$217,"&lt;&gt;"&amp;""),IF($Y$219&lt;&gt;"",ROUND($Y$219/14,1),""),"")</f>
        <v>0.6</v>
      </c>
      <c r="BR631" s="105">
        <f>IF(COUNTIFS($N$217,"&lt;&gt;"&amp;""),IF($Y$219&lt;&gt;"",ROUND($Y$219,1),""),"")</f>
        <v>8</v>
      </c>
      <c r="BS631" s="105">
        <f>IF($AZ631="","",$Q$219)</f>
        <v>2</v>
      </c>
      <c r="BT631" s="104" t="str">
        <f>IF(COUNTIFS($N$217,"&lt;&gt;"&amp;""),$X$219,"")</f>
        <v>DS</v>
      </c>
      <c r="BU631" s="104">
        <f t="shared" si="184"/>
        <v>3.6</v>
      </c>
      <c r="BV631" s="105">
        <f t="shared" si="185"/>
        <v>50</v>
      </c>
      <c r="BW631" s="101" t="str">
        <f t="shared" si="165"/>
        <v>2025</v>
      </c>
      <c r="BY631" s="4"/>
      <c r="BZ631" s="4"/>
      <c r="CA631" s="4"/>
      <c r="CB631" s="4"/>
      <c r="CC631" s="4"/>
      <c r="CD631" s="4"/>
      <c r="CE631" s="4"/>
      <c r="CF631" s="4"/>
      <c r="CG631" s="5"/>
      <c r="CH631" s="5"/>
      <c r="CI631" s="5"/>
      <c r="CJ631" s="4"/>
      <c r="CK631" s="4"/>
      <c r="CL631" s="4"/>
      <c r="CM631" s="4"/>
      <c r="CN631" s="4"/>
      <c r="CO631" s="4"/>
      <c r="CP631" s="4"/>
      <c r="CQ631" s="4"/>
      <c r="CR631" s="4"/>
      <c r="CS631" s="5"/>
      <c r="CT631" s="5"/>
    </row>
    <row r="632" spans="50:98" ht="21" hidden="1" customHeight="1" x14ac:dyDescent="0.25">
      <c r="AX632" s="218" t="str">
        <f>$N$222</f>
        <v>L021.23.06.S6-07</v>
      </c>
      <c r="AY632" s="101">
        <v>7</v>
      </c>
      <c r="AZ632" s="105" t="str">
        <f>IF(COUNTIFS($N$220,"&lt;&gt;"&amp;""),$N$220,"")</f>
        <v>Proiect sincretic opțional 2
Proiectarea unui sistem de conducere a unei acţionări automate (P.S.2)</v>
      </c>
      <c r="BA632" s="105">
        <f t="shared" si="181"/>
        <v>3</v>
      </c>
      <c r="BB632" s="105" t="str">
        <f t="shared" si="182"/>
        <v>6</v>
      </c>
      <c r="BC632" s="105" t="str">
        <f>IF($AZ632="","",$R$222)</f>
        <v>D</v>
      </c>
      <c r="BD632" s="105" t="str">
        <f t="shared" si="183"/>
        <v>DO</v>
      </c>
      <c r="BE632" s="105">
        <f>IF(COUNTIFS($N$220,"&lt;&gt;"&amp;""),ROUND($S$222/14,1),"")</f>
        <v>1</v>
      </c>
      <c r="BF632" s="105">
        <f>IF(COUNTIFS($N$220,"&lt;&gt;"&amp;""),ROUND(($T$222+$U$222+$V$222)/14,1),"")</f>
        <v>2</v>
      </c>
      <c r="BG632" s="105">
        <f>IF(COUNTIFS($N$220,"&lt;&gt;"&amp;""),ROUND(($S$222+$T$222+$U$222+$V$222)/14,1),"")</f>
        <v>3</v>
      </c>
      <c r="BH632" s="105">
        <f>IF(COUNTIFS($N$220,"&lt;&gt;"&amp;""),ROUND($S$222,1),"")</f>
        <v>14</v>
      </c>
      <c r="BI632" s="105">
        <f>IF(COUNTIFS($N$220,"&lt;&gt;"&amp;""),ROUND(($T$222+$U$222+$V$222),1),"")</f>
        <v>28</v>
      </c>
      <c r="BJ632" s="105">
        <f>IF(COUNTIFS($N$220,"&lt;&gt;"&amp;""),ROUND(($S$222+$T$222+$U$222+$V$222),1),"")</f>
        <v>42</v>
      </c>
      <c r="BK632" s="101"/>
      <c r="BL632" s="105"/>
      <c r="BM632" s="105"/>
      <c r="BN632" s="101"/>
      <c r="BO632" s="105"/>
      <c r="BP632" s="105"/>
      <c r="BQ632" s="105">
        <f>IF(COUNTIFS($N$220,"&lt;&gt;"&amp;""),IF($Y$222&lt;&gt;"",ROUND($Y$222/14,1),""),"")</f>
        <v>0.6</v>
      </c>
      <c r="BR632" s="105">
        <f>IF(COUNTIFS($N$220,"&lt;&gt;"&amp;""),IF($Y$222&lt;&gt;"",ROUND($Y$222,1),""),"")</f>
        <v>8</v>
      </c>
      <c r="BS632" s="105">
        <f>IF($AZ632="","",$Q$222)</f>
        <v>2</v>
      </c>
      <c r="BT632" s="104" t="str">
        <f>IF(COUNTIFS($N$220,"&lt;&gt;"&amp;""),$X$222,"")</f>
        <v>DS</v>
      </c>
      <c r="BU632" s="104">
        <f t="shared" si="184"/>
        <v>3.6</v>
      </c>
      <c r="BV632" s="105">
        <f t="shared" si="185"/>
        <v>50</v>
      </c>
      <c r="BW632" s="101" t="str">
        <f t="shared" si="165"/>
        <v>2025</v>
      </c>
      <c r="BY632" s="4"/>
      <c r="BZ632" s="4"/>
      <c r="CA632" s="4"/>
      <c r="CB632" s="4"/>
      <c r="CC632" s="4"/>
      <c r="CD632" s="4"/>
      <c r="CE632" s="4"/>
      <c r="CF632" s="4"/>
      <c r="CG632" s="5"/>
      <c r="CH632" s="5"/>
      <c r="CI632" s="5"/>
      <c r="CJ632" s="4"/>
      <c r="CK632" s="4"/>
      <c r="CL632" s="4"/>
      <c r="CM632" s="4"/>
      <c r="CN632" s="4"/>
      <c r="CO632" s="4"/>
      <c r="CP632" s="4"/>
      <c r="CQ632" s="4"/>
      <c r="CR632" s="4"/>
      <c r="CS632" s="5"/>
      <c r="CT632" s="5"/>
    </row>
    <row r="633" spans="50:98" ht="21" hidden="1" customHeight="1" x14ac:dyDescent="0.25">
      <c r="AX633" s="218" t="str">
        <f>$N$225</f>
        <v>L021.23.06.S6-08</v>
      </c>
      <c r="AY633" s="101">
        <v>8</v>
      </c>
      <c r="AZ633" s="105" t="str">
        <f>IF(COUNTIFS($N$223,"&lt;&gt;"&amp;""),$N$223,"")</f>
        <v>Proiect sincretic opțional 2
Proiect mecatronic (P.S.2)</v>
      </c>
      <c r="BA633" s="105">
        <f t="shared" si="181"/>
        <v>3</v>
      </c>
      <c r="BB633" s="105" t="str">
        <f t="shared" si="182"/>
        <v>6</v>
      </c>
      <c r="BC633" s="105" t="str">
        <f>IF($AZ633="","",$R$225)</f>
        <v>D</v>
      </c>
      <c r="BD633" s="105" t="str">
        <f t="shared" si="183"/>
        <v>DO</v>
      </c>
      <c r="BE633" s="105">
        <f>IF(COUNTIFS($N$223,"&lt;&gt;"&amp;""),ROUND($S$225/14,1),"")</f>
        <v>1</v>
      </c>
      <c r="BF633" s="105">
        <f>IF(COUNTIFS($N$223,"&lt;&gt;"&amp;""),ROUND(($T$225+$U$225+$V$225)/14,1),"")</f>
        <v>2</v>
      </c>
      <c r="BG633" s="105">
        <f>IF(COUNTIFS($N$223,"&lt;&gt;"&amp;""),ROUND(($S$225+$T$225+$U$225+$V$225)/14,1),"")</f>
        <v>3</v>
      </c>
      <c r="BH633" s="105">
        <f>IF(COUNTIFS($N$223,"&lt;&gt;"&amp;""),ROUND($S$225,1),"")</f>
        <v>14</v>
      </c>
      <c r="BI633" s="105">
        <f>IF(COUNTIFS($N$223,"&lt;&gt;"&amp;""),ROUND(($T$225+$U$225+$V$225),1),"")</f>
        <v>28</v>
      </c>
      <c r="BJ633" s="105">
        <f>IF(COUNTIFS($N$223,"&lt;&gt;"&amp;""),ROUND(($S$225+$T$225+$U$225+$V$225),1),"")</f>
        <v>42</v>
      </c>
      <c r="BK633" s="101"/>
      <c r="BL633" s="105"/>
      <c r="BM633" s="105"/>
      <c r="BN633" s="101"/>
      <c r="BO633" s="105"/>
      <c r="BP633" s="105"/>
      <c r="BQ633" s="105">
        <f>IF(COUNTIFS($N$223,"&lt;&gt;"&amp;""),IF($Y$225&lt;&gt;"",ROUND($Y$225/14,1),""),"")</f>
        <v>0.6</v>
      </c>
      <c r="BR633" s="105">
        <f>IF(COUNTIFS($N$223,"&lt;&gt;"&amp;""),IF($Y$225&lt;&gt;"",ROUND($Y$225,1),""),"")</f>
        <v>8</v>
      </c>
      <c r="BS633" s="105">
        <f>IF($AZ633="","",$Q$225)</f>
        <v>2</v>
      </c>
      <c r="BT633" s="104" t="str">
        <f>IF(COUNTIFS($N$223,"&lt;&gt;"&amp;""),$X$225,"")</f>
        <v>DS</v>
      </c>
      <c r="BU633" s="104">
        <f t="shared" si="184"/>
        <v>3.6</v>
      </c>
      <c r="BV633" s="105">
        <f t="shared" si="185"/>
        <v>50</v>
      </c>
      <c r="BW633" s="101" t="str">
        <f t="shared" si="165"/>
        <v>2025</v>
      </c>
      <c r="BY633" s="4"/>
      <c r="BZ633" s="4"/>
      <c r="CA633" s="4"/>
      <c r="CB633" s="4"/>
      <c r="CC633" s="4"/>
      <c r="CD633" s="4"/>
      <c r="CE633" s="4"/>
      <c r="CF633" s="4"/>
      <c r="CG633" s="5"/>
      <c r="CH633" s="5"/>
      <c r="CI633" s="5"/>
      <c r="CJ633" s="4"/>
      <c r="CK633" s="4"/>
      <c r="CL633" s="4"/>
      <c r="CM633" s="4"/>
      <c r="CN633" s="4"/>
      <c r="CO633" s="4"/>
      <c r="CP633" s="4"/>
      <c r="CQ633" s="4"/>
      <c r="CR633" s="4"/>
      <c r="CS633" s="5"/>
      <c r="CT633" s="5"/>
    </row>
    <row r="634" spans="50:98" ht="21" hidden="1" customHeight="1" x14ac:dyDescent="0.25">
      <c r="AX634" s="218" t="str">
        <f>$N$228</f>
        <v>L021.23.06.D4-09</v>
      </c>
      <c r="AY634" s="101">
        <v>9</v>
      </c>
      <c r="AZ634" s="105" t="str">
        <f>IF(COUNTIFS($N$226,"&lt;&gt;"&amp;""),$N$226,"")</f>
        <v>Disciplină opțională complementară
Cultură și civilizație (Set AIA.3.2C)</v>
      </c>
      <c r="BA634" s="105">
        <f t="shared" si="181"/>
        <v>3</v>
      </c>
      <c r="BB634" s="105" t="str">
        <f t="shared" si="182"/>
        <v>6</v>
      </c>
      <c r="BC634" s="105" t="str">
        <f>IF($AZ634="","",$R$228)</f>
        <v>D</v>
      </c>
      <c r="BD634" s="105" t="str">
        <f t="shared" si="183"/>
        <v>DO</v>
      </c>
      <c r="BE634" s="105">
        <f>IF(COUNTIFS($N$226,"&lt;&gt;"&amp;""),ROUND($S$228/14,1),"")</f>
        <v>1</v>
      </c>
      <c r="BF634" s="105">
        <f>IF(COUNTIFS($N$226,"&lt;&gt;"&amp;""),ROUND(($T$228+$U$228+$V$228)/14,1),"")</f>
        <v>1</v>
      </c>
      <c r="BG634" s="105">
        <f>IF(COUNTIFS($N$226,"&lt;&gt;"&amp;""),ROUND(($S$228+$T$228+$U$228+$V$228)/14,1),"")</f>
        <v>2</v>
      </c>
      <c r="BH634" s="105">
        <f>IF(COUNTIFS($N$226,"&lt;&gt;"&amp;""),ROUND($S$228,1),"")</f>
        <v>14</v>
      </c>
      <c r="BI634" s="105">
        <f>IF(COUNTIFS($N$226,"&lt;&gt;"&amp;""),ROUND(($T$228+$U$228+$V$228),1),"")</f>
        <v>14</v>
      </c>
      <c r="BJ634" s="105">
        <f>IF(COUNTIFS($N$226,"&lt;&gt;"&amp;""),ROUND(($S$228+$T$228+$U$228+$V$228),1),"")</f>
        <v>28</v>
      </c>
      <c r="BK634" s="101"/>
      <c r="BL634" s="105"/>
      <c r="BM634" s="105"/>
      <c r="BN634" s="101"/>
      <c r="BO634" s="105"/>
      <c r="BP634" s="105"/>
      <c r="BQ634" s="105">
        <f>IF(COUNTIFS($N$226,"&lt;&gt;"&amp;""),IF($Y$228&lt;&gt;"",ROUND($Y$228/14,1),""),"")</f>
        <v>1.6</v>
      </c>
      <c r="BR634" s="105">
        <f>IF(COUNTIFS($N$226,"&lt;&gt;"&amp;""),IF($Y$228&lt;&gt;"",ROUND($Y$228,1),""),"")</f>
        <v>22</v>
      </c>
      <c r="BS634" s="105">
        <f>IF($AZ634="","",$Q$228)</f>
        <v>2</v>
      </c>
      <c r="BT634" s="104" t="str">
        <f>IF(COUNTIFS($N$226,"&lt;&gt;"&amp;""),$X$228,"")</f>
        <v>DC</v>
      </c>
      <c r="BU634" s="104">
        <f t="shared" si="184"/>
        <v>3.6</v>
      </c>
      <c r="BV634" s="105">
        <f t="shared" si="185"/>
        <v>50</v>
      </c>
      <c r="BW634" s="101" t="str">
        <f t="shared" si="165"/>
        <v>2025</v>
      </c>
      <c r="BY634" s="4"/>
      <c r="BZ634" s="4"/>
      <c r="CA634" s="4"/>
      <c r="CB634" s="4"/>
      <c r="CC634" s="4"/>
      <c r="CD634" s="4"/>
      <c r="CE634" s="4"/>
      <c r="CF634" s="4"/>
      <c r="CG634" s="5"/>
      <c r="CH634" s="5"/>
      <c r="CI634" s="5"/>
      <c r="CJ634" s="4"/>
      <c r="CK634" s="4"/>
      <c r="CL634" s="4"/>
      <c r="CM634" s="4"/>
      <c r="CN634" s="4"/>
      <c r="CO634" s="4"/>
      <c r="CP634" s="4"/>
      <c r="CQ634" s="4"/>
      <c r="CR634" s="4"/>
      <c r="CS634" s="5"/>
      <c r="CT634" s="5"/>
    </row>
    <row r="635" spans="50:98" ht="21" hidden="1" customHeight="1" x14ac:dyDescent="0.25">
      <c r="AX635" s="218" t="str">
        <f>$N$231</f>
        <v>L021.23.06.D4-10</v>
      </c>
      <c r="AY635" s="101">
        <v>10</v>
      </c>
      <c r="AZ635" s="105" t="str">
        <f>IF(COUNTIFS($N$229,"&lt;&gt;"&amp;""),$N$229,"")</f>
        <v>Disciplină opțională complementară
Etică și integritate academică (Set AIA.3.2C)</v>
      </c>
      <c r="BA635" s="105">
        <f t="shared" si="181"/>
        <v>3</v>
      </c>
      <c r="BB635" s="105" t="str">
        <f t="shared" si="182"/>
        <v>6</v>
      </c>
      <c r="BC635" s="105" t="str">
        <f>IF($AZ635="","",$R$231)</f>
        <v>D</v>
      </c>
      <c r="BD635" s="105" t="str">
        <f t="shared" si="183"/>
        <v>DO</v>
      </c>
      <c r="BE635" s="105">
        <f>IF(COUNTIFS($N$229,"&lt;&gt;"&amp;""),ROUND($S$231/14,1),"")</f>
        <v>1</v>
      </c>
      <c r="BF635" s="105">
        <f>IF(COUNTIFS($N$229,"&lt;&gt;"&amp;""),ROUND(($T$231+$U$231+$V$231)/14,1),"")</f>
        <v>1</v>
      </c>
      <c r="BG635" s="105">
        <f>IF(COUNTIFS($N$229,"&lt;&gt;"&amp;""),ROUND(($S$231+$T$231+$U$231+$V$231)/14,1),"")</f>
        <v>2</v>
      </c>
      <c r="BH635" s="105">
        <f>IF(COUNTIFS($N$229,"&lt;&gt;"&amp;""),ROUND($S$231,1),"")</f>
        <v>14</v>
      </c>
      <c r="BI635" s="105">
        <f>IF(COUNTIFS($N$229,"&lt;&gt;"&amp;""),ROUND(($T$231+$U$231+$V$231),1),"")</f>
        <v>14</v>
      </c>
      <c r="BJ635" s="105">
        <f>IF(COUNTIFS($N$229,"&lt;&gt;"&amp;""),ROUND(($S$231+$T$231+$U$231+$V$231),1),"")</f>
        <v>28</v>
      </c>
      <c r="BK635" s="101"/>
      <c r="BL635" s="105"/>
      <c r="BM635" s="105"/>
      <c r="BN635" s="101"/>
      <c r="BO635" s="105"/>
      <c r="BP635" s="105"/>
      <c r="BQ635" s="105">
        <f>IF(COUNTIFS($N$229,"&lt;&gt;"&amp;""),IF($Y$231&lt;&gt;"",ROUND($Y$231/14,1),""),"")</f>
        <v>1.6</v>
      </c>
      <c r="BR635" s="105">
        <f>IF(COUNTIFS($N$229,"&lt;&gt;"&amp;""),IF($Y$231&lt;&gt;"",ROUND($Y$231,1),""),"")</f>
        <v>22</v>
      </c>
      <c r="BS635" s="105">
        <f>IF($AZ635="","",$Q$231)</f>
        <v>2</v>
      </c>
      <c r="BT635" s="104" t="str">
        <f>IF(COUNTIFS($N$229,"&lt;&gt;"&amp;""),$X$231,"")</f>
        <v>DC</v>
      </c>
      <c r="BU635" s="104">
        <f t="shared" si="184"/>
        <v>3.6</v>
      </c>
      <c r="BV635" s="105">
        <f t="shared" si="185"/>
        <v>50</v>
      </c>
      <c r="BW635" s="101" t="str">
        <f t="shared" si="165"/>
        <v>2025</v>
      </c>
      <c r="BY635" s="4"/>
      <c r="BZ635" s="4"/>
      <c r="CA635" s="4"/>
      <c r="CB635" s="4"/>
      <c r="CC635" s="4"/>
      <c r="CD635" s="4"/>
      <c r="CE635" s="4"/>
      <c r="CF635" s="4"/>
      <c r="CG635" s="5"/>
      <c r="CH635" s="5"/>
      <c r="CI635" s="5"/>
      <c r="CJ635" s="4"/>
      <c r="CK635" s="4"/>
      <c r="CL635" s="4"/>
      <c r="CM635" s="4"/>
      <c r="CN635" s="4"/>
      <c r="CO635" s="4"/>
      <c r="CP635" s="4"/>
      <c r="CQ635" s="4"/>
      <c r="CR635" s="4"/>
      <c r="CS635" s="5"/>
      <c r="CT635" s="5"/>
    </row>
    <row r="636" spans="50:98" ht="21" hidden="1" customHeight="1" x14ac:dyDescent="0.25">
      <c r="AX636" s="218" t="str">
        <f>$N$234</f>
        <v/>
      </c>
      <c r="AY636" s="101">
        <v>11</v>
      </c>
      <c r="AZ636" s="105" t="str">
        <f>IF(COUNTIFS($N$232,"&lt;&gt;"&amp;""),$N$232,"")</f>
        <v/>
      </c>
      <c r="BA636" s="105" t="str">
        <f t="shared" si="181"/>
        <v/>
      </c>
      <c r="BB636" s="105" t="str">
        <f t="shared" si="182"/>
        <v/>
      </c>
      <c r="BC636" s="105" t="str">
        <f>IF($AZ636="","",$R$234)</f>
        <v/>
      </c>
      <c r="BD636" s="105" t="str">
        <f t="shared" si="183"/>
        <v/>
      </c>
      <c r="BE636" s="105" t="str">
        <f>IF(COUNTIFS($N$232,"&lt;&gt;"&amp;""),ROUND($S$234/14,1),"")</f>
        <v/>
      </c>
      <c r="BF636" s="105" t="str">
        <f>IF(COUNTIFS($N$232,"&lt;&gt;"&amp;""),ROUND(($T$234+$U$234+$V$234)/14,1),"")</f>
        <v/>
      </c>
      <c r="BG636" s="105" t="str">
        <f>IF(COUNTIFS($N$232,"&lt;&gt;"&amp;""),ROUND(($S$234+$T$234+$U$234+$V$234)/14,1),"")</f>
        <v/>
      </c>
      <c r="BH636" s="105" t="str">
        <f>IF(COUNTIFS($N$232,"&lt;&gt;"&amp;""),ROUND($S$234,1),"")</f>
        <v/>
      </c>
      <c r="BI636" s="105" t="str">
        <f>IF(COUNTIFS($N$232,"&lt;&gt;"&amp;""),ROUND(($T$234+$U$234+$V$234),1),"")</f>
        <v/>
      </c>
      <c r="BJ636" s="105" t="str">
        <f>IF(COUNTIFS($N$232,"&lt;&gt;"&amp;""),ROUND(($S$234+$T$234+$U$234+$V$234),1),"")</f>
        <v/>
      </c>
      <c r="BK636" s="101"/>
      <c r="BL636" s="105"/>
      <c r="BM636" s="105"/>
      <c r="BN636" s="101"/>
      <c r="BO636" s="105"/>
      <c r="BP636" s="105"/>
      <c r="BQ636" s="105" t="str">
        <f>IF(COUNTIFS($N$232,"&lt;&gt;"&amp;""),IF($Y$234&lt;&gt;"",ROUND($Y$234/14,1),""),"")</f>
        <v/>
      </c>
      <c r="BR636" s="105" t="str">
        <f>IF(COUNTIFS($N$232,"&lt;&gt;"&amp;""),IF($Y$234&lt;&gt;"",ROUND($Y$234,1),""),"")</f>
        <v/>
      </c>
      <c r="BS636" s="105" t="str">
        <f>IF($AZ636="","",$Q$234)</f>
        <v/>
      </c>
      <c r="BT636" s="104" t="str">
        <f>IF(COUNTIFS($N$232,"&lt;&gt;"&amp;""),$X$234,"")</f>
        <v/>
      </c>
      <c r="BU636" s="104" t="str">
        <f t="shared" si="184"/>
        <v/>
      </c>
      <c r="BV636" s="105" t="str">
        <f t="shared" si="185"/>
        <v/>
      </c>
      <c r="BW636" s="101" t="str">
        <f t="shared" si="165"/>
        <v/>
      </c>
      <c r="BY636" s="4"/>
      <c r="BZ636" s="4"/>
      <c r="CA636" s="4"/>
      <c r="CB636" s="4"/>
      <c r="CC636" s="4"/>
      <c r="CD636" s="4"/>
      <c r="CE636" s="4"/>
      <c r="CF636" s="4"/>
      <c r="CG636" s="5"/>
      <c r="CH636" s="5"/>
      <c r="CI636" s="5"/>
      <c r="CJ636" s="4"/>
      <c r="CK636" s="4"/>
      <c r="CL636" s="4"/>
      <c r="CM636" s="4"/>
      <c r="CN636" s="4"/>
      <c r="CO636" s="4"/>
      <c r="CP636" s="4"/>
      <c r="CQ636" s="4"/>
      <c r="CR636" s="4"/>
      <c r="CS636" s="5"/>
      <c r="CT636" s="5"/>
    </row>
    <row r="637" spans="50:98" ht="21" hidden="1" customHeight="1" x14ac:dyDescent="0.25">
      <c r="AX637" s="218" t="str">
        <f>$N$237</f>
        <v/>
      </c>
      <c r="AY637" s="101">
        <v>12</v>
      </c>
      <c r="AZ637" s="105" t="str">
        <f>IF(COUNTIFS($N$235,"&lt;&gt;"&amp;""),$N$235,"")</f>
        <v/>
      </c>
      <c r="BA637" s="105" t="str">
        <f t="shared" si="181"/>
        <v/>
      </c>
      <c r="BB637" s="105" t="str">
        <f t="shared" si="182"/>
        <v/>
      </c>
      <c r="BC637" s="105" t="str">
        <f>IF($AZ637="","",$R$237)</f>
        <v/>
      </c>
      <c r="BD637" s="105" t="str">
        <f t="shared" si="183"/>
        <v/>
      </c>
      <c r="BE637" s="105" t="str">
        <f>IF(COUNTIFS($N$235,"&lt;&gt;"&amp;""),ROUND($S$237/14,1),"")</f>
        <v/>
      </c>
      <c r="BF637" s="105" t="str">
        <f>IF(COUNTIFS($N$235,"&lt;&gt;"&amp;""),ROUND(($T$237+$U$237+$V$237)/14,1),"")</f>
        <v/>
      </c>
      <c r="BG637" s="105" t="str">
        <f>IF(COUNTIFS($N$235,"&lt;&gt;"&amp;""),ROUND(($S$237+$T$237+$U$237+$V$237)/14,1),"")</f>
        <v/>
      </c>
      <c r="BH637" s="105" t="str">
        <f>IF(COUNTIFS($N$235,"&lt;&gt;"&amp;""),ROUND($S$237,1),"")</f>
        <v/>
      </c>
      <c r="BI637" s="105" t="str">
        <f>IF(COUNTIFS($N$235,"&lt;&gt;"&amp;""),ROUND(($T$237+$U$237+$V$237),1),"")</f>
        <v/>
      </c>
      <c r="BJ637" s="105" t="str">
        <f>IF(COUNTIFS($N$235,"&lt;&gt;"&amp;""),ROUND(($S$237+$T$237+$U$237+$V$237),1),"")</f>
        <v/>
      </c>
      <c r="BK637" s="101"/>
      <c r="BL637" s="105"/>
      <c r="BM637" s="105"/>
      <c r="BN637" s="101"/>
      <c r="BO637" s="105"/>
      <c r="BP637" s="105"/>
      <c r="BQ637" s="105" t="str">
        <f>IF(COUNTIFS($N$235,"&lt;&gt;"&amp;""),IF($Y$237&lt;&gt;"",ROUND($Y$237/14,1),""),"")</f>
        <v/>
      </c>
      <c r="BR637" s="105" t="str">
        <f>IF(COUNTIFS($N$235,"&lt;&gt;"&amp;""),IF($Y$237&lt;&gt;"",ROUND($Y$237,1),""),"")</f>
        <v/>
      </c>
      <c r="BS637" s="105" t="str">
        <f>IF($AZ637="","",$Q$237)</f>
        <v/>
      </c>
      <c r="BT637" s="104" t="str">
        <f>IF(COUNTIFS($N$235,"&lt;&gt;"&amp;""),$X$237,"")</f>
        <v/>
      </c>
      <c r="BU637" s="104" t="str">
        <f t="shared" si="184"/>
        <v/>
      </c>
      <c r="BV637" s="105" t="str">
        <f t="shared" si="185"/>
        <v/>
      </c>
      <c r="BW637" s="101" t="str">
        <f t="shared" ref="BW637:BW700" si="186">IF($AZ637="","",CONCATENATE("20",G$12+BA637-1))</f>
        <v/>
      </c>
      <c r="BY637" s="4"/>
      <c r="BZ637" s="4"/>
      <c r="CA637" s="4"/>
      <c r="CB637" s="4"/>
      <c r="CC637" s="4"/>
      <c r="CD637" s="4"/>
      <c r="CE637" s="4"/>
      <c r="CF637" s="4"/>
      <c r="CG637" s="5"/>
      <c r="CH637" s="5"/>
      <c r="CI637" s="5"/>
      <c r="CJ637" s="4"/>
      <c r="CK637" s="4"/>
      <c r="CL637" s="4"/>
      <c r="CM637" s="4"/>
      <c r="CN637" s="4"/>
      <c r="CO637" s="4"/>
      <c r="CP637" s="4"/>
      <c r="CQ637" s="4"/>
      <c r="CR637" s="4"/>
      <c r="CS637" s="5"/>
      <c r="CT637" s="5"/>
    </row>
    <row r="638" spans="50:98" ht="21" hidden="1" customHeight="1" x14ac:dyDescent="0.25">
      <c r="AX638" s="218" t="str">
        <f>$N$240</f>
        <v/>
      </c>
      <c r="AY638" s="105">
        <v>13</v>
      </c>
      <c r="AZ638" s="105" t="str">
        <f>IF(COUNTIFS($N$238,"&lt;&gt;"&amp;""),$N$238,"")</f>
        <v/>
      </c>
      <c r="BA638" s="105" t="str">
        <f t="shared" si="181"/>
        <v/>
      </c>
      <c r="BB638" s="105" t="str">
        <f t="shared" si="182"/>
        <v/>
      </c>
      <c r="BC638" s="105" t="str">
        <f>IF($AZ638="","",$R$240)</f>
        <v/>
      </c>
      <c r="BD638" s="105" t="str">
        <f>IF($AZ638="","","DO")</f>
        <v/>
      </c>
      <c r="BE638" s="105" t="str">
        <f>IF(COUNTIFS($N$238,"&lt;&gt;"&amp;""),ROUND($S$240/14,1),"")</f>
        <v/>
      </c>
      <c r="BF638" s="105" t="str">
        <f>IF(COUNTIFS($N$238,"&lt;&gt;"&amp;""),ROUND(($T$240+$U$240+$V$240)/14,1),"")</f>
        <v/>
      </c>
      <c r="BG638" s="105" t="str">
        <f>IF(COUNTIFS($N$238,"&lt;&gt;"&amp;""),ROUND(($S$240+$T$240+$U$240+$V$240)/14,1),"")</f>
        <v/>
      </c>
      <c r="BH638" s="105" t="str">
        <f>IF(COUNTIFS($N$238,"&lt;&gt;"&amp;""),ROUND($S$240,1),"")</f>
        <v/>
      </c>
      <c r="BI638" s="105" t="str">
        <f>IF(COUNTIFS($N$238,"&lt;&gt;"&amp;""),ROUND(($T$240+$U$240+$V$240),1),"")</f>
        <v/>
      </c>
      <c r="BJ638" s="105" t="str">
        <f>IF(COUNTIFS($N$238,"&lt;&gt;"&amp;""),ROUND(($S$240+$T$240+$U$240+$V$240),1),"")</f>
        <v/>
      </c>
      <c r="BK638" s="105"/>
      <c r="BL638" s="105"/>
      <c r="BM638" s="105"/>
      <c r="BN638" s="105"/>
      <c r="BO638" s="105"/>
      <c r="BP638" s="105"/>
      <c r="BQ638" s="105" t="str">
        <f>IF(COUNTIFS($N$238,"&lt;&gt;"&amp;""),IF($Y$240&lt;&gt;"",ROUND($Y$240/14,1),""),"")</f>
        <v/>
      </c>
      <c r="BR638" s="105" t="str">
        <f>IF(COUNTIFS($N$238,"&lt;&gt;"&amp;""),IF($Y$240&lt;&gt;"",ROUND($Y$240,1),""),"")</f>
        <v/>
      </c>
      <c r="BS638" s="105" t="str">
        <f>IF($AZ638="","",$Q$240)</f>
        <v/>
      </c>
      <c r="BT638" s="104" t="str">
        <f>IF(COUNTIFS($N$238,"&lt;&gt;"&amp;""),$X$240,"")</f>
        <v/>
      </c>
      <c r="BU638" s="104" t="str">
        <f t="shared" ref="BU638:BU651" si="187">IF($AZ638="","",IF($BG638&lt;&gt;"",$BG638,0)+IF($BM638&lt;&gt;"",$BM638,0)+IF($BQ638&lt;&gt;"",$BQ638,0))</f>
        <v/>
      </c>
      <c r="BV638" s="105" t="str">
        <f t="shared" ref="BV638:BV651" si="188">IF($AZ638="","",IF($BJ638&lt;&gt;"",$BJ638,0)+IF($BP638&lt;&gt;"",$BP638,0)+IF($BR638&lt;&gt;"",$BR638,0))</f>
        <v/>
      </c>
      <c r="BW638" s="101" t="str">
        <f t="shared" si="186"/>
        <v/>
      </c>
      <c r="BY638" s="4"/>
      <c r="BZ638" s="4"/>
      <c r="CA638" s="4"/>
      <c r="CB638" s="4"/>
      <c r="CC638" s="4"/>
      <c r="CD638" s="4"/>
      <c r="CE638" s="4"/>
      <c r="CF638" s="4"/>
      <c r="CG638" s="5"/>
      <c r="CH638" s="5"/>
      <c r="CI638" s="5"/>
      <c r="CJ638" s="4"/>
      <c r="CK638" s="4"/>
      <c r="CL638" s="4"/>
      <c r="CM638" s="4"/>
      <c r="CN638" s="4"/>
      <c r="CO638" s="4"/>
      <c r="CP638" s="4"/>
      <c r="CQ638" s="4"/>
      <c r="CR638" s="4"/>
      <c r="CS638" s="5"/>
      <c r="CT638" s="5"/>
    </row>
    <row r="639" spans="50:98" ht="21" hidden="1" customHeight="1" x14ac:dyDescent="0.25">
      <c r="AX639" s="218" t="str">
        <f>$N$267</f>
        <v/>
      </c>
      <c r="AY639" s="105">
        <v>14</v>
      </c>
      <c r="AZ639" s="105" t="str">
        <f>IF(COUNTIFS($N$265,"&lt;&gt;"&amp;""),$N$265,"")</f>
        <v/>
      </c>
      <c r="BA639" s="105" t="str">
        <f t="shared" si="181"/>
        <v/>
      </c>
      <c r="BB639" s="105" t="str">
        <f t="shared" si="182"/>
        <v/>
      </c>
      <c r="BC639" s="105" t="str">
        <f>IF($AZ639="","",$R$267)</f>
        <v/>
      </c>
      <c r="BD639" s="105" t="str">
        <f t="shared" ref="BD639:BD651" si="189">IF($AZ639="","","DO")</f>
        <v/>
      </c>
      <c r="BE639" s="105" t="str">
        <f>IF(COUNTIFS($N$265,"&lt;&gt;"&amp;""),ROUND($S$267/14,1),"")</f>
        <v/>
      </c>
      <c r="BF639" s="105" t="str">
        <f>IF(COUNTIFS($N$265,"&lt;&gt;"&amp;""),ROUND(($T$267+$U$267+$V$267)/14,1),"")</f>
        <v/>
      </c>
      <c r="BG639" s="105" t="str">
        <f>IF(COUNTIFS($N$265,"&lt;&gt;"&amp;""),ROUND(($S$267+$T$267+$U$267+$V$267)/14,1),"")</f>
        <v/>
      </c>
      <c r="BH639" s="105" t="str">
        <f>IF(COUNTIFS($N$265,"&lt;&gt;"&amp;""),ROUND($S$267,1),"")</f>
        <v/>
      </c>
      <c r="BI639" s="105" t="str">
        <f>IF(COUNTIFS($N$265,"&lt;&gt;"&amp;""),ROUND(($T$267+$U$267+$V$267),1),"")</f>
        <v/>
      </c>
      <c r="BJ639" s="105" t="str">
        <f>IF(COUNTIFS($N$265,"&lt;&gt;"&amp;""),ROUND(($S$267+$T$267+$U$267+$V$267),1),"")</f>
        <v/>
      </c>
      <c r="BK639" s="101"/>
      <c r="BL639" s="105"/>
      <c r="BM639" s="105"/>
      <c r="BN639" s="101"/>
      <c r="BO639" s="105"/>
      <c r="BP639" s="105"/>
      <c r="BQ639" s="105" t="str">
        <f>IF(COUNTIFS($N$265,"&lt;&gt;"&amp;""),IF($Y$267&lt;&gt;"",ROUND($Y$267/14,1),""),"")</f>
        <v/>
      </c>
      <c r="BR639" s="105" t="str">
        <f>IF(COUNTIFS($N$265,"&lt;&gt;"&amp;""),IF($Y$267&lt;&gt;"",ROUND($Y$267,1),""),"")</f>
        <v/>
      </c>
      <c r="BS639" s="105" t="str">
        <f>IF($AZ639="","",$Q$267)</f>
        <v/>
      </c>
      <c r="BT639" s="104" t="str">
        <f>IF(COUNTIFS($N$265,"&lt;&gt;"&amp;""),$X$267,"")</f>
        <v/>
      </c>
      <c r="BU639" s="104" t="str">
        <f t="shared" si="187"/>
        <v/>
      </c>
      <c r="BV639" s="105" t="str">
        <f t="shared" si="188"/>
        <v/>
      </c>
      <c r="BW639" s="101" t="str">
        <f t="shared" si="186"/>
        <v/>
      </c>
      <c r="BY639" s="4"/>
      <c r="BZ639" s="4"/>
      <c r="CA639" s="4"/>
      <c r="CB639" s="4"/>
      <c r="CC639" s="4"/>
      <c r="CD639" s="4"/>
      <c r="CE639" s="4"/>
      <c r="CF639" s="4"/>
      <c r="CG639" s="5"/>
      <c r="CH639" s="5"/>
      <c r="CI639" s="5"/>
      <c r="CJ639" s="4"/>
      <c r="CK639" s="4"/>
      <c r="CL639" s="4"/>
      <c r="CM639" s="4"/>
      <c r="CN639" s="4"/>
      <c r="CO639" s="4"/>
      <c r="CP639" s="4"/>
      <c r="CQ639" s="4"/>
      <c r="CR639" s="4"/>
      <c r="CS639" s="5"/>
      <c r="CT639" s="5"/>
    </row>
    <row r="640" spans="50:98" ht="21" hidden="1" customHeight="1" x14ac:dyDescent="0.25">
      <c r="AX640" s="218" t="str">
        <f>$N$270</f>
        <v/>
      </c>
      <c r="AY640" s="101">
        <v>15</v>
      </c>
      <c r="AZ640" s="105" t="str">
        <f>IF(COUNTIFS($N$268,"&lt;&gt;"&amp;""),$N$268,"")</f>
        <v/>
      </c>
      <c r="BA640" s="105" t="str">
        <f t="shared" si="181"/>
        <v/>
      </c>
      <c r="BB640" s="105" t="str">
        <f t="shared" si="182"/>
        <v/>
      </c>
      <c r="BC640" s="105" t="str">
        <f>IF($AZ640="","",$R$270)</f>
        <v/>
      </c>
      <c r="BD640" s="105" t="str">
        <f t="shared" si="189"/>
        <v/>
      </c>
      <c r="BE640" s="105" t="str">
        <f>IF(COUNTIFS($N$268,"&lt;&gt;"&amp;""),ROUND($S$270/14,1),"")</f>
        <v/>
      </c>
      <c r="BF640" s="105" t="str">
        <f>IF(COUNTIFS($N$268,"&lt;&gt;"&amp;""),ROUND(($T$270+$U$270+$V$270)/14,1),"")</f>
        <v/>
      </c>
      <c r="BG640" s="105" t="str">
        <f>IF(COUNTIFS($N$268,"&lt;&gt;"&amp;""),ROUND(($S$270+$T$270+$U$270+$V$270)/14,1),"")</f>
        <v/>
      </c>
      <c r="BH640" s="105" t="str">
        <f>IF(COUNTIFS($N$268,"&lt;&gt;"&amp;""),ROUND($S$270,1),"")</f>
        <v/>
      </c>
      <c r="BI640" s="105" t="str">
        <f>IF(COUNTIFS($N$268,"&lt;&gt;"&amp;""),ROUND(($T$270+$U$270+$V$270),1),"")</f>
        <v/>
      </c>
      <c r="BJ640" s="105" t="str">
        <f>IF(COUNTIFS($N$268,"&lt;&gt;"&amp;""),ROUND(($S$270+$T$270+$U$270+$V$270),1),"")</f>
        <v/>
      </c>
      <c r="BK640" s="101"/>
      <c r="BL640" s="105"/>
      <c r="BM640" s="105"/>
      <c r="BN640" s="101"/>
      <c r="BO640" s="105"/>
      <c r="BP640" s="105"/>
      <c r="BQ640" s="105" t="str">
        <f>IF(COUNTIFS($N$268,"&lt;&gt;"&amp;""),IF($Y$270&lt;&gt;"",ROUND($Y$270/14,1),""),"")</f>
        <v/>
      </c>
      <c r="BR640" s="105" t="str">
        <f>IF(COUNTIFS($N$268,"&lt;&gt;"&amp;""),IF($Y$270&lt;&gt;"",ROUND($Y$270,1),""),"")</f>
        <v/>
      </c>
      <c r="BS640" s="105" t="str">
        <f>IF($AZ640="","",$Q$270)</f>
        <v/>
      </c>
      <c r="BT640" s="104" t="str">
        <f>IF(COUNTIFS($N$268,"&lt;&gt;"&amp;""),$X$270,"")</f>
        <v/>
      </c>
      <c r="BU640" s="104" t="str">
        <f t="shared" si="187"/>
        <v/>
      </c>
      <c r="BV640" s="105" t="str">
        <f t="shared" si="188"/>
        <v/>
      </c>
      <c r="BW640" s="101" t="str">
        <f t="shared" si="186"/>
        <v/>
      </c>
      <c r="BY640" s="4"/>
      <c r="BZ640" s="4"/>
      <c r="CA640" s="4"/>
      <c r="CB640" s="4"/>
      <c r="CC640" s="4"/>
      <c r="CD640" s="4"/>
      <c r="CE640" s="4"/>
      <c r="CF640" s="4"/>
      <c r="CG640" s="5"/>
      <c r="CH640" s="5"/>
      <c r="CI640" s="5"/>
      <c r="CJ640" s="4"/>
      <c r="CK640" s="4"/>
      <c r="CL640" s="4"/>
      <c r="CM640" s="4"/>
      <c r="CN640" s="4"/>
      <c r="CO640" s="4"/>
      <c r="CP640" s="4"/>
      <c r="CQ640" s="4"/>
      <c r="CR640" s="4"/>
      <c r="CS640" s="5"/>
      <c r="CT640" s="5"/>
    </row>
    <row r="641" spans="50:98" ht="21" hidden="1" customHeight="1" x14ac:dyDescent="0.25">
      <c r="AX641" s="218" t="str">
        <f>$N$273</f>
        <v/>
      </c>
      <c r="AY641" s="101">
        <v>16</v>
      </c>
      <c r="AZ641" s="105" t="str">
        <f>IF(COUNTIFS($N$271,"&lt;&gt;"&amp;""),$N$271,"")</f>
        <v/>
      </c>
      <c r="BA641" s="105" t="str">
        <f t="shared" si="181"/>
        <v/>
      </c>
      <c r="BB641" s="105" t="str">
        <f t="shared" si="182"/>
        <v/>
      </c>
      <c r="BC641" s="105" t="str">
        <f>IF($AZ641="","",$R$273)</f>
        <v/>
      </c>
      <c r="BD641" s="105" t="str">
        <f t="shared" si="189"/>
        <v/>
      </c>
      <c r="BE641" s="105" t="str">
        <f>IF(COUNTIFS($N$271,"&lt;&gt;"&amp;""),ROUND($S$273/14,1),"")</f>
        <v/>
      </c>
      <c r="BF641" s="105" t="str">
        <f>IF(COUNTIFS($N$271,"&lt;&gt;"&amp;""),ROUND(($T$273+$U$273+$V$273)/14,1),"")</f>
        <v/>
      </c>
      <c r="BG641" s="105" t="str">
        <f>IF(COUNTIFS($N$271,"&lt;&gt;"&amp;""),ROUND(($S$273+$T$273+$U$273+$V$273)/14,1),"")</f>
        <v/>
      </c>
      <c r="BH641" s="105" t="str">
        <f>IF(COUNTIFS($N$271,"&lt;&gt;"&amp;""),ROUND($S$273,1),"")</f>
        <v/>
      </c>
      <c r="BI641" s="105" t="str">
        <f>IF(COUNTIFS($N$271,"&lt;&gt;"&amp;""),ROUND(($T$273+$U$273+$V$273),1),"")</f>
        <v/>
      </c>
      <c r="BJ641" s="105" t="str">
        <f>IF(COUNTIFS($N$271,"&lt;&gt;"&amp;""),ROUND(($S$273+$T$273+$U$273+$V$273),1),"")</f>
        <v/>
      </c>
      <c r="BK641" s="101"/>
      <c r="BL641" s="105"/>
      <c r="BM641" s="105"/>
      <c r="BN641" s="101"/>
      <c r="BO641" s="105"/>
      <c r="BP641" s="105"/>
      <c r="BQ641" s="105" t="str">
        <f>IF(COUNTIFS($N$271,"&lt;&gt;"&amp;""),IF($Y$273&lt;&gt;"",ROUND($Y$273/14,1),""),"")</f>
        <v/>
      </c>
      <c r="BR641" s="105" t="str">
        <f>IF(COUNTIFS($N$271,"&lt;&gt;"&amp;""),IF($Y$273&lt;&gt;"",ROUND($Y$273,1),""),"")</f>
        <v/>
      </c>
      <c r="BS641" s="105" t="str">
        <f>IF($AZ641="","",$Q$273)</f>
        <v/>
      </c>
      <c r="BT641" s="104" t="str">
        <f>IF(COUNTIFS($N$271,"&lt;&gt;"&amp;""),$X$273,"")</f>
        <v/>
      </c>
      <c r="BU641" s="104" t="str">
        <f t="shared" si="187"/>
        <v/>
      </c>
      <c r="BV641" s="105" t="str">
        <f t="shared" si="188"/>
        <v/>
      </c>
      <c r="BW641" s="101" t="str">
        <f t="shared" si="186"/>
        <v/>
      </c>
      <c r="BY641" s="4"/>
      <c r="BZ641" s="4"/>
      <c r="CA641" s="4"/>
      <c r="CB641" s="4"/>
      <c r="CC641" s="4"/>
      <c r="CD641" s="4"/>
      <c r="CE641" s="4"/>
      <c r="CF641" s="4"/>
      <c r="CG641" s="5"/>
      <c r="CH641" s="5"/>
      <c r="CI641" s="5"/>
      <c r="CJ641" s="4"/>
      <c r="CK641" s="4"/>
      <c r="CL641" s="4"/>
      <c r="CM641" s="4"/>
      <c r="CN641" s="4"/>
      <c r="CO641" s="4"/>
      <c r="CP641" s="4"/>
      <c r="CQ641" s="4"/>
      <c r="CR641" s="4"/>
      <c r="CS641" s="5"/>
      <c r="CT641" s="5"/>
    </row>
    <row r="642" spans="50:98" ht="21" hidden="1" customHeight="1" x14ac:dyDescent="0.25">
      <c r="AX642" s="218" t="str">
        <f>$N$276</f>
        <v/>
      </c>
      <c r="AY642" s="101">
        <v>17</v>
      </c>
      <c r="AZ642" s="105" t="str">
        <f>IF(COUNTIFS($N$274,"&lt;&gt;"&amp;""),$N$274,"")</f>
        <v/>
      </c>
      <c r="BA642" s="105" t="str">
        <f t="shared" si="181"/>
        <v/>
      </c>
      <c r="BB642" s="105" t="str">
        <f t="shared" si="182"/>
        <v/>
      </c>
      <c r="BC642" s="105" t="str">
        <f>IF($AZ642="","",$R$276)</f>
        <v/>
      </c>
      <c r="BD642" s="105" t="str">
        <f t="shared" si="189"/>
        <v/>
      </c>
      <c r="BE642" s="105" t="str">
        <f>IF(COUNTIFS($N$274,"&lt;&gt;"&amp;""),ROUND($S$276/14,1),"")</f>
        <v/>
      </c>
      <c r="BF642" s="105" t="str">
        <f>IF(COUNTIFS($N$274,"&lt;&gt;"&amp;""),ROUND(($T$276+$U$276+$V$276)/14,1),"")</f>
        <v/>
      </c>
      <c r="BG642" s="105" t="str">
        <f>IF(COUNTIFS($N$274,"&lt;&gt;"&amp;""),ROUND(($S$276+$T$276+$U$276+$V$276)/14,1),"")</f>
        <v/>
      </c>
      <c r="BH642" s="105" t="str">
        <f>IF(COUNTIFS($N$274,"&lt;&gt;"&amp;""),ROUND($S$276,1),"")</f>
        <v/>
      </c>
      <c r="BI642" s="105" t="str">
        <f>IF(COUNTIFS($N$274,"&lt;&gt;"&amp;""),ROUND(($T$276+$U$276+$V$276),1),"")</f>
        <v/>
      </c>
      <c r="BJ642" s="105" t="str">
        <f>IF(COUNTIFS($N$274,"&lt;&gt;"&amp;""),ROUND(($S$276+$T$276+$U$276+$V$276),1),"")</f>
        <v/>
      </c>
      <c r="BK642" s="101"/>
      <c r="BL642" s="105"/>
      <c r="BM642" s="105"/>
      <c r="BN642" s="101"/>
      <c r="BO642" s="105"/>
      <c r="BP642" s="105"/>
      <c r="BQ642" s="105" t="str">
        <f>IF(COUNTIFS($N$274,"&lt;&gt;"&amp;""),IF($Y$276&lt;&gt;"",ROUND($Y$276/14,1),""),"")</f>
        <v/>
      </c>
      <c r="BR642" s="105" t="str">
        <f>IF(COUNTIFS($N$274,"&lt;&gt;"&amp;""),IF($Y$276&lt;&gt;"",ROUND($Y$276,1),""),"")</f>
        <v/>
      </c>
      <c r="BS642" s="105" t="str">
        <f>IF($AZ642="","",$Q$276)</f>
        <v/>
      </c>
      <c r="BT642" s="104" t="str">
        <f>IF(COUNTIFS($N$274,"&lt;&gt;"&amp;""),$X$276,"")</f>
        <v/>
      </c>
      <c r="BU642" s="104" t="str">
        <f t="shared" si="187"/>
        <v/>
      </c>
      <c r="BV642" s="105" t="str">
        <f t="shared" si="188"/>
        <v/>
      </c>
      <c r="BW642" s="101" t="str">
        <f t="shared" si="186"/>
        <v/>
      </c>
      <c r="BY642" s="4"/>
      <c r="BZ642" s="4"/>
      <c r="CA642" s="4"/>
      <c r="CB642" s="4"/>
      <c r="CC642" s="4"/>
      <c r="CD642" s="4"/>
      <c r="CE642" s="4"/>
      <c r="CF642" s="4"/>
      <c r="CG642" s="5"/>
      <c r="CH642" s="5"/>
      <c r="CI642" s="5"/>
      <c r="CJ642" s="4"/>
      <c r="CK642" s="4"/>
      <c r="CL642" s="4"/>
      <c r="CM642" s="4"/>
      <c r="CN642" s="4"/>
      <c r="CO642" s="4"/>
      <c r="CP642" s="4"/>
      <c r="CQ642" s="4"/>
      <c r="CR642" s="4"/>
      <c r="CS642" s="5"/>
      <c r="CT642" s="5"/>
    </row>
    <row r="643" spans="50:98" ht="21" hidden="1" customHeight="1" x14ac:dyDescent="0.25">
      <c r="AX643" s="218" t="str">
        <f>$N$279</f>
        <v/>
      </c>
      <c r="AY643" s="101">
        <v>18</v>
      </c>
      <c r="AZ643" s="105" t="str">
        <f>IF(COUNTIFS($N$277,"&lt;&gt;"&amp;""),$N$277,"")</f>
        <v/>
      </c>
      <c r="BA643" s="105" t="str">
        <f t="shared" si="181"/>
        <v/>
      </c>
      <c r="BB643" s="105" t="str">
        <f t="shared" si="182"/>
        <v/>
      </c>
      <c r="BC643" s="105" t="str">
        <f>IF($AZ643="","",$R$279)</f>
        <v/>
      </c>
      <c r="BD643" s="105" t="str">
        <f t="shared" si="189"/>
        <v/>
      </c>
      <c r="BE643" s="105" t="str">
        <f>IF(COUNTIFS($N$277,"&lt;&gt;"&amp;""),ROUND($S$279/14,1),"")</f>
        <v/>
      </c>
      <c r="BF643" s="105" t="str">
        <f>IF(COUNTIFS($N$277,"&lt;&gt;"&amp;""),ROUND(($T$279+$U$279+$V$279)/14,1),"")</f>
        <v/>
      </c>
      <c r="BG643" s="105" t="str">
        <f>IF(COUNTIFS($N$277,"&lt;&gt;"&amp;""),ROUND(($S$279+$T$279+$U$279+$V$279)/14,1),"")</f>
        <v/>
      </c>
      <c r="BH643" s="105" t="str">
        <f>IF(COUNTIFS($N$277,"&lt;&gt;"&amp;""),ROUND($S$279,1),"")</f>
        <v/>
      </c>
      <c r="BI643" s="105" t="str">
        <f>IF(COUNTIFS($N$277,"&lt;&gt;"&amp;""),ROUND(($T$279+$U$279+$V$279),1),"")</f>
        <v/>
      </c>
      <c r="BJ643" s="105" t="str">
        <f>IF(COUNTIFS($N$277,"&lt;&gt;"&amp;""),ROUND(($S$279+$T$279+$U$279+$V$279),1),"")</f>
        <v/>
      </c>
      <c r="BK643" s="101"/>
      <c r="BL643" s="105"/>
      <c r="BM643" s="105"/>
      <c r="BN643" s="101"/>
      <c r="BO643" s="105"/>
      <c r="BP643" s="105"/>
      <c r="BQ643" s="105" t="str">
        <f>IF(COUNTIFS($N$277,"&lt;&gt;"&amp;""),IF($Y$279&lt;&gt;"",ROUND($Y$279/14,1),""),"")</f>
        <v/>
      </c>
      <c r="BR643" s="105" t="str">
        <f>IF(COUNTIFS($N$277,"&lt;&gt;"&amp;""),IF($Y$279&lt;&gt;"",ROUND($Y$279,1),""),"")</f>
        <v/>
      </c>
      <c r="BS643" s="105" t="str">
        <f>IF($AZ643="","",$Q$279)</f>
        <v/>
      </c>
      <c r="BT643" s="104" t="str">
        <f>IF(COUNTIFS($N$277,"&lt;&gt;"&amp;""),$X$279,"")</f>
        <v/>
      </c>
      <c r="BU643" s="104" t="str">
        <f t="shared" si="187"/>
        <v/>
      </c>
      <c r="BV643" s="105" t="str">
        <f t="shared" si="188"/>
        <v/>
      </c>
      <c r="BW643" s="101" t="str">
        <f t="shared" si="186"/>
        <v/>
      </c>
      <c r="BY643" s="4"/>
      <c r="BZ643" s="4"/>
      <c r="CA643" s="4"/>
      <c r="CB643" s="4"/>
      <c r="CC643" s="4"/>
      <c r="CD643" s="4"/>
      <c r="CE643" s="4"/>
      <c r="CF643" s="4"/>
      <c r="CG643" s="5"/>
      <c r="CH643" s="5"/>
      <c r="CI643" s="5"/>
      <c r="CJ643" s="4"/>
      <c r="CK643" s="4"/>
      <c r="CL643" s="4"/>
      <c r="CM643" s="4"/>
      <c r="CN643" s="4"/>
      <c r="CO643" s="4"/>
      <c r="CP643" s="4"/>
      <c r="CQ643" s="4"/>
      <c r="CR643" s="4"/>
      <c r="CS643" s="5"/>
      <c r="CT643" s="5"/>
    </row>
    <row r="644" spans="50:98" ht="21" hidden="1" customHeight="1" x14ac:dyDescent="0.25">
      <c r="AX644" s="218" t="str">
        <f>$N$282</f>
        <v/>
      </c>
      <c r="AY644" s="101">
        <v>19</v>
      </c>
      <c r="AZ644" s="105" t="str">
        <f>IF(COUNTIFS($N$280,"&lt;&gt;"&amp;""),$N$280,"")</f>
        <v/>
      </c>
      <c r="BA644" s="105" t="str">
        <f t="shared" si="181"/>
        <v/>
      </c>
      <c r="BB644" s="105" t="str">
        <f t="shared" si="182"/>
        <v/>
      </c>
      <c r="BC644" s="105" t="str">
        <f>IF($AZ644="","",$R$282)</f>
        <v/>
      </c>
      <c r="BD644" s="105" t="str">
        <f t="shared" si="189"/>
        <v/>
      </c>
      <c r="BE644" s="105" t="str">
        <f>IF(COUNTIFS($N$280,"&lt;&gt;"&amp;""),ROUND($S$282/14,1),"")</f>
        <v/>
      </c>
      <c r="BF644" s="105" t="str">
        <f>IF(COUNTIFS($N$280,"&lt;&gt;"&amp;""),ROUND(($T$282+$U$282+$V$282)/14,1),"")</f>
        <v/>
      </c>
      <c r="BG644" s="105" t="str">
        <f>IF(COUNTIFS($N$280,"&lt;&gt;"&amp;""),ROUND(($S$282+$T$282+$U$282+$V$282)/14,1),"")</f>
        <v/>
      </c>
      <c r="BH644" s="105" t="str">
        <f>IF(COUNTIFS($N$280,"&lt;&gt;"&amp;""),ROUND($S$282,1),"")</f>
        <v/>
      </c>
      <c r="BI644" s="105" t="str">
        <f>IF(COUNTIFS($N$280,"&lt;&gt;"&amp;""),ROUND(($T$282+$U$282+$V$282),1),"")</f>
        <v/>
      </c>
      <c r="BJ644" s="105" t="str">
        <f>IF(COUNTIFS($N$280,"&lt;&gt;"&amp;""),ROUND(($S$282+$T$282+$U$282+$V$282),1),"")</f>
        <v/>
      </c>
      <c r="BK644" s="101"/>
      <c r="BL644" s="105"/>
      <c r="BM644" s="105"/>
      <c r="BN644" s="101"/>
      <c r="BO644" s="105"/>
      <c r="BP644" s="105"/>
      <c r="BQ644" s="105" t="str">
        <f>IF(COUNTIFS($N$280,"&lt;&gt;"&amp;""),IF($Y$282&lt;&gt;"",ROUND($Y$282/14,1),""),"")</f>
        <v/>
      </c>
      <c r="BR644" s="105" t="str">
        <f>IF(COUNTIFS($N$280,"&lt;&gt;"&amp;""),IF($Y$282&lt;&gt;"",ROUND($Y$282,1),""),"")</f>
        <v/>
      </c>
      <c r="BS644" s="105" t="str">
        <f>IF($AZ644="","",$Q$282)</f>
        <v/>
      </c>
      <c r="BT644" s="104" t="str">
        <f>IF(COUNTIFS($N$280,"&lt;&gt;"&amp;""),$X$282,"")</f>
        <v/>
      </c>
      <c r="BU644" s="104" t="str">
        <f t="shared" si="187"/>
        <v/>
      </c>
      <c r="BV644" s="105" t="str">
        <f t="shared" si="188"/>
        <v/>
      </c>
      <c r="BW644" s="101" t="str">
        <f t="shared" si="186"/>
        <v/>
      </c>
      <c r="BY644" s="4"/>
      <c r="BZ644" s="4"/>
      <c r="CA644" s="4"/>
      <c r="CB644" s="4"/>
      <c r="CC644" s="4"/>
      <c r="CD644" s="4"/>
      <c r="CE644" s="4"/>
      <c r="CF644" s="4"/>
      <c r="CG644" s="5"/>
      <c r="CH644" s="5"/>
      <c r="CI644" s="5"/>
      <c r="CJ644" s="4"/>
      <c r="CK644" s="4"/>
      <c r="CL644" s="4"/>
      <c r="CM644" s="4"/>
      <c r="CN644" s="4"/>
      <c r="CO644" s="4"/>
      <c r="CP644" s="4"/>
      <c r="CQ644" s="4"/>
      <c r="CR644" s="4"/>
      <c r="CS644" s="5"/>
      <c r="CT644" s="5"/>
    </row>
    <row r="645" spans="50:98" ht="21" hidden="1" customHeight="1" x14ac:dyDescent="0.25">
      <c r="AX645" s="218" t="str">
        <f>$N$285</f>
        <v/>
      </c>
      <c r="AY645" s="101">
        <v>20</v>
      </c>
      <c r="AZ645" s="105" t="str">
        <f>IF(COUNTIFS($N$283,"&lt;&gt;"&amp;""),$N$283,"")</f>
        <v/>
      </c>
      <c r="BA645" s="105" t="str">
        <f t="shared" si="181"/>
        <v/>
      </c>
      <c r="BB645" s="105" t="str">
        <f t="shared" si="182"/>
        <v/>
      </c>
      <c r="BC645" s="105" t="str">
        <f>IF($AZ645="","",$R$285)</f>
        <v/>
      </c>
      <c r="BD645" s="105" t="str">
        <f t="shared" si="189"/>
        <v/>
      </c>
      <c r="BE645" s="105" t="str">
        <f>IF(COUNTIFS($N$283,"&lt;&gt;"&amp;""),ROUND($S$285/14,1),"")</f>
        <v/>
      </c>
      <c r="BF645" s="105" t="str">
        <f>IF(COUNTIFS($N$283,"&lt;&gt;"&amp;""),ROUND(($T$285+$U$285+$V$285)/14,1),"")</f>
        <v/>
      </c>
      <c r="BG645" s="105" t="str">
        <f>IF(COUNTIFS($N$283,"&lt;&gt;"&amp;""),ROUND(($S$285+$T$285+$U$285+$V$285)/14,1),"")</f>
        <v/>
      </c>
      <c r="BH645" s="105" t="str">
        <f>IF(COUNTIFS($N$283,"&lt;&gt;"&amp;""),ROUND($S$285,1),"")</f>
        <v/>
      </c>
      <c r="BI645" s="105" t="str">
        <f>IF(COUNTIFS($N$283,"&lt;&gt;"&amp;""),ROUND(($T$285+$U$285+$V$285),1),"")</f>
        <v/>
      </c>
      <c r="BJ645" s="105" t="str">
        <f>IF(COUNTIFS($N$283,"&lt;&gt;"&amp;""),ROUND(($S$285+$T$285+$U$285+$V$285),1),"")</f>
        <v/>
      </c>
      <c r="BK645" s="101"/>
      <c r="BL645" s="105"/>
      <c r="BM645" s="105"/>
      <c r="BN645" s="101"/>
      <c r="BO645" s="105"/>
      <c r="BP645" s="105"/>
      <c r="BQ645" s="105" t="str">
        <f>IF(COUNTIFS($N$283,"&lt;&gt;"&amp;""),IF($Y$285&lt;&gt;"",ROUND($Y$285/14,1),""),"")</f>
        <v/>
      </c>
      <c r="BR645" s="105" t="str">
        <f>IF(COUNTIFS($N$283,"&lt;&gt;"&amp;""),IF($Y$285&lt;&gt;"",ROUND($Y$285,1),""),"")</f>
        <v/>
      </c>
      <c r="BS645" s="105" t="str">
        <f>IF($AZ645="","",$Q$285)</f>
        <v/>
      </c>
      <c r="BT645" s="104" t="str">
        <f>IF(COUNTIFS($N$283,"&lt;&gt;"&amp;""),$X$285,"")</f>
        <v/>
      </c>
      <c r="BU645" s="104" t="str">
        <f t="shared" si="187"/>
        <v/>
      </c>
      <c r="BV645" s="105" t="str">
        <f t="shared" si="188"/>
        <v/>
      </c>
      <c r="BW645" s="101" t="str">
        <f t="shared" si="186"/>
        <v/>
      </c>
      <c r="BY645" s="4"/>
      <c r="BZ645" s="4"/>
      <c r="CA645" s="4"/>
      <c r="CB645" s="4"/>
      <c r="CC645" s="4"/>
      <c r="CD645" s="4"/>
      <c r="CE645" s="4"/>
      <c r="CF645" s="4"/>
      <c r="CG645" s="5"/>
      <c r="CH645" s="5"/>
      <c r="CI645" s="5"/>
      <c r="CJ645" s="4"/>
      <c r="CK645" s="4"/>
      <c r="CL645" s="4"/>
      <c r="CM645" s="4"/>
      <c r="CN645" s="4"/>
      <c r="CO645" s="4"/>
      <c r="CP645" s="4"/>
      <c r="CQ645" s="4"/>
      <c r="CR645" s="4"/>
      <c r="CS645" s="5"/>
      <c r="CT645" s="5"/>
    </row>
    <row r="646" spans="50:98" ht="21" hidden="1" customHeight="1" x14ac:dyDescent="0.25">
      <c r="AX646" s="218" t="str">
        <f>$N$288</f>
        <v/>
      </c>
      <c r="AY646" s="101">
        <v>21</v>
      </c>
      <c r="AZ646" s="105" t="str">
        <f>IF(COUNTIFS($N$286,"&lt;&gt;"&amp;""),$N$286,"")</f>
        <v/>
      </c>
      <c r="BA646" s="105" t="str">
        <f t="shared" si="181"/>
        <v/>
      </c>
      <c r="BB646" s="105" t="str">
        <f t="shared" si="182"/>
        <v/>
      </c>
      <c r="BC646" s="105" t="str">
        <f>IF($AZ646="","",$R$288)</f>
        <v/>
      </c>
      <c r="BD646" s="105" t="str">
        <f t="shared" si="189"/>
        <v/>
      </c>
      <c r="BE646" s="105" t="str">
        <f>IF(COUNTIFS($N$286,"&lt;&gt;"&amp;""),ROUND($S$288/14,1),"")</f>
        <v/>
      </c>
      <c r="BF646" s="105" t="str">
        <f>IF(COUNTIFS($N$286,"&lt;&gt;"&amp;""),ROUND(($T$288+$U$288+$V$288)/14,1),"")</f>
        <v/>
      </c>
      <c r="BG646" s="105" t="str">
        <f>IF(COUNTIFS($N$286,"&lt;&gt;"&amp;""),ROUND(($S$288+$T$288+$U$288+$V$288)/14,1),"")</f>
        <v/>
      </c>
      <c r="BH646" s="105" t="str">
        <f>IF(COUNTIFS($N$286,"&lt;&gt;"&amp;""),ROUND($S$288,1),"")</f>
        <v/>
      </c>
      <c r="BI646" s="105" t="str">
        <f>IF(COUNTIFS($N$286,"&lt;&gt;"&amp;""),ROUND(($T$288+$U$288+$V$288),1),"")</f>
        <v/>
      </c>
      <c r="BJ646" s="105" t="str">
        <f>IF(COUNTIFS($N$286,"&lt;&gt;"&amp;""),ROUND(($S$288+$T$288+$U$288+$V$288),1),"")</f>
        <v/>
      </c>
      <c r="BK646" s="101"/>
      <c r="BL646" s="105"/>
      <c r="BM646" s="105"/>
      <c r="BN646" s="101"/>
      <c r="BO646" s="105"/>
      <c r="BP646" s="105"/>
      <c r="BQ646" s="105" t="str">
        <f>IF(COUNTIFS($N$286,"&lt;&gt;"&amp;""),IF($Y$288&lt;&gt;"",ROUND($Y$288/14,1),""),"")</f>
        <v/>
      </c>
      <c r="BR646" s="105" t="str">
        <f>IF(COUNTIFS($N$286,"&lt;&gt;"&amp;""),IF($Y$288&lt;&gt;"",ROUND($Y$288,1),""),"")</f>
        <v/>
      </c>
      <c r="BS646" s="105" t="str">
        <f>IF($AZ646="","",$Q$288)</f>
        <v/>
      </c>
      <c r="BT646" s="104" t="str">
        <f>IF(COUNTIFS($N$286,"&lt;&gt;"&amp;""),$X$288,"")</f>
        <v/>
      </c>
      <c r="BU646" s="104" t="str">
        <f t="shared" si="187"/>
        <v/>
      </c>
      <c r="BV646" s="105" t="str">
        <f t="shared" si="188"/>
        <v/>
      </c>
      <c r="BW646" s="101" t="str">
        <f t="shared" si="186"/>
        <v/>
      </c>
      <c r="BY646" s="4"/>
      <c r="BZ646" s="4"/>
      <c r="CA646" s="4"/>
      <c r="CB646" s="4"/>
      <c r="CC646" s="4"/>
      <c r="CD646" s="4"/>
      <c r="CE646" s="4"/>
      <c r="CF646" s="4"/>
      <c r="CG646" s="5"/>
      <c r="CH646" s="5"/>
      <c r="CI646" s="5"/>
      <c r="CJ646" s="4"/>
      <c r="CK646" s="4"/>
      <c r="CL646" s="4"/>
      <c r="CM646" s="4"/>
      <c r="CN646" s="4"/>
      <c r="CO646" s="4"/>
      <c r="CP646" s="4"/>
      <c r="CQ646" s="4"/>
      <c r="CR646" s="4"/>
      <c r="CS646" s="5"/>
      <c r="CT646" s="5"/>
    </row>
    <row r="647" spans="50:98" ht="21" hidden="1" customHeight="1" x14ac:dyDescent="0.25">
      <c r="AX647" s="218" t="str">
        <f>$N$291</f>
        <v/>
      </c>
      <c r="AY647" s="101">
        <v>22</v>
      </c>
      <c r="AZ647" s="105" t="str">
        <f>IF(COUNTIFS($N$289,"&lt;&gt;"&amp;""),$N$289,"")</f>
        <v/>
      </c>
      <c r="BA647" s="105" t="str">
        <f t="shared" si="181"/>
        <v/>
      </c>
      <c r="BB647" s="105" t="str">
        <f t="shared" si="182"/>
        <v/>
      </c>
      <c r="BC647" s="105" t="str">
        <f>IF($AZ647="","",$R$291)</f>
        <v/>
      </c>
      <c r="BD647" s="105" t="str">
        <f t="shared" si="189"/>
        <v/>
      </c>
      <c r="BE647" s="105" t="str">
        <f>IF(COUNTIFS($N$289,"&lt;&gt;"&amp;""),ROUND($S$291/14,1),"")</f>
        <v/>
      </c>
      <c r="BF647" s="105" t="str">
        <f>IF(COUNTIFS($N$289,"&lt;&gt;"&amp;""),ROUND(($T$291+$U$291+$V$291)/14,1),"")</f>
        <v/>
      </c>
      <c r="BG647" s="105" t="str">
        <f>IF(COUNTIFS($N$289,"&lt;&gt;"&amp;""),ROUND(($S$291+$T$291+$U$291+$V$291)/14,1),"")</f>
        <v/>
      </c>
      <c r="BH647" s="105" t="str">
        <f>IF(COUNTIFS($N$289,"&lt;&gt;"&amp;""),ROUND($S$291,1),"")</f>
        <v/>
      </c>
      <c r="BI647" s="105" t="str">
        <f>IF(COUNTIFS($N$289,"&lt;&gt;"&amp;""),ROUND(($T$291+$U$291+$V$291),1),"")</f>
        <v/>
      </c>
      <c r="BJ647" s="105" t="str">
        <f>IF(COUNTIFS($N$289,"&lt;&gt;"&amp;""),ROUND(($S$291+$T$291+$U$291+$V$291),1),"")</f>
        <v/>
      </c>
      <c r="BK647" s="101"/>
      <c r="BL647" s="105"/>
      <c r="BM647" s="105"/>
      <c r="BN647" s="101"/>
      <c r="BO647" s="105"/>
      <c r="BP647" s="105"/>
      <c r="BQ647" s="105" t="str">
        <f>IF(COUNTIFS($N$289,"&lt;&gt;"&amp;""),IF($Y$291&lt;&gt;"",ROUND($Y$291/14,1),""),"")</f>
        <v/>
      </c>
      <c r="BR647" s="105" t="str">
        <f>IF(COUNTIFS($N$289,"&lt;&gt;"&amp;""),IF($Y$291&lt;&gt;"",ROUND($Y$291,1),""),"")</f>
        <v/>
      </c>
      <c r="BS647" s="105" t="str">
        <f>IF($AZ647="","",$Q$291)</f>
        <v/>
      </c>
      <c r="BT647" s="104" t="str">
        <f>IF(COUNTIFS($N$289,"&lt;&gt;"&amp;""),$X$291,"")</f>
        <v/>
      </c>
      <c r="BU647" s="104" t="str">
        <f t="shared" si="187"/>
        <v/>
      </c>
      <c r="BV647" s="105" t="str">
        <f t="shared" si="188"/>
        <v/>
      </c>
      <c r="BW647" s="101" t="str">
        <f t="shared" si="186"/>
        <v/>
      </c>
      <c r="BY647" s="4"/>
      <c r="BZ647" s="4"/>
      <c r="CA647" s="4"/>
      <c r="CB647" s="4"/>
      <c r="CC647" s="4"/>
      <c r="CD647" s="4"/>
      <c r="CE647" s="4"/>
      <c r="CF647" s="4"/>
      <c r="CG647" s="5"/>
      <c r="CH647" s="5"/>
      <c r="CI647" s="5"/>
      <c r="CJ647" s="4"/>
      <c r="CK647" s="4"/>
      <c r="CL647" s="4"/>
      <c r="CM647" s="4"/>
      <c r="CN647" s="4"/>
      <c r="CO647" s="4"/>
      <c r="CP647" s="4"/>
      <c r="CQ647" s="4"/>
      <c r="CR647" s="4"/>
      <c r="CS647" s="5"/>
      <c r="CT647" s="5"/>
    </row>
    <row r="648" spans="50:98" ht="21" hidden="1" customHeight="1" x14ac:dyDescent="0.25">
      <c r="AX648" s="218" t="str">
        <f>$N$294</f>
        <v/>
      </c>
      <c r="AY648" s="101">
        <v>23</v>
      </c>
      <c r="AZ648" s="105" t="str">
        <f>IF(COUNTIFS($N$292,"&lt;&gt;"&amp;""),$N$292,"")</f>
        <v/>
      </c>
      <c r="BA648" s="105" t="str">
        <f t="shared" si="181"/>
        <v/>
      </c>
      <c r="BB648" s="105" t="str">
        <f t="shared" si="182"/>
        <v/>
      </c>
      <c r="BC648" s="105" t="str">
        <f>IF($AZ648="","",$R$294)</f>
        <v/>
      </c>
      <c r="BD648" s="105" t="str">
        <f t="shared" si="189"/>
        <v/>
      </c>
      <c r="BE648" s="105" t="str">
        <f>IF(COUNTIFS($N$292,"&lt;&gt;"&amp;""),ROUND($S$294/14,1),"")</f>
        <v/>
      </c>
      <c r="BF648" s="105" t="str">
        <f>IF(COUNTIFS($N$292,"&lt;&gt;"&amp;""),ROUND(($T$294+$U$294+$V$294)/14,1),"")</f>
        <v/>
      </c>
      <c r="BG648" s="105" t="str">
        <f>IF(COUNTIFS($N$292,"&lt;&gt;"&amp;""),ROUND(($S$294+$T$294+$U$294+$V$294)/14,1),"")</f>
        <v/>
      </c>
      <c r="BH648" s="105" t="str">
        <f>IF(COUNTIFS($N$292,"&lt;&gt;"&amp;""),ROUND($S$294,1),"")</f>
        <v/>
      </c>
      <c r="BI648" s="105" t="str">
        <f>IF(COUNTIFS($N$292,"&lt;&gt;"&amp;""),ROUND(($T$294+$U$294+$V$294),1),"")</f>
        <v/>
      </c>
      <c r="BJ648" s="105" t="str">
        <f>IF(COUNTIFS($N$292,"&lt;&gt;"&amp;""),ROUND(($S$294+$T$294+$U$294+$V$294),1),"")</f>
        <v/>
      </c>
      <c r="BK648" s="101"/>
      <c r="BL648" s="105"/>
      <c r="BM648" s="105"/>
      <c r="BN648" s="101"/>
      <c r="BO648" s="105"/>
      <c r="BP648" s="105"/>
      <c r="BQ648" s="105" t="str">
        <f>IF(COUNTIFS($N$292,"&lt;&gt;"&amp;""),IF($Y$294&lt;&gt;"",ROUND($Y$294/14,1),""),"")</f>
        <v/>
      </c>
      <c r="BR648" s="105" t="str">
        <f>IF(COUNTIFS($N$292,"&lt;&gt;"&amp;""),IF($Y$294&lt;&gt;"",ROUND($Y$294,1),""),"")</f>
        <v/>
      </c>
      <c r="BS648" s="105" t="str">
        <f>IF($AZ648="","",$Q$294)</f>
        <v/>
      </c>
      <c r="BT648" s="104" t="str">
        <f>IF(COUNTIFS($N$292,"&lt;&gt;"&amp;""),$X$294,"")</f>
        <v/>
      </c>
      <c r="BU648" s="104" t="str">
        <f t="shared" si="187"/>
        <v/>
      </c>
      <c r="BV648" s="105" t="str">
        <f t="shared" si="188"/>
        <v/>
      </c>
      <c r="BW648" s="101" t="str">
        <f t="shared" si="186"/>
        <v/>
      </c>
      <c r="BY648" s="4"/>
      <c r="BZ648" s="4"/>
      <c r="CA648" s="4"/>
      <c r="CB648" s="4"/>
      <c r="CC648" s="4"/>
      <c r="CD648" s="4"/>
      <c r="CE648" s="4"/>
      <c r="CF648" s="4"/>
      <c r="CG648" s="5"/>
      <c r="CH648" s="5"/>
      <c r="CI648" s="5"/>
      <c r="CJ648" s="4"/>
      <c r="CK648" s="4"/>
      <c r="CL648" s="4"/>
      <c r="CM648" s="4"/>
      <c r="CN648" s="4"/>
      <c r="CO648" s="4"/>
      <c r="CP648" s="4"/>
      <c r="CQ648" s="4"/>
      <c r="CR648" s="4"/>
      <c r="CS648" s="5"/>
      <c r="CT648" s="5"/>
    </row>
    <row r="649" spans="50:98" ht="21" hidden="1" customHeight="1" x14ac:dyDescent="0.25">
      <c r="AX649" s="218" t="str">
        <f>$N$297</f>
        <v/>
      </c>
      <c r="AY649" s="101">
        <v>24</v>
      </c>
      <c r="AZ649" s="105" t="str">
        <f>IF(COUNTIFS($N$295,"&lt;&gt;"&amp;""),$N$295,"")</f>
        <v/>
      </c>
      <c r="BA649" s="105" t="str">
        <f t="shared" si="181"/>
        <v/>
      </c>
      <c r="BB649" s="105" t="str">
        <f t="shared" si="182"/>
        <v/>
      </c>
      <c r="BC649" s="105" t="str">
        <f>IF($AZ649="","",$R$297)</f>
        <v/>
      </c>
      <c r="BD649" s="105" t="str">
        <f t="shared" si="189"/>
        <v/>
      </c>
      <c r="BE649" s="105" t="str">
        <f>IF(COUNTIFS($N$295,"&lt;&gt;"&amp;""),ROUND($S$297/14,1),"")</f>
        <v/>
      </c>
      <c r="BF649" s="105" t="str">
        <f>IF(COUNTIFS($N$295,"&lt;&gt;"&amp;""),ROUND(($T$297+$U$297+$V$297)/14,1),"")</f>
        <v/>
      </c>
      <c r="BG649" s="105" t="str">
        <f>IF(COUNTIFS($N$295,"&lt;&gt;"&amp;""),ROUND(($S$297+$T$297+$U$297+$V$297)/14,1),"")</f>
        <v/>
      </c>
      <c r="BH649" s="105" t="str">
        <f>IF(COUNTIFS($N$295,"&lt;&gt;"&amp;""),ROUND($S$297,1),"")</f>
        <v/>
      </c>
      <c r="BI649" s="105" t="str">
        <f>IF(COUNTIFS($N$295,"&lt;&gt;"&amp;""),ROUND(($T$297+$U$297+$V$297),1),"")</f>
        <v/>
      </c>
      <c r="BJ649" s="105" t="str">
        <f>IF(COUNTIFS($N$295,"&lt;&gt;"&amp;""),ROUND(($S$297+$T$297+$U$297+$V$297),1),"")</f>
        <v/>
      </c>
      <c r="BK649" s="101"/>
      <c r="BL649" s="105"/>
      <c r="BM649" s="105"/>
      <c r="BN649" s="101"/>
      <c r="BO649" s="105"/>
      <c r="BP649" s="105"/>
      <c r="BQ649" s="105" t="str">
        <f>IF(COUNTIFS($N$295,"&lt;&gt;"&amp;""),IF($Y$297&lt;&gt;"",ROUND($Y$297/14,1),""),"")</f>
        <v/>
      </c>
      <c r="BR649" s="105" t="str">
        <f>IF(COUNTIFS($N$295,"&lt;&gt;"&amp;""),IF($Y$297&lt;&gt;"",ROUND($Y$297,1),""),"")</f>
        <v/>
      </c>
      <c r="BS649" s="105" t="str">
        <f>IF($AZ649="","",$Q$297)</f>
        <v/>
      </c>
      <c r="BT649" s="104" t="str">
        <f>IF(COUNTIFS($N$295,"&lt;&gt;"&amp;""),$X$297,"")</f>
        <v/>
      </c>
      <c r="BU649" s="104" t="str">
        <f t="shared" si="187"/>
        <v/>
      </c>
      <c r="BV649" s="105" t="str">
        <f t="shared" si="188"/>
        <v/>
      </c>
      <c r="BW649" s="101" t="str">
        <f t="shared" si="186"/>
        <v/>
      </c>
      <c r="BY649" s="4"/>
      <c r="BZ649" s="4"/>
      <c r="CA649" s="4"/>
      <c r="CB649" s="4"/>
      <c r="CC649" s="4"/>
      <c r="CD649" s="4"/>
      <c r="CE649" s="4"/>
      <c r="CF649" s="4"/>
      <c r="CG649" s="5"/>
      <c r="CH649" s="5"/>
      <c r="CI649" s="5"/>
      <c r="CJ649" s="4"/>
      <c r="CK649" s="4"/>
      <c r="CL649" s="4"/>
      <c r="CM649" s="4"/>
      <c r="CN649" s="4"/>
      <c r="CO649" s="4"/>
      <c r="CP649" s="4"/>
      <c r="CQ649" s="4"/>
      <c r="CR649" s="4"/>
      <c r="CS649" s="5"/>
      <c r="CT649" s="5"/>
    </row>
    <row r="650" spans="50:98" ht="21" hidden="1" customHeight="1" x14ac:dyDescent="0.25">
      <c r="AX650" s="218" t="str">
        <f>$N$300</f>
        <v/>
      </c>
      <c r="AY650" s="101">
        <v>25</v>
      </c>
      <c r="AZ650" s="105" t="str">
        <f>IF(COUNTIFS($N$298,"&lt;&gt;"&amp;""),$N$298,"")</f>
        <v/>
      </c>
      <c r="BA650" s="105" t="str">
        <f t="shared" si="181"/>
        <v/>
      </c>
      <c r="BB650" s="105" t="str">
        <f t="shared" si="182"/>
        <v/>
      </c>
      <c r="BC650" s="105" t="str">
        <f>IF($AZ650="","",$R$300)</f>
        <v/>
      </c>
      <c r="BD650" s="105" t="str">
        <f t="shared" si="189"/>
        <v/>
      </c>
      <c r="BE650" s="105" t="str">
        <f>IF(COUNTIFS($N$298,"&lt;&gt;"&amp;""),ROUND($S$300/14,1),"")</f>
        <v/>
      </c>
      <c r="BF650" s="105" t="str">
        <f>IF(COUNTIFS($N$298,"&lt;&gt;"&amp;""),ROUND(($T$300+$U$300+$V$300)/14,1),"")</f>
        <v/>
      </c>
      <c r="BG650" s="105" t="str">
        <f>IF(COUNTIFS($N$298,"&lt;&gt;"&amp;""),ROUND(($S$300+$T$300+$U$300+$V$300)/14,1),"")</f>
        <v/>
      </c>
      <c r="BH650" s="105" t="str">
        <f>IF(COUNTIFS($N$298,"&lt;&gt;"&amp;""),ROUND($S$300,1),"")</f>
        <v/>
      </c>
      <c r="BI650" s="105" t="str">
        <f>IF(COUNTIFS($N$298,"&lt;&gt;"&amp;""),ROUND(($T$300+$U$300+$V$300),1),"")</f>
        <v/>
      </c>
      <c r="BJ650" s="105" t="str">
        <f>IF(COUNTIFS($N$298,"&lt;&gt;"&amp;""),ROUND(($S$300+$T$300+$U$300+$V$300),1),"")</f>
        <v/>
      </c>
      <c r="BK650" s="101"/>
      <c r="BL650" s="105"/>
      <c r="BM650" s="105"/>
      <c r="BN650" s="101"/>
      <c r="BO650" s="105"/>
      <c r="BP650" s="105"/>
      <c r="BQ650" s="105" t="str">
        <f>IF(COUNTIFS($N$298,"&lt;&gt;"&amp;""),IF($Y$300&lt;&gt;"",ROUND($Y$300/14,1),""),"")</f>
        <v/>
      </c>
      <c r="BR650" s="105" t="str">
        <f>IF(COUNTIFS($N$298,"&lt;&gt;"&amp;""),IF($Y$300&lt;&gt;"",ROUND($Y$300,1),""),"")</f>
        <v/>
      </c>
      <c r="BS650" s="105" t="str">
        <f>IF($AZ650="","",$Q$300)</f>
        <v/>
      </c>
      <c r="BT650" s="104" t="str">
        <f>IF(COUNTIFS($N$298,"&lt;&gt;"&amp;""),$X$300,"")</f>
        <v/>
      </c>
      <c r="BU650" s="104" t="str">
        <f t="shared" si="187"/>
        <v/>
      </c>
      <c r="BV650" s="105" t="str">
        <f t="shared" si="188"/>
        <v/>
      </c>
      <c r="BW650" s="101" t="str">
        <f t="shared" si="186"/>
        <v/>
      </c>
      <c r="BY650" s="4"/>
      <c r="BZ650" s="4"/>
      <c r="CA650" s="4"/>
      <c r="CB650" s="4"/>
      <c r="CC650" s="4"/>
      <c r="CD650" s="4"/>
      <c r="CE650" s="4"/>
      <c r="CF650" s="4"/>
      <c r="CG650" s="5"/>
      <c r="CH650" s="5"/>
      <c r="CI650" s="5"/>
      <c r="CJ650" s="4"/>
      <c r="CK650" s="4"/>
      <c r="CL650" s="4"/>
      <c r="CM650" s="4"/>
      <c r="CN650" s="4"/>
      <c r="CO650" s="4"/>
      <c r="CP650" s="4"/>
      <c r="CQ650" s="4"/>
      <c r="CR650" s="4"/>
      <c r="CS650" s="5"/>
      <c r="CT650" s="5"/>
    </row>
    <row r="651" spans="50:98" ht="21" hidden="1" customHeight="1" x14ac:dyDescent="0.25">
      <c r="AX651" s="218" t="str">
        <f>$N$303</f>
        <v/>
      </c>
      <c r="AY651" s="101">
        <v>26</v>
      </c>
      <c r="AZ651" s="105" t="str">
        <f>IF(COUNTIFS($N$301,"&lt;&gt;"&amp;""),$N$301,"")</f>
        <v/>
      </c>
      <c r="BA651" s="105" t="str">
        <f t="shared" si="181"/>
        <v/>
      </c>
      <c r="BB651" s="105" t="str">
        <f t="shared" si="182"/>
        <v/>
      </c>
      <c r="BC651" s="105" t="str">
        <f>IF($AZ651="","",$R$303)</f>
        <v/>
      </c>
      <c r="BD651" s="105" t="str">
        <f t="shared" si="189"/>
        <v/>
      </c>
      <c r="BE651" s="105" t="str">
        <f>IF(COUNTIFS($N$301,"&lt;&gt;"&amp;""),ROUND($S$303/14,1),"")</f>
        <v/>
      </c>
      <c r="BF651" s="105" t="str">
        <f>IF(COUNTIFS($N$301,"&lt;&gt;"&amp;""),ROUND(($T$303+$U$303+$V$303)/14,1),"")</f>
        <v/>
      </c>
      <c r="BG651" s="105" t="str">
        <f>IF(COUNTIFS($N$301,"&lt;&gt;"&amp;""),ROUND(($S$303+$T$303+$U$303+$V$303)/14,1),"")</f>
        <v/>
      </c>
      <c r="BH651" s="105" t="str">
        <f>IF(COUNTIFS($N$301,"&lt;&gt;"&amp;""),ROUND($S$303,1),"")</f>
        <v/>
      </c>
      <c r="BI651" s="105" t="str">
        <f>IF(COUNTIFS($N$301,"&lt;&gt;"&amp;""),ROUND(($T$303+$U$303+$V$303),1),"")</f>
        <v/>
      </c>
      <c r="BJ651" s="105" t="str">
        <f>IF(COUNTIFS($N$301,"&lt;&gt;"&amp;""),ROUND(($S$303+$T$303+$U$303+$V$303),1),"")</f>
        <v/>
      </c>
      <c r="BK651" s="101"/>
      <c r="BL651" s="105"/>
      <c r="BM651" s="105"/>
      <c r="BN651" s="101"/>
      <c r="BO651" s="105"/>
      <c r="BP651" s="105"/>
      <c r="BQ651" s="105" t="str">
        <f>IF(COUNTIFS($N$301,"&lt;&gt;"&amp;""),IF($Y$303&lt;&gt;"",ROUND($Y$303/14,1),""),"")</f>
        <v/>
      </c>
      <c r="BR651" s="105" t="str">
        <f>IF(COUNTIFS($N$301,"&lt;&gt;"&amp;""),IF($Y$303&lt;&gt;"",ROUND($Y$303,1),""),"")</f>
        <v/>
      </c>
      <c r="BS651" s="105" t="str">
        <f>IF($AZ651="","",$Q$303)</f>
        <v/>
      </c>
      <c r="BT651" s="104" t="str">
        <f>IF(COUNTIFS($N$301,"&lt;&gt;"&amp;""),$X$303,"")</f>
        <v/>
      </c>
      <c r="BU651" s="104" t="str">
        <f t="shared" si="187"/>
        <v/>
      </c>
      <c r="BV651" s="105" t="str">
        <f t="shared" si="188"/>
        <v/>
      </c>
      <c r="BW651" s="101" t="str">
        <f t="shared" si="186"/>
        <v/>
      </c>
      <c r="BY651" s="4"/>
      <c r="BZ651" s="4"/>
      <c r="CA651" s="4"/>
      <c r="CB651" s="4"/>
      <c r="CC651" s="4"/>
      <c r="CD651" s="4"/>
      <c r="CE651" s="4"/>
      <c r="CF651" s="4"/>
      <c r="CG651" s="5"/>
      <c r="CH651" s="5"/>
      <c r="CI651" s="5"/>
      <c r="CJ651" s="4"/>
      <c r="CK651" s="4"/>
      <c r="CL651" s="4"/>
      <c r="CM651" s="4"/>
      <c r="CN651" s="4"/>
      <c r="CO651" s="4"/>
      <c r="CP651" s="4"/>
      <c r="CQ651" s="4"/>
      <c r="CR651" s="4"/>
      <c r="CS651" s="5"/>
      <c r="CT651" s="5"/>
    </row>
    <row r="652" spans="50:98" ht="21" hidden="1" customHeight="1" x14ac:dyDescent="0.25">
      <c r="AX652" s="414" t="s">
        <v>222</v>
      </c>
      <c r="AY652" s="415"/>
      <c r="AZ652" s="415"/>
      <c r="BA652" s="415"/>
      <c r="BB652" s="415"/>
      <c r="BC652" s="415"/>
      <c r="BD652" s="415"/>
      <c r="BE652" s="415"/>
      <c r="BF652" s="415"/>
      <c r="BG652" s="415"/>
      <c r="BH652" s="415"/>
      <c r="BI652" s="415"/>
      <c r="BJ652" s="415"/>
      <c r="BK652" s="415"/>
      <c r="BL652" s="415"/>
      <c r="BM652" s="415"/>
      <c r="BN652" s="415"/>
      <c r="BO652" s="415"/>
      <c r="BP652" s="415"/>
      <c r="BQ652" s="415"/>
      <c r="BR652" s="415"/>
      <c r="BS652" s="415"/>
      <c r="BT652" s="415"/>
      <c r="BU652" s="415"/>
      <c r="BV652" s="416"/>
      <c r="BW652" s="101" t="str">
        <f t="shared" si="186"/>
        <v/>
      </c>
      <c r="BY652" s="4"/>
      <c r="BZ652" s="4"/>
      <c r="CA652" s="4"/>
      <c r="CB652" s="4"/>
      <c r="CC652" s="4"/>
      <c r="CD652" s="4"/>
      <c r="CE652" s="4"/>
      <c r="CF652" s="4"/>
      <c r="CG652" s="5"/>
      <c r="CH652" s="5"/>
      <c r="CI652" s="5"/>
      <c r="CJ652" s="4"/>
      <c r="CK652" s="4"/>
      <c r="CL652" s="4"/>
      <c r="CM652" s="4"/>
      <c r="CN652" s="4"/>
      <c r="CO652" s="4"/>
      <c r="CP652" s="4"/>
      <c r="CQ652" s="4"/>
      <c r="CR652" s="4"/>
      <c r="CS652" s="5"/>
      <c r="CT652" s="5"/>
    </row>
    <row r="653" spans="50:98" ht="21" hidden="1" customHeight="1" x14ac:dyDescent="0.25">
      <c r="AX653" s="218" t="str">
        <f>$Z$204</f>
        <v>L021.23.07.S1-01</v>
      </c>
      <c r="AY653" s="105">
        <v>1</v>
      </c>
      <c r="AZ653" s="105" t="str">
        <f>IF(COUNTIFS($Z$202,"&lt;&gt;"&amp;""),$Z$202,"")</f>
        <v>Disciplină opțională 5 A sau IA 
Instrumentație virtuală (Set A.4.1)</v>
      </c>
      <c r="BA653" s="105">
        <f t="shared" ref="BA653:BA678" si="190">IF($AZ653="","",ROUND(RIGHT($Z$201,1)/2,0))</f>
        <v>4</v>
      </c>
      <c r="BB653" s="105" t="str">
        <f t="shared" ref="BB653:BB678" si="191">IF($AZ653="","",RIGHT($Z$201,1))</f>
        <v>7</v>
      </c>
      <c r="BC653" s="105" t="str">
        <f>IF($AZ653="","",$AD$204)</f>
        <v>D</v>
      </c>
      <c r="BD653" s="105" t="str">
        <f>IF($AZ653="","","DO")</f>
        <v>DO</v>
      </c>
      <c r="BE653" s="105">
        <f>IF(COUNTIFS($Z$202,"&lt;&gt;"&amp;""),ROUND($AE$204/14,1),"")</f>
        <v>2</v>
      </c>
      <c r="BF653" s="105">
        <f>IF(COUNTIFS($Z$202,"&lt;&gt;"&amp;""),ROUND(($AF$204+$AG$204+$AH$204)/14,1),"")</f>
        <v>2</v>
      </c>
      <c r="BG653" s="105">
        <f>IF(COUNTIFS($Z$202,"&lt;&gt;"&amp;""),ROUND(($AE$204+$AF$204+$AG$204+$AH$204)/14,1),"")</f>
        <v>4</v>
      </c>
      <c r="BH653" s="105">
        <f>IF(COUNTIFS($Z$202,"&lt;&gt;"&amp;""),ROUND($AE$204,1),"")</f>
        <v>28</v>
      </c>
      <c r="BI653" s="105">
        <f>IF(COUNTIFS($Z$202,"&lt;&gt;"&amp;""),ROUND(($AF$204+$AG$204+$AH$204),1),"")</f>
        <v>28</v>
      </c>
      <c r="BJ653" s="105">
        <f>IF(COUNTIFS($Z$202,"&lt;&gt;"&amp;""),ROUND(($AE$204+$AF$204+$AG$204+$AH$204),1),"")</f>
        <v>56</v>
      </c>
      <c r="BK653" s="105"/>
      <c r="BL653" s="105"/>
      <c r="BM653" s="105"/>
      <c r="BN653" s="105"/>
      <c r="BO653" s="105"/>
      <c r="BP653" s="105"/>
      <c r="BQ653" s="105">
        <f>IF(COUNTIFS($Z$202,"&lt;&gt;"&amp;""),IF($AK$204&lt;&gt;"",ROUND($AK$204/14,1),""),"")</f>
        <v>3.1</v>
      </c>
      <c r="BR653" s="105">
        <f>IF(COUNTIFS($Z$202,"&lt;&gt;"&amp;""),IF($AK$204&lt;&gt;"",ROUND($AK$204,1),""),"")</f>
        <v>44</v>
      </c>
      <c r="BS653" s="105">
        <f>IF($AZ653="","",$AC$204)</f>
        <v>4</v>
      </c>
      <c r="BT653" s="104" t="str">
        <f>IF(COUNTIFS($Z$202,"&lt;&gt;"&amp;""),$AJ$204,"")</f>
        <v>DS</v>
      </c>
      <c r="BU653" s="104">
        <f>IF($AZ653="","",IF($BG653&lt;&gt;"",$BG653,0)+IF($BM653&lt;&gt;"",$BM653,0)+IF($BQ653&lt;&gt;"",$BQ653,0))</f>
        <v>7.1</v>
      </c>
      <c r="BV653" s="105">
        <f>IF($AZ653="","",IF($BJ653&lt;&gt;"",$BJ653,0)+IF($BP653&lt;&gt;"",$BP653,0)+IF($BR653&lt;&gt;"",$BR653,0))</f>
        <v>100</v>
      </c>
      <c r="BW653" s="101" t="str">
        <f t="shared" si="186"/>
        <v>2026</v>
      </c>
      <c r="BY653" s="4"/>
      <c r="BZ653" s="4"/>
      <c r="CA653" s="4"/>
      <c r="CB653" s="4"/>
      <c r="CC653" s="4"/>
      <c r="CD653" s="4"/>
      <c r="CE653" s="4"/>
      <c r="CF653" s="4"/>
      <c r="CG653" s="5"/>
      <c r="CH653" s="5"/>
      <c r="CI653" s="5"/>
      <c r="CJ653" s="4"/>
      <c r="CK653" s="4"/>
      <c r="CL653" s="4"/>
      <c r="CM653" s="4"/>
      <c r="CN653" s="4"/>
      <c r="CO653" s="4"/>
      <c r="CP653" s="4"/>
      <c r="CQ653" s="4"/>
      <c r="CR653" s="4"/>
      <c r="CS653" s="5"/>
      <c r="CT653" s="5"/>
    </row>
    <row r="654" spans="50:98" ht="21" hidden="1" customHeight="1" x14ac:dyDescent="0.25">
      <c r="AX654" s="218" t="str">
        <f>$Z$207</f>
        <v>L021.23.07.S1-02</v>
      </c>
      <c r="AY654" s="101">
        <v>2</v>
      </c>
      <c r="AZ654" s="105" t="str">
        <f>IF(COUNTIFS($Z$205,"&lt;&gt;"&amp;""),$Z$205,"")</f>
        <v>Disciplină opțională 6 A sau IA 
Comunicații de date (Set A.4.1)</v>
      </c>
      <c r="BA654" s="105">
        <f t="shared" si="190"/>
        <v>4</v>
      </c>
      <c r="BB654" s="105" t="str">
        <f t="shared" si="191"/>
        <v>7</v>
      </c>
      <c r="BC654" s="105" t="str">
        <f>IF($AZ654="","",$AD$207)</f>
        <v>D</v>
      </c>
      <c r="BD654" s="105" t="str">
        <f t="shared" ref="BD654:BD664" si="192">IF($AZ654="","","DO")</f>
        <v>DO</v>
      </c>
      <c r="BE654" s="105">
        <f>IF(COUNTIFS($Z$205,"&lt;&gt;"&amp;""),ROUND($AE$207/14,1),"")</f>
        <v>2</v>
      </c>
      <c r="BF654" s="105">
        <f>IF(COUNTIFS($Z$205,"&lt;&gt;"&amp;""),ROUND(($AF$207+$AG$207+$AH$207)/14,1),"")</f>
        <v>2</v>
      </c>
      <c r="BG654" s="105">
        <f>IF(COUNTIFS($Z$205,"&lt;&gt;"&amp;""),ROUND(($AE$207+$AF$207+$AG$207+$AH$207)/14,1),"")</f>
        <v>4</v>
      </c>
      <c r="BH654" s="105">
        <f>IF(COUNTIFS($Z$205,"&lt;&gt;"&amp;""),ROUND($AE$207,1),"")</f>
        <v>28</v>
      </c>
      <c r="BI654" s="105">
        <f>IF(COUNTIFS($Z$205,"&lt;&gt;"&amp;""),ROUND(($AF$207+$AG$207+$AH$207),1),"")</f>
        <v>28</v>
      </c>
      <c r="BJ654" s="105">
        <f>IF(COUNTIFS($Z$205,"&lt;&gt;"&amp;""),ROUND(($AE$207+$AF$207+$AG$207+$AH$207),1),"")</f>
        <v>56</v>
      </c>
      <c r="BK654" s="101"/>
      <c r="BL654" s="105"/>
      <c r="BM654" s="105"/>
      <c r="BN654" s="101"/>
      <c r="BO654" s="105"/>
      <c r="BP654" s="105"/>
      <c r="BQ654" s="105">
        <f>IF(COUNTIFS($Z$205,"&lt;&gt;"&amp;""),IF($AK$207&lt;&gt;"",ROUND($AK$207/14,1),""),"")</f>
        <v>3.1</v>
      </c>
      <c r="BR654" s="105">
        <f>IF(COUNTIFS($Z$205,"&lt;&gt;"&amp;""),IF($AK$207&lt;&gt;"",ROUND($AK$207,1),""),"")</f>
        <v>44</v>
      </c>
      <c r="BS654" s="105">
        <f>IF($AZ654="","",$AC$207)</f>
        <v>4</v>
      </c>
      <c r="BT654" s="104" t="str">
        <f>IF(COUNTIFS($Z$205,"&lt;&gt;"&amp;""),$AJ$207,"")</f>
        <v>DS</v>
      </c>
      <c r="BU654" s="104">
        <f t="shared" ref="BU654:BU664" si="193">IF($AZ654="","",IF($BG654&lt;&gt;"",$BG654,0)+IF($BM654&lt;&gt;"",$BM654,0)+IF($BQ654&lt;&gt;"",$BQ654,0))</f>
        <v>7.1</v>
      </c>
      <c r="BV654" s="105">
        <f t="shared" ref="BV654:BV664" si="194">IF($AZ654="","",IF($BJ654&lt;&gt;"",$BJ654,0)+IF($BP654&lt;&gt;"",$BP654,0)+IF($BR654&lt;&gt;"",$BR654,0))</f>
        <v>100</v>
      </c>
      <c r="BW654" s="101" t="str">
        <f t="shared" si="186"/>
        <v>2026</v>
      </c>
      <c r="BY654" s="4"/>
      <c r="BZ654" s="4"/>
      <c r="CA654" s="4"/>
      <c r="CB654" s="4"/>
      <c r="CC654" s="4"/>
      <c r="CD654" s="4"/>
      <c r="CE654" s="4"/>
      <c r="CF654" s="4"/>
      <c r="CG654" s="5"/>
      <c r="CH654" s="5"/>
      <c r="CI654" s="5"/>
      <c r="CJ654" s="4"/>
      <c r="CK654" s="4"/>
      <c r="CL654" s="4"/>
      <c r="CM654" s="4"/>
      <c r="CN654" s="4"/>
      <c r="CO654" s="4"/>
      <c r="CP654" s="4"/>
      <c r="CQ654" s="4"/>
      <c r="CR654" s="4"/>
      <c r="CS654" s="5"/>
      <c r="CT654" s="5"/>
    </row>
    <row r="655" spans="50:98" ht="21" hidden="1" customHeight="1" x14ac:dyDescent="0.25">
      <c r="AX655" s="218" t="str">
        <f>$Z$210</f>
        <v>L021.23.07.S1-03</v>
      </c>
      <c r="AY655" s="101">
        <v>3</v>
      </c>
      <c r="AZ655" s="105" t="str">
        <f>IF(COUNTIFS($Z$208,"&lt;&gt;"&amp;""),$Z$208,"")</f>
        <v>Disciplină opțională 5 A sau IA 
Proiectarea sistemelor software complexe (Set IA.4.1)</v>
      </c>
      <c r="BA655" s="105">
        <f t="shared" si="190"/>
        <v>4</v>
      </c>
      <c r="BB655" s="105" t="str">
        <f t="shared" si="191"/>
        <v>7</v>
      </c>
      <c r="BC655" s="105" t="str">
        <f>IF($AZ655="","",$AD$210)</f>
        <v>D</v>
      </c>
      <c r="BD655" s="105" t="str">
        <f t="shared" si="192"/>
        <v>DO</v>
      </c>
      <c r="BE655" s="105">
        <f>IF(COUNTIFS($Z$208,"&lt;&gt;"&amp;""),ROUND($AE$210/14,1),"")</f>
        <v>2</v>
      </c>
      <c r="BF655" s="105">
        <f>IF(COUNTIFS($Z$208,"&lt;&gt;"&amp;""),ROUND(($AF$210+$AG$210+$AH$210)/14,1),"")</f>
        <v>2</v>
      </c>
      <c r="BG655" s="105">
        <f>IF(COUNTIFS($Z$208,"&lt;&gt;"&amp;""),ROUND(($AE$210+$AF$210+$AG$210+$AH$210)/14,1),"")</f>
        <v>4</v>
      </c>
      <c r="BH655" s="105">
        <f>IF(COUNTIFS($Z$208,"&lt;&gt;"&amp;""),ROUND($AE$210,1),"")</f>
        <v>28</v>
      </c>
      <c r="BI655" s="105">
        <f>IF(COUNTIFS($Z$208,"&lt;&gt;"&amp;""),ROUND(($AF$210+$AG$210+$AH$210),1),"")</f>
        <v>28</v>
      </c>
      <c r="BJ655" s="105">
        <f>IF(COUNTIFS($Z$208,"&lt;&gt;"&amp;""),ROUND(($AE$210+$AF$210+$AG$210+$AH$210),1),"")</f>
        <v>56</v>
      </c>
      <c r="BK655" s="101"/>
      <c r="BL655" s="105"/>
      <c r="BM655" s="105"/>
      <c r="BN655" s="101"/>
      <c r="BO655" s="105"/>
      <c r="BP655" s="105"/>
      <c r="BQ655" s="105">
        <f>IF(COUNTIFS($Z$208,"&lt;&gt;"&amp;""),IF($AK$210&lt;&gt;"",ROUND($AK$210/14,1),""),"")</f>
        <v>3.1</v>
      </c>
      <c r="BR655" s="105">
        <f>IF(COUNTIFS($Z$208,"&lt;&gt;"&amp;""),IF($AK$210&lt;&gt;"",ROUND($AK$210,1),""),"")</f>
        <v>44</v>
      </c>
      <c r="BS655" s="105">
        <f>IF($AZ655="","",$AC$210)</f>
        <v>4</v>
      </c>
      <c r="BT655" s="104" t="str">
        <f>IF(COUNTIFS($Z$208,"&lt;&gt;"&amp;""),$AJ$210,"")</f>
        <v>DS</v>
      </c>
      <c r="BU655" s="104">
        <f t="shared" si="193"/>
        <v>7.1</v>
      </c>
      <c r="BV655" s="105">
        <f t="shared" si="194"/>
        <v>100</v>
      </c>
      <c r="BW655" s="101" t="str">
        <f t="shared" si="186"/>
        <v>2026</v>
      </c>
      <c r="BY655" s="4"/>
      <c r="BZ655" s="4"/>
      <c r="CA655" s="4"/>
      <c r="CB655" s="4"/>
      <c r="CC655" s="4"/>
      <c r="CD655" s="4"/>
      <c r="CE655" s="4"/>
      <c r="CF655" s="4"/>
      <c r="CG655" s="5"/>
      <c r="CH655" s="5"/>
      <c r="CI655" s="5"/>
      <c r="CJ655" s="4"/>
      <c r="CK655" s="4"/>
      <c r="CL655" s="4"/>
      <c r="CM655" s="4"/>
      <c r="CN655" s="4"/>
      <c r="CO655" s="4"/>
      <c r="CP655" s="4"/>
      <c r="CQ655" s="4"/>
      <c r="CR655" s="4"/>
      <c r="CS655" s="5"/>
      <c r="CT655" s="5"/>
    </row>
    <row r="656" spans="50:98" ht="21" hidden="1" customHeight="1" x14ac:dyDescent="0.25">
      <c r="AX656" s="218" t="str">
        <f>$Z$213</f>
        <v>L021.23.07.S1-04</v>
      </c>
      <c r="AY656" s="101">
        <v>4</v>
      </c>
      <c r="AZ656" s="105" t="str">
        <f>IF(COUNTIFS($Z$211,"&lt;&gt;"&amp;""),$Z$211,"")</f>
        <v>Disciplină opțională 6 A sau IA 
Testarea aplicațiilor software (Set IA.4.1)</v>
      </c>
      <c r="BA656" s="105">
        <f t="shared" si="190"/>
        <v>4</v>
      </c>
      <c r="BB656" s="105" t="str">
        <f t="shared" si="191"/>
        <v>7</v>
      </c>
      <c r="BC656" s="105" t="str">
        <f>IF($AZ656="","",$AD$213)</f>
        <v>D</v>
      </c>
      <c r="BD656" s="105" t="str">
        <f t="shared" si="192"/>
        <v>DO</v>
      </c>
      <c r="BE656" s="105">
        <f>IF(COUNTIFS($Z$211,"&lt;&gt;"&amp;""),ROUND($AE$213/14,1),"")</f>
        <v>2</v>
      </c>
      <c r="BF656" s="105">
        <f>IF(COUNTIFS($Z$211,"&lt;&gt;"&amp;""),ROUND(($AF$213+$AG$213+$AH$213)/14,1),"")</f>
        <v>2</v>
      </c>
      <c r="BG656" s="105">
        <f>IF(COUNTIFS($Z$211,"&lt;&gt;"&amp;""),ROUND(($AE$213+$AF$213+$AG$213+$AH$213)/14,1),"")</f>
        <v>4</v>
      </c>
      <c r="BH656" s="105">
        <f>IF(COUNTIFS($Z$211,"&lt;&gt;"&amp;""),ROUND($AE$213,1),"")</f>
        <v>28</v>
      </c>
      <c r="BI656" s="105">
        <f>IF(COUNTIFS($Z$211,"&lt;&gt;"&amp;""),ROUND(($AF$213+$AG$213+$AH$213),1),"")</f>
        <v>28</v>
      </c>
      <c r="BJ656" s="105">
        <f>IF(COUNTIFS($Z$211,"&lt;&gt;"&amp;""),ROUND(($AE$213+$AF$213+$AG$213+$AH$213),1),"")</f>
        <v>56</v>
      </c>
      <c r="BK656" s="101"/>
      <c r="BL656" s="105"/>
      <c r="BM656" s="105"/>
      <c r="BN656" s="101"/>
      <c r="BO656" s="105"/>
      <c r="BP656" s="105"/>
      <c r="BQ656" s="105">
        <f>IF(COUNTIFS($Z$211,"&lt;&gt;"&amp;""),IF($AK$213&lt;&gt;"",ROUND($AK$213/14,1),""),"")</f>
        <v>3.1</v>
      </c>
      <c r="BR656" s="105">
        <f>IF(COUNTIFS($Z$211,"&lt;&gt;"&amp;""),IF($AK$213&lt;&gt;"",ROUND($AK$213,1),""),"")</f>
        <v>44</v>
      </c>
      <c r="BS656" s="105">
        <f>IF($AZ656="","",$AC$213)</f>
        <v>4</v>
      </c>
      <c r="BT656" s="104" t="str">
        <f>IF(COUNTIFS($Z$211,"&lt;&gt;"&amp;""),$AJ$213,"")</f>
        <v>DS</v>
      </c>
      <c r="BU656" s="104">
        <f t="shared" si="193"/>
        <v>7.1</v>
      </c>
      <c r="BV656" s="105">
        <f t="shared" si="194"/>
        <v>100</v>
      </c>
      <c r="BW656" s="101" t="str">
        <f t="shared" si="186"/>
        <v>2026</v>
      </c>
      <c r="BY656" s="4"/>
      <c r="BZ656" s="4"/>
      <c r="CA656" s="4"/>
      <c r="CB656" s="4"/>
      <c r="CC656" s="4"/>
      <c r="CD656" s="4"/>
      <c r="CE656" s="4"/>
      <c r="CF656" s="4"/>
      <c r="CG656" s="5"/>
      <c r="CH656" s="5"/>
      <c r="CI656" s="5"/>
      <c r="CJ656" s="4"/>
      <c r="CK656" s="4"/>
      <c r="CL656" s="4"/>
      <c r="CM656" s="4"/>
      <c r="CN656" s="4"/>
      <c r="CO656" s="4"/>
      <c r="CP656" s="4"/>
      <c r="CQ656" s="4"/>
      <c r="CR656" s="4"/>
      <c r="CS656" s="5"/>
      <c r="CT656" s="5"/>
    </row>
    <row r="657" spans="50:98" ht="21" hidden="1" customHeight="1" x14ac:dyDescent="0.25">
      <c r="AX657" s="218" t="str">
        <f>$Z$216</f>
        <v>L021.23.07.S1-05</v>
      </c>
      <c r="AY657" s="101">
        <v>5</v>
      </c>
      <c r="AZ657" s="105" t="str">
        <f>IF(COUNTIFS($Z$214,"&lt;&gt;"&amp;""),$Z$214,"")</f>
        <v>Disciplină opțională 7-10
Mașini electrice și acționări (Set AIA.4.1)</v>
      </c>
      <c r="BA657" s="105">
        <f t="shared" si="190"/>
        <v>4</v>
      </c>
      <c r="BB657" s="105" t="str">
        <f t="shared" si="191"/>
        <v>7</v>
      </c>
      <c r="BC657" s="105" t="str">
        <f>IF($AZ657="","",$AD$216)</f>
        <v>E</v>
      </c>
      <c r="BD657" s="105" t="str">
        <f t="shared" si="192"/>
        <v>DO</v>
      </c>
      <c r="BE657" s="105">
        <f>IF(COUNTIFS($Z$214,"&lt;&gt;"&amp;""),ROUND($AE$216/14,1),"")</f>
        <v>2</v>
      </c>
      <c r="BF657" s="105">
        <f>IF(COUNTIFS($Z$214,"&lt;&gt;"&amp;""),ROUND(($AF$216+$AG$216+$AH$216)/14,1),"")</f>
        <v>2</v>
      </c>
      <c r="BG657" s="105">
        <f>IF(COUNTIFS($Z$214,"&lt;&gt;"&amp;""),ROUND(($AE$216+$AF$216+$AG$216+$AH$216)/14,1),"")</f>
        <v>4</v>
      </c>
      <c r="BH657" s="105">
        <f>IF(COUNTIFS($Z$214,"&lt;&gt;"&amp;""),ROUND($AE$216,1),"")</f>
        <v>28</v>
      </c>
      <c r="BI657" s="105">
        <f>IF(COUNTIFS($Z$214,"&lt;&gt;"&amp;""),ROUND(($AF$216+$AG$216+$AH$216),1),"")</f>
        <v>28</v>
      </c>
      <c r="BJ657" s="105">
        <f>IF(COUNTIFS($Z$214,"&lt;&gt;"&amp;""),ROUND(($AE$216+$AF$216+$AG$216+$AH$216),1),"")</f>
        <v>56</v>
      </c>
      <c r="BK657" s="101"/>
      <c r="BL657" s="105"/>
      <c r="BM657" s="105"/>
      <c r="BN657" s="101"/>
      <c r="BO657" s="105"/>
      <c r="BP657" s="105"/>
      <c r="BQ657" s="105">
        <f>IF(COUNTIFS($Z$214,"&lt;&gt;"&amp;""),IF($AK$216&lt;&gt;"",ROUND($AK$216/14,1),""),"")</f>
        <v>4.9000000000000004</v>
      </c>
      <c r="BR657" s="105">
        <f>IF(COUNTIFS($Z$214,"&lt;&gt;"&amp;""),IF($AK$216&lt;&gt;"",ROUND($AK$216,1),""),"")</f>
        <v>69</v>
      </c>
      <c r="BS657" s="105">
        <f>IF($AZ657="","",$AC$216)</f>
        <v>5</v>
      </c>
      <c r="BT657" s="104" t="str">
        <f>IF(COUNTIFS($Z$214,"&lt;&gt;"&amp;""),$AJ$216,"")</f>
        <v>DS</v>
      </c>
      <c r="BU657" s="104">
        <f t="shared" si="193"/>
        <v>8.9</v>
      </c>
      <c r="BV657" s="105">
        <f t="shared" si="194"/>
        <v>125</v>
      </c>
      <c r="BW657" s="101" t="str">
        <f t="shared" si="186"/>
        <v>2026</v>
      </c>
      <c r="BY657" s="4"/>
      <c r="BZ657" s="4"/>
      <c r="CA657" s="4"/>
      <c r="CB657" s="4"/>
      <c r="CC657" s="4"/>
      <c r="CD657" s="4"/>
      <c r="CE657" s="4"/>
      <c r="CF657" s="4"/>
      <c r="CG657" s="5"/>
      <c r="CH657" s="5"/>
      <c r="CI657" s="5"/>
      <c r="CJ657" s="4"/>
      <c r="CK657" s="4"/>
      <c r="CL657" s="4"/>
      <c r="CM657" s="4"/>
      <c r="CN657" s="4"/>
      <c r="CO657" s="4"/>
      <c r="CP657" s="4"/>
      <c r="CQ657" s="4"/>
      <c r="CR657" s="4"/>
      <c r="CS657" s="5"/>
      <c r="CT657" s="5"/>
    </row>
    <row r="658" spans="50:98" ht="21" hidden="1" customHeight="1" x14ac:dyDescent="0.25">
      <c r="AX658" s="218" t="str">
        <f>$Z$219</f>
        <v>L021.23.07.S1-06</v>
      </c>
      <c r="AY658" s="101">
        <v>6</v>
      </c>
      <c r="AZ658" s="105" t="str">
        <f>IF(COUNTIFS($Z$217,"&lt;&gt;"&amp;""),$Z$217,"")</f>
        <v>Disciplină opțională 7-10
Dezvoltarea aplicațiilor de tip Cloud (Set AIA.4.1)</v>
      </c>
      <c r="BA658" s="105">
        <f t="shared" si="190"/>
        <v>4</v>
      </c>
      <c r="BB658" s="105" t="str">
        <f t="shared" si="191"/>
        <v>7</v>
      </c>
      <c r="BC658" s="105" t="str">
        <f>IF($AZ658="","",$AD$219)</f>
        <v>E</v>
      </c>
      <c r="BD658" s="105" t="str">
        <f t="shared" si="192"/>
        <v>DO</v>
      </c>
      <c r="BE658" s="105">
        <f>IF(COUNTIFS($Z$217,"&lt;&gt;"&amp;""),ROUND($AE$219/14,1),"")</f>
        <v>2</v>
      </c>
      <c r="BF658" s="105">
        <f>IF(COUNTIFS($Z$217,"&lt;&gt;"&amp;""),ROUND(($AF$219+$AG$219+$AH$219)/14,1),"")</f>
        <v>2</v>
      </c>
      <c r="BG658" s="105">
        <f>IF(COUNTIFS($Z$217,"&lt;&gt;"&amp;""),ROUND(($AE$219+$AF$219+$AG$219+$AH$219)/14,1),"")</f>
        <v>4</v>
      </c>
      <c r="BH658" s="105">
        <f>IF(COUNTIFS($Z$217,"&lt;&gt;"&amp;""),ROUND($AE$219,1),"")</f>
        <v>28</v>
      </c>
      <c r="BI658" s="105">
        <f>IF(COUNTIFS($Z$217,"&lt;&gt;"&amp;""),ROUND(($AF$219+$AG$219+$AH$219),1),"")</f>
        <v>28</v>
      </c>
      <c r="BJ658" s="105">
        <f>IF(COUNTIFS($Z$217,"&lt;&gt;"&amp;""),ROUND(($AE$219+$AF$219+$AG$219+$AH$219),1),"")</f>
        <v>56</v>
      </c>
      <c r="BK658" s="101"/>
      <c r="BL658" s="105"/>
      <c r="BM658" s="105"/>
      <c r="BN658" s="101"/>
      <c r="BO658" s="105"/>
      <c r="BP658" s="105"/>
      <c r="BQ658" s="105">
        <f>IF(COUNTIFS($Z$217,"&lt;&gt;"&amp;""),IF($AK$219&lt;&gt;"",ROUND($AK$219/14,1),""),"")</f>
        <v>4.9000000000000004</v>
      </c>
      <c r="BR658" s="105">
        <f>IF(COUNTIFS($Z$217,"&lt;&gt;"&amp;""),IF($AK$219&lt;&gt;"",ROUND($AK$219,1),""),"")</f>
        <v>69</v>
      </c>
      <c r="BS658" s="105">
        <f>IF($AZ658="","",$AC$219)</f>
        <v>5</v>
      </c>
      <c r="BT658" s="104" t="str">
        <f>IF(COUNTIFS($Z$217,"&lt;&gt;"&amp;""),$AJ$219,"")</f>
        <v>DS</v>
      </c>
      <c r="BU658" s="104">
        <f t="shared" si="193"/>
        <v>8.9</v>
      </c>
      <c r="BV658" s="105">
        <f t="shared" si="194"/>
        <v>125</v>
      </c>
      <c r="BW658" s="101" t="str">
        <f t="shared" si="186"/>
        <v>2026</v>
      </c>
      <c r="BY658" s="4"/>
      <c r="BZ658" s="4"/>
      <c r="CA658" s="4"/>
      <c r="CB658" s="4"/>
      <c r="CC658" s="4"/>
      <c r="CD658" s="4"/>
      <c r="CE658" s="4"/>
      <c r="CF658" s="4"/>
      <c r="CG658" s="5"/>
      <c r="CH658" s="5"/>
      <c r="CI658" s="5"/>
      <c r="CJ658" s="4"/>
      <c r="CK658" s="4"/>
      <c r="CL658" s="4"/>
      <c r="CM658" s="4"/>
      <c r="CN658" s="4"/>
      <c r="CO658" s="4"/>
      <c r="CP658" s="4"/>
      <c r="CQ658" s="4"/>
      <c r="CR658" s="4"/>
      <c r="CS658" s="5"/>
      <c r="CT658" s="5"/>
    </row>
    <row r="659" spans="50:98" ht="21" hidden="1" customHeight="1" x14ac:dyDescent="0.25">
      <c r="AX659" s="218" t="str">
        <f>$Z$222</f>
        <v>L021.23.07.S1-07</v>
      </c>
      <c r="AY659" s="101">
        <v>7</v>
      </c>
      <c r="AZ659" s="105" t="str">
        <f>IF(COUNTIFS($Z$220,"&lt;&gt;"&amp;""),$Z$220,"")</f>
        <v>Disciplină opțională 7-10
Sisteme autonome (Set AIA.4.1)</v>
      </c>
      <c r="BA659" s="105">
        <f t="shared" si="190"/>
        <v>4</v>
      </c>
      <c r="BB659" s="105" t="str">
        <f t="shared" si="191"/>
        <v>7</v>
      </c>
      <c r="BC659" s="105" t="str">
        <f>IF($AZ659="","",$AD$222)</f>
        <v>E</v>
      </c>
      <c r="BD659" s="105" t="str">
        <f t="shared" si="192"/>
        <v>DO</v>
      </c>
      <c r="BE659" s="105">
        <f>IF(COUNTIFS($Z$220,"&lt;&gt;"&amp;""),ROUND($AE$222/14,1),"")</f>
        <v>2</v>
      </c>
      <c r="BF659" s="105">
        <f>IF(COUNTIFS($Z$220,"&lt;&gt;"&amp;""),ROUND(($AF$222+$AG$222+$AH$222)/14,1),"")</f>
        <v>2</v>
      </c>
      <c r="BG659" s="105">
        <f>IF(COUNTIFS($Z$220,"&lt;&gt;"&amp;""),ROUND(($AE$222+$AF$222+$AG$222+$AH$222)/14,1),"")</f>
        <v>4</v>
      </c>
      <c r="BH659" s="105">
        <f>IF(COUNTIFS($Z$220,"&lt;&gt;"&amp;""),ROUND($AE$222,1),"")</f>
        <v>28</v>
      </c>
      <c r="BI659" s="105">
        <f>IF(COUNTIFS($Z$220,"&lt;&gt;"&amp;""),ROUND(($AF$222+$AG$222+$AH$222),1),"")</f>
        <v>28</v>
      </c>
      <c r="BJ659" s="105">
        <f>IF(COUNTIFS($Z$220,"&lt;&gt;"&amp;""),ROUND(($AE$222+$AF$222+$AG$222+$AH$222),1),"")</f>
        <v>56</v>
      </c>
      <c r="BK659" s="101"/>
      <c r="BL659" s="105"/>
      <c r="BM659" s="105"/>
      <c r="BN659" s="101"/>
      <c r="BO659" s="105"/>
      <c r="BP659" s="105"/>
      <c r="BQ659" s="105">
        <f>IF(COUNTIFS($Z$220,"&lt;&gt;"&amp;""),IF($AK$222&lt;&gt;"",ROUND($AK$222/14,1),""),"")</f>
        <v>4.9000000000000004</v>
      </c>
      <c r="BR659" s="105">
        <f>IF(COUNTIFS($Z$220,"&lt;&gt;"&amp;""),IF($AK$222&lt;&gt;"",ROUND($AK$222,1),""),"")</f>
        <v>69</v>
      </c>
      <c r="BS659" s="105">
        <f>IF($AZ659="","",$AC$222)</f>
        <v>5</v>
      </c>
      <c r="BT659" s="104" t="str">
        <f>IF(COUNTIFS($Z$220,"&lt;&gt;"&amp;""),$AJ$222,"")</f>
        <v>DS</v>
      </c>
      <c r="BU659" s="104">
        <f t="shared" si="193"/>
        <v>8.9</v>
      </c>
      <c r="BV659" s="105">
        <f t="shared" si="194"/>
        <v>125</v>
      </c>
      <c r="BW659" s="101" t="str">
        <f t="shared" si="186"/>
        <v>2026</v>
      </c>
      <c r="BY659" s="4"/>
      <c r="BZ659" s="4"/>
      <c r="CA659" s="4"/>
      <c r="CB659" s="4"/>
      <c r="CC659" s="4"/>
      <c r="CD659" s="4"/>
      <c r="CE659" s="4"/>
      <c r="CF659" s="4"/>
      <c r="CG659" s="5"/>
      <c r="CH659" s="5"/>
      <c r="CI659" s="5"/>
      <c r="CJ659" s="4"/>
      <c r="CK659" s="4"/>
      <c r="CL659" s="4"/>
      <c r="CM659" s="4"/>
      <c r="CN659" s="4"/>
      <c r="CO659" s="4"/>
      <c r="CP659" s="4"/>
      <c r="CQ659" s="4"/>
      <c r="CR659" s="4"/>
      <c r="CS659" s="5"/>
      <c r="CT659" s="5"/>
    </row>
    <row r="660" spans="50:98" ht="21" hidden="1" customHeight="1" x14ac:dyDescent="0.25">
      <c r="AX660" s="218" t="str">
        <f>$Z$225</f>
        <v>L021.23.07.S1-08</v>
      </c>
      <c r="AY660" s="101">
        <v>8</v>
      </c>
      <c r="AZ660" s="105" t="str">
        <f>IF(COUNTIFS($Z$223,"&lt;&gt;"&amp;""),$Z$223,"")</f>
        <v>Disciplină opțională 7-10
Conducerea acționărilor electrice, hidraulice și pneumatice
(Set AIA.4.1)</v>
      </c>
      <c r="BA660" s="105">
        <f t="shared" si="190"/>
        <v>4</v>
      </c>
      <c r="BB660" s="105" t="str">
        <f t="shared" si="191"/>
        <v>7</v>
      </c>
      <c r="BC660" s="105" t="str">
        <f>IF($AZ660="","",$AD$225)</f>
        <v>E</v>
      </c>
      <c r="BD660" s="105" t="str">
        <f t="shared" si="192"/>
        <v>DO</v>
      </c>
      <c r="BE660" s="105">
        <f>IF(COUNTIFS($Z$223,"&lt;&gt;"&amp;""),ROUND($AE$225/14,1),"")</f>
        <v>2</v>
      </c>
      <c r="BF660" s="105">
        <f>IF(COUNTIFS($Z$223,"&lt;&gt;"&amp;""),ROUND(($AF$225+$AG$225+$AH$225)/14,1),"")</f>
        <v>2</v>
      </c>
      <c r="BG660" s="105">
        <f>IF(COUNTIFS($Z$223,"&lt;&gt;"&amp;""),ROUND(($AE$225+$AF$225+$AG$225+$AH$225)/14,1),"")</f>
        <v>4</v>
      </c>
      <c r="BH660" s="105">
        <f>IF(COUNTIFS($Z$223,"&lt;&gt;"&amp;""),ROUND($AE$225,1),"")</f>
        <v>28</v>
      </c>
      <c r="BI660" s="105">
        <f>IF(COUNTIFS($Z$223,"&lt;&gt;"&amp;""),ROUND(($AF$225+$AG$225+$AH$225),1),"")</f>
        <v>28</v>
      </c>
      <c r="BJ660" s="105">
        <f>IF(COUNTIFS($Z$223,"&lt;&gt;"&amp;""),ROUND(($AE$225+$AF$225+$AG$225+$AH$225),1),"")</f>
        <v>56</v>
      </c>
      <c r="BK660" s="101"/>
      <c r="BL660" s="105"/>
      <c r="BM660" s="105"/>
      <c r="BN660" s="101"/>
      <c r="BO660" s="105"/>
      <c r="BP660" s="105"/>
      <c r="BQ660" s="105">
        <f>IF(COUNTIFS($Z$223,"&lt;&gt;"&amp;""),IF($AK$225&lt;&gt;"",ROUND($AK$225/14,1),""),"")</f>
        <v>4.9000000000000004</v>
      </c>
      <c r="BR660" s="105">
        <f>IF(COUNTIFS($Z$223,"&lt;&gt;"&amp;""),IF($AK$225&lt;&gt;"",ROUND($AK$225,1),""),"")</f>
        <v>69</v>
      </c>
      <c r="BS660" s="105">
        <f>IF($AZ660="","",$AC$225)</f>
        <v>5</v>
      </c>
      <c r="BT660" s="104" t="str">
        <f>IF(COUNTIFS($Z$223,"&lt;&gt;"&amp;""),$AJ$225,"")</f>
        <v>DS</v>
      </c>
      <c r="BU660" s="104">
        <f t="shared" si="193"/>
        <v>8.9</v>
      </c>
      <c r="BV660" s="105">
        <f t="shared" si="194"/>
        <v>125</v>
      </c>
      <c r="BW660" s="101" t="str">
        <f t="shared" si="186"/>
        <v>2026</v>
      </c>
      <c r="BY660" s="4"/>
      <c r="BZ660" s="4"/>
      <c r="CA660" s="4"/>
      <c r="CB660" s="4"/>
      <c r="CC660" s="4"/>
      <c r="CD660" s="4"/>
      <c r="CE660" s="4"/>
      <c r="CF660" s="4"/>
      <c r="CG660" s="5"/>
      <c r="CH660" s="5"/>
      <c r="CI660" s="5"/>
      <c r="CJ660" s="4"/>
      <c r="CK660" s="4"/>
      <c r="CL660" s="4"/>
      <c r="CM660" s="4"/>
      <c r="CN660" s="4"/>
      <c r="CO660" s="4"/>
      <c r="CP660" s="4"/>
      <c r="CQ660" s="4"/>
      <c r="CR660" s="4"/>
      <c r="CS660" s="5"/>
      <c r="CT660" s="5"/>
    </row>
    <row r="661" spans="50:98" ht="21" hidden="1" customHeight="1" x14ac:dyDescent="0.25">
      <c r="AX661" s="218" t="str">
        <f>$Z$228</f>
        <v>L021.23.07.S1-09</v>
      </c>
      <c r="AY661" s="101">
        <v>9</v>
      </c>
      <c r="AZ661" s="105" t="str">
        <f>IF(COUNTIFS($Z$226,"&lt;&gt;"&amp;""),$Z$226,"")</f>
        <v>Disciplină opțională 7-10
SCADA - Sisteme de supervizare, conducere și achiziție distribuită (Set AIA.4.1)</v>
      </c>
      <c r="BA661" s="105">
        <f t="shared" si="190"/>
        <v>4</v>
      </c>
      <c r="BB661" s="105" t="str">
        <f t="shared" si="191"/>
        <v>7</v>
      </c>
      <c r="BC661" s="105" t="str">
        <f>IF($AZ661="","",$AD$228)</f>
        <v>E</v>
      </c>
      <c r="BD661" s="105" t="str">
        <f t="shared" si="192"/>
        <v>DO</v>
      </c>
      <c r="BE661" s="105">
        <f>IF(COUNTIFS($Z$226,"&lt;&gt;"&amp;""),ROUND($AE$228/14,1),"")</f>
        <v>2</v>
      </c>
      <c r="BF661" s="105">
        <f>IF(COUNTIFS($Z$226,"&lt;&gt;"&amp;""),ROUND(($AF$228+$AG$228+$AH$228)/14,1),"")</f>
        <v>2</v>
      </c>
      <c r="BG661" s="105">
        <f>IF(COUNTIFS($Z$226,"&lt;&gt;"&amp;""),ROUND(($AE$228+$AF$228+$AG$228+$AH$228)/14,1),"")</f>
        <v>4</v>
      </c>
      <c r="BH661" s="105">
        <f>IF(COUNTIFS($Z$226,"&lt;&gt;"&amp;""),ROUND($AE$228,1),"")</f>
        <v>28</v>
      </c>
      <c r="BI661" s="105">
        <f>IF(COUNTIFS($Z$226,"&lt;&gt;"&amp;""),ROUND(($AF$228+$AG$228+$AH$228),1),"")</f>
        <v>28</v>
      </c>
      <c r="BJ661" s="105">
        <f>IF(COUNTIFS($Z$226,"&lt;&gt;"&amp;""),ROUND(($AE$228+$AF$228+$AG$228+$AH$228),1),"")</f>
        <v>56</v>
      </c>
      <c r="BK661" s="101"/>
      <c r="BL661" s="105"/>
      <c r="BM661" s="105"/>
      <c r="BN661" s="101"/>
      <c r="BO661" s="105"/>
      <c r="BP661" s="105"/>
      <c r="BQ661" s="105">
        <f>IF(COUNTIFS($Z$226,"&lt;&gt;"&amp;""),IF($AK$228&lt;&gt;"",ROUND($AK$228/14,1),""),"")</f>
        <v>4.9000000000000004</v>
      </c>
      <c r="BR661" s="105">
        <f>IF(COUNTIFS($Z$226,"&lt;&gt;"&amp;""),IF($AK$228&lt;&gt;"",ROUND($AK$228,1),""),"")</f>
        <v>69</v>
      </c>
      <c r="BS661" s="105">
        <f>IF($AZ661="","",$AC$228)</f>
        <v>5</v>
      </c>
      <c r="BT661" s="104" t="str">
        <f>IF(COUNTIFS($Z$226,"&lt;&gt;"&amp;""),$AJ$228,"")</f>
        <v>DS</v>
      </c>
      <c r="BU661" s="104">
        <f t="shared" si="193"/>
        <v>8.9</v>
      </c>
      <c r="BV661" s="105">
        <f t="shared" si="194"/>
        <v>125</v>
      </c>
      <c r="BW661" s="101" t="str">
        <f t="shared" si="186"/>
        <v>2026</v>
      </c>
      <c r="BY661" s="4"/>
      <c r="BZ661" s="4"/>
      <c r="CA661" s="4"/>
      <c r="CB661" s="4"/>
      <c r="CC661" s="4"/>
      <c r="CD661" s="4"/>
      <c r="CE661" s="4"/>
      <c r="CF661" s="4"/>
      <c r="CG661" s="5"/>
      <c r="CH661" s="5"/>
      <c r="CI661" s="5"/>
      <c r="CJ661" s="4"/>
      <c r="CK661" s="4"/>
      <c r="CL661" s="4"/>
      <c r="CM661" s="4"/>
      <c r="CN661" s="4"/>
      <c r="CO661" s="4"/>
      <c r="CP661" s="4"/>
      <c r="CQ661" s="4"/>
      <c r="CR661" s="4"/>
      <c r="CS661" s="5"/>
      <c r="CT661" s="5"/>
    </row>
    <row r="662" spans="50:98" ht="21" hidden="1" customHeight="1" x14ac:dyDescent="0.25">
      <c r="AX662" s="218" t="str">
        <f>$Z$231</f>
        <v>L021.23.07.S1-10</v>
      </c>
      <c r="AY662" s="101">
        <v>10</v>
      </c>
      <c r="AZ662" s="105" t="str">
        <f>IF(COUNTIFS($Z$229,"&lt;&gt;"&amp;""),$Z$229,"")</f>
        <v>Disciplină opțională 7-10  
Sisteme multiprocesor (Set AIA.4.1)</v>
      </c>
      <c r="BA662" s="105">
        <f t="shared" si="190"/>
        <v>4</v>
      </c>
      <c r="BB662" s="105" t="str">
        <f t="shared" si="191"/>
        <v>7</v>
      </c>
      <c r="BC662" s="105" t="str">
        <f>IF($AZ662="","",$AD$231)</f>
        <v>E</v>
      </c>
      <c r="BD662" s="105" t="str">
        <f t="shared" si="192"/>
        <v>DO</v>
      </c>
      <c r="BE662" s="105">
        <f>IF(COUNTIFS($Z$229,"&lt;&gt;"&amp;""),ROUND($AE$231/14,1),"")</f>
        <v>2</v>
      </c>
      <c r="BF662" s="105">
        <f>IF(COUNTIFS($Z$229,"&lt;&gt;"&amp;""),ROUND(($AF$231+$AG$231+$AH$231)/14,1),"")</f>
        <v>2</v>
      </c>
      <c r="BG662" s="105">
        <f>IF(COUNTIFS($Z$229,"&lt;&gt;"&amp;""),ROUND(($AE$231+$AF$231+$AG$231+$AH$231)/14,1),"")</f>
        <v>4</v>
      </c>
      <c r="BH662" s="105">
        <f>IF(COUNTIFS($Z$229,"&lt;&gt;"&amp;""),ROUND($AE$231,1),"")</f>
        <v>28</v>
      </c>
      <c r="BI662" s="105">
        <f>IF(COUNTIFS($Z$229,"&lt;&gt;"&amp;""),ROUND(($AF$231+$AG$231+$AH$231),1),"")</f>
        <v>28</v>
      </c>
      <c r="BJ662" s="105">
        <f>IF(COUNTIFS($Z$229,"&lt;&gt;"&amp;""),ROUND(($AE$231+$AF$231+$AG$231+$AH$231),1),"")</f>
        <v>56</v>
      </c>
      <c r="BK662" s="101"/>
      <c r="BL662" s="105"/>
      <c r="BM662" s="105"/>
      <c r="BN662" s="101"/>
      <c r="BO662" s="105"/>
      <c r="BP662" s="105"/>
      <c r="BQ662" s="105">
        <f>IF(COUNTIFS($Z$229,"&lt;&gt;"&amp;""),IF($AK$231&lt;&gt;"",ROUND($AK$231/14,1),""),"")</f>
        <v>4.9000000000000004</v>
      </c>
      <c r="BR662" s="105">
        <f>IF(COUNTIFS($Z$229,"&lt;&gt;"&amp;""),IF($AK$231&lt;&gt;"",ROUND($AK$231,1),""),"")</f>
        <v>69</v>
      </c>
      <c r="BS662" s="105">
        <f>IF($AZ662="","",$AC$231)</f>
        <v>5</v>
      </c>
      <c r="BT662" s="104" t="str">
        <f>IF(COUNTIFS($Z$229,"&lt;&gt;"&amp;""),$AJ$231,"")</f>
        <v>DS</v>
      </c>
      <c r="BU662" s="104">
        <f t="shared" si="193"/>
        <v>8.9</v>
      </c>
      <c r="BV662" s="105">
        <f t="shared" si="194"/>
        <v>125</v>
      </c>
      <c r="BW662" s="101" t="str">
        <f t="shared" si="186"/>
        <v>2026</v>
      </c>
      <c r="BY662" s="4"/>
      <c r="BZ662" s="4"/>
      <c r="CA662" s="4"/>
      <c r="CB662" s="4"/>
      <c r="CC662" s="4"/>
      <c r="CD662" s="4"/>
      <c r="CE662" s="4"/>
      <c r="CF662" s="4"/>
      <c r="CG662" s="5"/>
      <c r="CH662" s="5"/>
      <c r="CI662" s="5"/>
      <c r="CJ662" s="4"/>
      <c r="CK662" s="4"/>
      <c r="CL662" s="4"/>
      <c r="CM662" s="4"/>
      <c r="CN662" s="4"/>
      <c r="CO662" s="4"/>
      <c r="CP662" s="4"/>
      <c r="CQ662" s="4"/>
      <c r="CR662" s="4"/>
      <c r="CS662" s="5"/>
      <c r="CT662" s="5"/>
    </row>
    <row r="663" spans="50:98" ht="21" hidden="1" customHeight="1" x14ac:dyDescent="0.25">
      <c r="AX663" s="218" t="str">
        <f>$Z$234</f>
        <v>L021.23.07.S1-11</v>
      </c>
      <c r="AY663" s="101">
        <v>11</v>
      </c>
      <c r="AZ663" s="105" t="str">
        <f>IF(COUNTIFS($Z$232,"&lt;&gt;"&amp;""),$Z$232,"")</f>
        <v>Disciplină opțională 7-10  
Elemente de execuție electrice (Set AIA.4.1)</v>
      </c>
      <c r="BA663" s="105">
        <f t="shared" si="190"/>
        <v>4</v>
      </c>
      <c r="BB663" s="105" t="str">
        <f t="shared" si="191"/>
        <v>7</v>
      </c>
      <c r="BC663" s="105" t="str">
        <f>IF($AZ663="","",$AD$234)</f>
        <v>E</v>
      </c>
      <c r="BD663" s="105" t="str">
        <f t="shared" si="192"/>
        <v>DO</v>
      </c>
      <c r="BE663" s="105">
        <f>IF(COUNTIFS($Z$232,"&lt;&gt;"&amp;""),ROUND($AE$234/14,1),"")</f>
        <v>2</v>
      </c>
      <c r="BF663" s="105">
        <f>IF(COUNTIFS($Z$232,"&lt;&gt;"&amp;""),ROUND(($AF$234+$AG$234+$AH$234)/14,1),"")</f>
        <v>2</v>
      </c>
      <c r="BG663" s="105">
        <f>IF(COUNTIFS($Z$232,"&lt;&gt;"&amp;""),ROUND(($AE$234+$AF$234+$AG$234+$AH$234)/14,1),"")</f>
        <v>4</v>
      </c>
      <c r="BH663" s="105">
        <f>IF(COUNTIFS($Z$232,"&lt;&gt;"&amp;""),ROUND($AE$234,1),"")</f>
        <v>28</v>
      </c>
      <c r="BI663" s="105">
        <f>IF(COUNTIFS($Z$232,"&lt;&gt;"&amp;""),ROUND(($AF$234+$AG$234+$AH$234),1),"")</f>
        <v>28</v>
      </c>
      <c r="BJ663" s="105">
        <f>IF(COUNTIFS($Z$232,"&lt;&gt;"&amp;""),ROUND(($AE$234+$AF$234+$AG$234+$AH$234),1),"")</f>
        <v>56</v>
      </c>
      <c r="BK663" s="101"/>
      <c r="BL663" s="105"/>
      <c r="BM663" s="105"/>
      <c r="BN663" s="101"/>
      <c r="BO663" s="105"/>
      <c r="BP663" s="105"/>
      <c r="BQ663" s="105">
        <f>IF(COUNTIFS($Z$232,"&lt;&gt;"&amp;""),IF($AK$234&lt;&gt;"",ROUND($AK$234/14,1),""),"")</f>
        <v>4.9000000000000004</v>
      </c>
      <c r="BR663" s="105">
        <f>IF(COUNTIFS($Z$232,"&lt;&gt;"&amp;""),IF($AK$234&lt;&gt;"",ROUND($AK$234,1),""),"")</f>
        <v>69</v>
      </c>
      <c r="BS663" s="105">
        <f>IF($AZ663="","",$AC$234)</f>
        <v>5</v>
      </c>
      <c r="BT663" s="104" t="str">
        <f>IF(COUNTIFS($Z$232,"&lt;&gt;"&amp;""),$AJ$234,"")</f>
        <v>DS</v>
      </c>
      <c r="BU663" s="104">
        <f t="shared" si="193"/>
        <v>8.9</v>
      </c>
      <c r="BV663" s="105">
        <f t="shared" si="194"/>
        <v>125</v>
      </c>
      <c r="BW663" s="101" t="str">
        <f t="shared" si="186"/>
        <v>2026</v>
      </c>
      <c r="BY663" s="4"/>
      <c r="BZ663" s="4"/>
      <c r="CA663" s="4"/>
      <c r="CB663" s="4"/>
      <c r="CC663" s="4"/>
      <c r="CD663" s="4"/>
      <c r="CE663" s="4"/>
      <c r="CF663" s="4"/>
      <c r="CG663" s="5"/>
      <c r="CH663" s="5"/>
      <c r="CI663" s="5"/>
      <c r="CJ663" s="4"/>
      <c r="CK663" s="4"/>
      <c r="CL663" s="4"/>
      <c r="CM663" s="4"/>
      <c r="CN663" s="4"/>
      <c r="CO663" s="4"/>
      <c r="CP663" s="4"/>
      <c r="CQ663" s="4"/>
      <c r="CR663" s="4"/>
      <c r="CS663" s="5"/>
      <c r="CT663" s="5"/>
    </row>
    <row r="664" spans="50:98" ht="21" hidden="1" customHeight="1" x14ac:dyDescent="0.25">
      <c r="AX664" s="218" t="str">
        <f>$Z$237</f>
        <v>L021.23.07.S1-12</v>
      </c>
      <c r="AY664" s="101">
        <v>12</v>
      </c>
      <c r="AZ664" s="105" t="str">
        <f>IF(COUNTIFS($Z$235,"&lt;&gt;"&amp;""),$Z$235,"")</f>
        <v>Disciplină opțională 7-10  
Aplicații cu automate programabile (Set AIA.4.1)</v>
      </c>
      <c r="BA664" s="105">
        <f t="shared" si="190"/>
        <v>4</v>
      </c>
      <c r="BB664" s="105" t="str">
        <f t="shared" si="191"/>
        <v>7</v>
      </c>
      <c r="BC664" s="105" t="str">
        <f>IF($AZ664="","",$AD$237)</f>
        <v>E</v>
      </c>
      <c r="BD664" s="105" t="str">
        <f t="shared" si="192"/>
        <v>DO</v>
      </c>
      <c r="BE664" s="105">
        <f>IF(COUNTIFS($Z$235,"&lt;&gt;"&amp;""),ROUND($AE$237/14,1),"")</f>
        <v>2</v>
      </c>
      <c r="BF664" s="105">
        <f>IF(COUNTIFS($Z$235,"&lt;&gt;"&amp;""),ROUND(($AF$237+$AG$237+$AH$237)/14,1),"")</f>
        <v>2</v>
      </c>
      <c r="BG664" s="105">
        <f>IF(COUNTIFS($Z$235,"&lt;&gt;"&amp;""),ROUND(($AE$237+$AF$237+$AG$237+$AH$237)/14,1),"")</f>
        <v>4</v>
      </c>
      <c r="BH664" s="105">
        <f>IF(COUNTIFS($Z$235,"&lt;&gt;"&amp;""),ROUND($AE$237,1),"")</f>
        <v>28</v>
      </c>
      <c r="BI664" s="105">
        <f>IF(COUNTIFS($Z$235,"&lt;&gt;"&amp;""),ROUND(($AF$237+$AG$237+$AH$237),1),"")</f>
        <v>28</v>
      </c>
      <c r="BJ664" s="105">
        <f>IF(COUNTIFS($Z$235,"&lt;&gt;"&amp;""),ROUND(($AE$237+$AF$237+$AG$237+$AH$237),1),"")</f>
        <v>56</v>
      </c>
      <c r="BK664" s="101"/>
      <c r="BL664" s="105"/>
      <c r="BM664" s="105"/>
      <c r="BN664" s="101"/>
      <c r="BO664" s="105"/>
      <c r="BP664" s="105"/>
      <c r="BQ664" s="105">
        <f>IF(COUNTIFS($Z$235,"&lt;&gt;"&amp;""),IF($AK$237&lt;&gt;"",ROUND($AK$237/14,1),""),"")</f>
        <v>4.9000000000000004</v>
      </c>
      <c r="BR664" s="105">
        <f>IF(COUNTIFS($Z$235,"&lt;&gt;"&amp;""),IF($AK$237&lt;&gt;"",ROUND($AK$237,1),""),"")</f>
        <v>69</v>
      </c>
      <c r="BS664" s="105">
        <f>IF($AZ664="","",$AC$237)</f>
        <v>5</v>
      </c>
      <c r="BT664" s="104" t="str">
        <f>IF(COUNTIFS($Z$235,"&lt;&gt;"&amp;""),$AJ$237,"")</f>
        <v>DS</v>
      </c>
      <c r="BU664" s="104">
        <f t="shared" si="193"/>
        <v>8.9</v>
      </c>
      <c r="BV664" s="105">
        <f t="shared" si="194"/>
        <v>125</v>
      </c>
      <c r="BW664" s="101" t="str">
        <f t="shared" si="186"/>
        <v>2026</v>
      </c>
      <c r="BY664" s="4"/>
      <c r="BZ664" s="4"/>
      <c r="CA664" s="4"/>
      <c r="CB664" s="4"/>
      <c r="CC664" s="4"/>
      <c r="CD664" s="4"/>
      <c r="CE664" s="4"/>
      <c r="CF664" s="4"/>
      <c r="CG664" s="5"/>
      <c r="CH664" s="5"/>
      <c r="CI664" s="5"/>
      <c r="CJ664" s="4"/>
      <c r="CK664" s="4"/>
      <c r="CL664" s="4"/>
      <c r="CM664" s="4"/>
      <c r="CN664" s="4"/>
      <c r="CO664" s="4"/>
      <c r="CP664" s="4"/>
      <c r="CQ664" s="4"/>
      <c r="CR664" s="4"/>
      <c r="CS664" s="5"/>
      <c r="CT664" s="5"/>
    </row>
    <row r="665" spans="50:98" ht="21" hidden="1" customHeight="1" x14ac:dyDescent="0.25">
      <c r="AX665" s="218" t="str">
        <f>$Z$240</f>
        <v>L021.23.07.S1-13</v>
      </c>
      <c r="AY665" s="105">
        <v>13</v>
      </c>
      <c r="AZ665" s="105" t="str">
        <f>IF(COUNTIFS($Z$238,"&lt;&gt;"&amp;""),$Z$238,"")</f>
        <v>Disciplină opțională 7-10  
Robotică (Set AIA.4.1)</v>
      </c>
      <c r="BA665" s="105">
        <f t="shared" si="190"/>
        <v>4</v>
      </c>
      <c r="BB665" s="105" t="str">
        <f t="shared" si="191"/>
        <v>7</v>
      </c>
      <c r="BC665" s="105" t="str">
        <f>IF($AZ665="","",$AD$240)</f>
        <v>E</v>
      </c>
      <c r="BD665" s="105" t="str">
        <f>IF($AZ665="","","DO")</f>
        <v>DO</v>
      </c>
      <c r="BE665" s="105">
        <f>IF(COUNTIFS($Z$238,"&lt;&gt;"&amp;""),ROUND($AE$240/14,1),"")</f>
        <v>2</v>
      </c>
      <c r="BF665" s="105">
        <f>IF(COUNTIFS($Z$238,"&lt;&gt;"&amp;""),ROUND(($AF$240+$AG$240+$AH$240)/14,1),"")</f>
        <v>2</v>
      </c>
      <c r="BG665" s="105">
        <f>IF(COUNTIFS($Z$238,"&lt;&gt;"&amp;""),ROUND(($AE$240+$AF$240+$AG$240+$AH$240)/14,1),"")</f>
        <v>4</v>
      </c>
      <c r="BH665" s="105">
        <f>IF(COUNTIFS($Z$238,"&lt;&gt;"&amp;""),ROUND($AE$240,1),"")</f>
        <v>28</v>
      </c>
      <c r="BI665" s="105">
        <f>IF(COUNTIFS($Z$238,"&lt;&gt;"&amp;""),ROUND(($AF$240+$AG$240+$AH$240),1),"")</f>
        <v>28</v>
      </c>
      <c r="BJ665" s="105">
        <f>IF(COUNTIFS($Z$238,"&lt;&gt;"&amp;""),ROUND(($AE$240+$AF$240+$AG$240+$AH$240),1),"")</f>
        <v>56</v>
      </c>
      <c r="BK665" s="105"/>
      <c r="BL665" s="105"/>
      <c r="BM665" s="105"/>
      <c r="BN665" s="105"/>
      <c r="BO665" s="105"/>
      <c r="BP665" s="105"/>
      <c r="BQ665" s="105">
        <f>IF(COUNTIFS($Z$238,"&lt;&gt;"&amp;""),IF($AK$240&lt;&gt;"",ROUND($AK$240/14,1),""),"")</f>
        <v>4.9000000000000004</v>
      </c>
      <c r="BR665" s="105">
        <f>IF(COUNTIFS($Z$238,"&lt;&gt;"&amp;""),IF($AK$240&lt;&gt;"",ROUND($AK$240,1),""),"")</f>
        <v>69</v>
      </c>
      <c r="BS665" s="105">
        <f>IF($AZ665="","",$AC$240)</f>
        <v>5</v>
      </c>
      <c r="BT665" s="104" t="str">
        <f>IF(COUNTIFS($Z$238,"&lt;&gt;"&amp;""),$AJ$240,"")</f>
        <v>DS</v>
      </c>
      <c r="BU665" s="104">
        <f t="shared" ref="BU665:BU678" si="195">IF($AZ665="","",IF($BG665&lt;&gt;"",$BG665,0)+IF($BM665&lt;&gt;"",$BM665,0)+IF($BQ665&lt;&gt;"",$BQ665,0))</f>
        <v>8.9</v>
      </c>
      <c r="BV665" s="105">
        <f t="shared" ref="BV665:BV678" si="196">IF($AZ665="","",IF($BJ665&lt;&gt;"",$BJ665,0)+IF($BP665&lt;&gt;"",$BP665,0)+IF($BR665&lt;&gt;"",$BR665,0))</f>
        <v>125</v>
      </c>
      <c r="BW665" s="101" t="str">
        <f t="shared" si="186"/>
        <v>2026</v>
      </c>
      <c r="BY665" s="4"/>
      <c r="BZ665" s="4"/>
      <c r="CA665" s="4"/>
      <c r="CB665" s="4"/>
      <c r="CC665" s="4"/>
      <c r="CD665" s="4"/>
      <c r="CE665" s="4"/>
      <c r="CF665" s="4"/>
      <c r="CG665" s="5"/>
      <c r="CH665" s="5"/>
      <c r="CI665" s="5"/>
      <c r="CJ665" s="4"/>
      <c r="CK665" s="4"/>
      <c r="CL665" s="4"/>
      <c r="CM665" s="4"/>
      <c r="CN665" s="4"/>
      <c r="CO665" s="4"/>
      <c r="CP665" s="4"/>
      <c r="CQ665" s="4"/>
      <c r="CR665" s="4"/>
      <c r="CS665" s="5"/>
      <c r="CT665" s="5"/>
    </row>
    <row r="666" spans="50:98" ht="21" hidden="1" customHeight="1" x14ac:dyDescent="0.25">
      <c r="AX666" s="218" t="str">
        <f>$Z$267</f>
        <v>L021.23.07.S1-14</v>
      </c>
      <c r="AY666" s="105">
        <v>14</v>
      </c>
      <c r="AZ666" s="105" t="str">
        <f>IF(COUNTIFS($Z$265,"&lt;&gt;"&amp;""),$Z$265,"")</f>
        <v>Disciplină opțională 7-10
Conducerea asistată de calculator a proceselor de fabricație (Set AIA.4.1)</v>
      </c>
      <c r="BA666" s="105">
        <f t="shared" si="190"/>
        <v>4</v>
      </c>
      <c r="BB666" s="105" t="str">
        <f t="shared" si="191"/>
        <v>7</v>
      </c>
      <c r="BC666" s="105" t="str">
        <f>IF($AZ666="","",$AD$267)</f>
        <v>E</v>
      </c>
      <c r="BD666" s="105" t="str">
        <f t="shared" ref="BD666:BD678" si="197">IF($AZ666="","","DO")</f>
        <v>DO</v>
      </c>
      <c r="BE666" s="105">
        <f>IF(COUNTIFS($Z$265,"&lt;&gt;"&amp;""),ROUND($AE$267/14,1),"")</f>
        <v>2</v>
      </c>
      <c r="BF666" s="105">
        <f>IF(COUNTIFS($Z$265,"&lt;&gt;"&amp;""),ROUND(($AF$267+$AG$267+$AH$267)/14,1),"")</f>
        <v>2</v>
      </c>
      <c r="BG666" s="105">
        <f>IF(COUNTIFS($Z$265,"&lt;&gt;"&amp;""),ROUND(($AE$267+$AF$267+$AG$267+$AH$267)/14,1),"")</f>
        <v>4</v>
      </c>
      <c r="BH666" s="105">
        <f>IF(COUNTIFS($Z$265,"&lt;&gt;"&amp;""),ROUND($AE$267,1),"")</f>
        <v>28</v>
      </c>
      <c r="BI666" s="105">
        <f>IF(COUNTIFS($Z$265,"&lt;&gt;"&amp;""),ROUND(($AF$267+$AG$267+$AH$267),1),"")</f>
        <v>28</v>
      </c>
      <c r="BJ666" s="105">
        <f>IF(COUNTIFS($Z$265,"&lt;&gt;"&amp;""),ROUND(($AE$267+$AF$267+$AG$267+$AH$267),1),"")</f>
        <v>56</v>
      </c>
      <c r="BK666" s="101"/>
      <c r="BL666" s="105"/>
      <c r="BM666" s="105"/>
      <c r="BN666" s="101"/>
      <c r="BO666" s="105"/>
      <c r="BP666" s="105"/>
      <c r="BQ666" s="105">
        <f>IF(COUNTIFS($Z$265,"&lt;&gt;"&amp;""),IF($AK$267&lt;&gt;"",ROUND($AK$267/14,1),""),"")</f>
        <v>4.9000000000000004</v>
      </c>
      <c r="BR666" s="105">
        <f>IF(COUNTIFS($Z$265,"&lt;&gt;"&amp;""),IF($AK$267&lt;&gt;"",ROUND($AK$267,1),""),"")</f>
        <v>69</v>
      </c>
      <c r="BS666" s="105">
        <f>IF($AZ666="","",$AC$267)</f>
        <v>5</v>
      </c>
      <c r="BT666" s="104" t="str">
        <f>IF(COUNTIFS($Z$265,"&lt;&gt;"&amp;""),$AJ$267,"")</f>
        <v>DS</v>
      </c>
      <c r="BU666" s="104">
        <f t="shared" si="195"/>
        <v>8.9</v>
      </c>
      <c r="BV666" s="105">
        <f t="shared" si="196"/>
        <v>125</v>
      </c>
      <c r="BW666" s="101" t="str">
        <f t="shared" si="186"/>
        <v>2026</v>
      </c>
      <c r="BY666" s="4"/>
      <c r="BZ666" s="4"/>
      <c r="CA666" s="4"/>
      <c r="CB666" s="4"/>
      <c r="CC666" s="4"/>
      <c r="CD666" s="4"/>
      <c r="CE666" s="4"/>
      <c r="CF666" s="4"/>
      <c r="CG666" s="5"/>
      <c r="CH666" s="5"/>
      <c r="CI666" s="5"/>
      <c r="CJ666" s="4"/>
      <c r="CK666" s="4"/>
      <c r="CL666" s="4"/>
      <c r="CM666" s="4"/>
      <c r="CN666" s="4"/>
      <c r="CO666" s="4"/>
      <c r="CP666" s="4"/>
      <c r="CQ666" s="4"/>
      <c r="CR666" s="4"/>
      <c r="CS666" s="5"/>
      <c r="CT666" s="5"/>
    </row>
    <row r="667" spans="50:98" ht="21" hidden="1" customHeight="1" x14ac:dyDescent="0.25">
      <c r="AX667" s="218" t="str">
        <f>$Z$270</f>
        <v>L021.23.07.S1-15</v>
      </c>
      <c r="AY667" s="101">
        <v>15</v>
      </c>
      <c r="AZ667" s="105" t="str">
        <f>IF(COUNTIFS($Z$268,"&lt;&gt;"&amp;""),$Z$268,"")</f>
        <v>Disciplină opțională 7-10
Implementarea sistemelor de conducere automată (Set AIA.4.1)</v>
      </c>
      <c r="BA667" s="105">
        <f t="shared" si="190"/>
        <v>4</v>
      </c>
      <c r="BB667" s="105" t="str">
        <f t="shared" si="191"/>
        <v>7</v>
      </c>
      <c r="BC667" s="105" t="str">
        <f>IF($AZ667="","",$AD$270)</f>
        <v>E</v>
      </c>
      <c r="BD667" s="105" t="str">
        <f t="shared" si="197"/>
        <v>DO</v>
      </c>
      <c r="BE667" s="105">
        <f>IF(COUNTIFS($Z$268,"&lt;&gt;"&amp;""),ROUND($AE$270/14,1),"")</f>
        <v>2</v>
      </c>
      <c r="BF667" s="105">
        <f>IF(COUNTIFS($Z$268,"&lt;&gt;"&amp;""),ROUND(($AF$270+$AG$270+$AH$270)/14,1),"")</f>
        <v>2</v>
      </c>
      <c r="BG667" s="105">
        <f>IF(COUNTIFS($Z$268,"&lt;&gt;"&amp;""),ROUND(($AE$270+$AF$270+$AG$270+$AH$270)/14,1),"")</f>
        <v>4</v>
      </c>
      <c r="BH667" s="105">
        <f>IF(COUNTIFS($Z$268,"&lt;&gt;"&amp;""),ROUND($AE$270,1),"")</f>
        <v>28</v>
      </c>
      <c r="BI667" s="105">
        <f>IF(COUNTIFS($Z$268,"&lt;&gt;"&amp;""),ROUND(($AF$270+$AG$270+$AH$270),1),"")</f>
        <v>28</v>
      </c>
      <c r="BJ667" s="105">
        <f>IF(COUNTIFS($Z$268,"&lt;&gt;"&amp;""),ROUND(($AE$270+$AF$270+$AG$270+$AH$270),1),"")</f>
        <v>56</v>
      </c>
      <c r="BK667" s="101"/>
      <c r="BL667" s="105"/>
      <c r="BM667" s="105"/>
      <c r="BN667" s="101"/>
      <c r="BO667" s="105"/>
      <c r="BP667" s="105"/>
      <c r="BQ667" s="105">
        <f>IF(COUNTIFS($Z$268,"&lt;&gt;"&amp;""),IF($AK$270&lt;&gt;"",ROUND($AK$270/14,1),""),"")</f>
        <v>4.9000000000000004</v>
      </c>
      <c r="BR667" s="105">
        <f>IF(COUNTIFS($Z$268,"&lt;&gt;"&amp;""),IF($AK$270&lt;&gt;"",ROUND($AK$270,1),""),"")</f>
        <v>69</v>
      </c>
      <c r="BS667" s="105">
        <f>IF($AZ667="","",$AC$270)</f>
        <v>5</v>
      </c>
      <c r="BT667" s="104" t="str">
        <f>IF(COUNTIFS($Z$268,"&lt;&gt;"&amp;""),$AJ$270,"")</f>
        <v>DS</v>
      </c>
      <c r="BU667" s="104">
        <f t="shared" si="195"/>
        <v>8.9</v>
      </c>
      <c r="BV667" s="105">
        <f t="shared" si="196"/>
        <v>125</v>
      </c>
      <c r="BW667" s="101" t="str">
        <f t="shared" si="186"/>
        <v>2026</v>
      </c>
      <c r="BY667" s="4"/>
      <c r="BZ667" s="4"/>
      <c r="CA667" s="4"/>
      <c r="CB667" s="4"/>
      <c r="CC667" s="4"/>
      <c r="CD667" s="4"/>
      <c r="CE667" s="4"/>
      <c r="CF667" s="4"/>
      <c r="CG667" s="5"/>
      <c r="CH667" s="5"/>
      <c r="CI667" s="5"/>
      <c r="CJ667" s="4"/>
      <c r="CK667" s="4"/>
      <c r="CL667" s="4"/>
      <c r="CM667" s="4"/>
      <c r="CN667" s="4"/>
      <c r="CO667" s="4"/>
      <c r="CP667" s="4"/>
      <c r="CQ667" s="4"/>
      <c r="CR667" s="4"/>
      <c r="CS667" s="5"/>
      <c r="CT667" s="5"/>
    </row>
    <row r="668" spans="50:98" ht="21" hidden="1" customHeight="1" x14ac:dyDescent="0.25">
      <c r="AX668" s="218" t="str">
        <f>$Z$273</f>
        <v>L021.23.07.S1-16</v>
      </c>
      <c r="AY668" s="101">
        <v>16</v>
      </c>
      <c r="AZ668" s="105" t="str">
        <f>IF(COUNTIFS($Z$271,"&lt;&gt;"&amp;""),$Z$271,"")</f>
        <v>Disciplină opțională 7-10  
Sisteme de achiziții de date (Set AIA.4.1)</v>
      </c>
      <c r="BA668" s="105">
        <f t="shared" si="190"/>
        <v>4</v>
      </c>
      <c r="BB668" s="105" t="str">
        <f t="shared" si="191"/>
        <v>7</v>
      </c>
      <c r="BC668" s="105" t="str">
        <f>IF($AZ668="","",$AD$273)</f>
        <v>E</v>
      </c>
      <c r="BD668" s="105" t="str">
        <f t="shared" si="197"/>
        <v>DO</v>
      </c>
      <c r="BE668" s="105">
        <f>IF(COUNTIFS($Z$271,"&lt;&gt;"&amp;""),ROUND($AE$273/14,1),"")</f>
        <v>2</v>
      </c>
      <c r="BF668" s="105">
        <f>IF(COUNTIFS($Z$271,"&lt;&gt;"&amp;""),ROUND(($AF$273+$AG$273+$AH$273)/14,1),"")</f>
        <v>2</v>
      </c>
      <c r="BG668" s="105">
        <f>IF(COUNTIFS($Z$271,"&lt;&gt;"&amp;""),ROUND(($AE$273+$AF$273+$AG$273+$AH$273)/14,1),"")</f>
        <v>4</v>
      </c>
      <c r="BH668" s="105">
        <f>IF(COUNTIFS($Z$271,"&lt;&gt;"&amp;""),ROUND($AE$273,1),"")</f>
        <v>28</v>
      </c>
      <c r="BI668" s="105">
        <f>IF(COUNTIFS($Z$271,"&lt;&gt;"&amp;""),ROUND(($AF$273+$AG$273+$AH$273),1),"")</f>
        <v>28</v>
      </c>
      <c r="BJ668" s="105">
        <f>IF(COUNTIFS($Z$271,"&lt;&gt;"&amp;""),ROUND(($AE$273+$AF$273+$AG$273+$AH$273),1),"")</f>
        <v>56</v>
      </c>
      <c r="BK668" s="101"/>
      <c r="BL668" s="105"/>
      <c r="BM668" s="105"/>
      <c r="BN668" s="101"/>
      <c r="BO668" s="105"/>
      <c r="BP668" s="105"/>
      <c r="BQ668" s="105">
        <f>IF(COUNTIFS($Z$271,"&lt;&gt;"&amp;""),IF($AK$273&lt;&gt;"",ROUND($AK$273/14,1),""),"")</f>
        <v>4.9000000000000004</v>
      </c>
      <c r="BR668" s="105">
        <f>IF(COUNTIFS($Z$271,"&lt;&gt;"&amp;""),IF($AK$273&lt;&gt;"",ROUND($AK$273,1),""),"")</f>
        <v>69</v>
      </c>
      <c r="BS668" s="105">
        <f>IF($AZ668="","",$AC$273)</f>
        <v>5</v>
      </c>
      <c r="BT668" s="104" t="str">
        <f>IF(COUNTIFS($Z$271,"&lt;&gt;"&amp;""),$AJ$273,"")</f>
        <v>DS</v>
      </c>
      <c r="BU668" s="104">
        <f t="shared" si="195"/>
        <v>8.9</v>
      </c>
      <c r="BV668" s="105">
        <f t="shared" si="196"/>
        <v>125</v>
      </c>
      <c r="BW668" s="101" t="str">
        <f t="shared" si="186"/>
        <v>2026</v>
      </c>
      <c r="BY668" s="4"/>
      <c r="BZ668" s="4"/>
      <c r="CA668" s="4"/>
      <c r="CB668" s="4"/>
      <c r="CC668" s="4"/>
      <c r="CD668" s="4"/>
      <c r="CE668" s="4"/>
      <c r="CF668" s="4"/>
      <c r="CG668" s="5"/>
      <c r="CH668" s="5"/>
      <c r="CI668" s="5"/>
      <c r="CJ668" s="4"/>
      <c r="CK668" s="4"/>
      <c r="CL668" s="4"/>
      <c r="CM668" s="4"/>
      <c r="CN668" s="4"/>
      <c r="CO668" s="4"/>
      <c r="CP668" s="4"/>
      <c r="CQ668" s="4"/>
      <c r="CR668" s="4"/>
      <c r="CS668" s="5"/>
      <c r="CT668" s="5"/>
    </row>
    <row r="669" spans="50:98" ht="21" hidden="1" customHeight="1" x14ac:dyDescent="0.25">
      <c r="AX669" s="218" t="str">
        <f>$Z$276</f>
        <v>L021.23.07.S1-17</v>
      </c>
      <c r="AY669" s="101">
        <v>17</v>
      </c>
      <c r="AZ669" s="105" t="str">
        <f>IF(COUNTIFS($Z$274,"&lt;&gt;"&amp;""),$Z$274,"")</f>
        <v>Disciplină opțională 7-10  
Limbaje de asamblare (Set AIA.4.1)</v>
      </c>
      <c r="BA669" s="105">
        <f t="shared" si="190"/>
        <v>4</v>
      </c>
      <c r="BB669" s="105" t="str">
        <f t="shared" si="191"/>
        <v>7</v>
      </c>
      <c r="BC669" s="105" t="str">
        <f>IF($AZ669="","",$AD$276)</f>
        <v>E</v>
      </c>
      <c r="BD669" s="105" t="str">
        <f t="shared" si="197"/>
        <v>DO</v>
      </c>
      <c r="BE669" s="105">
        <f>IF(COUNTIFS($Z$274,"&lt;&gt;"&amp;""),ROUND($AE$276/14,1),"")</f>
        <v>2</v>
      </c>
      <c r="BF669" s="105">
        <f>IF(COUNTIFS($Z$274,"&lt;&gt;"&amp;""),ROUND(($AF$276+$AG$276+$AH$276)/14,1),"")</f>
        <v>2</v>
      </c>
      <c r="BG669" s="105">
        <f>IF(COUNTIFS($Z$274,"&lt;&gt;"&amp;""),ROUND(($AE$276+$AF$276+$AG$276+$AH$276)/14,1),"")</f>
        <v>4</v>
      </c>
      <c r="BH669" s="105">
        <f>IF(COUNTIFS($Z$274,"&lt;&gt;"&amp;""),ROUND($AE$276,1),"")</f>
        <v>28</v>
      </c>
      <c r="BI669" s="105">
        <f>IF(COUNTIFS($Z$274,"&lt;&gt;"&amp;""),ROUND(($AF$276+$AG$276+$AH$276),1),"")</f>
        <v>28</v>
      </c>
      <c r="BJ669" s="105">
        <f>IF(COUNTIFS($Z$274,"&lt;&gt;"&amp;""),ROUND(($AE$276+$AF$276+$AG$276+$AH$276),1),"")</f>
        <v>56</v>
      </c>
      <c r="BK669" s="101"/>
      <c r="BL669" s="105"/>
      <c r="BM669" s="105"/>
      <c r="BN669" s="101"/>
      <c r="BO669" s="105"/>
      <c r="BP669" s="105"/>
      <c r="BQ669" s="105">
        <f>IF(COUNTIFS($Z$274,"&lt;&gt;"&amp;""),IF($AK$276&lt;&gt;"",ROUND($AK$276/14,1),""),"")</f>
        <v>4.9000000000000004</v>
      </c>
      <c r="BR669" s="105">
        <f>IF(COUNTIFS($Z$274,"&lt;&gt;"&amp;""),IF($AK$276&lt;&gt;"",ROUND($AK$276,1),""),"")</f>
        <v>69</v>
      </c>
      <c r="BS669" s="105">
        <f>IF($AZ669="","",$AC$276)</f>
        <v>5</v>
      </c>
      <c r="BT669" s="104" t="str">
        <f>IF(COUNTIFS($Z$274,"&lt;&gt;"&amp;""),$AJ$276,"")</f>
        <v>DS</v>
      </c>
      <c r="BU669" s="104">
        <f t="shared" si="195"/>
        <v>8.9</v>
      </c>
      <c r="BV669" s="105">
        <f t="shared" si="196"/>
        <v>125</v>
      </c>
      <c r="BW669" s="101" t="str">
        <f t="shared" si="186"/>
        <v>2026</v>
      </c>
      <c r="BY669" s="4"/>
      <c r="BZ669" s="4"/>
      <c r="CA669" s="4"/>
      <c r="CB669" s="4"/>
      <c r="CC669" s="4"/>
      <c r="CD669" s="4"/>
      <c r="CE669" s="4"/>
      <c r="CF669" s="4"/>
      <c r="CG669" s="5"/>
      <c r="CH669" s="5"/>
      <c r="CI669" s="5"/>
      <c r="CJ669" s="4"/>
      <c r="CK669" s="4"/>
      <c r="CL669" s="4"/>
      <c r="CM669" s="4"/>
      <c r="CN669" s="4"/>
      <c r="CO669" s="4"/>
      <c r="CP669" s="4"/>
      <c r="CQ669" s="4"/>
      <c r="CR669" s="4"/>
      <c r="CS669" s="5"/>
      <c r="CT669" s="5"/>
    </row>
    <row r="670" spans="50:98" ht="21" hidden="1" customHeight="1" x14ac:dyDescent="0.25">
      <c r="AX670" s="218" t="str">
        <f>$Z$279</f>
        <v>L021.23.07.S1-18</v>
      </c>
      <c r="AY670" s="101">
        <v>18</v>
      </c>
      <c r="AZ670" s="105" t="str">
        <f>IF(COUNTIFS($Z$277,"&lt;&gt;"&amp;""),$Z$277,"")</f>
        <v>Disciplină opțională 7-10  
Tehnici de învățare automată (Set AIA.4.1)</v>
      </c>
      <c r="BA670" s="105">
        <f t="shared" si="190"/>
        <v>4</v>
      </c>
      <c r="BB670" s="105" t="str">
        <f t="shared" si="191"/>
        <v>7</v>
      </c>
      <c r="BC670" s="105" t="str">
        <f>IF($AZ670="","",$AD$279)</f>
        <v>E</v>
      </c>
      <c r="BD670" s="105" t="str">
        <f t="shared" si="197"/>
        <v>DO</v>
      </c>
      <c r="BE670" s="105">
        <f>IF(COUNTIFS($Z$277,"&lt;&gt;"&amp;""),ROUND($AE$279/14,1),"")</f>
        <v>2</v>
      </c>
      <c r="BF670" s="105">
        <f>IF(COUNTIFS($Z$277,"&lt;&gt;"&amp;""),ROUND(($AF$279+$AG$279+$AH$279)/14,1),"")</f>
        <v>2</v>
      </c>
      <c r="BG670" s="105">
        <f>IF(COUNTIFS($Z$277,"&lt;&gt;"&amp;""),ROUND(($AE$279+$AF$279+$AG$279+$AH$279)/14,1),"")</f>
        <v>4</v>
      </c>
      <c r="BH670" s="105">
        <f>IF(COUNTIFS($Z$277,"&lt;&gt;"&amp;""),ROUND($AE$279,1),"")</f>
        <v>28</v>
      </c>
      <c r="BI670" s="105">
        <f>IF(COUNTIFS($Z$277,"&lt;&gt;"&amp;""),ROUND(($AF$279+$AG$279+$AH$279),1),"")</f>
        <v>28</v>
      </c>
      <c r="BJ670" s="105">
        <f>IF(COUNTIFS($Z$277,"&lt;&gt;"&amp;""),ROUND(($AE$279+$AF$279+$AG$279+$AH$279),1),"")</f>
        <v>56</v>
      </c>
      <c r="BK670" s="101"/>
      <c r="BL670" s="105"/>
      <c r="BM670" s="105"/>
      <c r="BN670" s="101"/>
      <c r="BO670" s="105"/>
      <c r="BP670" s="105"/>
      <c r="BQ670" s="105">
        <f>IF(COUNTIFS($Z$277,"&lt;&gt;"&amp;""),IF($AK$279&lt;&gt;"",ROUND($AK$279/14,1),""),"")</f>
        <v>4.9000000000000004</v>
      </c>
      <c r="BR670" s="105">
        <f>IF(COUNTIFS($Z$277,"&lt;&gt;"&amp;""),IF($AK$279&lt;&gt;"",ROUND($AK$279,1),""),"")</f>
        <v>69</v>
      </c>
      <c r="BS670" s="105">
        <f>IF($AZ670="","",$AC$279)</f>
        <v>5</v>
      </c>
      <c r="BT670" s="104" t="str">
        <f>IF(COUNTIFS($Z$277,"&lt;&gt;"&amp;""),$AJ$279,"")</f>
        <v>DS</v>
      </c>
      <c r="BU670" s="104">
        <f t="shared" si="195"/>
        <v>8.9</v>
      </c>
      <c r="BV670" s="105">
        <f t="shared" si="196"/>
        <v>125</v>
      </c>
      <c r="BW670" s="101" t="str">
        <f t="shared" si="186"/>
        <v>2026</v>
      </c>
      <c r="BY670" s="4"/>
      <c r="BZ670" s="4"/>
      <c r="CA670" s="4"/>
      <c r="CB670" s="4"/>
      <c r="CC670" s="4"/>
      <c r="CD670" s="4"/>
      <c r="CE670" s="4"/>
      <c r="CF670" s="4"/>
      <c r="CG670" s="5"/>
      <c r="CH670" s="5"/>
      <c r="CI670" s="5"/>
      <c r="CJ670" s="4"/>
      <c r="CK670" s="4"/>
      <c r="CL670" s="4"/>
      <c r="CM670" s="4"/>
      <c r="CN670" s="4"/>
      <c r="CO670" s="4"/>
      <c r="CP670" s="4"/>
      <c r="CQ670" s="4"/>
      <c r="CR670" s="4"/>
      <c r="CS670" s="5"/>
      <c r="CT670" s="5"/>
    </row>
    <row r="671" spans="50:98" ht="21" hidden="1" customHeight="1" x14ac:dyDescent="0.25">
      <c r="AX671" s="218" t="str">
        <f>$Z$282</f>
        <v>L021.23.07.S1-19</v>
      </c>
      <c r="AY671" s="101">
        <v>19</v>
      </c>
      <c r="AZ671" s="105" t="str">
        <f>IF(COUNTIFS($Z$280,"&lt;&gt;"&amp;""),$Z$280,"")</f>
        <v>Disciplină opțională 7-10  
Programarea aplicațiilor internet (Set AIA.4.1)</v>
      </c>
      <c r="BA671" s="105">
        <f t="shared" si="190"/>
        <v>4</v>
      </c>
      <c r="BB671" s="105" t="str">
        <f t="shared" si="191"/>
        <v>7</v>
      </c>
      <c r="BC671" s="105" t="str">
        <f>IF($AZ671="","",$AD$282)</f>
        <v>E</v>
      </c>
      <c r="BD671" s="105" t="str">
        <f t="shared" si="197"/>
        <v>DO</v>
      </c>
      <c r="BE671" s="105">
        <f>IF(COUNTIFS($Z$280,"&lt;&gt;"&amp;""),ROUND($AE$282/14,1),"")</f>
        <v>2</v>
      </c>
      <c r="BF671" s="105">
        <f>IF(COUNTIFS($Z$280,"&lt;&gt;"&amp;""),ROUND(($AF$282+$AG$282+$AH$282)/14,1),"")</f>
        <v>2</v>
      </c>
      <c r="BG671" s="105">
        <f>IF(COUNTIFS($Z$280,"&lt;&gt;"&amp;""),ROUND(($AE$282+$AF$282+$AG$282+$AH$282)/14,1),"")</f>
        <v>4</v>
      </c>
      <c r="BH671" s="105">
        <f>IF(COUNTIFS($Z$280,"&lt;&gt;"&amp;""),ROUND($AE$282,1),"")</f>
        <v>28</v>
      </c>
      <c r="BI671" s="105">
        <f>IF(COUNTIFS($Z$280,"&lt;&gt;"&amp;""),ROUND(($AF$282+$AG$282+$AH$282),1),"")</f>
        <v>28</v>
      </c>
      <c r="BJ671" s="105">
        <f>IF(COUNTIFS($Z$280,"&lt;&gt;"&amp;""),ROUND(($AE$282+$AF$282+$AG$282+$AH$282),1),"")</f>
        <v>56</v>
      </c>
      <c r="BK671" s="101"/>
      <c r="BL671" s="105"/>
      <c r="BM671" s="105"/>
      <c r="BN671" s="101"/>
      <c r="BO671" s="105"/>
      <c r="BP671" s="105"/>
      <c r="BQ671" s="105">
        <f>IF(COUNTIFS($Z$280,"&lt;&gt;"&amp;""),IF($AK$282&lt;&gt;"",ROUND($AK$282/14,1),""),"")</f>
        <v>4.9000000000000004</v>
      </c>
      <c r="BR671" s="105">
        <f>IF(COUNTIFS($Z$280,"&lt;&gt;"&amp;""),IF($AK$282&lt;&gt;"",ROUND($AK$282,1),""),"")</f>
        <v>69</v>
      </c>
      <c r="BS671" s="105">
        <f>IF($AZ671="","",$AC$282)</f>
        <v>5</v>
      </c>
      <c r="BT671" s="104" t="str">
        <f>IF(COUNTIFS($Z$280,"&lt;&gt;"&amp;""),$AJ$282,"")</f>
        <v>DS</v>
      </c>
      <c r="BU671" s="104">
        <f t="shared" si="195"/>
        <v>8.9</v>
      </c>
      <c r="BV671" s="105">
        <f t="shared" si="196"/>
        <v>125</v>
      </c>
      <c r="BW671" s="101" t="str">
        <f t="shared" si="186"/>
        <v>2026</v>
      </c>
      <c r="BY671" s="4"/>
      <c r="BZ671" s="4"/>
      <c r="CA671" s="4"/>
      <c r="CB671" s="4"/>
      <c r="CC671" s="4"/>
      <c r="CD671" s="4"/>
      <c r="CE671" s="4"/>
      <c r="CF671" s="4"/>
      <c r="CG671" s="5"/>
      <c r="CH671" s="5"/>
      <c r="CI671" s="5"/>
      <c r="CJ671" s="4"/>
      <c r="CK671" s="4"/>
      <c r="CL671" s="4"/>
      <c r="CM671" s="4"/>
      <c r="CN671" s="4"/>
      <c r="CO671" s="4"/>
      <c r="CP671" s="4"/>
      <c r="CQ671" s="4"/>
      <c r="CR671" s="4"/>
      <c r="CS671" s="5"/>
      <c r="CT671" s="5"/>
    </row>
    <row r="672" spans="50:98" ht="21" hidden="1" customHeight="1" x14ac:dyDescent="0.25">
      <c r="AX672" s="218" t="str">
        <f>$Z$285</f>
        <v>L021.23.07.S1-20</v>
      </c>
      <c r="AY672" s="101">
        <v>20</v>
      </c>
      <c r="AZ672" s="105" t="str">
        <f>IF(COUNTIFS($Z$283,"&lt;&gt;"&amp;""),$Z$283,"")</f>
        <v>Disciplină opțională 7-10  
Proiectarea interfețelor utilizator și grafică (Set AIA.4.1)</v>
      </c>
      <c r="BA672" s="105">
        <f t="shared" si="190"/>
        <v>4</v>
      </c>
      <c r="BB672" s="105" t="str">
        <f t="shared" si="191"/>
        <v>7</v>
      </c>
      <c r="BC672" s="105" t="str">
        <f>IF($AZ672="","",$AD$285)</f>
        <v>E</v>
      </c>
      <c r="BD672" s="105" t="str">
        <f t="shared" si="197"/>
        <v>DO</v>
      </c>
      <c r="BE672" s="105">
        <f>IF(COUNTIFS($Z$283,"&lt;&gt;"&amp;""),ROUND($AE$285/14,1),"")</f>
        <v>2</v>
      </c>
      <c r="BF672" s="105">
        <f>IF(COUNTIFS($Z$283,"&lt;&gt;"&amp;""),ROUND(($AF$285+$AG$285+$AH$285)/14,1),"")</f>
        <v>2</v>
      </c>
      <c r="BG672" s="105">
        <f>IF(COUNTIFS($Z$283,"&lt;&gt;"&amp;""),ROUND(($AE$285+$AF$285+$AG$285+$AH$285)/14,1),"")</f>
        <v>4</v>
      </c>
      <c r="BH672" s="105">
        <f>IF(COUNTIFS($Z$283,"&lt;&gt;"&amp;""),ROUND($AE$285,1),"")</f>
        <v>28</v>
      </c>
      <c r="BI672" s="105">
        <f>IF(COUNTIFS($Z$283,"&lt;&gt;"&amp;""),ROUND(($AF$285+$AG$285+$AH$285),1),"")</f>
        <v>28</v>
      </c>
      <c r="BJ672" s="105">
        <f>IF(COUNTIFS($Z$283,"&lt;&gt;"&amp;""),ROUND(($AE$285+$AF$285+$AG$285+$AH$285),1),"")</f>
        <v>56</v>
      </c>
      <c r="BK672" s="101"/>
      <c r="BL672" s="105"/>
      <c r="BM672" s="105"/>
      <c r="BN672" s="101"/>
      <c r="BO672" s="105"/>
      <c r="BP672" s="105"/>
      <c r="BQ672" s="105">
        <f>IF(COUNTIFS($Z$283,"&lt;&gt;"&amp;""),IF($AK$285&lt;&gt;"",ROUND($AK$285/14,1),""),"")</f>
        <v>4.9000000000000004</v>
      </c>
      <c r="BR672" s="105">
        <f>IF(COUNTIFS($Z$283,"&lt;&gt;"&amp;""),IF($AK$285&lt;&gt;"",ROUND($AK$285,1),""),"")</f>
        <v>69</v>
      </c>
      <c r="BS672" s="105">
        <f>IF($AZ672="","",$AC$285)</f>
        <v>5</v>
      </c>
      <c r="BT672" s="104" t="str">
        <f>IF(COUNTIFS($Z$283,"&lt;&gt;"&amp;""),$AJ$285,"")</f>
        <v>DS</v>
      </c>
      <c r="BU672" s="104">
        <f t="shared" si="195"/>
        <v>8.9</v>
      </c>
      <c r="BV672" s="105">
        <f t="shared" si="196"/>
        <v>125</v>
      </c>
      <c r="BW672" s="101" t="str">
        <f t="shared" si="186"/>
        <v>2026</v>
      </c>
      <c r="BY672" s="4"/>
      <c r="BZ672" s="4"/>
      <c r="CA672" s="4"/>
      <c r="CB672" s="4"/>
      <c r="CC672" s="4"/>
      <c r="CD672" s="4"/>
      <c r="CE672" s="4"/>
      <c r="CF672" s="4"/>
      <c r="CG672" s="5"/>
      <c r="CH672" s="5"/>
      <c r="CI672" s="5"/>
      <c r="CJ672" s="4"/>
      <c r="CK672" s="4"/>
      <c r="CL672" s="4"/>
      <c r="CM672" s="4"/>
      <c r="CN672" s="4"/>
      <c r="CO672" s="4"/>
      <c r="CP672" s="4"/>
      <c r="CQ672" s="4"/>
      <c r="CR672" s="4"/>
      <c r="CS672" s="5"/>
      <c r="CT672" s="5"/>
    </row>
    <row r="673" spans="50:98" ht="21" hidden="1" customHeight="1" x14ac:dyDescent="0.25">
      <c r="AX673" s="218" t="str">
        <f>$Z$288</f>
        <v>L021.23.07.S1-21</v>
      </c>
      <c r="AY673" s="101">
        <v>21</v>
      </c>
      <c r="AZ673" s="105" t="str">
        <f>IF(COUNTIFS($Z$286,"&lt;&gt;"&amp;""),$Z$286,"")</f>
        <v>Disciplină opțională 7-10  
Programare vizuală (Set AIA.4.1)</v>
      </c>
      <c r="BA673" s="105">
        <f t="shared" si="190"/>
        <v>4</v>
      </c>
      <c r="BB673" s="105" t="str">
        <f t="shared" si="191"/>
        <v>7</v>
      </c>
      <c r="BC673" s="105" t="str">
        <f>IF($AZ673="","",$AD$288)</f>
        <v>E</v>
      </c>
      <c r="BD673" s="105" t="str">
        <f t="shared" si="197"/>
        <v>DO</v>
      </c>
      <c r="BE673" s="105">
        <f>IF(COUNTIFS($Z$286,"&lt;&gt;"&amp;""),ROUND($AE$288/14,1),"")</f>
        <v>2</v>
      </c>
      <c r="BF673" s="105">
        <f>IF(COUNTIFS($Z$286,"&lt;&gt;"&amp;""),ROUND(($AF$288+$AG$288+$AH$288)/14,1),"")</f>
        <v>2</v>
      </c>
      <c r="BG673" s="105">
        <f>IF(COUNTIFS($Z$286,"&lt;&gt;"&amp;""),ROUND(($AE$288+$AF$288+$AG$288+$AH$288)/14,1),"")</f>
        <v>4</v>
      </c>
      <c r="BH673" s="105">
        <f>IF(COUNTIFS($Z$286,"&lt;&gt;"&amp;""),ROUND($AE$288,1),"")</f>
        <v>28</v>
      </c>
      <c r="BI673" s="105">
        <f>IF(COUNTIFS($Z$286,"&lt;&gt;"&amp;""),ROUND(($AF$288+$AG$288+$AH$288),1),"")</f>
        <v>28</v>
      </c>
      <c r="BJ673" s="105">
        <f>IF(COUNTIFS($Z$286,"&lt;&gt;"&amp;""),ROUND(($AE$288+$AF$288+$AG$288+$AH$288),1),"")</f>
        <v>56</v>
      </c>
      <c r="BK673" s="101"/>
      <c r="BL673" s="105"/>
      <c r="BM673" s="105"/>
      <c r="BN673" s="101"/>
      <c r="BO673" s="105"/>
      <c r="BP673" s="105"/>
      <c r="BQ673" s="105">
        <f>IF(COUNTIFS($Z$286,"&lt;&gt;"&amp;""),IF($AK$288&lt;&gt;"",ROUND($AK$288/14,1),""),"")</f>
        <v>4.9000000000000004</v>
      </c>
      <c r="BR673" s="105">
        <f>IF(COUNTIFS($Z$286,"&lt;&gt;"&amp;""),IF($AK$288&lt;&gt;"",ROUND($AK$288,1),""),"")</f>
        <v>69</v>
      </c>
      <c r="BS673" s="105">
        <f>IF($AZ673="","",$AC$288)</f>
        <v>5</v>
      </c>
      <c r="BT673" s="104" t="str">
        <f>IF(COUNTIFS($Z$286,"&lt;&gt;"&amp;""),$AJ$288,"")</f>
        <v>DS</v>
      </c>
      <c r="BU673" s="104">
        <f t="shared" si="195"/>
        <v>8.9</v>
      </c>
      <c r="BV673" s="105">
        <f t="shared" si="196"/>
        <v>125</v>
      </c>
      <c r="BW673" s="101" t="str">
        <f t="shared" si="186"/>
        <v>2026</v>
      </c>
      <c r="BY673" s="4"/>
      <c r="BZ673" s="4"/>
      <c r="CA673" s="4"/>
      <c r="CB673" s="4"/>
      <c r="CC673" s="4"/>
      <c r="CD673" s="4"/>
      <c r="CE673" s="4"/>
      <c r="CF673" s="4"/>
      <c r="CG673" s="5"/>
      <c r="CH673" s="5"/>
      <c r="CI673" s="5"/>
      <c r="CJ673" s="4"/>
      <c r="CK673" s="4"/>
      <c r="CL673" s="4"/>
      <c r="CM673" s="4"/>
      <c r="CN673" s="4"/>
      <c r="CO673" s="4"/>
      <c r="CP673" s="4"/>
      <c r="CQ673" s="4"/>
      <c r="CR673" s="4"/>
      <c r="CS673" s="5"/>
      <c r="CT673" s="5"/>
    </row>
    <row r="674" spans="50:98" ht="21" hidden="1" customHeight="1" x14ac:dyDescent="0.25">
      <c r="AX674" s="218" t="str">
        <f>$Z$291</f>
        <v>L021.23.07.S1-22</v>
      </c>
      <c r="AY674" s="101">
        <v>22</v>
      </c>
      <c r="AZ674" s="105" t="str">
        <f>IF(COUNTIFS($Z$289,"&lt;&gt;"&amp;""),$Z$289,"")</f>
        <v>Disciplină opțională 7-10  
Sisteme de operare și limbaje în timp real (Set AIA.4.1)</v>
      </c>
      <c r="BA674" s="105">
        <f t="shared" si="190"/>
        <v>4</v>
      </c>
      <c r="BB674" s="105" t="str">
        <f t="shared" si="191"/>
        <v>7</v>
      </c>
      <c r="BC674" s="105" t="str">
        <f>IF($AZ674="","",$AD$291)</f>
        <v>E</v>
      </c>
      <c r="BD674" s="105" t="str">
        <f t="shared" si="197"/>
        <v>DO</v>
      </c>
      <c r="BE674" s="105">
        <f>IF(COUNTIFS($Z$289,"&lt;&gt;"&amp;""),ROUND($AE$291/14,1),"")</f>
        <v>2</v>
      </c>
      <c r="BF674" s="105">
        <f>IF(COUNTIFS($Z$289,"&lt;&gt;"&amp;""),ROUND(($AF$291+$AG$291+$AH$291)/14,1),"")</f>
        <v>2</v>
      </c>
      <c r="BG674" s="105">
        <f>IF(COUNTIFS($Z$289,"&lt;&gt;"&amp;""),ROUND(($AE$291+$AF$291+$AG$291+$AH$291)/14,1),"")</f>
        <v>4</v>
      </c>
      <c r="BH674" s="105">
        <f>IF(COUNTIFS($Z$289,"&lt;&gt;"&amp;""),ROUND($AE$291,1),"")</f>
        <v>28</v>
      </c>
      <c r="BI674" s="105">
        <f>IF(COUNTIFS($Z$289,"&lt;&gt;"&amp;""),ROUND(($AF$291+$AG$291+$AH$291),1),"")</f>
        <v>28</v>
      </c>
      <c r="BJ674" s="105">
        <f>IF(COUNTIFS($Z$289,"&lt;&gt;"&amp;""),ROUND(($AE$291+$AF$291+$AG$291+$AH$291),1),"")</f>
        <v>56</v>
      </c>
      <c r="BK674" s="101"/>
      <c r="BL674" s="105"/>
      <c r="BM674" s="105"/>
      <c r="BN674" s="101"/>
      <c r="BO674" s="105"/>
      <c r="BP674" s="105"/>
      <c r="BQ674" s="105">
        <f>IF(COUNTIFS($Z$289,"&lt;&gt;"&amp;""),IF($AK$291&lt;&gt;"",ROUND($AK$291/14,1),""),"")</f>
        <v>4.9000000000000004</v>
      </c>
      <c r="BR674" s="105">
        <f>IF(COUNTIFS($Z$289,"&lt;&gt;"&amp;""),IF($AK$291&lt;&gt;"",ROUND($AK$291,1),""),"")</f>
        <v>69</v>
      </c>
      <c r="BS674" s="105">
        <f>IF($AZ674="","",$AC$291)</f>
        <v>5</v>
      </c>
      <c r="BT674" s="104" t="str">
        <f>IF(COUNTIFS($Z$289,"&lt;&gt;"&amp;""),$AJ$291,"")</f>
        <v>DS</v>
      </c>
      <c r="BU674" s="104">
        <f t="shared" si="195"/>
        <v>8.9</v>
      </c>
      <c r="BV674" s="105">
        <f t="shared" si="196"/>
        <v>125</v>
      </c>
      <c r="BW674" s="101" t="str">
        <f t="shared" si="186"/>
        <v>2026</v>
      </c>
      <c r="BY674" s="4"/>
      <c r="BZ674" s="4"/>
      <c r="CA674" s="4"/>
      <c r="CB674" s="4"/>
      <c r="CC674" s="4"/>
      <c r="CD674" s="4"/>
      <c r="CE674" s="4"/>
      <c r="CF674" s="4"/>
      <c r="CG674" s="5"/>
      <c r="CH674" s="5"/>
      <c r="CI674" s="5"/>
      <c r="CJ674" s="4"/>
      <c r="CK674" s="4"/>
      <c r="CL674" s="4"/>
      <c r="CM674" s="4"/>
      <c r="CN674" s="4"/>
      <c r="CO674" s="4"/>
      <c r="CP674" s="4"/>
      <c r="CQ674" s="4"/>
      <c r="CR674" s="4"/>
      <c r="CS674" s="5"/>
      <c r="CT674" s="5"/>
    </row>
    <row r="675" spans="50:98" ht="21" hidden="1" customHeight="1" x14ac:dyDescent="0.25">
      <c r="AX675" s="218" t="str">
        <f>$Z$294</f>
        <v>L021.23.07.S1-23</v>
      </c>
      <c r="AY675" s="101">
        <v>23</v>
      </c>
      <c r="AZ675" s="105" t="str">
        <f>IF(COUNTIFS($Z$292,"&lt;&gt;"&amp;""),$Z$292,"")</f>
        <v>Disciplină opțională 7-10  
Programarea roboților software (Set AIA.4.1)</v>
      </c>
      <c r="BA675" s="105">
        <f t="shared" si="190"/>
        <v>4</v>
      </c>
      <c r="BB675" s="105" t="str">
        <f t="shared" si="191"/>
        <v>7</v>
      </c>
      <c r="BC675" s="105" t="str">
        <f>IF($AZ675="","",$AD$294)</f>
        <v>E</v>
      </c>
      <c r="BD675" s="105" t="str">
        <f t="shared" si="197"/>
        <v>DO</v>
      </c>
      <c r="BE675" s="105">
        <f>IF(COUNTIFS($Z$292,"&lt;&gt;"&amp;""),ROUND($AE$294/14,1),"")</f>
        <v>2</v>
      </c>
      <c r="BF675" s="105">
        <f>IF(COUNTIFS($Z$292,"&lt;&gt;"&amp;""),ROUND(($AF$294+$AG$294+$AH$294)/14,1),"")</f>
        <v>2</v>
      </c>
      <c r="BG675" s="105">
        <f>IF(COUNTIFS($Z$292,"&lt;&gt;"&amp;""),ROUND(($AE$294+$AF$294+$AG$294+$AH$294)/14,1),"")</f>
        <v>4</v>
      </c>
      <c r="BH675" s="105">
        <f>IF(COUNTIFS($Z$292,"&lt;&gt;"&amp;""),ROUND($AE$294,1),"")</f>
        <v>28</v>
      </c>
      <c r="BI675" s="105">
        <f>IF(COUNTIFS($Z$292,"&lt;&gt;"&amp;""),ROUND(($AF$294+$AG$294+$AH$294),1),"")</f>
        <v>28</v>
      </c>
      <c r="BJ675" s="105">
        <f>IF(COUNTIFS($Z$292,"&lt;&gt;"&amp;""),ROUND(($AE$294+$AF$294+$AG$294+$AH$294),1),"")</f>
        <v>56</v>
      </c>
      <c r="BK675" s="101"/>
      <c r="BL675" s="105"/>
      <c r="BM675" s="105"/>
      <c r="BN675" s="101"/>
      <c r="BO675" s="105"/>
      <c r="BP675" s="105"/>
      <c r="BQ675" s="105">
        <f>IF(COUNTIFS($Z$292,"&lt;&gt;"&amp;""),IF($AK$294&lt;&gt;"",ROUND($AK$294/14,1),""),"")</f>
        <v>4.9000000000000004</v>
      </c>
      <c r="BR675" s="105">
        <f>IF(COUNTIFS($Z$292,"&lt;&gt;"&amp;""),IF($AK$294&lt;&gt;"",ROUND($AK$294,1),""),"")</f>
        <v>69</v>
      </c>
      <c r="BS675" s="105">
        <f>IF($AZ675="","",$AC$294)</f>
        <v>5</v>
      </c>
      <c r="BT675" s="104" t="str">
        <f>IF(COUNTIFS($Z$292,"&lt;&gt;"&amp;""),$AJ$294,"")</f>
        <v>DS</v>
      </c>
      <c r="BU675" s="104">
        <f t="shared" si="195"/>
        <v>8.9</v>
      </c>
      <c r="BV675" s="105">
        <f t="shared" si="196"/>
        <v>125</v>
      </c>
      <c r="BW675" s="101" t="str">
        <f t="shared" si="186"/>
        <v>2026</v>
      </c>
      <c r="BY675" s="4"/>
      <c r="BZ675" s="4"/>
      <c r="CA675" s="4"/>
      <c r="CB675" s="4"/>
      <c r="CC675" s="4"/>
      <c r="CD675" s="4"/>
      <c r="CE675" s="4"/>
      <c r="CF675" s="4"/>
      <c r="CG675" s="5"/>
      <c r="CH675" s="5"/>
      <c r="CI675" s="5"/>
      <c r="CJ675" s="4"/>
      <c r="CK675" s="4"/>
      <c r="CL675" s="4"/>
      <c r="CM675" s="4"/>
      <c r="CN675" s="4"/>
      <c r="CO675" s="4"/>
      <c r="CP675" s="4"/>
      <c r="CQ675" s="4"/>
      <c r="CR675" s="4"/>
      <c r="CS675" s="5"/>
      <c r="CT675" s="5"/>
    </row>
    <row r="676" spans="50:98" ht="21" hidden="1" customHeight="1" x14ac:dyDescent="0.25">
      <c r="AX676" s="218" t="str">
        <f>$Z$297</f>
        <v>L021.23.07.S1-24</v>
      </c>
      <c r="AY676" s="101">
        <v>24</v>
      </c>
      <c r="AZ676" s="105" t="str">
        <f>IF(COUNTIFS($Z$295,"&lt;&gt;"&amp;""),$Z$295,"")</f>
        <v>Disciplină opțională 11
Tehnici de antreprenoriat în automatică și informatică aplicată (Set AIA.4.1)</v>
      </c>
      <c r="BA676" s="105">
        <f t="shared" si="190"/>
        <v>4</v>
      </c>
      <c r="BB676" s="105" t="str">
        <f t="shared" si="191"/>
        <v>7</v>
      </c>
      <c r="BC676" s="105" t="str">
        <f>IF($AZ676="","",$AD$297)</f>
        <v>D</v>
      </c>
      <c r="BD676" s="105" t="str">
        <f t="shared" si="197"/>
        <v>DO</v>
      </c>
      <c r="BE676" s="105">
        <f>IF(COUNTIFS($Z$295,"&lt;&gt;"&amp;""),ROUND($AE$297/14,1),"")</f>
        <v>2</v>
      </c>
      <c r="BF676" s="105">
        <f>IF(COUNTIFS($Z$295,"&lt;&gt;"&amp;""),ROUND(($AF$297+$AG$297+$AH$297)/14,1),"")</f>
        <v>0.5</v>
      </c>
      <c r="BG676" s="105">
        <f>IF(COUNTIFS($Z$295,"&lt;&gt;"&amp;""),ROUND(($AE$297+$AF$297+$AG$297+$AH$297)/14,1),"")</f>
        <v>2.5</v>
      </c>
      <c r="BH676" s="105">
        <f>IF(COUNTIFS($Z$295,"&lt;&gt;"&amp;""),ROUND($AE$297,1),"")</f>
        <v>28</v>
      </c>
      <c r="BI676" s="105">
        <f>IF(COUNTIFS($Z$295,"&lt;&gt;"&amp;""),ROUND(($AF$297+$AG$297+$AH$297),1),"")</f>
        <v>7</v>
      </c>
      <c r="BJ676" s="105">
        <f>IF(COUNTIFS($Z$295,"&lt;&gt;"&amp;""),ROUND(($AE$297+$AF$297+$AG$297+$AH$297),1),"")</f>
        <v>35</v>
      </c>
      <c r="BK676" s="101"/>
      <c r="BL676" s="105"/>
      <c r="BM676" s="105"/>
      <c r="BN676" s="101"/>
      <c r="BO676" s="105"/>
      <c r="BP676" s="105"/>
      <c r="BQ676" s="105">
        <f>IF(COUNTIFS($Z$295,"&lt;&gt;"&amp;""),IF($AK$297&lt;&gt;"",ROUND($AK$297/14,1),""),"")</f>
        <v>1.1000000000000001</v>
      </c>
      <c r="BR676" s="105">
        <f>IF(COUNTIFS($Z$295,"&lt;&gt;"&amp;""),IF($AK$297&lt;&gt;"",ROUND($AK$297,1),""),"")</f>
        <v>15</v>
      </c>
      <c r="BS676" s="105">
        <f>IF($AZ676="","",$AC$297)</f>
        <v>2</v>
      </c>
      <c r="BT676" s="104" t="str">
        <f>IF(COUNTIFS($Z$295,"&lt;&gt;"&amp;""),$AJ$297,"")</f>
        <v>DD</v>
      </c>
      <c r="BU676" s="104">
        <f t="shared" si="195"/>
        <v>3.6</v>
      </c>
      <c r="BV676" s="105">
        <f t="shared" si="196"/>
        <v>50</v>
      </c>
      <c r="BW676" s="101" t="str">
        <f t="shared" si="186"/>
        <v>2026</v>
      </c>
      <c r="BY676" s="4"/>
      <c r="BZ676" s="4"/>
      <c r="CA676" s="4"/>
      <c r="CB676" s="4"/>
      <c r="CC676" s="4"/>
      <c r="CD676" s="4"/>
      <c r="CE676" s="4"/>
      <c r="CF676" s="4"/>
      <c r="CG676" s="5"/>
      <c r="CH676" s="5"/>
      <c r="CI676" s="5"/>
      <c r="CJ676" s="4"/>
      <c r="CK676" s="4"/>
      <c r="CL676" s="4"/>
      <c r="CM676" s="4"/>
      <c r="CN676" s="4"/>
      <c r="CO676" s="4"/>
      <c r="CP676" s="4"/>
      <c r="CQ676" s="4"/>
      <c r="CR676" s="4"/>
      <c r="CS676" s="5"/>
      <c r="CT676" s="5"/>
    </row>
    <row r="677" spans="50:98" ht="21" hidden="1" customHeight="1" x14ac:dyDescent="0.25">
      <c r="AX677" s="218" t="str">
        <f>$Z$300</f>
        <v>L021.23.07.S1-25</v>
      </c>
      <c r="AY677" s="101">
        <v>25</v>
      </c>
      <c r="AZ677" s="105" t="str">
        <f>IF(COUNTIFS($Z$298,"&lt;&gt;"&amp;""),$Z$298,"")</f>
        <v>Disciplină opțională 11
Standardizare, grafică tehnică și creație intelectuală (Set AIA.4.1)</v>
      </c>
      <c r="BA677" s="105">
        <f t="shared" si="190"/>
        <v>4</v>
      </c>
      <c r="BB677" s="105" t="str">
        <f t="shared" si="191"/>
        <v>7</v>
      </c>
      <c r="BC677" s="105" t="str">
        <f>IF($AZ677="","",$AD$300)</f>
        <v>D</v>
      </c>
      <c r="BD677" s="105" t="str">
        <f t="shared" si="197"/>
        <v>DO</v>
      </c>
      <c r="BE677" s="105">
        <f>IF(COUNTIFS($Z$298,"&lt;&gt;"&amp;""),ROUND($AE$300/14,1),"")</f>
        <v>2</v>
      </c>
      <c r="BF677" s="105">
        <f>IF(COUNTIFS($Z$298,"&lt;&gt;"&amp;""),ROUND(($AF$300+$AG$300+$AH$300)/14,1),"")</f>
        <v>0.5</v>
      </c>
      <c r="BG677" s="105">
        <f>IF(COUNTIFS($Z$298,"&lt;&gt;"&amp;""),ROUND(($AE$300+$AF$300+$AG$300+$AH$300)/14,1),"")</f>
        <v>2.5</v>
      </c>
      <c r="BH677" s="105">
        <f>IF(COUNTIFS($Z$298,"&lt;&gt;"&amp;""),ROUND($AE$300,1),"")</f>
        <v>28</v>
      </c>
      <c r="BI677" s="105">
        <f>IF(COUNTIFS($Z$298,"&lt;&gt;"&amp;""),ROUND(($AF$300+$AG$300+$AH$300),1),"")</f>
        <v>7</v>
      </c>
      <c r="BJ677" s="105">
        <f>IF(COUNTIFS($Z$298,"&lt;&gt;"&amp;""),ROUND(($AE$300+$AF$300+$AG$300+$AH$300),1),"")</f>
        <v>35</v>
      </c>
      <c r="BK677" s="101"/>
      <c r="BL677" s="105"/>
      <c r="BM677" s="105"/>
      <c r="BN677" s="101"/>
      <c r="BO677" s="105"/>
      <c r="BP677" s="105"/>
      <c r="BQ677" s="105">
        <f>IF(COUNTIFS($Z$298,"&lt;&gt;"&amp;""),IF($AK$300&lt;&gt;"",ROUND($AK$300/14,1),""),"")</f>
        <v>1.1000000000000001</v>
      </c>
      <c r="BR677" s="105">
        <f>IF(COUNTIFS($Z$298,"&lt;&gt;"&amp;""),IF($AK$300&lt;&gt;"",ROUND($AK$300,1),""),"")</f>
        <v>15</v>
      </c>
      <c r="BS677" s="105">
        <f>IF($AZ677="","",$AC$300)</f>
        <v>2</v>
      </c>
      <c r="BT677" s="104" t="str">
        <f>IF(COUNTIFS($Z$298,"&lt;&gt;"&amp;""),$AJ$300,"")</f>
        <v>DD</v>
      </c>
      <c r="BU677" s="104">
        <f t="shared" si="195"/>
        <v>3.6</v>
      </c>
      <c r="BV677" s="105">
        <f t="shared" si="196"/>
        <v>50</v>
      </c>
      <c r="BW677" s="101" t="str">
        <f t="shared" si="186"/>
        <v>2026</v>
      </c>
      <c r="BY677" s="4"/>
      <c r="BZ677" s="4"/>
      <c r="CA677" s="4"/>
      <c r="CB677" s="4"/>
      <c r="CC677" s="4"/>
      <c r="CD677" s="4"/>
      <c r="CE677" s="4"/>
      <c r="CF677" s="4"/>
      <c r="CG677" s="5"/>
      <c r="CH677" s="5"/>
      <c r="CI677" s="5"/>
      <c r="CJ677" s="4"/>
      <c r="CK677" s="4"/>
      <c r="CL677" s="4"/>
      <c r="CM677" s="4"/>
      <c r="CN677" s="4"/>
      <c r="CO677" s="4"/>
      <c r="CP677" s="4"/>
      <c r="CQ677" s="4"/>
      <c r="CR677" s="4"/>
      <c r="CS677" s="5"/>
      <c r="CT677" s="5"/>
    </row>
    <row r="678" spans="50:98" ht="21" hidden="1" customHeight="1" x14ac:dyDescent="0.25">
      <c r="AX678" s="218" t="str">
        <f>$Z$303</f>
        <v/>
      </c>
      <c r="AY678" s="101">
        <v>26</v>
      </c>
      <c r="AZ678" s="105" t="str">
        <f>IF(COUNTIFS($Z$301,"&lt;&gt;"&amp;""),$Z$301,"")</f>
        <v/>
      </c>
      <c r="BA678" s="105" t="str">
        <f t="shared" si="190"/>
        <v/>
      </c>
      <c r="BB678" s="105" t="str">
        <f t="shared" si="191"/>
        <v/>
      </c>
      <c r="BC678" s="105" t="str">
        <f>IF($AZ678="","",$AD$303)</f>
        <v/>
      </c>
      <c r="BD678" s="105" t="str">
        <f t="shared" si="197"/>
        <v/>
      </c>
      <c r="BE678" s="105" t="str">
        <f>IF(COUNTIFS($Z$301,"&lt;&gt;"&amp;""),ROUND($AE$303/14,1),"")</f>
        <v/>
      </c>
      <c r="BF678" s="105" t="str">
        <f>IF(COUNTIFS($Z$301,"&lt;&gt;"&amp;""),ROUND(($AF$303+$AG$303+$AH$303)/14,1),"")</f>
        <v/>
      </c>
      <c r="BG678" s="105" t="str">
        <f>IF(COUNTIFS($Z$301,"&lt;&gt;"&amp;""),ROUND(($AE$303+$AF$303+$AG$303+$AH$303)/14,1),"")</f>
        <v/>
      </c>
      <c r="BH678" s="105" t="str">
        <f>IF(COUNTIFS($Z$301,"&lt;&gt;"&amp;""),ROUND($AE$303,1),"")</f>
        <v/>
      </c>
      <c r="BI678" s="105" t="str">
        <f>IF(COUNTIFS($Z$301,"&lt;&gt;"&amp;""),ROUND(($AF$303+$AG$303+$AH$303),1),"")</f>
        <v/>
      </c>
      <c r="BJ678" s="105" t="str">
        <f>IF(COUNTIFS($Z$301,"&lt;&gt;"&amp;""),ROUND(($AE$303+$AF$303+$AG$303+$AH$303),1),"")</f>
        <v/>
      </c>
      <c r="BK678" s="101"/>
      <c r="BL678" s="105"/>
      <c r="BM678" s="105"/>
      <c r="BN678" s="101"/>
      <c r="BO678" s="105"/>
      <c r="BP678" s="105"/>
      <c r="BQ678" s="105" t="str">
        <f>IF(COUNTIFS($Z$301,"&lt;&gt;"&amp;""),IF($AK$303&lt;&gt;"",ROUND($AK$303/14,1),""),"")</f>
        <v/>
      </c>
      <c r="BR678" s="105" t="str">
        <f>IF(COUNTIFS($Z$301,"&lt;&gt;"&amp;""),IF($AK$303&lt;&gt;"",ROUND($AK$303,1),""),"")</f>
        <v/>
      </c>
      <c r="BS678" s="105" t="str">
        <f>IF($AZ678="","",$AC$303)</f>
        <v/>
      </c>
      <c r="BT678" s="104" t="str">
        <f>IF(COUNTIFS($Z$301,"&lt;&gt;"&amp;""),$AJ$303,"")</f>
        <v/>
      </c>
      <c r="BU678" s="104" t="str">
        <f t="shared" si="195"/>
        <v/>
      </c>
      <c r="BV678" s="105" t="str">
        <f t="shared" si="196"/>
        <v/>
      </c>
      <c r="BW678" s="101" t="str">
        <f t="shared" si="186"/>
        <v/>
      </c>
      <c r="BY678" s="4"/>
      <c r="BZ678" s="4"/>
      <c r="CA678" s="4"/>
      <c r="CB678" s="4"/>
      <c r="CC678" s="4"/>
      <c r="CD678" s="4"/>
      <c r="CE678" s="4"/>
      <c r="CF678" s="4"/>
      <c r="CG678" s="5"/>
      <c r="CH678" s="5"/>
      <c r="CI678" s="5"/>
      <c r="CJ678" s="4"/>
      <c r="CK678" s="4"/>
      <c r="CL678" s="4"/>
      <c r="CM678" s="4"/>
      <c r="CN678" s="4"/>
      <c r="CO678" s="4"/>
      <c r="CP678" s="4"/>
      <c r="CQ678" s="4"/>
      <c r="CR678" s="4"/>
      <c r="CS678" s="5"/>
      <c r="CT678" s="5"/>
    </row>
    <row r="679" spans="50:98" ht="21" hidden="1" customHeight="1" x14ac:dyDescent="0.25">
      <c r="AX679" s="414" t="s">
        <v>223</v>
      </c>
      <c r="AY679" s="415"/>
      <c r="AZ679" s="415"/>
      <c r="BA679" s="415"/>
      <c r="BB679" s="415"/>
      <c r="BC679" s="415"/>
      <c r="BD679" s="415"/>
      <c r="BE679" s="415"/>
      <c r="BF679" s="415"/>
      <c r="BG679" s="415"/>
      <c r="BH679" s="415"/>
      <c r="BI679" s="415"/>
      <c r="BJ679" s="415"/>
      <c r="BK679" s="415"/>
      <c r="BL679" s="415"/>
      <c r="BM679" s="415"/>
      <c r="BN679" s="415"/>
      <c r="BO679" s="415"/>
      <c r="BP679" s="415"/>
      <c r="BQ679" s="415"/>
      <c r="BR679" s="415"/>
      <c r="BS679" s="415"/>
      <c r="BT679" s="415"/>
      <c r="BU679" s="415"/>
      <c r="BV679" s="416"/>
      <c r="BW679" s="101" t="str">
        <f t="shared" si="186"/>
        <v/>
      </c>
      <c r="BY679" s="4"/>
      <c r="BZ679" s="4"/>
      <c r="CA679" s="4"/>
      <c r="CB679" s="4"/>
      <c r="CC679" s="4"/>
      <c r="CD679" s="4"/>
      <c r="CE679" s="4"/>
      <c r="CF679" s="4"/>
      <c r="CG679" s="5"/>
      <c r="CH679" s="5"/>
      <c r="CI679" s="5"/>
      <c r="CJ679" s="4"/>
      <c r="CK679" s="4"/>
      <c r="CL679" s="4"/>
      <c r="CM679" s="4"/>
      <c r="CN679" s="4"/>
      <c r="CO679" s="4"/>
      <c r="CP679" s="4"/>
      <c r="CQ679" s="4"/>
      <c r="CR679" s="4"/>
      <c r="CS679" s="5"/>
      <c r="CT679" s="5"/>
    </row>
    <row r="680" spans="50:98" ht="21" hidden="1" customHeight="1" x14ac:dyDescent="0.25">
      <c r="AX680" s="218" t="str">
        <f>$AL$204</f>
        <v>L021.23.08.S2-01</v>
      </c>
      <c r="AY680" s="105">
        <v>1</v>
      </c>
      <c r="AZ680" s="105" t="str">
        <f>IF(COUNTIFS($AL$202,"&lt;&gt;"&amp;""),$AL$202,"")</f>
        <v>Disciplină opțională 12-15
Conducerea sistemelor cu evenimente discrete
(Set A.4.2.1, Set IA.4.2.2)</v>
      </c>
      <c r="BA680" s="105">
        <f t="shared" ref="BA680:BA705" si="198">IF($AZ680="","",ROUND(RIGHT($AL$201,1)/2,0))</f>
        <v>4</v>
      </c>
      <c r="BB680" s="105" t="str">
        <f t="shared" ref="BB680:BB705" si="199">IF($AZ680="","",RIGHT($AL$201,1))</f>
        <v>8</v>
      </c>
      <c r="BC680" s="105" t="str">
        <f>IF($AZ680="","",$AP$204)</f>
        <v>E</v>
      </c>
      <c r="BD680" s="105" t="str">
        <f>IF($AZ680="","","DO")</f>
        <v>DO</v>
      </c>
      <c r="BE680" s="105">
        <f>IF(COUNTIFS($AL$202,"&lt;&gt;"&amp;""),ROUND($AQ$204/14,1),"")</f>
        <v>2</v>
      </c>
      <c r="BF680" s="105">
        <f>IF(COUNTIFS($AL$202,"&lt;&gt;"&amp;""),ROUND(($AR$204+$AS$204+$AT$204)/14,1),"")</f>
        <v>1</v>
      </c>
      <c r="BG680" s="105">
        <f>IF(COUNTIFS($AL$202,"&lt;&gt;"&amp;""),ROUND(($AQ$204+$AR$204+$AS$204+$AT$204)/14,1),"")</f>
        <v>3</v>
      </c>
      <c r="BH680" s="105">
        <f>IF(COUNTIFS($AL$202,"&lt;&gt;"&amp;""),ROUND($AQ$204,1),"")</f>
        <v>28</v>
      </c>
      <c r="BI680" s="105">
        <f>IF(COUNTIFS($AL$202,"&lt;&gt;"&amp;""),ROUND(($AR$204+$AS$204+$AT$204),1),"")</f>
        <v>14</v>
      </c>
      <c r="BJ680" s="105">
        <f>IF(COUNTIFS($AL$202,"&lt;&gt;"&amp;""),ROUND(($AQ$204+$AR$204+$AS$204+$AT$204),1),"")</f>
        <v>42</v>
      </c>
      <c r="BK680" s="105"/>
      <c r="BL680" s="105"/>
      <c r="BM680" s="105"/>
      <c r="BN680" s="105"/>
      <c r="BO680" s="105"/>
      <c r="BP680" s="105"/>
      <c r="BQ680" s="105">
        <f>IF(COUNTIFS($AL$202,"&lt;&gt;"&amp;""),IF($AW$204&lt;&gt;"",ROUND($AW$204/14,1),""),"")</f>
        <v>4.0999999999999996</v>
      </c>
      <c r="BR680" s="105">
        <f>IF(COUNTIFS($AL$202,"&lt;&gt;"&amp;""),IF($AW$204&lt;&gt;"",ROUND($AW$204,1),""),"")</f>
        <v>58</v>
      </c>
      <c r="BS680" s="105">
        <f>IF($AZ680="","",$AO$204)</f>
        <v>4</v>
      </c>
      <c r="BT680" s="104" t="str">
        <f>IF(COUNTIFS($AL$202,"&lt;&gt;"&amp;""),$AV$204,"")</f>
        <v>DS</v>
      </c>
      <c r="BU680" s="104">
        <f>IF($AZ680="","",IF($BG680&lt;&gt;"",$BG680,0)+IF($BM680&lt;&gt;"",$BM680,0)+IF($BQ680&lt;&gt;"",$BQ680,0))</f>
        <v>7.1</v>
      </c>
      <c r="BV680" s="105">
        <f>IF($AZ680="","",IF($BJ680&lt;&gt;"",$BJ680,0)+IF($BP680&lt;&gt;"",$BP680,0)+IF($BR680&lt;&gt;"",$BR680,0))</f>
        <v>100</v>
      </c>
      <c r="BW680" s="101" t="str">
        <f t="shared" si="186"/>
        <v>2026</v>
      </c>
      <c r="BY680" s="4"/>
      <c r="BZ680" s="4"/>
      <c r="CA680" s="4"/>
      <c r="CB680" s="4"/>
      <c r="CC680" s="4"/>
      <c r="CD680" s="4"/>
      <c r="CE680" s="4"/>
      <c r="CF680" s="4"/>
      <c r="CG680" s="5"/>
      <c r="CH680" s="5"/>
      <c r="CI680" s="5"/>
      <c r="CJ680" s="4"/>
      <c r="CK680" s="4"/>
      <c r="CL680" s="4"/>
      <c r="CM680" s="4"/>
      <c r="CN680" s="4"/>
      <c r="CO680" s="4"/>
      <c r="CP680" s="4"/>
      <c r="CQ680" s="4"/>
      <c r="CR680" s="4"/>
      <c r="CS680" s="5"/>
      <c r="CT680" s="5"/>
    </row>
    <row r="681" spans="50:98" ht="21" hidden="1" customHeight="1" x14ac:dyDescent="0.25">
      <c r="AX681" s="218" t="str">
        <f>$AL$207</f>
        <v>L021.23.08.S2-02</v>
      </c>
      <c r="AY681" s="101">
        <v>2</v>
      </c>
      <c r="AZ681" s="105" t="str">
        <f>IF(COUNTIFS($AL$205,"&lt;&gt;"&amp;""),$AL$205,"")</f>
        <v>Disciplină opțională 12-15
Conducerea structurilor flexibile de fabricație
(Set A.4.2.1, Set IA.4.2.2)</v>
      </c>
      <c r="BA681" s="105">
        <f t="shared" si="198"/>
        <v>4</v>
      </c>
      <c r="BB681" s="105" t="str">
        <f t="shared" si="199"/>
        <v>8</v>
      </c>
      <c r="BC681" s="105" t="str">
        <f>IF($AZ681="","",$AP$207)</f>
        <v>E</v>
      </c>
      <c r="BD681" s="105" t="str">
        <f t="shared" ref="BD681:BD691" si="200">IF($AZ681="","","DO")</f>
        <v>DO</v>
      </c>
      <c r="BE681" s="105">
        <f>IF(COUNTIFS($AL$205,"&lt;&gt;"&amp;""),ROUND($AQ$207/14,1),"")</f>
        <v>2</v>
      </c>
      <c r="BF681" s="105">
        <f>IF(COUNTIFS($AL$205,"&lt;&gt;"&amp;""),ROUND(($AR$207+$AS$207+$AT$207)/14,1),"")</f>
        <v>1</v>
      </c>
      <c r="BG681" s="105">
        <f>IF(COUNTIFS($AL$205,"&lt;&gt;"&amp;""),ROUND(($AQ$207+$AR$207+$AS$207+$AT$207)/14,1),"")</f>
        <v>3</v>
      </c>
      <c r="BH681" s="105">
        <f>IF(COUNTIFS($AL$205,"&lt;&gt;"&amp;""),ROUND($AQ$207,1),"")</f>
        <v>28</v>
      </c>
      <c r="BI681" s="105">
        <f>IF(COUNTIFS($AL$205,"&lt;&gt;"&amp;""),ROUND(($AR$207+$AS$207+$AT$207),1),"")</f>
        <v>14</v>
      </c>
      <c r="BJ681" s="105">
        <f>IF(COUNTIFS($AL$205,"&lt;&gt;"&amp;""),ROUND(($AQ$207+$AR$207+$AS$207+$AT$207),1),"")</f>
        <v>42</v>
      </c>
      <c r="BK681" s="101"/>
      <c r="BL681" s="105"/>
      <c r="BM681" s="105"/>
      <c r="BN681" s="101"/>
      <c r="BO681" s="105"/>
      <c r="BP681" s="105"/>
      <c r="BQ681" s="105">
        <f>IF(COUNTIFS($AL$205,"&lt;&gt;"&amp;""),IF($AW$207&lt;&gt;"",ROUND($AW$207/14,1),""),"")</f>
        <v>4.0999999999999996</v>
      </c>
      <c r="BR681" s="105">
        <f>IF(COUNTIFS($AL$205,"&lt;&gt;"&amp;""),IF($AW$207&lt;&gt;"",ROUND($AW$207,1),""),"")</f>
        <v>58</v>
      </c>
      <c r="BS681" s="105">
        <f>IF($AZ681="","",$AO$207)</f>
        <v>4</v>
      </c>
      <c r="BT681" s="104" t="str">
        <f>IF(COUNTIFS($AL$205,"&lt;&gt;"&amp;""),$AV$207,"")</f>
        <v>DS</v>
      </c>
      <c r="BU681" s="104">
        <f t="shared" ref="BU681:BU691" si="201">IF($AZ681="","",IF($BG681&lt;&gt;"",$BG681,0)+IF($BM681&lt;&gt;"",$BM681,0)+IF($BQ681&lt;&gt;"",$BQ681,0))</f>
        <v>7.1</v>
      </c>
      <c r="BV681" s="105">
        <f t="shared" ref="BV681:BV691" si="202">IF($AZ681="","",IF($BJ681&lt;&gt;"",$BJ681,0)+IF($BP681&lt;&gt;"",$BP681,0)+IF($BR681&lt;&gt;"",$BR681,0))</f>
        <v>100</v>
      </c>
      <c r="BW681" s="101" t="str">
        <f t="shared" si="186"/>
        <v>2026</v>
      </c>
      <c r="BY681" s="4"/>
      <c r="BZ681" s="4"/>
      <c r="CA681" s="4"/>
      <c r="CB681" s="4"/>
      <c r="CC681" s="4"/>
      <c r="CD681" s="4"/>
      <c r="CE681" s="4"/>
      <c r="CF681" s="4"/>
      <c r="CG681" s="5"/>
      <c r="CH681" s="5"/>
      <c r="CI681" s="5"/>
      <c r="CJ681" s="4"/>
      <c r="CK681" s="4"/>
      <c r="CL681" s="4"/>
      <c r="CM681" s="4"/>
      <c r="CN681" s="4"/>
      <c r="CO681" s="4"/>
      <c r="CP681" s="4"/>
      <c r="CQ681" s="4"/>
      <c r="CR681" s="4"/>
      <c r="CS681" s="5"/>
      <c r="CT681" s="5"/>
    </row>
    <row r="682" spans="50:98" ht="21" hidden="1" customHeight="1" x14ac:dyDescent="0.25">
      <c r="AX682" s="218" t="str">
        <f>$AL$210</f>
        <v>L021.23.08.S2-03</v>
      </c>
      <c r="AY682" s="101">
        <v>3</v>
      </c>
      <c r="AZ682" s="105" t="str">
        <f>IF(COUNTIFS($AL$208,"&lt;&gt;"&amp;""),$AL$208,"")</f>
        <v>Disciplină opțională 12-15
Sisteme de conducere fuzzy (Set A.4.2.1, Set IA.4.2.2)</v>
      </c>
      <c r="BA682" s="105">
        <f t="shared" si="198"/>
        <v>4</v>
      </c>
      <c r="BB682" s="105" t="str">
        <f t="shared" si="199"/>
        <v>8</v>
      </c>
      <c r="BC682" s="105" t="str">
        <f>IF($AZ682="","",$AP$210)</f>
        <v>E</v>
      </c>
      <c r="BD682" s="105" t="str">
        <f t="shared" si="200"/>
        <v>DO</v>
      </c>
      <c r="BE682" s="105">
        <f>IF(COUNTIFS($AL$208,"&lt;&gt;"&amp;""),ROUND($AQ$210/14,1),"")</f>
        <v>2</v>
      </c>
      <c r="BF682" s="105">
        <f>IF(COUNTIFS($AL$208,"&lt;&gt;"&amp;""),ROUND(($AR$210+$AS$210+$AT$210)/14,1),"")</f>
        <v>1</v>
      </c>
      <c r="BG682" s="105">
        <f>IF(COUNTIFS($AL$208,"&lt;&gt;"&amp;""),ROUND(($AQ$210+$AR$210+$AS$210+$AT$210)/14,1),"")</f>
        <v>3</v>
      </c>
      <c r="BH682" s="105">
        <f>IF(COUNTIFS($AL$208,"&lt;&gt;"&amp;""),ROUND($AQ$210,1),"")</f>
        <v>28</v>
      </c>
      <c r="BI682" s="105">
        <f>IF(COUNTIFS($AL$208,"&lt;&gt;"&amp;""),ROUND(($AR$210+$AS$210+$AT$210),1),"")</f>
        <v>14</v>
      </c>
      <c r="BJ682" s="105">
        <f>IF(COUNTIFS($AL$208,"&lt;&gt;"&amp;""),ROUND(($AQ$210+$AR$210+$AS$210+$AT$210),1),"")</f>
        <v>42</v>
      </c>
      <c r="BK682" s="101"/>
      <c r="BL682" s="105"/>
      <c r="BM682" s="105"/>
      <c r="BN682" s="101"/>
      <c r="BO682" s="105"/>
      <c r="BP682" s="105"/>
      <c r="BQ682" s="105">
        <f>IF(COUNTIFS($AL$208,"&lt;&gt;"&amp;""),IF($AW$210&lt;&gt;"",ROUND($AW$210/14,1),""),"")</f>
        <v>4.0999999999999996</v>
      </c>
      <c r="BR682" s="105">
        <f>IF(COUNTIFS($AL$208,"&lt;&gt;"&amp;""),IF($AW$210&lt;&gt;"",ROUND($AW$210,1),""),"")</f>
        <v>58</v>
      </c>
      <c r="BS682" s="105">
        <f>IF($AZ682="","",$AO$210)</f>
        <v>4</v>
      </c>
      <c r="BT682" s="104" t="str">
        <f>IF(COUNTIFS($AL$208,"&lt;&gt;"&amp;""),$AV$210,"")</f>
        <v>DS</v>
      </c>
      <c r="BU682" s="104">
        <f t="shared" si="201"/>
        <v>7.1</v>
      </c>
      <c r="BV682" s="105">
        <f t="shared" si="202"/>
        <v>100</v>
      </c>
      <c r="BW682" s="101" t="str">
        <f t="shared" si="186"/>
        <v>2026</v>
      </c>
      <c r="BY682" s="4"/>
      <c r="BZ682" s="4"/>
      <c r="CA682" s="4"/>
      <c r="CB682" s="4"/>
      <c r="CC682" s="4"/>
      <c r="CD682" s="4"/>
      <c r="CE682" s="4"/>
      <c r="CF682" s="4"/>
      <c r="CG682" s="5"/>
      <c r="CH682" s="5"/>
      <c r="CI682" s="5"/>
      <c r="CJ682" s="4"/>
      <c r="CK682" s="4"/>
      <c r="CL682" s="4"/>
      <c r="CM682" s="4"/>
      <c r="CN682" s="4"/>
      <c r="CO682" s="4"/>
      <c r="CP682" s="4"/>
      <c r="CQ682" s="4"/>
      <c r="CR682" s="4"/>
      <c r="CS682" s="5"/>
      <c r="CT682" s="5"/>
    </row>
    <row r="683" spans="50:98" ht="21" hidden="1" customHeight="1" x14ac:dyDescent="0.25">
      <c r="AX683" s="218" t="str">
        <f>$AL$213</f>
        <v>L021.23.08.S2-04</v>
      </c>
      <c r="AY683" s="101">
        <v>4</v>
      </c>
      <c r="AZ683" s="105" t="str">
        <f>IF(COUNTIFS($AL$211,"&lt;&gt;"&amp;""),$AL$211,"")</f>
        <v>Disciplină opțională 12-15
Dispozitive digitale utilizate în medicină (Set A.4.2.1)</v>
      </c>
      <c r="BA683" s="105">
        <f t="shared" si="198"/>
        <v>4</v>
      </c>
      <c r="BB683" s="105" t="str">
        <f t="shared" si="199"/>
        <v>8</v>
      </c>
      <c r="BC683" s="105" t="str">
        <f>IF($AZ683="","",$AP$213)</f>
        <v>E</v>
      </c>
      <c r="BD683" s="105" t="str">
        <f t="shared" si="200"/>
        <v>DO</v>
      </c>
      <c r="BE683" s="105">
        <f>IF(COUNTIFS($AL$211,"&lt;&gt;"&amp;""),ROUND($AQ$213/14,1),"")</f>
        <v>2</v>
      </c>
      <c r="BF683" s="105">
        <f>IF(COUNTIFS($AL$211,"&lt;&gt;"&amp;""),ROUND(($AR$213+$AS$213+$AT$213)/14,1),"")</f>
        <v>1</v>
      </c>
      <c r="BG683" s="105">
        <f>IF(COUNTIFS($AL$211,"&lt;&gt;"&amp;""),ROUND(($AQ$213+$AR$213+$AS$213+$AT$213)/14,1),"")</f>
        <v>3</v>
      </c>
      <c r="BH683" s="105">
        <f>IF(COUNTIFS($AL$211,"&lt;&gt;"&amp;""),ROUND($AQ$213,1),"")</f>
        <v>28</v>
      </c>
      <c r="BI683" s="105">
        <f>IF(COUNTIFS($AL$211,"&lt;&gt;"&amp;""),ROUND(($AR$213+$AS$213+$AT$213),1),"")</f>
        <v>14</v>
      </c>
      <c r="BJ683" s="105">
        <f>IF(COUNTIFS($AL$211,"&lt;&gt;"&amp;""),ROUND(($AQ$213+$AR$213+$AS$213+$AT$213),1),"")</f>
        <v>42</v>
      </c>
      <c r="BK683" s="101"/>
      <c r="BL683" s="105"/>
      <c r="BM683" s="105"/>
      <c r="BN683" s="101"/>
      <c r="BO683" s="105"/>
      <c r="BP683" s="105"/>
      <c r="BQ683" s="105">
        <f>IF(COUNTIFS($AL$211,"&lt;&gt;"&amp;""),IF($AW$213&lt;&gt;"",ROUND($AW$213/14,1),""),"")</f>
        <v>4.0999999999999996</v>
      </c>
      <c r="BR683" s="105">
        <f>IF(COUNTIFS($AL$211,"&lt;&gt;"&amp;""),IF($AW$213&lt;&gt;"",ROUND($AW$213,1),""),"")</f>
        <v>58</v>
      </c>
      <c r="BS683" s="105">
        <f>IF($AZ683="","",$AO$213)</f>
        <v>4</v>
      </c>
      <c r="BT683" s="104" t="str">
        <f>IF(COUNTIFS($AL$211,"&lt;&gt;"&amp;""),$AV$213,"")</f>
        <v>DS</v>
      </c>
      <c r="BU683" s="104">
        <f t="shared" si="201"/>
        <v>7.1</v>
      </c>
      <c r="BV683" s="105">
        <f t="shared" si="202"/>
        <v>100</v>
      </c>
      <c r="BW683" s="101" t="str">
        <f t="shared" si="186"/>
        <v>2026</v>
      </c>
      <c r="BY683" s="4"/>
      <c r="BZ683" s="4"/>
      <c r="CA683" s="4"/>
      <c r="CB683" s="4"/>
      <c r="CC683" s="4"/>
      <c r="CD683" s="4"/>
      <c r="CE683" s="4"/>
      <c r="CF683" s="4"/>
      <c r="CG683" s="5"/>
      <c r="CH683" s="5"/>
      <c r="CI683" s="5"/>
      <c r="CJ683" s="4"/>
      <c r="CK683" s="4"/>
      <c r="CL683" s="4"/>
      <c r="CM683" s="4"/>
      <c r="CN683" s="4"/>
      <c r="CO683" s="4"/>
      <c r="CP683" s="4"/>
      <c r="CQ683" s="4"/>
      <c r="CR683" s="4"/>
      <c r="CS683" s="5"/>
      <c r="CT683" s="5"/>
    </row>
    <row r="684" spans="50:98" ht="21" hidden="1" customHeight="1" x14ac:dyDescent="0.25">
      <c r="AX684" s="218" t="str">
        <f>$AL$216</f>
        <v>L021.23.08.S2-05</v>
      </c>
      <c r="AY684" s="101">
        <v>5</v>
      </c>
      <c r="AZ684" s="105" t="str">
        <f>IF(COUNTIFS($AL$214,"&lt;&gt;"&amp;""),$AL$214,"")</f>
        <v>Disciplină opțională 12-15
Creativitate și managementul inovației (Set A.4.2.1, Set IA.4.2.2)</v>
      </c>
      <c r="BA684" s="105">
        <f t="shared" si="198"/>
        <v>4</v>
      </c>
      <c r="BB684" s="105" t="str">
        <f t="shared" si="199"/>
        <v>8</v>
      </c>
      <c r="BC684" s="105" t="str">
        <f>IF($AZ684="","",$AP$216)</f>
        <v>E</v>
      </c>
      <c r="BD684" s="105" t="str">
        <f t="shared" si="200"/>
        <v>DO</v>
      </c>
      <c r="BE684" s="105">
        <f>IF(COUNTIFS($AL$214,"&lt;&gt;"&amp;""),ROUND($AQ$216/14,1),"")</f>
        <v>2</v>
      </c>
      <c r="BF684" s="105">
        <f>IF(COUNTIFS($AL$214,"&lt;&gt;"&amp;""),ROUND(($AR$216+$AS$216+$AT$216)/14,1),"")</f>
        <v>1</v>
      </c>
      <c r="BG684" s="105">
        <f>IF(COUNTIFS($AL$214,"&lt;&gt;"&amp;""),ROUND(($AQ$216+$AR$216+$AS$216+$AT$216)/14,1),"")</f>
        <v>3</v>
      </c>
      <c r="BH684" s="105">
        <f>IF(COUNTIFS($AL$214,"&lt;&gt;"&amp;""),ROUND($AQ$216,1),"")</f>
        <v>28</v>
      </c>
      <c r="BI684" s="105">
        <f>IF(COUNTIFS($AL$214,"&lt;&gt;"&amp;""),ROUND(($AR$216+$AS$216+$AT$216),1),"")</f>
        <v>14</v>
      </c>
      <c r="BJ684" s="105">
        <f>IF(COUNTIFS($AL$214,"&lt;&gt;"&amp;""),ROUND(($AQ$216+$AR$216+$AS$216+$AT$216),1),"")</f>
        <v>42</v>
      </c>
      <c r="BK684" s="101"/>
      <c r="BL684" s="105"/>
      <c r="BM684" s="105"/>
      <c r="BN684" s="101"/>
      <c r="BO684" s="105"/>
      <c r="BP684" s="105"/>
      <c r="BQ684" s="105">
        <f>IF(COUNTIFS($AL$214,"&lt;&gt;"&amp;""),IF($AW$216&lt;&gt;"",ROUND($AW$216/14,1),""),"")</f>
        <v>4.0999999999999996</v>
      </c>
      <c r="BR684" s="105">
        <f>IF(COUNTIFS($AL$214,"&lt;&gt;"&amp;""),IF($AW$216&lt;&gt;"",ROUND($AW$216,1),""),"")</f>
        <v>58</v>
      </c>
      <c r="BS684" s="105">
        <f>IF($AZ684="","",$AO$216)</f>
        <v>4</v>
      </c>
      <c r="BT684" s="104" t="str">
        <f>IF(COUNTIFS($AL$214,"&lt;&gt;"&amp;""),$AV$216,"")</f>
        <v>DS</v>
      </c>
      <c r="BU684" s="104">
        <f t="shared" si="201"/>
        <v>7.1</v>
      </c>
      <c r="BV684" s="105">
        <f t="shared" si="202"/>
        <v>100</v>
      </c>
      <c r="BW684" s="101" t="str">
        <f t="shared" si="186"/>
        <v>2026</v>
      </c>
      <c r="BY684" s="4"/>
      <c r="BZ684" s="4"/>
      <c r="CA684" s="4"/>
      <c r="CB684" s="4"/>
      <c r="CC684" s="4"/>
      <c r="CD684" s="4"/>
      <c r="CE684" s="4"/>
      <c r="CF684" s="4"/>
      <c r="CG684" s="5"/>
      <c r="CH684" s="5"/>
      <c r="CI684" s="5"/>
      <c r="CJ684" s="4"/>
      <c r="CK684" s="4"/>
      <c r="CL684" s="4"/>
      <c r="CM684" s="4"/>
      <c r="CN684" s="4"/>
      <c r="CO684" s="4"/>
      <c r="CP684" s="4"/>
      <c r="CQ684" s="4"/>
      <c r="CR684" s="4"/>
      <c r="CS684" s="5"/>
      <c r="CT684" s="5"/>
    </row>
    <row r="685" spans="50:98" ht="21" hidden="1" customHeight="1" x14ac:dyDescent="0.25">
      <c r="AX685" s="218" t="str">
        <f>$AL$219</f>
        <v>L021.23.08.S2-06</v>
      </c>
      <c r="AY685" s="101">
        <v>6</v>
      </c>
      <c r="AZ685" s="105" t="str">
        <f>IF(COUNTIFS($AL$217,"&lt;&gt;"&amp;""),$AL$217,"")</f>
        <v>Disciplină opțională 12-15
Sisteme de conducere a proceselor continue
(Set A.4.2.1, Set IA.4.2.2)</v>
      </c>
      <c r="BA685" s="105">
        <f t="shared" si="198"/>
        <v>4</v>
      </c>
      <c r="BB685" s="105" t="str">
        <f t="shared" si="199"/>
        <v>8</v>
      </c>
      <c r="BC685" s="105" t="str">
        <f>IF($AZ685="","",$AP$219)</f>
        <v>E</v>
      </c>
      <c r="BD685" s="105" t="str">
        <f t="shared" si="200"/>
        <v>DO</v>
      </c>
      <c r="BE685" s="105">
        <f>IF(COUNTIFS($AL$217,"&lt;&gt;"&amp;""),ROUND($AQ$219/14,1),"")</f>
        <v>2</v>
      </c>
      <c r="BF685" s="105">
        <f>IF(COUNTIFS($AL$217,"&lt;&gt;"&amp;""),ROUND(($AR$219+$AS$219+$AT$219)/14,1),"")</f>
        <v>1</v>
      </c>
      <c r="BG685" s="105">
        <f>IF(COUNTIFS($AL$217,"&lt;&gt;"&amp;""),ROUND(($AQ$219+$AR$219+$AS$219+$AT$219)/14,1),"")</f>
        <v>3</v>
      </c>
      <c r="BH685" s="105">
        <f>IF(COUNTIFS($AL$217,"&lt;&gt;"&amp;""),ROUND($AQ$219,1),"")</f>
        <v>28</v>
      </c>
      <c r="BI685" s="105">
        <f>IF(COUNTIFS($AL$217,"&lt;&gt;"&amp;""),ROUND(($AR$219+$AS$219+$AT$219),1),"")</f>
        <v>14</v>
      </c>
      <c r="BJ685" s="105">
        <f>IF(COUNTIFS($AL$217,"&lt;&gt;"&amp;""),ROUND(($AQ$219+$AR$219+$AS$219+$AT$219),1),"")</f>
        <v>42</v>
      </c>
      <c r="BK685" s="101"/>
      <c r="BL685" s="105"/>
      <c r="BM685" s="105"/>
      <c r="BN685" s="101"/>
      <c r="BO685" s="105"/>
      <c r="BP685" s="105"/>
      <c r="BQ685" s="105">
        <f>IF(COUNTIFS($AL$217,"&lt;&gt;"&amp;""),IF($AW$219&lt;&gt;"",ROUND($AW$219/14,1),""),"")</f>
        <v>4.0999999999999996</v>
      </c>
      <c r="BR685" s="105">
        <f>IF(COUNTIFS($AL$217,"&lt;&gt;"&amp;""),IF($AW$219&lt;&gt;"",ROUND($AW$219,1),""),"")</f>
        <v>58</v>
      </c>
      <c r="BS685" s="105">
        <f>IF($AZ685="","",$AO$219)</f>
        <v>4</v>
      </c>
      <c r="BT685" s="104" t="str">
        <f>IF(COUNTIFS($AL$217,"&lt;&gt;"&amp;""),$AV$219,"")</f>
        <v>DS</v>
      </c>
      <c r="BU685" s="104">
        <f t="shared" si="201"/>
        <v>7.1</v>
      </c>
      <c r="BV685" s="105">
        <f t="shared" si="202"/>
        <v>100</v>
      </c>
      <c r="BW685" s="101" t="str">
        <f t="shared" si="186"/>
        <v>2026</v>
      </c>
      <c r="BY685" s="4"/>
      <c r="BZ685" s="4"/>
      <c r="CA685" s="4"/>
      <c r="CB685" s="4"/>
      <c r="CC685" s="4"/>
      <c r="CD685" s="4"/>
      <c r="CE685" s="4"/>
      <c r="CF685" s="4"/>
      <c r="CG685" s="5"/>
      <c r="CH685" s="5"/>
      <c r="CI685" s="5"/>
      <c r="CJ685" s="4"/>
      <c r="CK685" s="4"/>
      <c r="CL685" s="4"/>
      <c r="CM685" s="4"/>
      <c r="CN685" s="4"/>
      <c r="CO685" s="4"/>
      <c r="CP685" s="4"/>
      <c r="CQ685" s="4"/>
      <c r="CR685" s="4"/>
      <c r="CS685" s="5"/>
      <c r="CT685" s="5"/>
    </row>
    <row r="686" spans="50:98" ht="21" hidden="1" customHeight="1" x14ac:dyDescent="0.25">
      <c r="AX686" s="218" t="str">
        <f>$AL$222</f>
        <v>L021.23.08.S2-07</v>
      </c>
      <c r="AY686" s="101">
        <v>7</v>
      </c>
      <c r="AZ686" s="105" t="str">
        <f>IF(COUNTIFS($AL$220,"&lt;&gt;"&amp;""),$AL$220,"")</f>
        <v>Disciplină opțională 12-15
Internetul industrial al lucrurilor (Set A.4.2.1, Set IA.4.2.2)</v>
      </c>
      <c r="BA686" s="105">
        <f t="shared" si="198"/>
        <v>4</v>
      </c>
      <c r="BB686" s="105" t="str">
        <f t="shared" si="199"/>
        <v>8</v>
      </c>
      <c r="BC686" s="105" t="str">
        <f>IF($AZ686="","",$AP$222)</f>
        <v>E</v>
      </c>
      <c r="BD686" s="105" t="str">
        <f t="shared" si="200"/>
        <v>DO</v>
      </c>
      <c r="BE686" s="105">
        <f>IF(COUNTIFS($AL$220,"&lt;&gt;"&amp;""),ROUND($AQ$222/14,1),"")</f>
        <v>2</v>
      </c>
      <c r="BF686" s="105">
        <f>IF(COUNTIFS($AL$220,"&lt;&gt;"&amp;""),ROUND(($AR$222+$AS$222+$AT$222)/14,1),"")</f>
        <v>1</v>
      </c>
      <c r="BG686" s="105">
        <f>IF(COUNTIFS($AL$220,"&lt;&gt;"&amp;""),ROUND(($AQ$222+$AR$222+$AS$222+$AT$222)/14,1),"")</f>
        <v>3</v>
      </c>
      <c r="BH686" s="105">
        <f>IF(COUNTIFS($AL$220,"&lt;&gt;"&amp;""),ROUND($AQ$222,1),"")</f>
        <v>28</v>
      </c>
      <c r="BI686" s="105">
        <f>IF(COUNTIFS($AL$220,"&lt;&gt;"&amp;""),ROUND(($AR$222+$AS$222+$AT$222),1),"")</f>
        <v>14</v>
      </c>
      <c r="BJ686" s="105">
        <f>IF(COUNTIFS($AL$220,"&lt;&gt;"&amp;""),ROUND(($AQ$222+$AR$222+$AS$222+$AT$222),1),"")</f>
        <v>42</v>
      </c>
      <c r="BK686" s="101"/>
      <c r="BL686" s="105"/>
      <c r="BM686" s="105"/>
      <c r="BN686" s="101"/>
      <c r="BO686" s="105"/>
      <c r="BP686" s="105"/>
      <c r="BQ686" s="105">
        <f>IF(COUNTIFS($AL$220,"&lt;&gt;"&amp;""),IF($AW$222&lt;&gt;"",ROUND($AW$222/14,1),""),"")</f>
        <v>4.0999999999999996</v>
      </c>
      <c r="BR686" s="105">
        <f>IF(COUNTIFS($AL$220,"&lt;&gt;"&amp;""),IF($AW$222&lt;&gt;"",ROUND($AW$222,1),""),"")</f>
        <v>58</v>
      </c>
      <c r="BS686" s="105">
        <f>IF($AZ686="","",$AO$222)</f>
        <v>4</v>
      </c>
      <c r="BT686" s="104" t="str">
        <f>IF(COUNTIFS($AL$220,"&lt;&gt;"&amp;""),$AV$222,"")</f>
        <v>DS</v>
      </c>
      <c r="BU686" s="104">
        <f t="shared" si="201"/>
        <v>7.1</v>
      </c>
      <c r="BV686" s="105">
        <f t="shared" si="202"/>
        <v>100</v>
      </c>
      <c r="BW686" s="101" t="str">
        <f t="shared" si="186"/>
        <v>2026</v>
      </c>
      <c r="BY686" s="4"/>
      <c r="BZ686" s="4"/>
      <c r="CA686" s="4"/>
      <c r="CB686" s="4"/>
      <c r="CC686" s="4"/>
      <c r="CD686" s="4"/>
      <c r="CE686" s="4"/>
      <c r="CF686" s="4"/>
      <c r="CG686" s="5"/>
      <c r="CH686" s="5"/>
      <c r="CI686" s="5"/>
      <c r="CJ686" s="4"/>
      <c r="CK686" s="4"/>
      <c r="CL686" s="4"/>
      <c r="CM686" s="4"/>
      <c r="CN686" s="4"/>
      <c r="CO686" s="4"/>
      <c r="CP686" s="4"/>
      <c r="CQ686" s="4"/>
      <c r="CR686" s="4"/>
      <c r="CS686" s="5"/>
      <c r="CT686" s="5"/>
    </row>
    <row r="687" spans="50:98" ht="21" hidden="1" customHeight="1" x14ac:dyDescent="0.25">
      <c r="AX687" s="218" t="str">
        <f>$AL$225</f>
        <v>L021.23.08.S2-08</v>
      </c>
      <c r="AY687" s="101">
        <v>8</v>
      </c>
      <c r="AZ687" s="105" t="str">
        <f>IF(COUNTIFS($AL$223,"&lt;&gt;"&amp;""),$AL$223,"")</f>
        <v>Disciplină opțională 12-15
Circuite periferice și interfețe de proces
(Set A.4.2.1, Set IA.4.2.2)</v>
      </c>
      <c r="BA687" s="105">
        <f t="shared" si="198"/>
        <v>4</v>
      </c>
      <c r="BB687" s="105" t="str">
        <f t="shared" si="199"/>
        <v>8</v>
      </c>
      <c r="BC687" s="105" t="str">
        <f>IF($AZ687="","",$AP$225)</f>
        <v>E</v>
      </c>
      <c r="BD687" s="105" t="str">
        <f t="shared" si="200"/>
        <v>DO</v>
      </c>
      <c r="BE687" s="105">
        <f>IF(COUNTIFS($AL$223,"&lt;&gt;"&amp;""),ROUND($AQ$225/14,1),"")</f>
        <v>2</v>
      </c>
      <c r="BF687" s="105">
        <f>IF(COUNTIFS($AL$223,"&lt;&gt;"&amp;""),ROUND(($AR$225+$AS$225+$AT$225)/14,1),"")</f>
        <v>1</v>
      </c>
      <c r="BG687" s="105">
        <f>IF(COUNTIFS($AL$223,"&lt;&gt;"&amp;""),ROUND(($AQ$225+$AR$225+$AS$225+$AT$225)/14,1),"")</f>
        <v>3</v>
      </c>
      <c r="BH687" s="105">
        <f>IF(COUNTIFS($AL$223,"&lt;&gt;"&amp;""),ROUND($AQ$225,1),"")</f>
        <v>28</v>
      </c>
      <c r="BI687" s="105">
        <f>IF(COUNTIFS($AL$223,"&lt;&gt;"&amp;""),ROUND(($AR$225+$AS$225+$AT$225),1),"")</f>
        <v>14</v>
      </c>
      <c r="BJ687" s="105">
        <f>IF(COUNTIFS($AL$223,"&lt;&gt;"&amp;""),ROUND(($AQ$225+$AR$225+$AS$225+$AT$225),1),"")</f>
        <v>42</v>
      </c>
      <c r="BK687" s="101"/>
      <c r="BL687" s="105"/>
      <c r="BM687" s="105"/>
      <c r="BN687" s="101"/>
      <c r="BO687" s="105"/>
      <c r="BP687" s="105"/>
      <c r="BQ687" s="105">
        <f>IF(COUNTIFS($AL$223,"&lt;&gt;"&amp;""),IF($AW$225&lt;&gt;"",ROUND($AW$225/14,1),""),"")</f>
        <v>4.0999999999999996</v>
      </c>
      <c r="BR687" s="105">
        <f>IF(COUNTIFS($AL$223,"&lt;&gt;"&amp;""),IF($AW$225&lt;&gt;"",ROUND($AW$225,1),""),"")</f>
        <v>58</v>
      </c>
      <c r="BS687" s="105">
        <f>IF($AZ687="","",$AO$225)</f>
        <v>4</v>
      </c>
      <c r="BT687" s="104" t="str">
        <f>IF(COUNTIFS($AL$223,"&lt;&gt;"&amp;""),$AV$225,"")</f>
        <v>DS</v>
      </c>
      <c r="BU687" s="104">
        <f t="shared" si="201"/>
        <v>7.1</v>
      </c>
      <c r="BV687" s="105">
        <f t="shared" si="202"/>
        <v>100</v>
      </c>
      <c r="BW687" s="101" t="str">
        <f t="shared" si="186"/>
        <v>2026</v>
      </c>
      <c r="BY687" s="4"/>
      <c r="BZ687" s="4"/>
      <c r="CA687" s="4"/>
      <c r="CB687" s="4"/>
      <c r="CC687" s="4"/>
      <c r="CD687" s="4"/>
      <c r="CE687" s="4"/>
      <c r="CF687" s="4"/>
      <c r="CG687" s="5"/>
      <c r="CH687" s="5"/>
      <c r="CI687" s="5"/>
      <c r="CJ687" s="4"/>
      <c r="CK687" s="4"/>
      <c r="CL687" s="4"/>
      <c r="CM687" s="4"/>
      <c r="CN687" s="4"/>
      <c r="CO687" s="4"/>
      <c r="CP687" s="4"/>
      <c r="CQ687" s="4"/>
      <c r="CR687" s="4"/>
      <c r="CS687" s="5"/>
      <c r="CT687" s="5"/>
    </row>
    <row r="688" spans="50:98" ht="21" hidden="1" customHeight="1" x14ac:dyDescent="0.25">
      <c r="AX688" s="218" t="str">
        <f>$AL$228</f>
        <v>L021.23.08.S2-09</v>
      </c>
      <c r="AY688" s="101">
        <v>9</v>
      </c>
      <c r="AZ688" s="105" t="str">
        <f>IF(COUNTIFS($AL$226,"&lt;&gt;"&amp;""),$AL$226,"")</f>
        <v>Disciplină opțională 12-15
Fiabilitatea și testarea echipamentelor digitale
(Set A.4.2.1, Set IA.4.2.2)</v>
      </c>
      <c r="BA688" s="105">
        <f t="shared" si="198"/>
        <v>4</v>
      </c>
      <c r="BB688" s="105" t="str">
        <f t="shared" si="199"/>
        <v>8</v>
      </c>
      <c r="BC688" s="105" t="str">
        <f>IF($AZ688="","",$AP$228)</f>
        <v>E</v>
      </c>
      <c r="BD688" s="105" t="str">
        <f t="shared" si="200"/>
        <v>DO</v>
      </c>
      <c r="BE688" s="105">
        <f>IF(COUNTIFS($AL$226,"&lt;&gt;"&amp;""),ROUND($AQ$228/14,1),"")</f>
        <v>2</v>
      </c>
      <c r="BF688" s="105">
        <f>IF(COUNTIFS($AL$226,"&lt;&gt;"&amp;""),ROUND(($AR$228+$AS$228+$AT$228)/14,1),"")</f>
        <v>1</v>
      </c>
      <c r="BG688" s="105">
        <f>IF(COUNTIFS($AL$226,"&lt;&gt;"&amp;""),ROUND(($AQ$228+$AR$228+$AS$228+$AT$228)/14,1),"")</f>
        <v>3</v>
      </c>
      <c r="BH688" s="105">
        <f>IF(COUNTIFS($AL$226,"&lt;&gt;"&amp;""),ROUND($AQ$228,1),"")</f>
        <v>28</v>
      </c>
      <c r="BI688" s="105">
        <f>IF(COUNTIFS($AL$226,"&lt;&gt;"&amp;""),ROUND(($AR$228+$AS$228+$AT$228),1),"")</f>
        <v>14</v>
      </c>
      <c r="BJ688" s="105">
        <f>IF(COUNTIFS($AL$226,"&lt;&gt;"&amp;""),ROUND(($AQ$228+$AR$228+$AS$228+$AT$228),1),"")</f>
        <v>42</v>
      </c>
      <c r="BK688" s="101"/>
      <c r="BL688" s="105"/>
      <c r="BM688" s="105"/>
      <c r="BN688" s="101"/>
      <c r="BO688" s="105"/>
      <c r="BP688" s="105"/>
      <c r="BQ688" s="105">
        <f>IF(COUNTIFS($AL$226,"&lt;&gt;"&amp;""),IF($AW$228&lt;&gt;"",ROUND($AW$228/14,1),""),"")</f>
        <v>4.0999999999999996</v>
      </c>
      <c r="BR688" s="105">
        <f>IF(COUNTIFS($AL$226,"&lt;&gt;"&amp;""),IF($AW$228&lt;&gt;"",ROUND($AW$228,1),""),"")</f>
        <v>58</v>
      </c>
      <c r="BS688" s="105">
        <f>IF($AZ688="","",$AO$228)</f>
        <v>4</v>
      </c>
      <c r="BT688" s="104" t="str">
        <f>IF(COUNTIFS($AL$226,"&lt;&gt;"&amp;""),$AV$228,"")</f>
        <v>DS</v>
      </c>
      <c r="BU688" s="104">
        <f t="shared" si="201"/>
        <v>7.1</v>
      </c>
      <c r="BV688" s="105">
        <f t="shared" si="202"/>
        <v>100</v>
      </c>
      <c r="BW688" s="101" t="str">
        <f t="shared" si="186"/>
        <v>2026</v>
      </c>
      <c r="BY688" s="4"/>
      <c r="BZ688" s="4"/>
      <c r="CA688" s="4"/>
      <c r="CB688" s="4"/>
      <c r="CC688" s="4"/>
      <c r="CD688" s="4"/>
      <c r="CE688" s="4"/>
      <c r="CF688" s="4"/>
      <c r="CG688" s="5"/>
      <c r="CH688" s="5"/>
      <c r="CI688" s="5"/>
      <c r="CJ688" s="4"/>
      <c r="CK688" s="4"/>
      <c r="CL688" s="4"/>
      <c r="CM688" s="4"/>
      <c r="CN688" s="4"/>
      <c r="CO688" s="4"/>
      <c r="CP688" s="4"/>
      <c r="CQ688" s="4"/>
      <c r="CR688" s="4"/>
      <c r="CS688" s="5"/>
      <c r="CT688" s="5"/>
    </row>
    <row r="689" spans="50:98" ht="21" hidden="1" customHeight="1" x14ac:dyDescent="0.25">
      <c r="AX689" s="218" t="str">
        <f>$AL$231</f>
        <v>L021.23.08.S2-10</v>
      </c>
      <c r="AY689" s="101">
        <v>10</v>
      </c>
      <c r="AZ689" s="105" t="str">
        <f>IF(COUNTIFS($AL$229,"&lt;&gt;"&amp;""),$AL$229,"")</f>
        <v>Disciplină opțională 12-15
Vedere artificială (Set IA.4.2.1)</v>
      </c>
      <c r="BA689" s="105">
        <f t="shared" si="198"/>
        <v>4</v>
      </c>
      <c r="BB689" s="105" t="str">
        <f t="shared" si="199"/>
        <v>8</v>
      </c>
      <c r="BC689" s="105" t="str">
        <f>IF($AZ689="","",$AP$231)</f>
        <v>E</v>
      </c>
      <c r="BD689" s="105" t="str">
        <f t="shared" si="200"/>
        <v>DO</v>
      </c>
      <c r="BE689" s="105">
        <f>IF(COUNTIFS($AL$229,"&lt;&gt;"&amp;""),ROUND($AQ$231/14,1),"")</f>
        <v>2</v>
      </c>
      <c r="BF689" s="105">
        <f>IF(COUNTIFS($AL$229,"&lt;&gt;"&amp;""),ROUND(($AR$231+$AS$231+$AT$231)/14,1),"")</f>
        <v>1</v>
      </c>
      <c r="BG689" s="105">
        <f>IF(COUNTIFS($AL$229,"&lt;&gt;"&amp;""),ROUND(($AQ$231+$AR$231+$AS$231+$AT$231)/14,1),"")</f>
        <v>3</v>
      </c>
      <c r="BH689" s="105">
        <f>IF(COUNTIFS($AL$229,"&lt;&gt;"&amp;""),ROUND($AQ$231,1),"")</f>
        <v>28</v>
      </c>
      <c r="BI689" s="105">
        <f>IF(COUNTIFS($AL$229,"&lt;&gt;"&amp;""),ROUND(($AR$231+$AS$231+$AT$231),1),"")</f>
        <v>14</v>
      </c>
      <c r="BJ689" s="105">
        <f>IF(COUNTIFS($AL$229,"&lt;&gt;"&amp;""),ROUND(($AQ$231+$AR$231+$AS$231+$AT$231),1),"")</f>
        <v>42</v>
      </c>
      <c r="BK689" s="101"/>
      <c r="BL689" s="105"/>
      <c r="BM689" s="105"/>
      <c r="BN689" s="101"/>
      <c r="BO689" s="105"/>
      <c r="BP689" s="105"/>
      <c r="BQ689" s="105">
        <f>IF(COUNTIFS($AL$229,"&lt;&gt;"&amp;""),IF($AW$231&lt;&gt;"",ROUND($AW$231/14,1),""),"")</f>
        <v>4.0999999999999996</v>
      </c>
      <c r="BR689" s="105">
        <f>IF(COUNTIFS($AL$229,"&lt;&gt;"&amp;""),IF($AW$231&lt;&gt;"",ROUND($AW$231,1),""),"")</f>
        <v>58</v>
      </c>
      <c r="BS689" s="105">
        <f>IF($AZ689="","",$AO$231)</f>
        <v>4</v>
      </c>
      <c r="BT689" s="104" t="str">
        <f>IF(COUNTIFS($AL$229,"&lt;&gt;"&amp;""),$AV$231,"")</f>
        <v>DS</v>
      </c>
      <c r="BU689" s="104">
        <f t="shared" si="201"/>
        <v>7.1</v>
      </c>
      <c r="BV689" s="105">
        <f t="shared" si="202"/>
        <v>100</v>
      </c>
      <c r="BW689" s="101" t="str">
        <f t="shared" si="186"/>
        <v>2026</v>
      </c>
      <c r="BY689" s="4"/>
      <c r="BZ689" s="4"/>
      <c r="CA689" s="4"/>
      <c r="CB689" s="4"/>
      <c r="CC689" s="4"/>
      <c r="CD689" s="4"/>
      <c r="CE689" s="4"/>
      <c r="CF689" s="4"/>
      <c r="CG689" s="5"/>
      <c r="CH689" s="5"/>
      <c r="CI689" s="5"/>
      <c r="CJ689" s="4"/>
      <c r="CK689" s="4"/>
      <c r="CL689" s="4"/>
      <c r="CM689" s="4"/>
      <c r="CN689" s="4"/>
      <c r="CO689" s="4"/>
      <c r="CP689" s="4"/>
      <c r="CQ689" s="4"/>
      <c r="CR689" s="4"/>
      <c r="CS689" s="5"/>
      <c r="CT689" s="5"/>
    </row>
    <row r="690" spans="50:98" ht="21" hidden="1" customHeight="1" x14ac:dyDescent="0.25">
      <c r="AX690" s="218" t="str">
        <f>$AL$234</f>
        <v>L021.23.08.S2-11</v>
      </c>
      <c r="AY690" s="101">
        <v>11</v>
      </c>
      <c r="AZ690" s="105" t="str">
        <f>IF(COUNTIFS($AL$232,"&lt;&gt;"&amp;""),$AL$232,"")</f>
        <v>Disciplină opțională 12-15
Tehnici de programare cu baze de date (Set IA.4.2.1)</v>
      </c>
      <c r="BA690" s="105">
        <f t="shared" si="198"/>
        <v>4</v>
      </c>
      <c r="BB690" s="105" t="str">
        <f t="shared" si="199"/>
        <v>8</v>
      </c>
      <c r="BC690" s="105" t="str">
        <f>IF($AZ690="","",$AP$234)</f>
        <v>E</v>
      </c>
      <c r="BD690" s="105" t="str">
        <f t="shared" si="200"/>
        <v>DO</v>
      </c>
      <c r="BE690" s="105">
        <f>IF(COUNTIFS($AL$232,"&lt;&gt;"&amp;""),ROUND($AQ$234/14,1),"")</f>
        <v>2</v>
      </c>
      <c r="BF690" s="105">
        <f>IF(COUNTIFS($AL$232,"&lt;&gt;"&amp;""),ROUND(($AR$234+$AS$234+$AT$234)/14,1),"")</f>
        <v>1</v>
      </c>
      <c r="BG690" s="105">
        <f>IF(COUNTIFS($AL$232,"&lt;&gt;"&amp;""),ROUND(($AQ$234+$AR$234+$AS$234+$AT$234)/14,1),"")</f>
        <v>3</v>
      </c>
      <c r="BH690" s="105">
        <f>IF(COUNTIFS($AL$232,"&lt;&gt;"&amp;""),ROUND($AQ$234,1),"")</f>
        <v>28</v>
      </c>
      <c r="BI690" s="105">
        <f>IF(COUNTIFS($AL$232,"&lt;&gt;"&amp;""),ROUND(($AR$234+$AS$234+$AT$234),1),"")</f>
        <v>14</v>
      </c>
      <c r="BJ690" s="105">
        <f>IF(COUNTIFS($AL$232,"&lt;&gt;"&amp;""),ROUND(($AQ$234+$AR$234+$AS$234+$AT$234),1),"")</f>
        <v>42</v>
      </c>
      <c r="BK690" s="101"/>
      <c r="BL690" s="105"/>
      <c r="BM690" s="105"/>
      <c r="BN690" s="101"/>
      <c r="BO690" s="105"/>
      <c r="BP690" s="105"/>
      <c r="BQ690" s="105">
        <f>IF(COUNTIFS($AL$232,"&lt;&gt;"&amp;""),IF($AW$234&lt;&gt;"",ROUND($AW$234/14,1),""),"")</f>
        <v>4.0999999999999996</v>
      </c>
      <c r="BR690" s="105">
        <f>IF(COUNTIFS($AL$232,"&lt;&gt;"&amp;""),IF($AW$234&lt;&gt;"",ROUND($AW$234,1),""),"")</f>
        <v>58</v>
      </c>
      <c r="BS690" s="105">
        <f>IF($AZ690="","",$AO$234)</f>
        <v>4</v>
      </c>
      <c r="BT690" s="104" t="str">
        <f>IF(COUNTIFS($AL$232,"&lt;&gt;"&amp;""),$AV$234,"")</f>
        <v>DS</v>
      </c>
      <c r="BU690" s="104">
        <f t="shared" si="201"/>
        <v>7.1</v>
      </c>
      <c r="BV690" s="105">
        <f t="shared" si="202"/>
        <v>100</v>
      </c>
      <c r="BW690" s="101" t="str">
        <f t="shared" si="186"/>
        <v>2026</v>
      </c>
      <c r="BY690" s="4"/>
      <c r="BZ690" s="4"/>
      <c r="CA690" s="4"/>
      <c r="CB690" s="4"/>
      <c r="CC690" s="4"/>
      <c r="CD690" s="4"/>
      <c r="CE690" s="4"/>
      <c r="CF690" s="4"/>
      <c r="CG690" s="5"/>
      <c r="CH690" s="5"/>
      <c r="CI690" s="5"/>
      <c r="CJ690" s="4"/>
      <c r="CK690" s="4"/>
      <c r="CL690" s="4"/>
      <c r="CM690" s="4"/>
      <c r="CN690" s="4"/>
      <c r="CO690" s="4"/>
      <c r="CP690" s="4"/>
      <c r="CQ690" s="4"/>
      <c r="CR690" s="4"/>
      <c r="CS690" s="5"/>
      <c r="CT690" s="5"/>
    </row>
    <row r="691" spans="50:98" ht="21" hidden="1" customHeight="1" x14ac:dyDescent="0.25">
      <c r="AX691" s="218" t="str">
        <f>$AL$237</f>
        <v>L021.23.08.S2-12</v>
      </c>
      <c r="AY691" s="101">
        <v>12</v>
      </c>
      <c r="AZ691" s="105" t="str">
        <f>IF(COUNTIFS($AL$235,"&lt;&gt;"&amp;""),$AL$235,"")</f>
        <v>Disciplină opțională 12-15
Tehnologii multimedia (Set IA.4.2.1, Set A.4.2.2)</v>
      </c>
      <c r="BA691" s="105">
        <f t="shared" si="198"/>
        <v>4</v>
      </c>
      <c r="BB691" s="105" t="str">
        <f t="shared" si="199"/>
        <v>8</v>
      </c>
      <c r="BC691" s="105" t="str">
        <f>IF($AZ691="","",$AP$237)</f>
        <v>E</v>
      </c>
      <c r="BD691" s="105" t="str">
        <f t="shared" si="200"/>
        <v>DO</v>
      </c>
      <c r="BE691" s="105">
        <f>IF(COUNTIFS($AL$235,"&lt;&gt;"&amp;""),ROUND($AQ$237/14,1),"")</f>
        <v>2</v>
      </c>
      <c r="BF691" s="105">
        <f>IF(COUNTIFS($AL$235,"&lt;&gt;"&amp;""),ROUND(($AR$237+$AS$237+$AT$237)/14,1),"")</f>
        <v>1</v>
      </c>
      <c r="BG691" s="105">
        <f>IF(COUNTIFS($AL$235,"&lt;&gt;"&amp;""),ROUND(($AQ$237+$AR$237+$AS$237+$AT$237)/14,1),"")</f>
        <v>3</v>
      </c>
      <c r="BH691" s="105">
        <f>IF(COUNTIFS($AL$235,"&lt;&gt;"&amp;""),ROUND($AQ$237,1),"")</f>
        <v>28</v>
      </c>
      <c r="BI691" s="105">
        <f>IF(COUNTIFS($AL$235,"&lt;&gt;"&amp;""),ROUND(($AR$237+$AS$237+$AT$237),1),"")</f>
        <v>14</v>
      </c>
      <c r="BJ691" s="105">
        <f>IF(COUNTIFS($AL$235,"&lt;&gt;"&amp;""),ROUND(($AQ$237+$AR$237+$AS$237+$AT$237),1),"")</f>
        <v>42</v>
      </c>
      <c r="BK691" s="101"/>
      <c r="BL691" s="105"/>
      <c r="BM691" s="105"/>
      <c r="BN691" s="101"/>
      <c r="BO691" s="105"/>
      <c r="BP691" s="105"/>
      <c r="BQ691" s="105">
        <f>IF(COUNTIFS($AL$235,"&lt;&gt;"&amp;""),IF($AW$237&lt;&gt;"",ROUND($AW$237/14,1),""),"")</f>
        <v>4.0999999999999996</v>
      </c>
      <c r="BR691" s="105">
        <f>IF(COUNTIFS($AL$235,"&lt;&gt;"&amp;""),IF($AW$237&lt;&gt;"",ROUND($AW$237,1),""),"")</f>
        <v>58</v>
      </c>
      <c r="BS691" s="105">
        <f>IF($AZ691="","",$AO$237)</f>
        <v>4</v>
      </c>
      <c r="BT691" s="104" t="str">
        <f>IF(COUNTIFS($AL$235,"&lt;&gt;"&amp;""),$AV$237,"")</f>
        <v>DS</v>
      </c>
      <c r="BU691" s="104">
        <f t="shared" si="201"/>
        <v>7.1</v>
      </c>
      <c r="BV691" s="105">
        <f t="shared" si="202"/>
        <v>100</v>
      </c>
      <c r="BW691" s="101" t="str">
        <f t="shared" si="186"/>
        <v>2026</v>
      </c>
      <c r="BY691" s="4"/>
      <c r="BZ691" s="4"/>
      <c r="CA691" s="4"/>
      <c r="CB691" s="4"/>
      <c r="CC691" s="4"/>
      <c r="CD691" s="4"/>
      <c r="CE691" s="4"/>
      <c r="CF691" s="4"/>
      <c r="CG691" s="5"/>
      <c r="CH691" s="5"/>
      <c r="CI691" s="5"/>
      <c r="CJ691" s="4"/>
      <c r="CK691" s="4"/>
      <c r="CL691" s="4"/>
      <c r="CM691" s="4"/>
      <c r="CN691" s="4"/>
      <c r="CO691" s="4"/>
      <c r="CP691" s="4"/>
      <c r="CQ691" s="4"/>
      <c r="CR691" s="4"/>
      <c r="CS691" s="5"/>
      <c r="CT691" s="5"/>
    </row>
    <row r="692" spans="50:98" ht="21" hidden="1" customHeight="1" x14ac:dyDescent="0.25">
      <c r="AX692" s="218" t="str">
        <f>$AL$240</f>
        <v>L021.23.08.S2-13</v>
      </c>
      <c r="AY692" s="105">
        <v>13</v>
      </c>
      <c r="AZ692" s="105" t="str">
        <f>IF(COUNTIFS($AL$238,"&lt;&gt;"&amp;""),$AL$238,"")</f>
        <v>Disciplină opțională 12-15
Automatizarea proceselor complexe (Set A.4.2.1, Set IA.4.2.2)</v>
      </c>
      <c r="BA692" s="105">
        <f t="shared" si="198"/>
        <v>4</v>
      </c>
      <c r="BB692" s="105" t="str">
        <f t="shared" si="199"/>
        <v>8</v>
      </c>
      <c r="BC692" s="105" t="str">
        <f>IF($AZ692="","",$AP$240)</f>
        <v>E</v>
      </c>
      <c r="BD692" s="105" t="str">
        <f>IF($AZ692="","","DO")</f>
        <v>DO</v>
      </c>
      <c r="BE692" s="105">
        <f>IF(COUNTIFS($AL$238,"&lt;&gt;"&amp;""),ROUND($AQ$240/14,1),"")</f>
        <v>2</v>
      </c>
      <c r="BF692" s="105">
        <f>IF(COUNTIFS($AL$238,"&lt;&gt;"&amp;""),ROUND(($AR$240+$AS$240+$AT$240)/14,1),"")</f>
        <v>1</v>
      </c>
      <c r="BG692" s="105">
        <f>IF(COUNTIFS($AL$238,"&lt;&gt;"&amp;""),ROUND(($AQ$240+$AR$240+$AS$240+$AT$240)/14,1),"")</f>
        <v>3</v>
      </c>
      <c r="BH692" s="105">
        <f>IF(COUNTIFS($AL$238,"&lt;&gt;"&amp;""),ROUND($AQ$240,1),"")</f>
        <v>28</v>
      </c>
      <c r="BI692" s="105">
        <f>IF(COUNTIFS($AL$238,"&lt;&gt;"&amp;""),ROUND(($AR$240+$AS$240+$AT$240),1),"")</f>
        <v>14</v>
      </c>
      <c r="BJ692" s="105">
        <f>IF(COUNTIFS($AL$238,"&lt;&gt;"&amp;""),ROUND(($AQ$240+$AR$240+$AS$240+$AT$240),1),"")</f>
        <v>42</v>
      </c>
      <c r="BK692" s="105"/>
      <c r="BL692" s="105"/>
      <c r="BM692" s="105"/>
      <c r="BN692" s="105"/>
      <c r="BO692" s="105"/>
      <c r="BP692" s="105"/>
      <c r="BQ692" s="105">
        <f>IF(COUNTIFS($AL$238,"&lt;&gt;"&amp;""),IF($AW$240&lt;&gt;"",ROUND($AW$240/14,1),""),"")</f>
        <v>4.0999999999999996</v>
      </c>
      <c r="BR692" s="105">
        <f>IF(COUNTIFS($AL$238,"&lt;&gt;"&amp;""),IF($AW$240&lt;&gt;"",ROUND($AW$240,1),""),"")</f>
        <v>58</v>
      </c>
      <c r="BS692" s="105">
        <f>IF($AZ692="","",$AO$240)</f>
        <v>4</v>
      </c>
      <c r="BT692" s="104" t="str">
        <f>IF(COUNTIFS($AL$238,"&lt;&gt;"&amp;""),$AV$240,"")</f>
        <v>DS</v>
      </c>
      <c r="BU692" s="104">
        <f t="shared" ref="BU692:BU705" si="203">IF($AZ692="","",IF($BG692&lt;&gt;"",$BG692,0)+IF($BM692&lt;&gt;"",$BM692,0)+IF($BQ692&lt;&gt;"",$BQ692,0))</f>
        <v>7.1</v>
      </c>
      <c r="BV692" s="105">
        <f t="shared" ref="BV692:BV705" si="204">IF($AZ692="","",IF($BJ692&lt;&gt;"",$BJ692,0)+IF($BP692&lt;&gt;"",$BP692,0)+IF($BR692&lt;&gt;"",$BR692,0))</f>
        <v>100</v>
      </c>
      <c r="BW692" s="101" t="str">
        <f t="shared" si="186"/>
        <v>2026</v>
      </c>
      <c r="BY692" s="4"/>
      <c r="BZ692" s="4"/>
      <c r="CA692" s="4"/>
      <c r="CB692" s="4"/>
      <c r="CC692" s="4"/>
      <c r="CD692" s="4"/>
      <c r="CE692" s="4"/>
      <c r="CF692" s="4"/>
      <c r="CG692" s="5"/>
      <c r="CH692" s="5"/>
      <c r="CI692" s="5"/>
      <c r="CJ692" s="4"/>
      <c r="CK692" s="4"/>
      <c r="CL692" s="4"/>
      <c r="CM692" s="4"/>
      <c r="CN692" s="4"/>
      <c r="CO692" s="4"/>
      <c r="CP692" s="4"/>
      <c r="CQ692" s="4"/>
      <c r="CR692" s="4"/>
      <c r="CS692" s="5"/>
      <c r="CT692" s="5"/>
    </row>
    <row r="693" spans="50:98" ht="21" hidden="1" customHeight="1" x14ac:dyDescent="0.25">
      <c r="AX693" s="218" t="str">
        <f>$AL$267</f>
        <v>L021.23.08.S2-14</v>
      </c>
      <c r="AY693" s="105">
        <v>14</v>
      </c>
      <c r="AZ693" s="105" t="str">
        <f>IF(COUNTIFS($AL$265,"&lt;&gt;"&amp;""),$AL$265,"")</f>
        <v>Disciplină opțională 12-15
Sisteme de conducere a roboților industriali și a mașinilor unele (Set A.4.2.1, Set IA.4.2.2)</v>
      </c>
      <c r="BA693" s="105">
        <f t="shared" si="198"/>
        <v>4</v>
      </c>
      <c r="BB693" s="105" t="str">
        <f t="shared" si="199"/>
        <v>8</v>
      </c>
      <c r="BC693" s="105" t="str">
        <f>IF($AZ693="","",$AP$267)</f>
        <v>E</v>
      </c>
      <c r="BD693" s="105" t="str">
        <f t="shared" ref="BD693:BD705" si="205">IF($AZ693="","","DO")</f>
        <v>DO</v>
      </c>
      <c r="BE693" s="105">
        <f>IF(COUNTIFS($AL$265,"&lt;&gt;"&amp;""),ROUND($AQ$267/14,1),"")</f>
        <v>2</v>
      </c>
      <c r="BF693" s="105">
        <f>IF(COUNTIFS($AL$265,"&lt;&gt;"&amp;""),ROUND(($AR$267+$AS$267+$AT$267)/14,1),"")</f>
        <v>1</v>
      </c>
      <c r="BG693" s="105">
        <f>IF(COUNTIFS($AL$265,"&lt;&gt;"&amp;""),ROUND(($AQ$267+$AR$267+$AS$267+$AT$267)/14,1),"")</f>
        <v>3</v>
      </c>
      <c r="BH693" s="105">
        <f>IF(COUNTIFS($AL$265,"&lt;&gt;"&amp;""),ROUND($AQ$267,1),"")</f>
        <v>28</v>
      </c>
      <c r="BI693" s="105">
        <f>IF(COUNTIFS($AL$265,"&lt;&gt;"&amp;""),ROUND(($AR$267+$AS$267+$AT$267),1),"")</f>
        <v>14</v>
      </c>
      <c r="BJ693" s="105">
        <f>IF(COUNTIFS($AL$265,"&lt;&gt;"&amp;""),ROUND(($AQ$267+$AR$267+$AS$267+$AT$267),1),"")</f>
        <v>42</v>
      </c>
      <c r="BK693" s="101"/>
      <c r="BL693" s="105"/>
      <c r="BM693" s="105"/>
      <c r="BN693" s="101"/>
      <c r="BO693" s="105"/>
      <c r="BP693" s="105"/>
      <c r="BQ693" s="105">
        <f>IF(COUNTIFS($AL$265,"&lt;&gt;"&amp;""),IF($AW$267&lt;&gt;"",ROUND($AW$267/14,1),""),"")</f>
        <v>4.0999999999999996</v>
      </c>
      <c r="BR693" s="105">
        <f>IF(COUNTIFS($AL$265,"&lt;&gt;"&amp;""),IF($AW$267&lt;&gt;"",ROUND($AW$267,1),""),"")</f>
        <v>58</v>
      </c>
      <c r="BS693" s="105">
        <f>IF($AZ693="","",$AO$267)</f>
        <v>4</v>
      </c>
      <c r="BT693" s="104" t="str">
        <f>IF(COUNTIFS($AL$265,"&lt;&gt;"&amp;""),$AV$267,"")</f>
        <v>DS</v>
      </c>
      <c r="BU693" s="104">
        <f t="shared" si="203"/>
        <v>7.1</v>
      </c>
      <c r="BV693" s="105">
        <f t="shared" si="204"/>
        <v>100</v>
      </c>
      <c r="BW693" s="101" t="str">
        <f t="shared" si="186"/>
        <v>2026</v>
      </c>
      <c r="BY693" s="4"/>
      <c r="BZ693" s="4"/>
      <c r="CA693" s="4"/>
      <c r="CB693" s="4"/>
      <c r="CC693" s="4"/>
      <c r="CD693" s="4"/>
      <c r="CE693" s="4"/>
      <c r="CF693" s="4"/>
      <c r="CG693" s="5"/>
      <c r="CH693" s="5"/>
      <c r="CI693" s="5"/>
      <c r="CJ693" s="4"/>
      <c r="CK693" s="4"/>
      <c r="CL693" s="4"/>
      <c r="CM693" s="4"/>
      <c r="CN693" s="4"/>
      <c r="CO693" s="4"/>
      <c r="CP693" s="4"/>
      <c r="CQ693" s="4"/>
      <c r="CR693" s="4"/>
      <c r="CS693" s="5"/>
      <c r="CT693" s="5"/>
    </row>
    <row r="694" spans="50:98" ht="21" hidden="1" customHeight="1" x14ac:dyDescent="0.25">
      <c r="AX694" s="218" t="str">
        <f>$AL$270</f>
        <v>L021.23.08.S2-15</v>
      </c>
      <c r="AY694" s="101">
        <v>15</v>
      </c>
      <c r="AZ694" s="105" t="str">
        <f>IF(COUNTIFS($AL$268,"&lt;&gt;"&amp;""),$AL$268,"")</f>
        <v>Disciplină opțională 12-15
Informatică aplicată în servicii de sănătate (Set IA.4.2.1, Set A.4.2.2)</v>
      </c>
      <c r="BA694" s="105">
        <f t="shared" si="198"/>
        <v>4</v>
      </c>
      <c r="BB694" s="105" t="str">
        <f t="shared" si="199"/>
        <v>8</v>
      </c>
      <c r="BC694" s="105" t="str">
        <f>IF($AZ694="","",$AP$270)</f>
        <v>E</v>
      </c>
      <c r="BD694" s="105" t="str">
        <f t="shared" si="205"/>
        <v>DO</v>
      </c>
      <c r="BE694" s="105">
        <f>IF(COUNTIFS($AL$268,"&lt;&gt;"&amp;""),ROUND($AQ$270/14,1),"")</f>
        <v>2</v>
      </c>
      <c r="BF694" s="105">
        <f>IF(COUNTIFS($AL$268,"&lt;&gt;"&amp;""),ROUND(($AR$270+$AS$270+$AT$270)/14,1),"")</f>
        <v>1</v>
      </c>
      <c r="BG694" s="105">
        <f>IF(COUNTIFS($AL$268,"&lt;&gt;"&amp;""),ROUND(($AQ$270+$AR$270+$AS$270+$AT$270)/14,1),"")</f>
        <v>3</v>
      </c>
      <c r="BH694" s="105">
        <f>IF(COUNTIFS($AL$268,"&lt;&gt;"&amp;""),ROUND($AQ$270,1),"")</f>
        <v>28</v>
      </c>
      <c r="BI694" s="105">
        <f>IF(COUNTIFS($AL$268,"&lt;&gt;"&amp;""),ROUND(($AR$270+$AS$270+$AT$270),1),"")</f>
        <v>14</v>
      </c>
      <c r="BJ694" s="105">
        <f>IF(COUNTIFS($AL$268,"&lt;&gt;"&amp;""),ROUND(($AQ$270+$AR$270+$AS$270+$AT$270),1),"")</f>
        <v>42</v>
      </c>
      <c r="BK694" s="101"/>
      <c r="BL694" s="105"/>
      <c r="BM694" s="105"/>
      <c r="BN694" s="101"/>
      <c r="BO694" s="105"/>
      <c r="BP694" s="105"/>
      <c r="BQ694" s="105">
        <f>IF(COUNTIFS($AL$268,"&lt;&gt;"&amp;""),IF($AW$270&lt;&gt;"",ROUND($AW$270/14,1),""),"")</f>
        <v>4.0999999999999996</v>
      </c>
      <c r="BR694" s="105">
        <f>IF(COUNTIFS($AL$268,"&lt;&gt;"&amp;""),IF($AW$270&lt;&gt;"",ROUND($AW$270,1),""),"")</f>
        <v>58</v>
      </c>
      <c r="BS694" s="105">
        <f>IF($AZ694="","",$AO$270)</f>
        <v>4</v>
      </c>
      <c r="BT694" s="104" t="str">
        <f>IF(COUNTIFS($AL$268,"&lt;&gt;"&amp;""),$AV$270,"")</f>
        <v>DS</v>
      </c>
      <c r="BU694" s="104">
        <f t="shared" si="203"/>
        <v>7.1</v>
      </c>
      <c r="BV694" s="105">
        <f t="shared" si="204"/>
        <v>100</v>
      </c>
      <c r="BW694" s="101" t="str">
        <f t="shared" si="186"/>
        <v>2026</v>
      </c>
      <c r="BY694" s="4"/>
      <c r="BZ694" s="4"/>
      <c r="CA694" s="4"/>
      <c r="CB694" s="4"/>
      <c r="CC694" s="4"/>
      <c r="CD694" s="4"/>
      <c r="CE694" s="4"/>
      <c r="CF694" s="4"/>
      <c r="CG694" s="5"/>
      <c r="CH694" s="5"/>
      <c r="CI694" s="5"/>
      <c r="CJ694" s="4"/>
      <c r="CK694" s="4"/>
      <c r="CL694" s="4"/>
      <c r="CM694" s="4"/>
      <c r="CN694" s="4"/>
      <c r="CO694" s="4"/>
      <c r="CP694" s="4"/>
      <c r="CQ694" s="4"/>
      <c r="CR694" s="4"/>
      <c r="CS694" s="5"/>
      <c r="CT694" s="5"/>
    </row>
    <row r="695" spans="50:98" ht="21" hidden="1" customHeight="1" x14ac:dyDescent="0.25">
      <c r="AX695" s="218" t="str">
        <f>$AL$273</f>
        <v>L021.23.08.S2-16</v>
      </c>
      <c r="AY695" s="101">
        <v>16</v>
      </c>
      <c r="AZ695" s="105" t="str">
        <f>IF(COUNTIFS($AL$271,"&lt;&gt;"&amp;""),$AL$271,"")</f>
        <v>Disciplină opțională 12-15
Modelare software. UML și XML (Set IA.4.2.1, Set A.4.2.2)</v>
      </c>
      <c r="BA695" s="105">
        <f t="shared" si="198"/>
        <v>4</v>
      </c>
      <c r="BB695" s="105" t="str">
        <f t="shared" si="199"/>
        <v>8</v>
      </c>
      <c r="BC695" s="105" t="str">
        <f>IF($AZ695="","",$AP$273)</f>
        <v>E</v>
      </c>
      <c r="BD695" s="105" t="str">
        <f t="shared" si="205"/>
        <v>DO</v>
      </c>
      <c r="BE695" s="105">
        <f>IF(COUNTIFS($AL$271,"&lt;&gt;"&amp;""),ROUND($AQ$273/14,1),"")</f>
        <v>2</v>
      </c>
      <c r="BF695" s="105">
        <f>IF(COUNTIFS($AL$271,"&lt;&gt;"&amp;""),ROUND(($AR$273+$AS$273+$AT$273)/14,1),"")</f>
        <v>1</v>
      </c>
      <c r="BG695" s="105">
        <f>IF(COUNTIFS($AL$271,"&lt;&gt;"&amp;""),ROUND(($AQ$273+$AR$273+$AS$273+$AT$273)/14,1),"")</f>
        <v>3</v>
      </c>
      <c r="BH695" s="105">
        <f>IF(COUNTIFS($AL$271,"&lt;&gt;"&amp;""),ROUND($AQ$273,1),"")</f>
        <v>28</v>
      </c>
      <c r="BI695" s="105">
        <f>IF(COUNTIFS($AL$271,"&lt;&gt;"&amp;""),ROUND(($AR$273+$AS$273+$AT$273),1),"")</f>
        <v>14</v>
      </c>
      <c r="BJ695" s="105">
        <f>IF(COUNTIFS($AL$271,"&lt;&gt;"&amp;""),ROUND(($AQ$273+$AR$273+$AS$273+$AT$273),1),"")</f>
        <v>42</v>
      </c>
      <c r="BK695" s="101"/>
      <c r="BL695" s="105"/>
      <c r="BM695" s="105"/>
      <c r="BN695" s="101"/>
      <c r="BO695" s="105"/>
      <c r="BP695" s="105"/>
      <c r="BQ695" s="105">
        <f>IF(COUNTIFS($AL$271,"&lt;&gt;"&amp;""),IF($AW$273&lt;&gt;"",ROUND($AW$273/14,1),""),"")</f>
        <v>4.0999999999999996</v>
      </c>
      <c r="BR695" s="105">
        <f>IF(COUNTIFS($AL$271,"&lt;&gt;"&amp;""),IF($AW$273&lt;&gt;"",ROUND($AW$273,1),""),"")</f>
        <v>58</v>
      </c>
      <c r="BS695" s="105">
        <f>IF($AZ695="","",$AO$273)</f>
        <v>4</v>
      </c>
      <c r="BT695" s="104" t="str">
        <f>IF(COUNTIFS($AL$271,"&lt;&gt;"&amp;""),$AV$273,"")</f>
        <v>DS</v>
      </c>
      <c r="BU695" s="104">
        <f t="shared" si="203"/>
        <v>7.1</v>
      </c>
      <c r="BV695" s="105">
        <f t="shared" si="204"/>
        <v>100</v>
      </c>
      <c r="BW695" s="101" t="str">
        <f t="shared" si="186"/>
        <v>2026</v>
      </c>
      <c r="BY695" s="4"/>
      <c r="BZ695" s="4"/>
      <c r="CA695" s="4"/>
      <c r="CB695" s="4"/>
      <c r="CC695" s="4"/>
      <c r="CD695" s="4"/>
      <c r="CE695" s="4"/>
      <c r="CF695" s="4"/>
      <c r="CG695" s="5"/>
      <c r="CH695" s="5"/>
      <c r="CI695" s="5"/>
      <c r="CJ695" s="4"/>
      <c r="CK695" s="4"/>
      <c r="CL695" s="4"/>
      <c r="CM695" s="4"/>
      <c r="CN695" s="4"/>
      <c r="CO695" s="4"/>
      <c r="CP695" s="4"/>
      <c r="CQ695" s="4"/>
      <c r="CR695" s="4"/>
      <c r="CS695" s="5"/>
      <c r="CT695" s="5"/>
    </row>
    <row r="696" spans="50:98" ht="21" hidden="1" customHeight="1" x14ac:dyDescent="0.25">
      <c r="AX696" s="218" t="str">
        <f>$AL$276</f>
        <v>L021.23.08.S2-17</v>
      </c>
      <c r="AY696" s="101">
        <v>17</v>
      </c>
      <c r="AZ696" s="105" t="str">
        <f>IF(COUNTIFS($AL$274,"&lt;&gt;"&amp;""),$AL$274,"")</f>
        <v>Disciplină opțională 12-15
Designul sistemelor Embedded (Set A.4.2.1, Set IA.4.2.2)</v>
      </c>
      <c r="BA696" s="105">
        <f t="shared" si="198"/>
        <v>4</v>
      </c>
      <c r="BB696" s="105" t="str">
        <f t="shared" si="199"/>
        <v>8</v>
      </c>
      <c r="BC696" s="105" t="str">
        <f>IF($AZ696="","",$AP$276)</f>
        <v>E</v>
      </c>
      <c r="BD696" s="105" t="str">
        <f t="shared" si="205"/>
        <v>DO</v>
      </c>
      <c r="BE696" s="105">
        <f>IF(COUNTIFS($AL$274,"&lt;&gt;"&amp;""),ROUND($AQ$276/14,1),"")</f>
        <v>2</v>
      </c>
      <c r="BF696" s="105">
        <f>IF(COUNTIFS($AL$274,"&lt;&gt;"&amp;""),ROUND(($AR$276+$AS$276+$AT$276)/14,1),"")</f>
        <v>1</v>
      </c>
      <c r="BG696" s="105">
        <f>IF(COUNTIFS($AL$274,"&lt;&gt;"&amp;""),ROUND(($AQ$276+$AR$276+$AS$276+$AT$276)/14,1),"")</f>
        <v>3</v>
      </c>
      <c r="BH696" s="105">
        <f>IF(COUNTIFS($AL$274,"&lt;&gt;"&amp;""),ROUND($AQ$276,1),"")</f>
        <v>28</v>
      </c>
      <c r="BI696" s="105">
        <f>IF(COUNTIFS($AL$274,"&lt;&gt;"&amp;""),ROUND(($AR$276+$AS$276+$AT$276),1),"")</f>
        <v>14</v>
      </c>
      <c r="BJ696" s="105">
        <f>IF(COUNTIFS($AL$274,"&lt;&gt;"&amp;""),ROUND(($AQ$276+$AR$276+$AS$276+$AT$276),1),"")</f>
        <v>42</v>
      </c>
      <c r="BK696" s="101"/>
      <c r="BL696" s="105"/>
      <c r="BM696" s="105"/>
      <c r="BN696" s="101"/>
      <c r="BO696" s="105"/>
      <c r="BP696" s="105"/>
      <c r="BQ696" s="105">
        <f>IF(COUNTIFS($AL$274,"&lt;&gt;"&amp;""),IF($AW$276&lt;&gt;"",ROUND($AW$276/14,1),""),"")</f>
        <v>4.0999999999999996</v>
      </c>
      <c r="BR696" s="105">
        <f>IF(COUNTIFS($AL$274,"&lt;&gt;"&amp;""),IF($AW$276&lt;&gt;"",ROUND($AW$276,1),""),"")</f>
        <v>58</v>
      </c>
      <c r="BS696" s="105">
        <f>IF($AZ696="","",$AO$276)</f>
        <v>4</v>
      </c>
      <c r="BT696" s="104" t="str">
        <f>IF(COUNTIFS($AL$274,"&lt;&gt;"&amp;""),$AV$276,"")</f>
        <v>DS</v>
      </c>
      <c r="BU696" s="104">
        <f t="shared" si="203"/>
        <v>7.1</v>
      </c>
      <c r="BV696" s="105">
        <f t="shared" si="204"/>
        <v>100</v>
      </c>
      <c r="BW696" s="101" t="str">
        <f t="shared" si="186"/>
        <v>2026</v>
      </c>
      <c r="BY696" s="4"/>
      <c r="BZ696" s="4"/>
      <c r="CA696" s="4"/>
      <c r="CB696" s="4"/>
      <c r="CC696" s="4"/>
      <c r="CD696" s="4"/>
      <c r="CE696" s="4"/>
      <c r="CF696" s="4"/>
      <c r="CG696" s="5"/>
      <c r="CH696" s="5"/>
      <c r="CI696" s="5"/>
      <c r="CJ696" s="4"/>
      <c r="CK696" s="4"/>
      <c r="CL696" s="4"/>
      <c r="CM696" s="4"/>
      <c r="CN696" s="4"/>
      <c r="CO696" s="4"/>
      <c r="CP696" s="4"/>
      <c r="CQ696" s="4"/>
      <c r="CR696" s="4"/>
      <c r="CS696" s="5"/>
      <c r="CT696" s="5"/>
    </row>
    <row r="697" spans="50:98" ht="21" hidden="1" customHeight="1" x14ac:dyDescent="0.25">
      <c r="AX697" s="218" t="str">
        <f>$AL$279</f>
        <v>L021.23.08.S2-18</v>
      </c>
      <c r="AY697" s="101">
        <v>18</v>
      </c>
      <c r="AZ697" s="105" t="str">
        <f>IF(COUNTIFS($AL$277,"&lt;&gt;"&amp;""),$AL$277,"")</f>
        <v>Disciplină opțională 12-15
Algoritmica grafurilor (Set IA.4.2.1)</v>
      </c>
      <c r="BA697" s="105">
        <f t="shared" si="198"/>
        <v>4</v>
      </c>
      <c r="BB697" s="105" t="str">
        <f t="shared" si="199"/>
        <v>8</v>
      </c>
      <c r="BC697" s="105" t="str">
        <f>IF($AZ697="","",$AP$279)</f>
        <v>E</v>
      </c>
      <c r="BD697" s="105" t="str">
        <f t="shared" si="205"/>
        <v>DO</v>
      </c>
      <c r="BE697" s="105">
        <f>IF(COUNTIFS($AL$277,"&lt;&gt;"&amp;""),ROUND($AQ$279/14,1),"")</f>
        <v>2</v>
      </c>
      <c r="BF697" s="105">
        <f>IF(COUNTIFS($AL$277,"&lt;&gt;"&amp;""),ROUND(($AR$279+$AS$279+$AT$279)/14,1),"")</f>
        <v>1</v>
      </c>
      <c r="BG697" s="105">
        <f>IF(COUNTIFS($AL$277,"&lt;&gt;"&amp;""),ROUND(($AQ$279+$AR$279+$AS$279+$AT$279)/14,1),"")</f>
        <v>3</v>
      </c>
      <c r="BH697" s="105">
        <f>IF(COUNTIFS($AL$277,"&lt;&gt;"&amp;""),ROUND($AQ$279,1),"")</f>
        <v>28</v>
      </c>
      <c r="BI697" s="105">
        <f>IF(COUNTIFS($AL$277,"&lt;&gt;"&amp;""),ROUND(($AR$279+$AS$279+$AT$279),1),"")</f>
        <v>14</v>
      </c>
      <c r="BJ697" s="105">
        <f>IF(COUNTIFS($AL$277,"&lt;&gt;"&amp;""),ROUND(($AQ$279+$AR$279+$AS$279+$AT$279),1),"")</f>
        <v>42</v>
      </c>
      <c r="BK697" s="101"/>
      <c r="BL697" s="105"/>
      <c r="BM697" s="105"/>
      <c r="BN697" s="101"/>
      <c r="BO697" s="105"/>
      <c r="BP697" s="105"/>
      <c r="BQ697" s="105">
        <f>IF(COUNTIFS($AL$277,"&lt;&gt;"&amp;""),IF($AW$279&lt;&gt;"",ROUND($AW$279/14,1),""),"")</f>
        <v>4.0999999999999996</v>
      </c>
      <c r="BR697" s="105">
        <f>IF(COUNTIFS($AL$277,"&lt;&gt;"&amp;""),IF($AW$279&lt;&gt;"",ROUND($AW$279,1),""),"")</f>
        <v>58</v>
      </c>
      <c r="BS697" s="105">
        <f>IF($AZ697="","",$AO$279)</f>
        <v>4</v>
      </c>
      <c r="BT697" s="104" t="str">
        <f>IF(COUNTIFS($AL$277,"&lt;&gt;"&amp;""),$AV$279,"")</f>
        <v>DS</v>
      </c>
      <c r="BU697" s="104">
        <f t="shared" si="203"/>
        <v>7.1</v>
      </c>
      <c r="BV697" s="105">
        <f t="shared" si="204"/>
        <v>100</v>
      </c>
      <c r="BW697" s="101" t="str">
        <f t="shared" si="186"/>
        <v>2026</v>
      </c>
      <c r="BY697" s="4"/>
      <c r="BZ697" s="4"/>
      <c r="CA697" s="4"/>
      <c r="CB697" s="4"/>
      <c r="CC697" s="4"/>
      <c r="CD697" s="4"/>
      <c r="CE697" s="4"/>
      <c r="CF697" s="4"/>
      <c r="CG697" s="5"/>
      <c r="CH697" s="5"/>
      <c r="CI697" s="5"/>
      <c r="CJ697" s="4"/>
      <c r="CK697" s="4"/>
      <c r="CL697" s="4"/>
      <c r="CM697" s="4"/>
      <c r="CN697" s="4"/>
      <c r="CO697" s="4"/>
      <c r="CP697" s="4"/>
      <c r="CQ697" s="4"/>
      <c r="CR697" s="4"/>
      <c r="CS697" s="5"/>
      <c r="CT697" s="5"/>
    </row>
    <row r="698" spans="50:98" ht="21" hidden="1" customHeight="1" x14ac:dyDescent="0.25">
      <c r="AX698" s="218" t="str">
        <f>$AL$282</f>
        <v>L021.23.08.S2-19</v>
      </c>
      <c r="AY698" s="101">
        <v>19</v>
      </c>
      <c r="AZ698" s="105" t="str">
        <f>IF(COUNTIFS($AL$280,"&lt;&gt;"&amp;""),$AL$280,"")</f>
        <v>Disciplină opțională 12-15
Sisteme și componente automotive (Set IA.4.2.1, Set A.4.2.2)</v>
      </c>
      <c r="BA698" s="105">
        <f t="shared" si="198"/>
        <v>4</v>
      </c>
      <c r="BB698" s="105" t="str">
        <f t="shared" si="199"/>
        <v>8</v>
      </c>
      <c r="BC698" s="105" t="str">
        <f>IF($AZ698="","",$AP$282)</f>
        <v>E</v>
      </c>
      <c r="BD698" s="105" t="str">
        <f t="shared" si="205"/>
        <v>DO</v>
      </c>
      <c r="BE698" s="105">
        <f>IF(COUNTIFS($AL$280,"&lt;&gt;"&amp;""),ROUND($AQ$282/14,1),"")</f>
        <v>2</v>
      </c>
      <c r="BF698" s="105">
        <f>IF(COUNTIFS($AL$280,"&lt;&gt;"&amp;""),ROUND(($AR$282+$AS$282+$AT$282)/14,1),"")</f>
        <v>1</v>
      </c>
      <c r="BG698" s="105">
        <f>IF(COUNTIFS($AL$280,"&lt;&gt;"&amp;""),ROUND(($AQ$282+$AR$282+$AS$282+$AT$282)/14,1),"")</f>
        <v>3</v>
      </c>
      <c r="BH698" s="105">
        <f>IF(COUNTIFS($AL$280,"&lt;&gt;"&amp;""),ROUND($AQ$282,1),"")</f>
        <v>28</v>
      </c>
      <c r="BI698" s="105">
        <f>IF(COUNTIFS($AL$280,"&lt;&gt;"&amp;""),ROUND(($AR$282+$AS$282+$AT$282),1),"")</f>
        <v>14</v>
      </c>
      <c r="BJ698" s="105">
        <f>IF(COUNTIFS($AL$280,"&lt;&gt;"&amp;""),ROUND(($AQ$282+$AR$282+$AS$282+$AT$282),1),"")</f>
        <v>42</v>
      </c>
      <c r="BK698" s="101"/>
      <c r="BL698" s="105"/>
      <c r="BM698" s="105"/>
      <c r="BN698" s="101"/>
      <c r="BO698" s="105"/>
      <c r="BP698" s="105"/>
      <c r="BQ698" s="105">
        <f>IF(COUNTIFS($AL$280,"&lt;&gt;"&amp;""),IF($AW$282&lt;&gt;"",ROUND($AW$282/14,1),""),"")</f>
        <v>4.0999999999999996</v>
      </c>
      <c r="BR698" s="105">
        <f>IF(COUNTIFS($AL$280,"&lt;&gt;"&amp;""),IF($AW$282&lt;&gt;"",ROUND($AW$282,1),""),"")</f>
        <v>58</v>
      </c>
      <c r="BS698" s="105">
        <f>IF($AZ698="","",$AO$282)</f>
        <v>4</v>
      </c>
      <c r="BT698" s="104" t="str">
        <f>IF(COUNTIFS($AL$280,"&lt;&gt;"&amp;""),$AV$282,"")</f>
        <v>DS</v>
      </c>
      <c r="BU698" s="104">
        <f t="shared" si="203"/>
        <v>7.1</v>
      </c>
      <c r="BV698" s="105">
        <f t="shared" si="204"/>
        <v>100</v>
      </c>
      <c r="BW698" s="101" t="str">
        <f t="shared" si="186"/>
        <v>2026</v>
      </c>
      <c r="BY698" s="4"/>
      <c r="BZ698" s="4"/>
      <c r="CA698" s="4"/>
      <c r="CB698" s="4"/>
      <c r="CC698" s="4"/>
      <c r="CD698" s="4"/>
      <c r="CE698" s="4"/>
      <c r="CF698" s="4"/>
      <c r="CG698" s="5"/>
      <c r="CH698" s="5"/>
      <c r="CI698" s="5"/>
      <c r="CJ698" s="4"/>
      <c r="CK698" s="4"/>
      <c r="CL698" s="4"/>
      <c r="CM698" s="4"/>
      <c r="CN698" s="4"/>
      <c r="CO698" s="4"/>
      <c r="CP698" s="4"/>
      <c r="CQ698" s="4"/>
      <c r="CR698" s="4"/>
      <c r="CS698" s="5"/>
      <c r="CT698" s="5"/>
    </row>
    <row r="699" spans="50:98" ht="21" hidden="1" customHeight="1" x14ac:dyDescent="0.25">
      <c r="AX699" s="218" t="str">
        <f>$AL$285</f>
        <v/>
      </c>
      <c r="AY699" s="101">
        <v>20</v>
      </c>
      <c r="AZ699" s="105" t="str">
        <f>IF(COUNTIFS($AL$283,"&lt;&gt;"&amp;""),$AL$283,"")</f>
        <v/>
      </c>
      <c r="BA699" s="105" t="str">
        <f t="shared" si="198"/>
        <v/>
      </c>
      <c r="BB699" s="105" t="str">
        <f t="shared" si="199"/>
        <v/>
      </c>
      <c r="BC699" s="105" t="str">
        <f>IF($AZ699="","",$AP$285)</f>
        <v/>
      </c>
      <c r="BD699" s="105" t="str">
        <f t="shared" si="205"/>
        <v/>
      </c>
      <c r="BE699" s="105" t="str">
        <f>IF(COUNTIFS($AL$283,"&lt;&gt;"&amp;""),ROUND($AQ$285/14,1),"")</f>
        <v/>
      </c>
      <c r="BF699" s="105" t="str">
        <f>IF(COUNTIFS($AL$283,"&lt;&gt;"&amp;""),ROUND(($AR$285+$AS$285+$AT$285)/14,1),"")</f>
        <v/>
      </c>
      <c r="BG699" s="105" t="str">
        <f>IF(COUNTIFS($AL$283,"&lt;&gt;"&amp;""),ROUND(($AQ$285+$AR$285+$AS$285+$AT$285)/14,1),"")</f>
        <v/>
      </c>
      <c r="BH699" s="105" t="str">
        <f>IF(COUNTIFS($AL$283,"&lt;&gt;"&amp;""),ROUND($AQ$285,1),"")</f>
        <v/>
      </c>
      <c r="BI699" s="105" t="str">
        <f>IF(COUNTIFS($AL$283,"&lt;&gt;"&amp;""),ROUND(($AR$285+$AS$285+$AT$285),1),"")</f>
        <v/>
      </c>
      <c r="BJ699" s="105" t="str">
        <f>IF(COUNTIFS($AL$283,"&lt;&gt;"&amp;""),ROUND(($AQ$285+$AR$285+$AS$285+$AT$285),1),"")</f>
        <v/>
      </c>
      <c r="BK699" s="101"/>
      <c r="BL699" s="105"/>
      <c r="BM699" s="105"/>
      <c r="BN699" s="101"/>
      <c r="BO699" s="105"/>
      <c r="BP699" s="105"/>
      <c r="BQ699" s="105" t="str">
        <f>IF(COUNTIFS($AL$283,"&lt;&gt;"&amp;""),IF($AW$285&lt;&gt;"",ROUND($AW$285/14,1),""),"")</f>
        <v/>
      </c>
      <c r="BR699" s="105" t="str">
        <f>IF(COUNTIFS($AL$283,"&lt;&gt;"&amp;""),IF($AW$285&lt;&gt;"",ROUND($AW$285,1),""),"")</f>
        <v/>
      </c>
      <c r="BS699" s="105" t="str">
        <f>IF($AZ699="","",$AO$285)</f>
        <v/>
      </c>
      <c r="BT699" s="104" t="str">
        <f>IF(COUNTIFS($AL$283,"&lt;&gt;"&amp;""),$AV$285,"")</f>
        <v/>
      </c>
      <c r="BU699" s="104" t="str">
        <f t="shared" si="203"/>
        <v/>
      </c>
      <c r="BV699" s="105" t="str">
        <f t="shared" si="204"/>
        <v/>
      </c>
      <c r="BW699" s="101" t="str">
        <f t="shared" si="186"/>
        <v/>
      </c>
      <c r="BY699" s="4"/>
      <c r="BZ699" s="4"/>
      <c r="CA699" s="4"/>
      <c r="CB699" s="4"/>
      <c r="CC699" s="4"/>
      <c r="CD699" s="4"/>
      <c r="CE699" s="4"/>
      <c r="CF699" s="4"/>
      <c r="CG699" s="5"/>
      <c r="CH699" s="5"/>
      <c r="CI699" s="5"/>
      <c r="CJ699" s="4"/>
      <c r="CK699" s="4"/>
      <c r="CL699" s="4"/>
      <c r="CM699" s="4"/>
      <c r="CN699" s="4"/>
      <c r="CO699" s="4"/>
      <c r="CP699" s="4"/>
      <c r="CQ699" s="4"/>
      <c r="CR699" s="4"/>
      <c r="CS699" s="5"/>
      <c r="CT699" s="5"/>
    </row>
    <row r="700" spans="50:98" ht="21" hidden="1" customHeight="1" x14ac:dyDescent="0.25">
      <c r="AX700" s="218" t="str">
        <f>$AL$288</f>
        <v/>
      </c>
      <c r="AY700" s="101">
        <v>21</v>
      </c>
      <c r="AZ700" s="105" t="str">
        <f>IF(COUNTIFS($AL$286,"&lt;&gt;"&amp;""),$AL$286,"")</f>
        <v/>
      </c>
      <c r="BA700" s="105" t="str">
        <f t="shared" si="198"/>
        <v/>
      </c>
      <c r="BB700" s="105" t="str">
        <f t="shared" si="199"/>
        <v/>
      </c>
      <c r="BC700" s="105" t="str">
        <f>IF($AZ700="","",$AP$288)</f>
        <v/>
      </c>
      <c r="BD700" s="105" t="str">
        <f t="shared" si="205"/>
        <v/>
      </c>
      <c r="BE700" s="105" t="str">
        <f>IF(COUNTIFS($AL$286,"&lt;&gt;"&amp;""),ROUND($AQ$288/14,1),"")</f>
        <v/>
      </c>
      <c r="BF700" s="105" t="str">
        <f>IF(COUNTIFS($AL$286,"&lt;&gt;"&amp;""),ROUND(($AR$288+$AS$288+$AT$288)/14,1),"")</f>
        <v/>
      </c>
      <c r="BG700" s="105" t="str">
        <f>IF(COUNTIFS($AL$286,"&lt;&gt;"&amp;""),ROUND(($AQ$288+$AR$288+$AS$288+$AT$288)/14,1),"")</f>
        <v/>
      </c>
      <c r="BH700" s="105" t="str">
        <f>IF(COUNTIFS($AL$286,"&lt;&gt;"&amp;""),ROUND($AQ$288,1),"")</f>
        <v/>
      </c>
      <c r="BI700" s="105" t="str">
        <f>IF(COUNTIFS($AL$286,"&lt;&gt;"&amp;""),ROUND(($AR$288+$AS$288+$AT$288),1),"")</f>
        <v/>
      </c>
      <c r="BJ700" s="105" t="str">
        <f>IF(COUNTIFS($AL$286,"&lt;&gt;"&amp;""),ROUND(($AQ$288+$AR$288+$AS$288+$AT$288),1),"")</f>
        <v/>
      </c>
      <c r="BK700" s="101"/>
      <c r="BL700" s="105"/>
      <c r="BM700" s="105"/>
      <c r="BN700" s="101"/>
      <c r="BO700" s="105"/>
      <c r="BP700" s="105"/>
      <c r="BQ700" s="105" t="str">
        <f>IF(COUNTIFS($AL$286,"&lt;&gt;"&amp;""),IF($AW$288&lt;&gt;"",ROUND($AW$288/14,1),""),"")</f>
        <v/>
      </c>
      <c r="BR700" s="105" t="str">
        <f>IF(COUNTIFS($AL$286,"&lt;&gt;"&amp;""),IF($AW$288&lt;&gt;"",ROUND($AW$288,1),""),"")</f>
        <v/>
      </c>
      <c r="BS700" s="105" t="str">
        <f>IF($AZ700="","",$AO$288)</f>
        <v/>
      </c>
      <c r="BT700" s="104" t="str">
        <f>IF(COUNTIFS($AL$286,"&lt;&gt;"&amp;""),$AV$288,"")</f>
        <v/>
      </c>
      <c r="BU700" s="104" t="str">
        <f t="shared" si="203"/>
        <v/>
      </c>
      <c r="BV700" s="105" t="str">
        <f t="shared" si="204"/>
        <v/>
      </c>
      <c r="BW700" s="101" t="str">
        <f t="shared" si="186"/>
        <v/>
      </c>
      <c r="BY700" s="4"/>
      <c r="BZ700" s="4"/>
      <c r="CA700" s="4"/>
      <c r="CB700" s="4"/>
      <c r="CC700" s="4"/>
      <c r="CD700" s="4"/>
      <c r="CE700" s="4"/>
      <c r="CF700" s="4"/>
      <c r="CG700" s="5"/>
      <c r="CH700" s="5"/>
      <c r="CI700" s="5"/>
      <c r="CJ700" s="4"/>
      <c r="CK700" s="4"/>
      <c r="CL700" s="4"/>
      <c r="CM700" s="4"/>
      <c r="CN700" s="4"/>
      <c r="CO700" s="4"/>
      <c r="CP700" s="4"/>
      <c r="CQ700" s="4"/>
      <c r="CR700" s="4"/>
      <c r="CS700" s="5"/>
      <c r="CT700" s="5"/>
    </row>
    <row r="701" spans="50:98" ht="21" hidden="1" customHeight="1" x14ac:dyDescent="0.25">
      <c r="AX701" s="218" t="str">
        <f>$AL$291</f>
        <v/>
      </c>
      <c r="AY701" s="101">
        <v>22</v>
      </c>
      <c r="AZ701" s="105" t="str">
        <f>IF(COUNTIFS($AL$289,"&lt;&gt;"&amp;""),$AL$289,"")</f>
        <v/>
      </c>
      <c r="BA701" s="105" t="str">
        <f t="shared" si="198"/>
        <v/>
      </c>
      <c r="BB701" s="105" t="str">
        <f t="shared" si="199"/>
        <v/>
      </c>
      <c r="BC701" s="105" t="str">
        <f>IF($AZ701="","",$AP$291)</f>
        <v/>
      </c>
      <c r="BD701" s="105" t="str">
        <f t="shared" si="205"/>
        <v/>
      </c>
      <c r="BE701" s="105" t="str">
        <f>IF(COUNTIFS($AL$289,"&lt;&gt;"&amp;""),ROUND($AQ$291/14,1),"")</f>
        <v/>
      </c>
      <c r="BF701" s="105" t="str">
        <f>IF(COUNTIFS($AL$289,"&lt;&gt;"&amp;""),ROUND(($AR$291+$AS$291+$AT$291)/14,1),"")</f>
        <v/>
      </c>
      <c r="BG701" s="105" t="str">
        <f>IF(COUNTIFS($AL$289,"&lt;&gt;"&amp;""),ROUND(($AQ$291+$AR$291+$AS$291+$AT$291)/14,1),"")</f>
        <v/>
      </c>
      <c r="BH701" s="105" t="str">
        <f>IF(COUNTIFS($AL$289,"&lt;&gt;"&amp;""),ROUND($AQ$291,1),"")</f>
        <v/>
      </c>
      <c r="BI701" s="105" t="str">
        <f>IF(COUNTIFS($AL$289,"&lt;&gt;"&amp;""),ROUND(($AR$291+$AS$291+$AT$291),1),"")</f>
        <v/>
      </c>
      <c r="BJ701" s="105" t="str">
        <f>IF(COUNTIFS($AL$289,"&lt;&gt;"&amp;""),ROUND(($AQ$291+$AR$291+$AS$291+$AT$291),1),"")</f>
        <v/>
      </c>
      <c r="BK701" s="101"/>
      <c r="BL701" s="105"/>
      <c r="BM701" s="105"/>
      <c r="BN701" s="101"/>
      <c r="BO701" s="105"/>
      <c r="BP701" s="105"/>
      <c r="BQ701" s="105" t="str">
        <f>IF(COUNTIFS($AL$289,"&lt;&gt;"&amp;""),IF($AW$291&lt;&gt;"",ROUND($AW$291/14,1),""),"")</f>
        <v/>
      </c>
      <c r="BR701" s="105" t="str">
        <f>IF(COUNTIFS($AL$289,"&lt;&gt;"&amp;""),IF($AW$291&lt;&gt;"",ROUND($AW$291,1),""),"")</f>
        <v/>
      </c>
      <c r="BS701" s="105" t="str">
        <f>IF($AZ701="","",$AO$291)</f>
        <v/>
      </c>
      <c r="BT701" s="104" t="str">
        <f>IF(COUNTIFS($AL$289,"&lt;&gt;"&amp;""),$AV$291,"")</f>
        <v/>
      </c>
      <c r="BU701" s="104" t="str">
        <f t="shared" si="203"/>
        <v/>
      </c>
      <c r="BV701" s="105" t="str">
        <f t="shared" si="204"/>
        <v/>
      </c>
      <c r="BW701" s="101" t="str">
        <f t="shared" ref="BW701:BW764" si="206">IF($AZ701="","",CONCATENATE("20",G$12+BA701-1))</f>
        <v/>
      </c>
      <c r="BY701" s="4"/>
      <c r="BZ701" s="4"/>
      <c r="CA701" s="4"/>
      <c r="CB701" s="4"/>
      <c r="CC701" s="4"/>
      <c r="CD701" s="4"/>
      <c r="CE701" s="4"/>
      <c r="CF701" s="4"/>
      <c r="CG701" s="5"/>
      <c r="CH701" s="5"/>
      <c r="CI701" s="5"/>
      <c r="CJ701" s="4"/>
      <c r="CK701" s="4"/>
      <c r="CL701" s="4"/>
      <c r="CM701" s="4"/>
      <c r="CN701" s="4"/>
      <c r="CO701" s="4"/>
      <c r="CP701" s="4"/>
      <c r="CQ701" s="4"/>
      <c r="CR701" s="4"/>
      <c r="CS701" s="5"/>
      <c r="CT701" s="5"/>
    </row>
    <row r="702" spans="50:98" ht="21" hidden="1" customHeight="1" x14ac:dyDescent="0.25">
      <c r="AX702" s="218" t="str">
        <f>$AL$294</f>
        <v/>
      </c>
      <c r="AY702" s="101">
        <v>23</v>
      </c>
      <c r="AZ702" s="105" t="str">
        <f>IF(COUNTIFS($AL$292,"&lt;&gt;"&amp;""),$AL$292,"")</f>
        <v/>
      </c>
      <c r="BA702" s="105" t="str">
        <f t="shared" si="198"/>
        <v/>
      </c>
      <c r="BB702" s="105" t="str">
        <f t="shared" si="199"/>
        <v/>
      </c>
      <c r="BC702" s="105" t="str">
        <f>IF($AZ702="","",$AP$294)</f>
        <v/>
      </c>
      <c r="BD702" s="105" t="str">
        <f t="shared" si="205"/>
        <v/>
      </c>
      <c r="BE702" s="105" t="str">
        <f>IF(COUNTIFS($AL$292,"&lt;&gt;"&amp;""),ROUND($AQ$294/14,1),"")</f>
        <v/>
      </c>
      <c r="BF702" s="105" t="str">
        <f>IF(COUNTIFS($AL$292,"&lt;&gt;"&amp;""),ROUND(($AR$294+$AS$294+$AT$294)/14,1),"")</f>
        <v/>
      </c>
      <c r="BG702" s="105" t="str">
        <f>IF(COUNTIFS($AL$292,"&lt;&gt;"&amp;""),ROUND(($AQ$294+$AR$294+$AS$294+$AT$294)/14,1),"")</f>
        <v/>
      </c>
      <c r="BH702" s="105" t="str">
        <f>IF(COUNTIFS($AL$292,"&lt;&gt;"&amp;""),ROUND($AQ$294,1),"")</f>
        <v/>
      </c>
      <c r="BI702" s="105" t="str">
        <f>IF(COUNTIFS($AL$292,"&lt;&gt;"&amp;""),ROUND(($AR$294+$AS$294+$AT$294),1),"")</f>
        <v/>
      </c>
      <c r="BJ702" s="105" t="str">
        <f>IF(COUNTIFS($AL$292,"&lt;&gt;"&amp;""),ROUND(($AQ$294+$AR$294+$AS$294+$AT$294),1),"")</f>
        <v/>
      </c>
      <c r="BK702" s="101"/>
      <c r="BL702" s="105"/>
      <c r="BM702" s="105"/>
      <c r="BN702" s="101"/>
      <c r="BO702" s="105"/>
      <c r="BP702" s="105"/>
      <c r="BQ702" s="105" t="str">
        <f>IF(COUNTIFS($AL$292,"&lt;&gt;"&amp;""),IF($AW$294&lt;&gt;"",ROUND($AW$294/14,1),""),"")</f>
        <v/>
      </c>
      <c r="BR702" s="105" t="str">
        <f>IF(COUNTIFS($AL$292,"&lt;&gt;"&amp;""),IF($AW$294&lt;&gt;"",ROUND($AW$294,1),""),"")</f>
        <v/>
      </c>
      <c r="BS702" s="105" t="str">
        <f>IF($AZ702="","",$AO$294)</f>
        <v/>
      </c>
      <c r="BT702" s="104" t="str">
        <f>IF(COUNTIFS($AL$292,"&lt;&gt;"&amp;""),$AV$294,"")</f>
        <v/>
      </c>
      <c r="BU702" s="104" t="str">
        <f t="shared" si="203"/>
        <v/>
      </c>
      <c r="BV702" s="105" t="str">
        <f t="shared" si="204"/>
        <v/>
      </c>
      <c r="BW702" s="101" t="str">
        <f t="shared" si="206"/>
        <v/>
      </c>
      <c r="BY702" s="4"/>
      <c r="BZ702" s="4"/>
      <c r="CA702" s="4"/>
      <c r="CB702" s="4"/>
      <c r="CC702" s="4"/>
      <c r="CD702" s="4"/>
      <c r="CE702" s="4"/>
      <c r="CF702" s="4"/>
      <c r="CG702" s="5"/>
      <c r="CH702" s="5"/>
      <c r="CI702" s="5"/>
      <c r="CJ702" s="4"/>
      <c r="CK702" s="4"/>
      <c r="CL702" s="4"/>
      <c r="CM702" s="4"/>
      <c r="CN702" s="4"/>
      <c r="CO702" s="4"/>
      <c r="CP702" s="4"/>
      <c r="CQ702" s="4"/>
      <c r="CR702" s="4"/>
      <c r="CS702" s="5"/>
      <c r="CT702" s="5"/>
    </row>
    <row r="703" spans="50:98" ht="21" hidden="1" customHeight="1" x14ac:dyDescent="0.25">
      <c r="AX703" s="218" t="str">
        <f>$AL$297</f>
        <v/>
      </c>
      <c r="AY703" s="101">
        <v>24</v>
      </c>
      <c r="AZ703" s="105" t="str">
        <f>IF(COUNTIFS($AL$295,"&lt;&gt;"&amp;""),$AL$295,"")</f>
        <v/>
      </c>
      <c r="BA703" s="105" t="str">
        <f t="shared" si="198"/>
        <v/>
      </c>
      <c r="BB703" s="105" t="str">
        <f t="shared" si="199"/>
        <v/>
      </c>
      <c r="BC703" s="105" t="str">
        <f>IF($AZ703="","",$AP$297)</f>
        <v/>
      </c>
      <c r="BD703" s="105" t="str">
        <f t="shared" si="205"/>
        <v/>
      </c>
      <c r="BE703" s="105" t="str">
        <f>IF(COUNTIFS($AL$295,"&lt;&gt;"&amp;""),ROUND($AQ$297/14,1),"")</f>
        <v/>
      </c>
      <c r="BF703" s="105" t="str">
        <f>IF(COUNTIFS($AL$295,"&lt;&gt;"&amp;""),ROUND(($AR$297+$AS$297+$AT$297)/14,1),"")</f>
        <v/>
      </c>
      <c r="BG703" s="105" t="str">
        <f>IF(COUNTIFS($AL$295,"&lt;&gt;"&amp;""),ROUND(($AQ$297+$AR$297+$AS$297+$AT$297)/14,1),"")</f>
        <v/>
      </c>
      <c r="BH703" s="105" t="str">
        <f>IF(COUNTIFS($AL$295,"&lt;&gt;"&amp;""),ROUND($AQ$297,1),"")</f>
        <v/>
      </c>
      <c r="BI703" s="105" t="str">
        <f>IF(COUNTIFS($AL$295,"&lt;&gt;"&amp;""),ROUND(($AR$297+$AS$297+$AT$297),1),"")</f>
        <v/>
      </c>
      <c r="BJ703" s="105" t="str">
        <f>IF(COUNTIFS($AL$295,"&lt;&gt;"&amp;""),ROUND(($AQ$297+$AR$297+$AS$297+$AT$297),1),"")</f>
        <v/>
      </c>
      <c r="BK703" s="101"/>
      <c r="BL703" s="105"/>
      <c r="BM703" s="105"/>
      <c r="BN703" s="101"/>
      <c r="BO703" s="105"/>
      <c r="BP703" s="105"/>
      <c r="BQ703" s="105" t="str">
        <f>IF(COUNTIFS($AL$295,"&lt;&gt;"&amp;""),IF($AW$297&lt;&gt;"",ROUND($AW$297/14,1),""),"")</f>
        <v/>
      </c>
      <c r="BR703" s="105" t="str">
        <f>IF(COUNTIFS($AL$295,"&lt;&gt;"&amp;""),IF($AW$297&lt;&gt;"",ROUND($AW$297,1),""),"")</f>
        <v/>
      </c>
      <c r="BS703" s="105" t="str">
        <f>IF($AZ703="","",$AO$297)</f>
        <v/>
      </c>
      <c r="BT703" s="104" t="str">
        <f>IF(COUNTIFS($AL$295,"&lt;&gt;"&amp;""),$AV$297,"")</f>
        <v/>
      </c>
      <c r="BU703" s="104" t="str">
        <f t="shared" si="203"/>
        <v/>
      </c>
      <c r="BV703" s="105" t="str">
        <f t="shared" si="204"/>
        <v/>
      </c>
      <c r="BW703" s="101" t="str">
        <f t="shared" si="206"/>
        <v/>
      </c>
      <c r="BY703" s="4"/>
      <c r="BZ703" s="4"/>
      <c r="CA703" s="4"/>
      <c r="CB703" s="4"/>
      <c r="CC703" s="4"/>
      <c r="CD703" s="4"/>
      <c r="CE703" s="4"/>
      <c r="CF703" s="4"/>
      <c r="CG703" s="5"/>
      <c r="CH703" s="5"/>
      <c r="CI703" s="5"/>
      <c r="CJ703" s="4"/>
      <c r="CK703" s="4"/>
      <c r="CL703" s="4"/>
      <c r="CM703" s="4"/>
      <c r="CN703" s="4"/>
      <c r="CO703" s="4"/>
      <c r="CP703" s="4"/>
      <c r="CQ703" s="4"/>
      <c r="CR703" s="4"/>
      <c r="CS703" s="5"/>
      <c r="CT703" s="5"/>
    </row>
    <row r="704" spans="50:98" ht="21" hidden="1" customHeight="1" x14ac:dyDescent="0.25">
      <c r="AX704" s="218" t="str">
        <f>$AL$300</f>
        <v/>
      </c>
      <c r="AY704" s="101">
        <v>25</v>
      </c>
      <c r="AZ704" s="105" t="str">
        <f>IF(COUNTIFS($AL$298,"&lt;&gt;"&amp;""),$AL$298,"")</f>
        <v/>
      </c>
      <c r="BA704" s="105" t="str">
        <f t="shared" si="198"/>
        <v/>
      </c>
      <c r="BB704" s="105" t="str">
        <f t="shared" si="199"/>
        <v/>
      </c>
      <c r="BC704" s="105" t="str">
        <f>IF($AZ704="","",$AP$300)</f>
        <v/>
      </c>
      <c r="BD704" s="105" t="str">
        <f t="shared" si="205"/>
        <v/>
      </c>
      <c r="BE704" s="105" t="str">
        <f>IF(COUNTIFS($AL$298,"&lt;&gt;"&amp;""),ROUND($AQ$300/14,1),"")</f>
        <v/>
      </c>
      <c r="BF704" s="105" t="str">
        <f>IF(COUNTIFS($AL$298,"&lt;&gt;"&amp;""),ROUND(($AR$300+$AS$300+$AT$300)/14,1),"")</f>
        <v/>
      </c>
      <c r="BG704" s="105" t="str">
        <f>IF(COUNTIFS($AL$298,"&lt;&gt;"&amp;""),ROUND(($AQ$300+$AR$300+$AS$300+$AT$300)/14,1),"")</f>
        <v/>
      </c>
      <c r="BH704" s="105" t="str">
        <f>IF(COUNTIFS($AL$298,"&lt;&gt;"&amp;""),ROUND($AQ$300,1),"")</f>
        <v/>
      </c>
      <c r="BI704" s="105" t="str">
        <f>IF(COUNTIFS($AL$298,"&lt;&gt;"&amp;""),ROUND(($AR$300+$AS$300+$AT$300),1),"")</f>
        <v/>
      </c>
      <c r="BJ704" s="105" t="str">
        <f>IF(COUNTIFS($AL$298,"&lt;&gt;"&amp;""),ROUND(($AQ$300+$AR$300+$AS$300+$AT$300),1),"")</f>
        <v/>
      </c>
      <c r="BK704" s="101"/>
      <c r="BL704" s="105"/>
      <c r="BM704" s="105"/>
      <c r="BN704" s="101"/>
      <c r="BO704" s="105"/>
      <c r="BP704" s="105"/>
      <c r="BQ704" s="105" t="str">
        <f>IF(COUNTIFS($AL$298,"&lt;&gt;"&amp;""),IF($AW$300&lt;&gt;"",ROUND($AW$300/14,1),""),"")</f>
        <v/>
      </c>
      <c r="BR704" s="105" t="str">
        <f>IF(COUNTIFS($AL$298,"&lt;&gt;"&amp;""),IF($AW$300&lt;&gt;"",ROUND($AW$300,1),""),"")</f>
        <v/>
      </c>
      <c r="BS704" s="105" t="str">
        <f>IF($AZ704="","",$AO$300)</f>
        <v/>
      </c>
      <c r="BT704" s="104" t="str">
        <f>IF(COUNTIFS($AL$298,"&lt;&gt;"&amp;""),$AV$300,"")</f>
        <v/>
      </c>
      <c r="BU704" s="104" t="str">
        <f t="shared" si="203"/>
        <v/>
      </c>
      <c r="BV704" s="105" t="str">
        <f t="shared" si="204"/>
        <v/>
      </c>
      <c r="BW704" s="101" t="str">
        <f t="shared" si="206"/>
        <v/>
      </c>
      <c r="BY704" s="4"/>
      <c r="BZ704" s="4"/>
      <c r="CA704" s="4"/>
      <c r="CB704" s="4"/>
      <c r="CC704" s="4"/>
      <c r="CD704" s="4"/>
      <c r="CE704" s="4"/>
      <c r="CF704" s="4"/>
      <c r="CG704" s="5"/>
      <c r="CH704" s="5"/>
      <c r="CI704" s="5"/>
      <c r="CJ704" s="4"/>
      <c r="CK704" s="4"/>
      <c r="CL704" s="4"/>
      <c r="CM704" s="4"/>
      <c r="CN704" s="4"/>
      <c r="CO704" s="4"/>
      <c r="CP704" s="4"/>
      <c r="CQ704" s="4"/>
      <c r="CR704" s="4"/>
      <c r="CS704" s="5"/>
      <c r="CT704" s="5"/>
    </row>
    <row r="705" spans="1:98" ht="21" hidden="1" customHeight="1" x14ac:dyDescent="0.25">
      <c r="AX705" s="218" t="str">
        <f>$AL$303</f>
        <v/>
      </c>
      <c r="AY705" s="101">
        <v>26</v>
      </c>
      <c r="AZ705" s="105" t="str">
        <f>IF(COUNTIFS($AL$301,"&lt;&gt;"&amp;""),$AL$301,"")</f>
        <v/>
      </c>
      <c r="BA705" s="105" t="str">
        <f t="shared" si="198"/>
        <v/>
      </c>
      <c r="BB705" s="105" t="str">
        <f t="shared" si="199"/>
        <v/>
      </c>
      <c r="BC705" s="105" t="str">
        <f>IF($AZ705="","",$AP$303)</f>
        <v/>
      </c>
      <c r="BD705" s="105" t="str">
        <f t="shared" si="205"/>
        <v/>
      </c>
      <c r="BE705" s="105" t="str">
        <f>IF(COUNTIFS($AL$301,"&lt;&gt;"&amp;""),ROUND($AQ$303/14,1),"")</f>
        <v/>
      </c>
      <c r="BF705" s="105" t="str">
        <f>IF(COUNTIFS($AL$301,"&lt;&gt;"&amp;""),ROUND(($AR$303+$AS$303+$AT$303)/14,1),"")</f>
        <v/>
      </c>
      <c r="BG705" s="105" t="str">
        <f>IF(COUNTIFS($AL$301,"&lt;&gt;"&amp;""),ROUND(($AQ$303+$AR$303+$AS$303+$AT$303)/14,1),"")</f>
        <v/>
      </c>
      <c r="BH705" s="105" t="str">
        <f>IF(COUNTIFS($AL$301,"&lt;&gt;"&amp;""),ROUND($AQ$303,1),"")</f>
        <v/>
      </c>
      <c r="BI705" s="105" t="str">
        <f>IF(COUNTIFS($AL$301,"&lt;&gt;"&amp;""),ROUND(($AR$303+$AS$303+$AT$303),1),"")</f>
        <v/>
      </c>
      <c r="BJ705" s="105" t="str">
        <f>IF(COUNTIFS($AL$301,"&lt;&gt;"&amp;""),ROUND(($AQ$303+$AR$303+$AS$303+$AT$303),1),"")</f>
        <v/>
      </c>
      <c r="BK705" s="101"/>
      <c r="BL705" s="105"/>
      <c r="BM705" s="105"/>
      <c r="BN705" s="101"/>
      <c r="BO705" s="105"/>
      <c r="BP705" s="105"/>
      <c r="BQ705" s="105" t="str">
        <f>IF(COUNTIFS($AL$301,"&lt;&gt;"&amp;""),IF($AW$303&lt;&gt;"",ROUND($AW$303/14,1),""),"")</f>
        <v/>
      </c>
      <c r="BR705" s="105" t="str">
        <f>IF(COUNTIFS($AL$301,"&lt;&gt;"&amp;""),IF($AW$303&lt;&gt;"",ROUND($AW$303,1),""),"")</f>
        <v/>
      </c>
      <c r="BS705" s="105" t="str">
        <f>IF($AZ705="","",$AO$303)</f>
        <v/>
      </c>
      <c r="BT705" s="104" t="str">
        <f>IF(COUNTIFS($AL$301,"&lt;&gt;"&amp;""),$AV$303,"")</f>
        <v/>
      </c>
      <c r="BU705" s="104" t="str">
        <f t="shared" si="203"/>
        <v/>
      </c>
      <c r="BV705" s="105" t="str">
        <f t="shared" si="204"/>
        <v/>
      </c>
      <c r="BW705" s="101" t="str">
        <f t="shared" si="206"/>
        <v/>
      </c>
      <c r="BY705" s="4"/>
      <c r="BZ705" s="4"/>
      <c r="CA705" s="4"/>
      <c r="CB705" s="4"/>
      <c r="CC705" s="4"/>
      <c r="CD705" s="4"/>
      <c r="CE705" s="4"/>
      <c r="CF705" s="4"/>
      <c r="CG705" s="5"/>
      <c r="CH705" s="5"/>
      <c r="CI705" s="5"/>
      <c r="CJ705" s="4"/>
      <c r="CK705" s="4"/>
      <c r="CL705" s="4"/>
      <c r="CM705" s="4"/>
      <c r="CN705" s="4"/>
      <c r="CO705" s="4"/>
      <c r="CP705" s="4"/>
      <c r="CQ705" s="4"/>
      <c r="CR705" s="4"/>
      <c r="CS705" s="5"/>
      <c r="CT705" s="5"/>
    </row>
    <row r="706" spans="1:98" ht="21" hidden="1" customHeight="1" x14ac:dyDescent="0.25">
      <c r="BW706" s="101" t="str">
        <f t="shared" si="206"/>
        <v/>
      </c>
    </row>
    <row r="707" spans="1:98" ht="21" hidden="1" customHeight="1" x14ac:dyDescent="0.25">
      <c r="AX707" s="414" t="s">
        <v>227</v>
      </c>
      <c r="AY707" s="417"/>
      <c r="AZ707" s="417"/>
      <c r="BA707" s="417"/>
      <c r="BB707" s="417"/>
      <c r="BC707" s="417"/>
      <c r="BD707" s="417"/>
      <c r="BE707" s="417"/>
      <c r="BF707" s="417"/>
      <c r="BG707" s="417"/>
      <c r="BH707" s="417"/>
      <c r="BI707" s="417"/>
      <c r="BJ707" s="417"/>
      <c r="BK707" s="417"/>
      <c r="BL707" s="417"/>
      <c r="BM707" s="417"/>
      <c r="BN707" s="417"/>
      <c r="BO707" s="417"/>
      <c r="BP707" s="417"/>
      <c r="BQ707" s="417"/>
      <c r="BR707" s="417"/>
      <c r="BS707" s="417"/>
      <c r="BT707" s="417"/>
      <c r="BU707" s="417"/>
      <c r="BV707" s="418"/>
      <c r="BW707" s="101" t="str">
        <f t="shared" si="206"/>
        <v/>
      </c>
    </row>
    <row r="708" spans="1:98" ht="21" hidden="1" customHeight="1" x14ac:dyDescent="0.25">
      <c r="AX708" s="414" t="s">
        <v>216</v>
      </c>
      <c r="AY708" s="417"/>
      <c r="AZ708" s="417"/>
      <c r="BA708" s="417"/>
      <c r="BB708" s="417"/>
      <c r="BC708" s="417"/>
      <c r="BD708" s="417"/>
      <c r="BE708" s="417"/>
      <c r="BF708" s="417"/>
      <c r="BG708" s="417"/>
      <c r="BH708" s="417"/>
      <c r="BI708" s="417"/>
      <c r="BJ708" s="417"/>
      <c r="BK708" s="417"/>
      <c r="BL708" s="417"/>
      <c r="BM708" s="417"/>
      <c r="BN708" s="417"/>
      <c r="BO708" s="417"/>
      <c r="BP708" s="417"/>
      <c r="BQ708" s="417"/>
      <c r="BR708" s="417"/>
      <c r="BS708" s="417"/>
      <c r="BT708" s="417"/>
      <c r="BU708" s="417"/>
      <c r="BV708" s="418"/>
      <c r="BW708" s="101" t="str">
        <f t="shared" si="206"/>
        <v/>
      </c>
      <c r="BY708" s="4"/>
      <c r="BZ708" s="4"/>
      <c r="CA708" s="4"/>
      <c r="CB708" s="4"/>
      <c r="CC708" s="4"/>
      <c r="CD708" s="4"/>
      <c r="CE708" s="4"/>
      <c r="CF708" s="4"/>
      <c r="CG708" s="5"/>
      <c r="CH708" s="5"/>
      <c r="CI708" s="5"/>
      <c r="CJ708" s="4"/>
      <c r="CK708" s="4"/>
      <c r="CL708" s="4"/>
      <c r="CM708" s="4"/>
      <c r="CN708" s="4"/>
      <c r="CO708" s="4"/>
      <c r="CP708" s="4"/>
      <c r="CQ708" s="4"/>
      <c r="CR708" s="4"/>
      <c r="CS708" s="5"/>
      <c r="CT708" s="5"/>
    </row>
    <row r="709" spans="1:98" s="113" customFormat="1" ht="21" hidden="1" customHeight="1" x14ac:dyDescent="0.3">
      <c r="A709" s="6"/>
      <c r="B709" s="4"/>
      <c r="C709" s="4"/>
      <c r="D709" s="4"/>
      <c r="E709" s="4"/>
      <c r="F709" s="4"/>
      <c r="G709" s="4"/>
      <c r="H709" s="4"/>
      <c r="I709" s="4"/>
      <c r="J709" s="4"/>
      <c r="K709" s="4"/>
      <c r="L709" s="5"/>
      <c r="M709" s="5"/>
      <c r="N709" s="4"/>
      <c r="O709" s="286"/>
      <c r="P709" s="4"/>
      <c r="Q709" s="4"/>
      <c r="R709" s="4"/>
      <c r="S709" s="4"/>
      <c r="T709" s="4"/>
      <c r="U709" s="4"/>
      <c r="V709" s="4"/>
      <c r="W709" s="4"/>
      <c r="X709" s="5"/>
      <c r="Y709" s="5"/>
      <c r="Z709" s="4"/>
      <c r="AA709" s="4"/>
      <c r="AB709" s="4"/>
      <c r="AC709" s="4"/>
      <c r="AD709" s="4"/>
      <c r="AE709" s="4"/>
      <c r="AF709" s="4"/>
      <c r="AG709" s="4"/>
      <c r="AH709" s="4"/>
      <c r="AI709" s="4"/>
      <c r="AJ709" s="5"/>
      <c r="AK709" s="5"/>
      <c r="AL709" s="4"/>
      <c r="AM709" s="4"/>
      <c r="AN709" s="4"/>
      <c r="AO709" s="4"/>
      <c r="AP709" s="4"/>
      <c r="AQ709" s="4"/>
      <c r="AR709" s="4"/>
      <c r="AS709" s="4"/>
      <c r="AT709" s="4"/>
      <c r="AU709" s="4"/>
      <c r="AV709" s="5"/>
      <c r="AW709" s="5"/>
      <c r="AX709" s="213" t="s">
        <v>215</v>
      </c>
      <c r="AY709" s="213" t="s">
        <v>185</v>
      </c>
      <c r="AZ709" s="213" t="s">
        <v>186</v>
      </c>
      <c r="BA709" s="213" t="s">
        <v>191</v>
      </c>
      <c r="BB709" s="213" t="s">
        <v>194</v>
      </c>
      <c r="BC709" s="213" t="s">
        <v>192</v>
      </c>
      <c r="BD709" s="213" t="s">
        <v>193</v>
      </c>
      <c r="BE709" s="213" t="s">
        <v>202</v>
      </c>
      <c r="BF709" s="213" t="s">
        <v>203</v>
      </c>
      <c r="BG709" s="213" t="s">
        <v>207</v>
      </c>
      <c r="BH709" s="213" t="s">
        <v>204</v>
      </c>
      <c r="BI709" s="213" t="s">
        <v>205</v>
      </c>
      <c r="BJ709" s="213" t="s">
        <v>196</v>
      </c>
      <c r="BK709" s="217" t="s">
        <v>201</v>
      </c>
      <c r="BL709" s="217" t="s">
        <v>206</v>
      </c>
      <c r="BM709" s="213" t="s">
        <v>199</v>
      </c>
      <c r="BN709" s="217" t="s">
        <v>208</v>
      </c>
      <c r="BO709" s="217" t="s">
        <v>209</v>
      </c>
      <c r="BP709" s="213" t="s">
        <v>200</v>
      </c>
      <c r="BQ709" s="213" t="s">
        <v>197</v>
      </c>
      <c r="BR709" s="213" t="s">
        <v>198</v>
      </c>
      <c r="BS709" s="213" t="s">
        <v>195</v>
      </c>
      <c r="BT709" s="213" t="s">
        <v>225</v>
      </c>
      <c r="BU709" s="213" t="s">
        <v>210</v>
      </c>
      <c r="BV709" s="213" t="s">
        <v>211</v>
      </c>
      <c r="BW709" s="101" t="e">
        <f t="shared" si="206"/>
        <v>#VALUE!</v>
      </c>
      <c r="BY709" s="114"/>
      <c r="BZ709" s="114"/>
      <c r="CA709" s="114"/>
      <c r="CB709" s="114"/>
      <c r="CC709" s="114"/>
      <c r="CD709" s="114"/>
      <c r="CE709" s="114"/>
      <c r="CF709" s="114"/>
      <c r="CG709" s="114"/>
      <c r="CH709" s="114"/>
      <c r="CI709" s="114"/>
      <c r="CJ709" s="114"/>
      <c r="CK709" s="114"/>
      <c r="CL709" s="114"/>
      <c r="CM709" s="114"/>
      <c r="CN709" s="114"/>
      <c r="CO709" s="114"/>
      <c r="CP709" s="114"/>
      <c r="CQ709" s="114"/>
      <c r="CR709" s="114"/>
      <c r="CS709" s="114"/>
      <c r="CT709" s="114"/>
    </row>
    <row r="710" spans="1:98" ht="21" hidden="1" customHeight="1" x14ac:dyDescent="0.3">
      <c r="A710" s="113"/>
      <c r="B710" s="113"/>
      <c r="C710" s="113"/>
      <c r="D710" s="113"/>
      <c r="E710" s="113"/>
      <c r="F710" s="113"/>
      <c r="G710" s="113"/>
      <c r="H710" s="113"/>
      <c r="I710" s="113"/>
      <c r="J710" s="113"/>
      <c r="K710" s="113"/>
      <c r="L710" s="113"/>
      <c r="M710" s="113"/>
      <c r="N710" s="113"/>
      <c r="O710" s="303"/>
      <c r="P710" s="113"/>
      <c r="Q710" s="113"/>
      <c r="R710" s="113"/>
      <c r="S710" s="113"/>
      <c r="T710" s="113"/>
      <c r="U710" s="113"/>
      <c r="V710" s="113"/>
      <c r="W710" s="113"/>
      <c r="X710" s="113"/>
      <c r="Y710" s="113"/>
      <c r="Z710" s="113"/>
      <c r="AA710" s="113"/>
      <c r="AB710" s="113"/>
      <c r="AC710" s="113"/>
      <c r="AD710" s="113"/>
      <c r="AE710" s="113"/>
      <c r="AF710" s="113"/>
      <c r="AG710" s="113"/>
      <c r="AH710" s="113"/>
      <c r="AI710" s="113"/>
      <c r="AJ710" s="113"/>
      <c r="AK710" s="113"/>
      <c r="AL710" s="113"/>
      <c r="AM710" s="113"/>
      <c r="AN710" s="113"/>
      <c r="AO710" s="113"/>
      <c r="AP710" s="113"/>
      <c r="AQ710" s="113"/>
      <c r="AR710" s="113"/>
      <c r="AS710" s="113"/>
      <c r="AT710" s="113"/>
      <c r="AU710" s="113"/>
      <c r="AV710" s="113"/>
      <c r="AW710" s="113"/>
      <c r="AX710" s="218" t="str">
        <f>$B$329</f>
        <v>L021.23.01.C11-01</v>
      </c>
      <c r="AY710" s="105">
        <v>1</v>
      </c>
      <c r="AZ710" s="105" t="str">
        <f>IF(COUNTIFS($B$327,"&lt;&gt;"&amp;""),$B$327,"")</f>
        <v>Psihologia educației</v>
      </c>
      <c r="BA710" s="105">
        <f>IF($AZ710="","",ROUND(RIGHT($B$326,1)/2,0))</f>
        <v>1</v>
      </c>
      <c r="BB710" s="105" t="str">
        <f>IF($AZ710="","",RIGHT($B$326,1))</f>
        <v>1</v>
      </c>
      <c r="BC710" s="105" t="str">
        <f>IF($AZ710="","",$F$329)</f>
        <v>E</v>
      </c>
      <c r="BD710" s="105" t="str">
        <f>IF($AZ710="","","DF")</f>
        <v>DF</v>
      </c>
      <c r="BE710" s="105">
        <f>IF(COUNTIFS($B$327,"&lt;&gt;"&amp;""),ROUND($G$329/14,1),"")</f>
        <v>2</v>
      </c>
      <c r="BF710" s="105">
        <f>IF(COUNTIFS($B$327,"&lt;&gt;"&amp;""),ROUND(($H$329+$I$329+$J$329)/14,1),"")</f>
        <v>2</v>
      </c>
      <c r="BG710" s="105">
        <f>IF(COUNTIFS($B$327,"&lt;&gt;"&amp;""),ROUND(($G$329+$H$329+$I$329+$J$329)/14,1),"")</f>
        <v>4</v>
      </c>
      <c r="BH710" s="105">
        <f>IF(COUNTIFS($B$327,"&lt;&gt;"&amp;""),ROUND($G$329,1),"")</f>
        <v>28</v>
      </c>
      <c r="BI710" s="105">
        <f>IF(COUNTIFS($B$327,"&lt;&gt;"&amp;""),ROUND(($H$329+$I$329+$J$329),1),"")</f>
        <v>28</v>
      </c>
      <c r="BJ710" s="105">
        <f>IF(COUNTIFS($B$327,"&lt;&gt;"&amp;""),ROUND(($G$329+$H$329+$I$329+$J$329),1),"")</f>
        <v>56</v>
      </c>
      <c r="BK710" s="105"/>
      <c r="BL710" s="105"/>
      <c r="BM710" s="105"/>
      <c r="BN710" s="105"/>
      <c r="BO710" s="105"/>
      <c r="BP710" s="105"/>
      <c r="BQ710" s="105">
        <f>IF(COUNTIFS($B$327,"&lt;&gt;"&amp;""),IF($M$329&lt;&gt;"",ROUND($M$329/14,1),""),"")</f>
        <v>4.9000000000000004</v>
      </c>
      <c r="BR710" s="105">
        <f>IF(COUNTIFS($B$327,"&lt;&gt;"&amp;""),IF($M$329&lt;&gt;"",ROUND($M$329,1),""),"")</f>
        <v>69</v>
      </c>
      <c r="BS710" s="105">
        <f>IF($AZ710="","",$E$329)</f>
        <v>5</v>
      </c>
      <c r="BT710" s="104" t="str">
        <f>IF(COUNTIFS($B$327,"&lt;&gt;"&amp;""),$L$329,"")</f>
        <v>DC</v>
      </c>
      <c r="BU710" s="104">
        <f>IF($AZ710="","",IF($BG710&lt;&gt;"",$BG710,0)+IF($BM710&lt;&gt;"",$BM710,0)+IF($BQ710&lt;&gt;"",$BQ710,0))</f>
        <v>8.9</v>
      </c>
      <c r="BV710" s="105">
        <f>IF($AZ710="","",IF($BJ710&lt;&gt;"",$BJ710,0)+IF($BP710&lt;&gt;"",$BP710,0)+IF($BR710&lt;&gt;"",$BR710,0))</f>
        <v>125</v>
      </c>
      <c r="BW710" s="101" t="str">
        <f t="shared" si="206"/>
        <v>2023</v>
      </c>
      <c r="BY710" s="4"/>
      <c r="BZ710" s="4"/>
      <c r="CA710" s="4"/>
      <c r="CB710" s="4"/>
      <c r="CC710" s="4"/>
      <c r="CD710" s="4"/>
      <c r="CE710" s="4"/>
      <c r="CF710" s="4"/>
      <c r="CG710" s="5"/>
      <c r="CH710" s="5"/>
      <c r="CI710" s="5"/>
      <c r="CJ710" s="4"/>
      <c r="CK710" s="4"/>
      <c r="CL710" s="4"/>
      <c r="CM710" s="4"/>
      <c r="CN710" s="4"/>
      <c r="CO710" s="4"/>
      <c r="CP710" s="4"/>
      <c r="CQ710" s="4"/>
      <c r="CR710" s="4"/>
      <c r="CS710" s="5"/>
      <c r="CT710" s="5"/>
    </row>
    <row r="711" spans="1:98" ht="21" hidden="1" customHeight="1" x14ac:dyDescent="0.25">
      <c r="AX711" s="218" t="str">
        <f>$B$332</f>
        <v>L021.23.01.F11-02</v>
      </c>
      <c r="AY711" s="101">
        <v>2</v>
      </c>
      <c r="AZ711" s="105" t="str">
        <f>IF(COUNTIFS($B$330,"&lt;&gt;"&amp;""),$B$330,"")</f>
        <v>Programare pas cu pas</v>
      </c>
      <c r="BA711" s="105">
        <f>IF($AZ711="","",ROUND(RIGHT($B$326,1)/2,0))</f>
        <v>1</v>
      </c>
      <c r="BB711" s="105" t="str">
        <f>IF($AZ711="","",RIGHT($B$326,1))</f>
        <v>1</v>
      </c>
      <c r="BC711" s="105" t="str">
        <f>IF($AZ711="","",$F$332)</f>
        <v>E</v>
      </c>
      <c r="BD711" s="105" t="str">
        <f>IF($AZ711="","","DF")</f>
        <v>DF</v>
      </c>
      <c r="BE711" s="105">
        <f>IF(COUNTIFS($B$330,"&lt;&gt;"&amp;""),ROUND($G$332/14,1),"")</f>
        <v>2</v>
      </c>
      <c r="BF711" s="105">
        <f>IF(COUNTIFS($B$330,"&lt;&gt;"&amp;""),ROUND(($H$332+$I$332+$J$332)/14,1),"")</f>
        <v>0</v>
      </c>
      <c r="BG711" s="105">
        <f>IF(COUNTIFS($B$330,"&lt;&gt;"&amp;""),ROUND(($G$332+$H$332+$I$332+$J$332)/14,1),"")</f>
        <v>2</v>
      </c>
      <c r="BH711" s="105">
        <f>IF(COUNTIFS($B$330,"&lt;&gt;"&amp;""),ROUND($G$332,1),"")</f>
        <v>28</v>
      </c>
      <c r="BI711" s="105">
        <f>IF(COUNTIFS($B$330,"&lt;&gt;"&amp;""),ROUND(($H$332+$I$332+$J$332),1),"")</f>
        <v>0</v>
      </c>
      <c r="BJ711" s="105">
        <f>IF(COUNTIFS($B$330,"&lt;&gt;"&amp;""),ROUND(($G$332+$H$332+$I$332+$J$332),1),"")</f>
        <v>28</v>
      </c>
      <c r="BK711" s="101"/>
      <c r="BL711" s="105"/>
      <c r="BM711" s="105"/>
      <c r="BN711" s="101"/>
      <c r="BO711" s="105"/>
      <c r="BP711" s="105"/>
      <c r="BQ711" s="105">
        <f>IF(COUNTIFS($B$330,"&lt;&gt;"&amp;""),IF($M$332&lt;&gt;"",ROUND($M$332/14,1),""),"")</f>
        <v>1.6</v>
      </c>
      <c r="BR711" s="105">
        <f>IF(COUNTIFS($B$330,"&lt;&gt;"&amp;""),IF($M$332&lt;&gt;"",ROUND($M$332,1),""),"")</f>
        <v>22</v>
      </c>
      <c r="BS711" s="105">
        <f>IF($AZ711="","",$E$332)</f>
        <v>2</v>
      </c>
      <c r="BT711" s="104" t="str">
        <f>IF(COUNTIFS($B$330,"&lt;&gt;"&amp;""),$L$332,"")</f>
        <v>DF</v>
      </c>
      <c r="BU711" s="104">
        <f t="shared" ref="BU711:BU713" si="207">IF($AZ711="","",IF($BG711&lt;&gt;"",$BG711,0)+IF($BM711&lt;&gt;"",$BM711,0)+IF($BQ711&lt;&gt;"",$BQ711,0))</f>
        <v>3.6</v>
      </c>
      <c r="BV711" s="105">
        <f t="shared" ref="BV711:BV713" si="208">IF($AZ711="","",IF($BJ711&lt;&gt;"",$BJ711,0)+IF($BP711&lt;&gt;"",$BP711,0)+IF($BR711&lt;&gt;"",$BR711,0))</f>
        <v>50</v>
      </c>
      <c r="BW711" s="101" t="str">
        <f t="shared" si="206"/>
        <v>2023</v>
      </c>
      <c r="BY711" s="4"/>
      <c r="BZ711" s="4"/>
      <c r="CA711" s="4"/>
      <c r="CB711" s="4"/>
      <c r="CC711" s="4"/>
      <c r="CD711" s="4"/>
      <c r="CE711" s="4"/>
      <c r="CF711" s="4"/>
      <c r="CG711" s="5"/>
      <c r="CH711" s="5"/>
      <c r="CI711" s="5"/>
      <c r="CJ711" s="4"/>
      <c r="CK711" s="4"/>
      <c r="CL711" s="4"/>
      <c r="CM711" s="4"/>
      <c r="CN711" s="4"/>
      <c r="CO711" s="4"/>
      <c r="CP711" s="4"/>
      <c r="CQ711" s="4"/>
      <c r="CR711" s="4"/>
      <c r="CS711" s="5"/>
      <c r="CT711" s="5"/>
    </row>
    <row r="712" spans="1:98" ht="21" hidden="1" customHeight="1" x14ac:dyDescent="0.25">
      <c r="AX712" s="218" t="str">
        <f>$B$335</f>
        <v/>
      </c>
      <c r="AY712" s="101">
        <v>3</v>
      </c>
      <c r="AZ712" s="105" t="str">
        <f>IF(COUNTIFS($B$333,"&lt;&gt;"&amp;""),$B$333,"")</f>
        <v/>
      </c>
      <c r="BA712" s="105" t="str">
        <f>IF($AZ712="","",ROUND(RIGHT($B$326,1)/2,0))</f>
        <v/>
      </c>
      <c r="BB712" s="105" t="str">
        <f>IF($AZ712="","",RIGHT($B$326,1))</f>
        <v/>
      </c>
      <c r="BC712" s="105" t="str">
        <f>IF($AZ712="","",$F$335)</f>
        <v/>
      </c>
      <c r="BD712" s="105" t="str">
        <f>IF($AZ712="","","DF")</f>
        <v/>
      </c>
      <c r="BE712" s="105" t="str">
        <f>IF(COUNTIFS($B$333,"&lt;&gt;"&amp;""),ROUND($G$335/14,1),"")</f>
        <v/>
      </c>
      <c r="BF712" s="105" t="str">
        <f>IF(COUNTIFS($B$333,"&lt;&gt;"&amp;""),ROUND(($H$335+$I$335+$J$335)/14,1),"")</f>
        <v/>
      </c>
      <c r="BG712" s="105" t="str">
        <f>IF(COUNTIFS($B$333,"&lt;&gt;"&amp;""),ROUND(($G$335+$H$335+$I$335+$J$335)/14,1),"")</f>
        <v/>
      </c>
      <c r="BH712" s="105" t="str">
        <f>IF(COUNTIFS($B$333,"&lt;&gt;"&amp;""),ROUND($G$335,1),"")</f>
        <v/>
      </c>
      <c r="BI712" s="105" t="str">
        <f>IF(COUNTIFS($B$333,"&lt;&gt;"&amp;""),ROUND(($H$335+$I$335+$J$335),1),"")</f>
        <v/>
      </c>
      <c r="BJ712" s="105" t="str">
        <f>IF(COUNTIFS($B$333,"&lt;&gt;"&amp;""),ROUND(($G$335+$H$335+$I$335+$J$335),1),"")</f>
        <v/>
      </c>
      <c r="BK712" s="101"/>
      <c r="BL712" s="105"/>
      <c r="BM712" s="105"/>
      <c r="BN712" s="101"/>
      <c r="BO712" s="105"/>
      <c r="BP712" s="105"/>
      <c r="BQ712" s="105" t="str">
        <f>IF(COUNTIFS($B$333,"&lt;&gt;"&amp;""),IF($M$335&lt;&gt;"",ROUND($M$335/14,1),""),"")</f>
        <v/>
      </c>
      <c r="BR712" s="105" t="str">
        <f>IF(COUNTIFS($B$333,"&lt;&gt;"&amp;""),IF($M$335&lt;&gt;"",ROUND($M$335,1),""),"")</f>
        <v/>
      </c>
      <c r="BS712" s="105" t="str">
        <f>IF($AZ712="","",$E$335)</f>
        <v/>
      </c>
      <c r="BT712" s="104" t="str">
        <f>IF(COUNTIFS($B$333,"&lt;&gt;"&amp;""),$L$335,"")</f>
        <v/>
      </c>
      <c r="BU712" s="104" t="str">
        <f t="shared" si="207"/>
        <v/>
      </c>
      <c r="BV712" s="105" t="str">
        <f t="shared" si="208"/>
        <v/>
      </c>
      <c r="BW712" s="101" t="str">
        <f t="shared" si="206"/>
        <v/>
      </c>
      <c r="BY712" s="4"/>
      <c r="BZ712" s="4"/>
      <c r="CA712" s="4"/>
      <c r="CB712" s="4"/>
      <c r="CC712" s="4"/>
      <c r="CD712" s="4"/>
      <c r="CE712" s="4"/>
      <c r="CF712" s="4"/>
      <c r="CG712" s="5"/>
      <c r="CH712" s="5"/>
      <c r="CI712" s="5"/>
      <c r="CJ712" s="4"/>
      <c r="CK712" s="4"/>
      <c r="CL712" s="4"/>
      <c r="CM712" s="4"/>
      <c r="CN712" s="4"/>
      <c r="CO712" s="4"/>
      <c r="CP712" s="4"/>
      <c r="CQ712" s="4"/>
      <c r="CR712" s="4"/>
      <c r="CS712" s="5"/>
      <c r="CT712" s="5"/>
    </row>
    <row r="713" spans="1:98" ht="21" hidden="1" customHeight="1" x14ac:dyDescent="0.25">
      <c r="AX713" s="218" t="str">
        <f>$B$338</f>
        <v/>
      </c>
      <c r="AY713" s="101">
        <v>4</v>
      </c>
      <c r="AZ713" s="105" t="str">
        <f>IF(COUNTIFS($B$336,"&lt;&gt;"&amp;""),$B$336,"")</f>
        <v/>
      </c>
      <c r="BA713" s="105" t="str">
        <f>IF($AZ713="","",ROUND(RIGHT($B$326,1)/2,0))</f>
        <v/>
      </c>
      <c r="BB713" s="105" t="str">
        <f>IF($AZ713="","",RIGHT($B$326,1))</f>
        <v/>
      </c>
      <c r="BC713" s="105" t="str">
        <f>IF($AZ713="","",$F$338)</f>
        <v/>
      </c>
      <c r="BD713" s="105" t="str">
        <f>IF($AZ713="","","DF")</f>
        <v/>
      </c>
      <c r="BE713" s="105" t="str">
        <f>IF(COUNTIFS($B$336,"&lt;&gt;"&amp;""),ROUND($G$338/14,1),"")</f>
        <v/>
      </c>
      <c r="BF713" s="105" t="str">
        <f>IF(COUNTIFS($B$336,"&lt;&gt;"&amp;""),ROUND(($H$338+$I$338+$J$338)/14,1),"")</f>
        <v/>
      </c>
      <c r="BG713" s="105" t="str">
        <f>IF(COUNTIFS($B$336,"&lt;&gt;"&amp;""),ROUND(($G$338+$H$338+$I$338+$J$338)/14,1),"")</f>
        <v/>
      </c>
      <c r="BH713" s="105" t="str">
        <f>IF(COUNTIFS($B$336,"&lt;&gt;"&amp;""),ROUND($G$338,1),"")</f>
        <v/>
      </c>
      <c r="BI713" s="105" t="str">
        <f>IF(COUNTIFS($B$336,"&lt;&gt;"&amp;""),ROUND(($H$338+$I$338+$J$338),1),"")</f>
        <v/>
      </c>
      <c r="BJ713" s="105" t="str">
        <f>IF(COUNTIFS($B$336,"&lt;&gt;"&amp;""),ROUND(($G$338+$H$338+$I$338+$J$338),1),"")</f>
        <v/>
      </c>
      <c r="BK713" s="101"/>
      <c r="BL713" s="105"/>
      <c r="BM713" s="105"/>
      <c r="BN713" s="101"/>
      <c r="BO713" s="105"/>
      <c r="BP713" s="105"/>
      <c r="BQ713" s="105" t="str">
        <f>IF(COUNTIFS($B$336,"&lt;&gt;"&amp;""),IF($M$338&lt;&gt;"",ROUND($M$338/14,1),""),"")</f>
        <v/>
      </c>
      <c r="BR713" s="105" t="str">
        <f>IF(COUNTIFS($B$336,"&lt;&gt;"&amp;""),IF($M$338&lt;&gt;"",ROUND($M$338,1),""),"")</f>
        <v/>
      </c>
      <c r="BS713" s="105" t="str">
        <f>IF($AZ713="","",$E$338)</f>
        <v/>
      </c>
      <c r="BT713" s="104" t="str">
        <f>IF(COUNTIFS($B$336,"&lt;&gt;"&amp;""),$L$338,"")</f>
        <v/>
      </c>
      <c r="BU713" s="104" t="str">
        <f t="shared" si="207"/>
        <v/>
      </c>
      <c r="BV713" s="105" t="str">
        <f t="shared" si="208"/>
        <v/>
      </c>
      <c r="BW713" s="101" t="str">
        <f t="shared" si="206"/>
        <v/>
      </c>
      <c r="BY713" s="4"/>
      <c r="BZ713" s="4"/>
      <c r="CA713" s="4"/>
      <c r="CB713" s="4"/>
      <c r="CC713" s="4"/>
      <c r="CD713" s="4"/>
      <c r="CE713" s="4"/>
      <c r="CF713" s="4"/>
      <c r="CG713" s="5"/>
      <c r="CH713" s="5"/>
      <c r="CI713" s="5"/>
      <c r="CJ713" s="4"/>
      <c r="CK713" s="4"/>
      <c r="CL713" s="4"/>
      <c r="CM713" s="4"/>
      <c r="CN713" s="4"/>
      <c r="CO713" s="4"/>
      <c r="CP713" s="4"/>
      <c r="CQ713" s="4"/>
      <c r="CR713" s="4"/>
      <c r="CS713" s="5"/>
      <c r="CT713" s="5"/>
    </row>
    <row r="714" spans="1:98" ht="21" hidden="1" customHeight="1" x14ac:dyDescent="0.25">
      <c r="AX714" s="414" t="s">
        <v>217</v>
      </c>
      <c r="AY714" s="417"/>
      <c r="AZ714" s="417"/>
      <c r="BA714" s="417"/>
      <c r="BB714" s="417"/>
      <c r="BC714" s="417"/>
      <c r="BD714" s="417"/>
      <c r="BE714" s="417"/>
      <c r="BF714" s="417"/>
      <c r="BG714" s="417"/>
      <c r="BH714" s="417"/>
      <c r="BI714" s="417"/>
      <c r="BJ714" s="417"/>
      <c r="BK714" s="417"/>
      <c r="BL714" s="417"/>
      <c r="BM714" s="417"/>
      <c r="BN714" s="417"/>
      <c r="BO714" s="417"/>
      <c r="BP714" s="417"/>
      <c r="BQ714" s="417"/>
      <c r="BR714" s="417"/>
      <c r="BS714" s="417"/>
      <c r="BT714" s="417"/>
      <c r="BU714" s="417"/>
      <c r="BV714" s="418"/>
      <c r="BW714" s="101" t="str">
        <f t="shared" si="206"/>
        <v/>
      </c>
      <c r="BY714" s="4"/>
      <c r="BZ714" s="4"/>
      <c r="CA714" s="4"/>
      <c r="CB714" s="4"/>
      <c r="CC714" s="4"/>
      <c r="CD714" s="4"/>
      <c r="CE714" s="4"/>
      <c r="CF714" s="4"/>
      <c r="CG714" s="5"/>
      <c r="CH714" s="5"/>
      <c r="CI714" s="5"/>
      <c r="CJ714" s="4"/>
      <c r="CK714" s="4"/>
      <c r="CL714" s="4"/>
      <c r="CM714" s="4"/>
      <c r="CN714" s="4"/>
      <c r="CO714" s="4"/>
      <c r="CP714" s="4"/>
      <c r="CQ714" s="4"/>
      <c r="CR714" s="4"/>
      <c r="CS714" s="5"/>
      <c r="CT714" s="5"/>
    </row>
    <row r="715" spans="1:98" ht="21" hidden="1" customHeight="1" x14ac:dyDescent="0.25">
      <c r="AX715" s="218" t="str">
        <f>$N$329</f>
        <v>L021.23.02.C11-01</v>
      </c>
      <c r="AY715" s="105">
        <v>1</v>
      </c>
      <c r="AZ715" s="105" t="str">
        <f>IF(COUNTIFS($N$327,"&lt;&gt;"&amp;""),$N$327,"")</f>
        <v>Pedagogie I: Fundamentele pedagogiei;Teoria și metodologia curriculumului</v>
      </c>
      <c r="BA715" s="105">
        <f>IF($AZ715="","",ROUND(RIGHT($N$326,1)/2,0))</f>
        <v>1</v>
      </c>
      <c r="BB715" s="105" t="str">
        <f>IF($AZ715="","",RIGHT($N$326,1))</f>
        <v>2</v>
      </c>
      <c r="BC715" s="105" t="str">
        <f>IF($AZ715="","",$R$329)</f>
        <v>E</v>
      </c>
      <c r="BD715" s="105" t="str">
        <f>IF($AZ715="","","DF")</f>
        <v>DF</v>
      </c>
      <c r="BE715" s="105">
        <f>IF(COUNTIFS($N$327,"&lt;&gt;"&amp;""),ROUND($S$329/14,1),"")</f>
        <v>2</v>
      </c>
      <c r="BF715" s="105">
        <f>IF(COUNTIFS($N$327,"&lt;&gt;"&amp;""),ROUND(($T$329+$U$329+$V$329)/14,1),"")</f>
        <v>2</v>
      </c>
      <c r="BG715" s="105">
        <f>IF(COUNTIFS($N$327,"&lt;&gt;"&amp;""),ROUND(($S$329+$T$329+$U$329+$V$329)/14,1),"")</f>
        <v>4</v>
      </c>
      <c r="BH715" s="105">
        <f>IF(COUNTIFS($N$327,"&lt;&gt;"&amp;""),ROUND($S$329,1),"")</f>
        <v>28</v>
      </c>
      <c r="BI715" s="105">
        <f>IF(COUNTIFS($N$327,"&lt;&gt;"&amp;""),ROUND(($T$329+$U$329+$V$329),1),"")</f>
        <v>28</v>
      </c>
      <c r="BJ715" s="105">
        <f>IF(COUNTIFS($N$327,"&lt;&gt;"&amp;""),ROUND(($S$329+$T$329+$U$329+$V$329),1),"")</f>
        <v>56</v>
      </c>
      <c r="BK715" s="105"/>
      <c r="BL715" s="105"/>
      <c r="BM715" s="105"/>
      <c r="BN715" s="105"/>
      <c r="BO715" s="105"/>
      <c r="BP715" s="105"/>
      <c r="BQ715" s="105">
        <f>IF(COUNTIFS($N$327,"&lt;&gt;"&amp;""),IF($Y$329&lt;&gt;"",ROUND($Y$329/14,1),""),"")</f>
        <v>4.9000000000000004</v>
      </c>
      <c r="BR715" s="105">
        <f>IF(COUNTIFS($N$327,"&lt;&gt;"&amp;""),IF($Y$329&lt;&gt;"",ROUND($Y$329,1),""),"")</f>
        <v>69</v>
      </c>
      <c r="BS715" s="105">
        <f>IF($AZ715="","",$Q$329)</f>
        <v>5</v>
      </c>
      <c r="BT715" s="104" t="str">
        <f>IF(COUNTIFS($N$327,"&lt;&gt;"&amp;""),$X$329,"")</f>
        <v>DC</v>
      </c>
      <c r="BU715" s="104">
        <f>IF($AZ715="","",IF($BG715&lt;&gt;"",$BG715,0)+IF($BM715&lt;&gt;"",$BM715,0)+IF($BQ715&lt;&gt;"",$BQ715,0))</f>
        <v>8.9</v>
      </c>
      <c r="BV715" s="105">
        <f>IF($AZ715="","",IF($BJ715&lt;&gt;"",$BJ715,0)+IF($BP715&lt;&gt;"",$BP715,0)+IF($BR715&lt;&gt;"",$BR715,0))</f>
        <v>125</v>
      </c>
      <c r="BW715" s="101" t="str">
        <f t="shared" si="206"/>
        <v>2023</v>
      </c>
      <c r="BY715" s="4"/>
      <c r="BZ715" s="4"/>
      <c r="CA715" s="4"/>
      <c r="CB715" s="4"/>
      <c r="CC715" s="4"/>
      <c r="CD715" s="4"/>
      <c r="CE715" s="4"/>
      <c r="CF715" s="4"/>
      <c r="CG715" s="5"/>
      <c r="CH715" s="5"/>
      <c r="CI715" s="5"/>
      <c r="CJ715" s="4"/>
      <c r="CK715" s="4"/>
      <c r="CL715" s="4"/>
      <c r="CM715" s="4"/>
      <c r="CN715" s="4"/>
      <c r="CO715" s="4"/>
      <c r="CP715" s="4"/>
      <c r="CQ715" s="4"/>
      <c r="CR715" s="4"/>
      <c r="CS715" s="5"/>
      <c r="CT715" s="5"/>
    </row>
    <row r="716" spans="1:98" ht="21" hidden="1" customHeight="1" x14ac:dyDescent="0.25">
      <c r="AX716" s="218" t="str">
        <f>$N$332</f>
        <v>L021.23.02.f11-02</v>
      </c>
      <c r="AY716" s="101">
        <v>2</v>
      </c>
      <c r="AZ716" s="105" t="str">
        <f>IF(COUNTIFS($N$330,"&lt;&gt;"&amp;""),$N$330,"")</f>
        <v>Voluntariat</v>
      </c>
      <c r="BA716" s="105">
        <f>IF($AZ716="","",ROUND(RIGHT($N$326,1)/2,0))</f>
        <v>1</v>
      </c>
      <c r="BB716" s="105" t="str">
        <f>IF($AZ716="","",RIGHT($N$326,1))</f>
        <v>2</v>
      </c>
      <c r="BC716" s="105" t="str">
        <f>IF($AZ716="","",$R$332)</f>
        <v>C</v>
      </c>
      <c r="BD716" s="105" t="str">
        <f>IF($AZ716="","","DF")</f>
        <v>DF</v>
      </c>
      <c r="BE716" s="105">
        <f>IF(COUNTIFS($N$330,"&lt;&gt;"&amp;""),ROUND($S$332/14,1),"")</f>
        <v>0</v>
      </c>
      <c r="BF716" s="105">
        <f>IF(COUNTIFS($N$330,"&lt;&gt;"&amp;""),ROUND(($T$332+$U$332+$V$332)/14,1),"")</f>
        <v>2</v>
      </c>
      <c r="BG716" s="105">
        <f>IF(COUNTIFS($N$330,"&lt;&gt;"&amp;""),ROUND(($S$332+$T$332+$U$332+$V$332)/14,1),"")</f>
        <v>2</v>
      </c>
      <c r="BH716" s="105">
        <f>IF(COUNTIFS($N$330,"&lt;&gt;"&amp;""),ROUND($S$332,1),"")</f>
        <v>0</v>
      </c>
      <c r="BI716" s="105">
        <f>IF(COUNTIFS($N$330,"&lt;&gt;"&amp;""),ROUND(($T$332+$U$332+$V$332),1),"")</f>
        <v>28</v>
      </c>
      <c r="BJ716" s="105">
        <f>IF(COUNTIFS($N$330,"&lt;&gt;"&amp;""),ROUND(($S$332+$T$332+$U$332+$V$332),1),"")</f>
        <v>28</v>
      </c>
      <c r="BK716" s="101"/>
      <c r="BL716" s="105"/>
      <c r="BM716" s="105"/>
      <c r="BN716" s="101"/>
      <c r="BO716" s="105"/>
      <c r="BP716" s="105"/>
      <c r="BQ716" s="105">
        <f>IF(COUNTIFS($N$330,"&lt;&gt;"&amp;""),IF($Y$332&lt;&gt;"",ROUND($Y$332/14,1),""),"")</f>
        <v>1.6</v>
      </c>
      <c r="BR716" s="105">
        <f>IF(COUNTIFS($N$330,"&lt;&gt;"&amp;""),IF($Y$332&lt;&gt;"",ROUND($Y$332,1),""),"")</f>
        <v>22</v>
      </c>
      <c r="BS716" s="105">
        <f>IF($AZ716="","",$Q$332)</f>
        <v>2</v>
      </c>
      <c r="BT716" s="104" t="str">
        <f>IF(COUNTIFS($N$330,"&lt;&gt;"&amp;""),$X$332,"")</f>
        <v>f</v>
      </c>
      <c r="BU716" s="104">
        <f t="shared" ref="BU716:BU718" si="209">IF($AZ716="","",IF($BG716&lt;&gt;"",$BG716,0)+IF($BM716&lt;&gt;"",$BM716,0)+IF($BQ716&lt;&gt;"",$BQ716,0))</f>
        <v>3.6</v>
      </c>
      <c r="BV716" s="105">
        <f t="shared" ref="BV716:BV718" si="210">IF($AZ716="","",IF($BJ716&lt;&gt;"",$BJ716,0)+IF($BP716&lt;&gt;"",$BP716,0)+IF($BR716&lt;&gt;"",$BR716,0))</f>
        <v>50</v>
      </c>
      <c r="BW716" s="101" t="str">
        <f t="shared" si="206"/>
        <v>2023</v>
      </c>
      <c r="BY716" s="4"/>
      <c r="BZ716" s="4"/>
      <c r="CA716" s="4"/>
      <c r="CB716" s="4"/>
      <c r="CC716" s="4"/>
      <c r="CD716" s="4"/>
      <c r="CE716" s="4"/>
      <c r="CF716" s="4"/>
      <c r="CG716" s="5"/>
      <c r="CH716" s="5"/>
      <c r="CI716" s="5"/>
      <c r="CJ716" s="4"/>
      <c r="CK716" s="4"/>
      <c r="CL716" s="4"/>
      <c r="CM716" s="4"/>
      <c r="CN716" s="4"/>
      <c r="CO716" s="4"/>
      <c r="CP716" s="4"/>
      <c r="CQ716" s="4"/>
      <c r="CR716" s="4"/>
      <c r="CS716" s="5"/>
      <c r="CT716" s="5"/>
    </row>
    <row r="717" spans="1:98" ht="21" hidden="1" customHeight="1" x14ac:dyDescent="0.25">
      <c r="AX717" s="218" t="str">
        <f>$N$335</f>
        <v/>
      </c>
      <c r="AY717" s="101">
        <v>3</v>
      </c>
      <c r="AZ717" s="105" t="str">
        <f>IF(COUNTIFS($N$333,"&lt;&gt;"&amp;""),$N$333,"")</f>
        <v/>
      </c>
      <c r="BA717" s="105" t="str">
        <f>IF($AZ717="","",ROUND(RIGHT($N$326,1)/2,0))</f>
        <v/>
      </c>
      <c r="BB717" s="105" t="str">
        <f>IF($AZ717="","",RIGHT($N$326,1))</f>
        <v/>
      </c>
      <c r="BC717" s="105" t="str">
        <f>IF($AZ717="","",$R$335)</f>
        <v/>
      </c>
      <c r="BD717" s="105" t="str">
        <f>IF($AZ717="","","DF")</f>
        <v/>
      </c>
      <c r="BE717" s="105" t="str">
        <f>IF(COUNTIFS($N$333,"&lt;&gt;"&amp;""),ROUND($S$335/14,1),"")</f>
        <v/>
      </c>
      <c r="BF717" s="105" t="str">
        <f>IF(COUNTIFS($N$333,"&lt;&gt;"&amp;""),ROUND(($T$335+$U$335+$V$335)/14,1),"")</f>
        <v/>
      </c>
      <c r="BG717" s="105" t="str">
        <f>IF(COUNTIFS($N$333,"&lt;&gt;"&amp;""),ROUND(($S$335+$T$335+$U$335+$V$335)/14,1),"")</f>
        <v/>
      </c>
      <c r="BH717" s="105" t="str">
        <f>IF(COUNTIFS($N$333,"&lt;&gt;"&amp;""),ROUND($S$335,1),"")</f>
        <v/>
      </c>
      <c r="BI717" s="105" t="str">
        <f>IF(COUNTIFS($N$333,"&lt;&gt;"&amp;""),ROUND(($T$335+$U$335+$V$335),1),"")</f>
        <v/>
      </c>
      <c r="BJ717" s="105" t="str">
        <f>IF(COUNTIFS($N$333,"&lt;&gt;"&amp;""),ROUND(($S$335+$T$335+$U$335+$V$335),1),"")</f>
        <v/>
      </c>
      <c r="BK717" s="101"/>
      <c r="BL717" s="105"/>
      <c r="BM717" s="105"/>
      <c r="BN717" s="101"/>
      <c r="BO717" s="105"/>
      <c r="BP717" s="105"/>
      <c r="BQ717" s="105" t="str">
        <f>IF(COUNTIFS($N$333,"&lt;&gt;"&amp;""),IF($Y$335&lt;&gt;"",ROUND($Y$335/14,1),""),"")</f>
        <v/>
      </c>
      <c r="BR717" s="105" t="str">
        <f>IF(COUNTIFS($N$333,"&lt;&gt;"&amp;""),IF($Y$335&lt;&gt;"",ROUND($Y$335,1),""),"")</f>
        <v/>
      </c>
      <c r="BS717" s="105" t="str">
        <f>IF($AZ717="","",$Q$335)</f>
        <v/>
      </c>
      <c r="BT717" s="104" t="str">
        <f>IF(COUNTIFS($N$333,"&lt;&gt;"&amp;""),$X$335,"")</f>
        <v/>
      </c>
      <c r="BU717" s="104" t="str">
        <f t="shared" si="209"/>
        <v/>
      </c>
      <c r="BV717" s="105" t="str">
        <f t="shared" si="210"/>
        <v/>
      </c>
      <c r="BW717" s="101" t="str">
        <f t="shared" si="206"/>
        <v/>
      </c>
      <c r="BY717" s="4"/>
      <c r="BZ717" s="4"/>
      <c r="CA717" s="4"/>
      <c r="CB717" s="4"/>
      <c r="CC717" s="4"/>
      <c r="CD717" s="4"/>
      <c r="CE717" s="4"/>
      <c r="CF717" s="4"/>
      <c r="CG717" s="5"/>
      <c r="CH717" s="5"/>
      <c r="CI717" s="5"/>
      <c r="CJ717" s="4"/>
      <c r="CK717" s="4"/>
      <c r="CL717" s="4"/>
      <c r="CM717" s="4"/>
      <c r="CN717" s="4"/>
      <c r="CO717" s="4"/>
      <c r="CP717" s="4"/>
      <c r="CQ717" s="4"/>
      <c r="CR717" s="4"/>
      <c r="CS717" s="5"/>
      <c r="CT717" s="5"/>
    </row>
    <row r="718" spans="1:98" ht="21" hidden="1" customHeight="1" x14ac:dyDescent="0.25">
      <c r="AX718" s="218" t="str">
        <f>$N$338</f>
        <v/>
      </c>
      <c r="AY718" s="101">
        <v>4</v>
      </c>
      <c r="AZ718" s="105" t="str">
        <f>IF(COUNTIFS($N$336,"&lt;&gt;"&amp;""),$N$336,"")</f>
        <v/>
      </c>
      <c r="BA718" s="105" t="str">
        <f>IF($AZ718="","",ROUND(RIGHT($N$326,1)/2,0))</f>
        <v/>
      </c>
      <c r="BB718" s="105" t="str">
        <f>IF($AZ718="","",RIGHT($N$326,1))</f>
        <v/>
      </c>
      <c r="BC718" s="105" t="str">
        <f>IF($AZ718="","",$R$338)</f>
        <v/>
      </c>
      <c r="BD718" s="105" t="str">
        <f>IF($AZ718="","","DF")</f>
        <v/>
      </c>
      <c r="BE718" s="105" t="str">
        <f>IF(COUNTIFS($N$336,"&lt;&gt;"&amp;""),ROUND($S$338/14,1),"")</f>
        <v/>
      </c>
      <c r="BF718" s="105" t="str">
        <f>IF(COUNTIFS($N$336,"&lt;&gt;"&amp;""),ROUND(($T$338+$U$338+$V$338)/14,1),"")</f>
        <v/>
      </c>
      <c r="BG718" s="105" t="str">
        <f>IF(COUNTIFS($N$336,"&lt;&gt;"&amp;""),ROUND(($S$338+$T$338+$U$338+$V$338)/14,1),"")</f>
        <v/>
      </c>
      <c r="BH718" s="105" t="str">
        <f>IF(COUNTIFS($N$336,"&lt;&gt;"&amp;""),ROUND($S$338,1),"")</f>
        <v/>
      </c>
      <c r="BI718" s="105" t="str">
        <f>IF(COUNTIFS($N$336,"&lt;&gt;"&amp;""),ROUND(($T$338+$U$338+$V$338),1),"")</f>
        <v/>
      </c>
      <c r="BJ718" s="105" t="str">
        <f>IF(COUNTIFS($N$336,"&lt;&gt;"&amp;""),ROUND(($S$338+$T$338+$U$338+$V$338),1),"")</f>
        <v/>
      </c>
      <c r="BK718" s="101"/>
      <c r="BL718" s="105"/>
      <c r="BM718" s="105"/>
      <c r="BN718" s="101"/>
      <c r="BO718" s="105"/>
      <c r="BP718" s="105"/>
      <c r="BQ718" s="105" t="str">
        <f>IF(COUNTIFS($N$336,"&lt;&gt;"&amp;""),IF($Y$338&lt;&gt;"",ROUND($Y$338/14,1),""),"")</f>
        <v/>
      </c>
      <c r="BR718" s="105" t="str">
        <f>IF(COUNTIFS($N$336,"&lt;&gt;"&amp;""),IF($Y$338&lt;&gt;"",ROUND($Y$338,1),""),"")</f>
        <v/>
      </c>
      <c r="BS718" s="105" t="str">
        <f>IF($AZ718="","",$Q$338)</f>
        <v/>
      </c>
      <c r="BT718" s="104" t="str">
        <f>IF(COUNTIFS($N$336,"&lt;&gt;"&amp;""),$X$338,"")</f>
        <v/>
      </c>
      <c r="BU718" s="104" t="str">
        <f t="shared" si="209"/>
        <v/>
      </c>
      <c r="BV718" s="105" t="str">
        <f t="shared" si="210"/>
        <v/>
      </c>
      <c r="BW718" s="101" t="str">
        <f t="shared" si="206"/>
        <v/>
      </c>
      <c r="BY718" s="4"/>
      <c r="BZ718" s="4"/>
      <c r="CA718" s="4"/>
      <c r="CB718" s="4"/>
      <c r="CC718" s="4"/>
      <c r="CD718" s="4"/>
      <c r="CE718" s="4"/>
      <c r="CF718" s="4"/>
      <c r="CG718" s="5"/>
      <c r="CH718" s="5"/>
      <c r="CI718" s="5"/>
      <c r="CJ718" s="4"/>
      <c r="CK718" s="4"/>
      <c r="CL718" s="4"/>
      <c r="CM718" s="4"/>
      <c r="CN718" s="4"/>
      <c r="CO718" s="4"/>
      <c r="CP718" s="4"/>
      <c r="CQ718" s="4"/>
      <c r="CR718" s="4"/>
      <c r="CS718" s="5"/>
      <c r="CT718" s="5"/>
    </row>
    <row r="719" spans="1:98" ht="21" hidden="1" customHeight="1" x14ac:dyDescent="0.25">
      <c r="AX719" s="414" t="s">
        <v>218</v>
      </c>
      <c r="AY719" s="415"/>
      <c r="AZ719" s="415"/>
      <c r="BA719" s="415"/>
      <c r="BB719" s="415"/>
      <c r="BC719" s="415"/>
      <c r="BD719" s="415"/>
      <c r="BE719" s="415"/>
      <c r="BF719" s="415"/>
      <c r="BG719" s="415"/>
      <c r="BH719" s="415"/>
      <c r="BI719" s="415"/>
      <c r="BJ719" s="415"/>
      <c r="BK719" s="415"/>
      <c r="BL719" s="415"/>
      <c r="BM719" s="415"/>
      <c r="BN719" s="415"/>
      <c r="BO719" s="415"/>
      <c r="BP719" s="415"/>
      <c r="BQ719" s="415"/>
      <c r="BR719" s="415"/>
      <c r="BS719" s="415"/>
      <c r="BT719" s="415"/>
      <c r="BU719" s="415"/>
      <c r="BV719" s="416"/>
      <c r="BW719" s="101" t="str">
        <f t="shared" si="206"/>
        <v/>
      </c>
      <c r="BY719" s="4"/>
      <c r="BZ719" s="4"/>
      <c r="CA719" s="4"/>
      <c r="CB719" s="4"/>
      <c r="CC719" s="4"/>
      <c r="CD719" s="4"/>
      <c r="CE719" s="4"/>
      <c r="CF719" s="4"/>
      <c r="CG719" s="5"/>
      <c r="CH719" s="5"/>
      <c r="CI719" s="5"/>
      <c r="CJ719" s="4"/>
      <c r="CK719" s="4"/>
      <c r="CL719" s="4"/>
      <c r="CM719" s="4"/>
      <c r="CN719" s="4"/>
      <c r="CO719" s="4"/>
      <c r="CP719" s="4"/>
      <c r="CQ719" s="4"/>
      <c r="CR719" s="4"/>
      <c r="CS719" s="5"/>
      <c r="CT719" s="5"/>
    </row>
    <row r="720" spans="1:98" ht="21" hidden="1" customHeight="1" x14ac:dyDescent="0.25">
      <c r="AX720" s="218" t="str">
        <f>$Z$329</f>
        <v>L021.23.03.C11-01</v>
      </c>
      <c r="AY720" s="105">
        <v>1</v>
      </c>
      <c r="AZ720" s="105" t="str">
        <f>IF(COUNTIFS($Z$327,"&lt;&gt;"&amp;""),$Z$327,"")</f>
        <v>Pedagogie II: Teoria și metodologia instruirii; Teoria și metodologia evaluării</v>
      </c>
      <c r="BA720" s="105">
        <f>IF($AZ720="","",ROUND(RIGHT($Z$326,1)/2,0))</f>
        <v>2</v>
      </c>
      <c r="BB720" s="105" t="str">
        <f>IF($AZ720="","",RIGHT($Z$326,1))</f>
        <v>3</v>
      </c>
      <c r="BC720" s="105" t="str">
        <f>IF($AZ720="","",$AD$329)</f>
        <v>E</v>
      </c>
      <c r="BD720" s="105" t="str">
        <f>IF($AZ720="","","DF")</f>
        <v>DF</v>
      </c>
      <c r="BE720" s="105">
        <f>IF(COUNTIFS($Z$327,"&lt;&gt;"&amp;""),ROUND($AE$329/14,1),"")</f>
        <v>2</v>
      </c>
      <c r="BF720" s="105">
        <f>IF(COUNTIFS($Z$327,"&lt;&gt;"&amp;""),ROUND(($AF$329+$AG$329+$AH$329)/14,1),"")</f>
        <v>2</v>
      </c>
      <c r="BG720" s="105">
        <f>IF(COUNTIFS($Z$327,"&lt;&gt;"&amp;""),ROUND(($AE$329+$AF$329+$AG$329+$AH$329)/14,1),"")</f>
        <v>4</v>
      </c>
      <c r="BH720" s="105">
        <f>IF(COUNTIFS($Z$327,"&lt;&gt;"&amp;""),ROUND($AE$329,1),"")</f>
        <v>28</v>
      </c>
      <c r="BI720" s="105">
        <f>IF(COUNTIFS($Z$327,"&lt;&gt;"&amp;""),ROUND(($AF$329+$AG$329+$AH$329),1),"")</f>
        <v>28</v>
      </c>
      <c r="BJ720" s="105">
        <f>IF(COUNTIFS($Z$327,"&lt;&gt;"&amp;""),ROUND(($AE$329+$AF$329+$AG$329+$AH$329),1),"")</f>
        <v>56</v>
      </c>
      <c r="BK720" s="105"/>
      <c r="BL720" s="105"/>
      <c r="BM720" s="105"/>
      <c r="BN720" s="105"/>
      <c r="BO720" s="105"/>
      <c r="BP720" s="105"/>
      <c r="BQ720" s="105">
        <f>IF(COUNTIFS($Z$327,"&lt;&gt;"&amp;""),IF($AK$329&lt;&gt;"",ROUND($AK$329/14,1),""),"")</f>
        <v>4.9000000000000004</v>
      </c>
      <c r="BR720" s="105">
        <f>IF(COUNTIFS($Z$327,"&lt;&gt;"&amp;""),IF($AK$329&lt;&gt;"",ROUND($AK$329,1),""),"")</f>
        <v>69</v>
      </c>
      <c r="BS720" s="105">
        <f>IF($AZ720="","",$AC$329)</f>
        <v>5</v>
      </c>
      <c r="BT720" s="104" t="str">
        <f>IF(COUNTIFS($Z$327,"&lt;&gt;"&amp;""),$AJ$329,"")</f>
        <v>DC</v>
      </c>
      <c r="BU720" s="104">
        <f>IF($AZ720="","",IF($BG720&lt;&gt;"",$BG720,0)+IF($BM720&lt;&gt;"",$BM720,0)+IF($BQ720&lt;&gt;"",$BQ720,0))</f>
        <v>8.9</v>
      </c>
      <c r="BV720" s="105">
        <f>IF($AZ720="","",IF($BJ720&lt;&gt;"",$BJ720,0)+IF($BP720&lt;&gt;"",$BP720,0)+IF($BR720&lt;&gt;"",$BR720,0))</f>
        <v>125</v>
      </c>
      <c r="BW720" s="101" t="str">
        <f t="shared" si="206"/>
        <v>2024</v>
      </c>
      <c r="BY720" s="4"/>
      <c r="BZ720" s="4"/>
      <c r="CA720" s="4"/>
      <c r="CB720" s="4"/>
      <c r="CC720" s="4"/>
      <c r="CD720" s="4"/>
      <c r="CE720" s="4"/>
      <c r="CF720" s="4"/>
      <c r="CG720" s="5"/>
      <c r="CH720" s="5"/>
      <c r="CI720" s="5"/>
      <c r="CJ720" s="4"/>
      <c r="CK720" s="4"/>
      <c r="CL720" s="4"/>
      <c r="CM720" s="4"/>
      <c r="CN720" s="4"/>
      <c r="CO720" s="4"/>
      <c r="CP720" s="4"/>
      <c r="CQ720" s="4"/>
      <c r="CR720" s="4"/>
      <c r="CS720" s="5"/>
      <c r="CT720" s="5"/>
    </row>
    <row r="721" spans="50:98" ht="21" hidden="1" customHeight="1" x14ac:dyDescent="0.25">
      <c r="AX721" s="218" t="str">
        <f>$Z$332</f>
        <v>L021.23.03.C11-02</v>
      </c>
      <c r="AY721" s="101">
        <v>2</v>
      </c>
      <c r="AZ721" s="105" t="str">
        <f>IF(COUNTIFS($Z$330,"&lt;&gt;"&amp;""),$Z$330,"")</f>
        <v>Limbi străine 3</v>
      </c>
      <c r="BA721" s="105">
        <f>IF($AZ721="","",ROUND(RIGHT($Z$326,1)/2,0))</f>
        <v>2</v>
      </c>
      <c r="BB721" s="105" t="str">
        <f>IF($AZ721="","",RIGHT($Z$326,1))</f>
        <v>3</v>
      </c>
      <c r="BC721" s="105" t="str">
        <f>IF($AZ721="","",$AD$332)</f>
        <v>D</v>
      </c>
      <c r="BD721" s="105" t="str">
        <f>IF($AZ721="","","DF")</f>
        <v>DF</v>
      </c>
      <c r="BE721" s="105">
        <f>IF(COUNTIFS($Z$330,"&lt;&gt;"&amp;""),ROUND($AE$332/14,1),"")</f>
        <v>0</v>
      </c>
      <c r="BF721" s="105">
        <f>IF(COUNTIFS($Z$330,"&lt;&gt;"&amp;""),ROUND(($AF$332+$AG$332+$AH$332)/14,1),"")</f>
        <v>2</v>
      </c>
      <c r="BG721" s="105">
        <f>IF(COUNTIFS($Z$330,"&lt;&gt;"&amp;""),ROUND(($AE$332+$AF$332+$AG$332+$AH$332)/14,1),"")</f>
        <v>2</v>
      </c>
      <c r="BH721" s="105">
        <f>IF(COUNTIFS($Z$330,"&lt;&gt;"&amp;""),ROUND($AE$332,1),"")</f>
        <v>0</v>
      </c>
      <c r="BI721" s="105">
        <f>IF(COUNTIFS($Z$330,"&lt;&gt;"&amp;""),ROUND(($AF$332+$AG$332+$AH$332),1),"")</f>
        <v>28</v>
      </c>
      <c r="BJ721" s="105">
        <f>IF(COUNTIFS($Z$330,"&lt;&gt;"&amp;""),ROUND(($AE$332+$AF$332+$AG$332+$AH$332),1),"")</f>
        <v>28</v>
      </c>
      <c r="BK721" s="101"/>
      <c r="BL721" s="105"/>
      <c r="BM721" s="105"/>
      <c r="BN721" s="101"/>
      <c r="BO721" s="105"/>
      <c r="BP721" s="105"/>
      <c r="BQ721" s="105">
        <f>IF(COUNTIFS($Z$330,"&lt;&gt;"&amp;""),IF($AK$332&lt;&gt;"",ROUND($AK$332/14,1),""),"")</f>
        <v>1.6</v>
      </c>
      <c r="BR721" s="105">
        <f>IF(COUNTIFS($Z$330,"&lt;&gt;"&amp;""),IF($AK$332&lt;&gt;"",ROUND($AK$332,1),""),"")</f>
        <v>22</v>
      </c>
      <c r="BS721" s="105">
        <f>IF($AZ721="","",$AC$332)</f>
        <v>2</v>
      </c>
      <c r="BT721" s="104" t="str">
        <f>IF(COUNTIFS($Z$330,"&lt;&gt;"&amp;""),$AJ$332,"")</f>
        <v>DC</v>
      </c>
      <c r="BU721" s="104">
        <f t="shared" ref="BU721:BU723" si="211">IF($AZ721="","",IF($BG721&lt;&gt;"",$BG721,0)+IF($BM721&lt;&gt;"",$BM721,0)+IF($BQ721&lt;&gt;"",$BQ721,0))</f>
        <v>3.6</v>
      </c>
      <c r="BV721" s="105">
        <f t="shared" ref="BV721:BV723" si="212">IF($AZ721="","",IF($BJ721&lt;&gt;"",$BJ721,0)+IF($BP721&lt;&gt;"",$BP721,0)+IF($BR721&lt;&gt;"",$BR721,0))</f>
        <v>50</v>
      </c>
      <c r="BW721" s="101" t="str">
        <f t="shared" si="206"/>
        <v>2024</v>
      </c>
      <c r="BY721" s="4"/>
      <c r="BZ721" s="4"/>
      <c r="CA721" s="4"/>
      <c r="CB721" s="4"/>
      <c r="CC721" s="4"/>
      <c r="CD721" s="4"/>
      <c r="CE721" s="4"/>
      <c r="CF721" s="4"/>
      <c r="CG721" s="5"/>
      <c r="CH721" s="5"/>
      <c r="CI721" s="5"/>
      <c r="CJ721" s="4"/>
      <c r="CK721" s="4"/>
      <c r="CL721" s="4"/>
      <c r="CM721" s="4"/>
      <c r="CN721" s="4"/>
      <c r="CO721" s="4"/>
      <c r="CP721" s="4"/>
      <c r="CQ721" s="4"/>
      <c r="CR721" s="4"/>
      <c r="CS721" s="5"/>
      <c r="CT721" s="5"/>
    </row>
    <row r="722" spans="50:98" ht="21" hidden="1" customHeight="1" x14ac:dyDescent="0.25">
      <c r="AX722" s="218" t="str">
        <f>$Z$335</f>
        <v/>
      </c>
      <c r="AY722" s="101">
        <v>3</v>
      </c>
      <c r="AZ722" s="105" t="str">
        <f>IF(COUNTIFS($Z$333,"&lt;&gt;"&amp;""),$Z$333,"")</f>
        <v/>
      </c>
      <c r="BA722" s="105" t="str">
        <f>IF($AZ722="","",ROUND(RIGHT($Z$326,1)/2,0))</f>
        <v/>
      </c>
      <c r="BB722" s="105" t="str">
        <f>IF($AZ722="","",RIGHT($Z$326,1))</f>
        <v/>
      </c>
      <c r="BC722" s="105" t="str">
        <f>IF($AZ722="","",$AD$335)</f>
        <v/>
      </c>
      <c r="BD722" s="105" t="str">
        <f>IF($AZ722="","","DF")</f>
        <v/>
      </c>
      <c r="BE722" s="105" t="str">
        <f>IF(COUNTIFS($Z$333,"&lt;&gt;"&amp;""),ROUND($AE$335/14,1),"")</f>
        <v/>
      </c>
      <c r="BF722" s="105" t="str">
        <f>IF(COUNTIFS($Z$333,"&lt;&gt;"&amp;""),ROUND(($AF$335+$AG$335+$AH$335)/14,1),"")</f>
        <v/>
      </c>
      <c r="BG722" s="105" t="str">
        <f>IF(COUNTIFS($Z$333,"&lt;&gt;"&amp;""),ROUND(($AE$335+$AF$335+$AG$335+$AH$335)/14,1),"")</f>
        <v/>
      </c>
      <c r="BH722" s="105" t="str">
        <f>IF(COUNTIFS($Z$333,"&lt;&gt;"&amp;""),ROUND($AE$335,1),"")</f>
        <v/>
      </c>
      <c r="BI722" s="105" t="str">
        <f>IF(COUNTIFS($Z$333,"&lt;&gt;"&amp;""),ROUND(($AF$335+$AG$335+$AH$335),1),"")</f>
        <v/>
      </c>
      <c r="BJ722" s="105" t="str">
        <f>IF(COUNTIFS($Z$333,"&lt;&gt;"&amp;""),ROUND(($AE$335+$AF$335+$AG$335+$AH$335),1),"")</f>
        <v/>
      </c>
      <c r="BK722" s="101"/>
      <c r="BL722" s="105"/>
      <c r="BM722" s="105"/>
      <c r="BN722" s="101"/>
      <c r="BO722" s="105"/>
      <c r="BP722" s="105"/>
      <c r="BQ722" s="105" t="str">
        <f>IF(COUNTIFS($Z$333,"&lt;&gt;"&amp;""),IF($AK$335&lt;&gt;"",ROUND($AK$335/14,1),""),"")</f>
        <v/>
      </c>
      <c r="BR722" s="105" t="str">
        <f>IF(COUNTIFS($Z$333,"&lt;&gt;"&amp;""),IF($AK$335&lt;&gt;"",ROUND($AK$335,1),""),"")</f>
        <v/>
      </c>
      <c r="BS722" s="105" t="str">
        <f>IF($AZ722="","",$AC$335)</f>
        <v/>
      </c>
      <c r="BT722" s="104" t="str">
        <f>IF(COUNTIFS($Z$333,"&lt;&gt;"&amp;""),$AJ$335,"")</f>
        <v/>
      </c>
      <c r="BU722" s="104" t="str">
        <f t="shared" si="211"/>
        <v/>
      </c>
      <c r="BV722" s="105" t="str">
        <f t="shared" si="212"/>
        <v/>
      </c>
      <c r="BW722" s="101" t="str">
        <f t="shared" si="206"/>
        <v/>
      </c>
      <c r="BY722" s="4"/>
      <c r="BZ722" s="4"/>
      <c r="CA722" s="4"/>
      <c r="CB722" s="4"/>
      <c r="CC722" s="4"/>
      <c r="CD722" s="4"/>
      <c r="CE722" s="4"/>
      <c r="CF722" s="4"/>
      <c r="CG722" s="5"/>
      <c r="CH722" s="5"/>
      <c r="CI722" s="5"/>
      <c r="CJ722" s="4"/>
      <c r="CK722" s="4"/>
      <c r="CL722" s="4"/>
      <c r="CM722" s="4"/>
      <c r="CN722" s="4"/>
      <c r="CO722" s="4"/>
      <c r="CP722" s="4"/>
      <c r="CQ722" s="4"/>
      <c r="CR722" s="4"/>
      <c r="CS722" s="5"/>
      <c r="CT722" s="5"/>
    </row>
    <row r="723" spans="50:98" ht="21" hidden="1" customHeight="1" x14ac:dyDescent="0.25">
      <c r="AX723" s="218" t="str">
        <f>$Z$338</f>
        <v/>
      </c>
      <c r="AY723" s="101">
        <v>4</v>
      </c>
      <c r="AZ723" s="105" t="str">
        <f>IF(COUNTIFS($Z$336,"&lt;&gt;"&amp;""),$Z$336,"")</f>
        <v/>
      </c>
      <c r="BA723" s="105" t="str">
        <f>IF($AZ723="","",ROUND(RIGHT($Z$326,1)/2,0))</f>
        <v/>
      </c>
      <c r="BB723" s="105" t="str">
        <f>IF($AZ723="","",RIGHT($Z$326,1))</f>
        <v/>
      </c>
      <c r="BC723" s="105" t="str">
        <f>IF($AZ723="","",$AD$338)</f>
        <v/>
      </c>
      <c r="BD723" s="105" t="str">
        <f>IF($AZ723="","","DF")</f>
        <v/>
      </c>
      <c r="BE723" s="105" t="str">
        <f>IF(COUNTIFS($Z$336,"&lt;&gt;"&amp;""),ROUND($AE$338/14,1),"")</f>
        <v/>
      </c>
      <c r="BF723" s="105" t="str">
        <f>IF(COUNTIFS($Z$336,"&lt;&gt;"&amp;""),ROUND(($AF$338+$AG$338+$AH$338)/14,1),"")</f>
        <v/>
      </c>
      <c r="BG723" s="105" t="str">
        <f>IF(COUNTIFS($Z$336,"&lt;&gt;"&amp;""),ROUND(($AE$338+$AF$338+$AG$338+$AH$338)/14,1),"")</f>
        <v/>
      </c>
      <c r="BH723" s="105" t="str">
        <f>IF(COUNTIFS($Z$336,"&lt;&gt;"&amp;""),ROUND($AE$338,1),"")</f>
        <v/>
      </c>
      <c r="BI723" s="105" t="str">
        <f>IF(COUNTIFS($Z$336,"&lt;&gt;"&amp;""),ROUND(($AF$338+$AG$338+$AH$338),1),"")</f>
        <v/>
      </c>
      <c r="BJ723" s="105" t="str">
        <f>IF(COUNTIFS($Z$336,"&lt;&gt;"&amp;""),ROUND(($AE$338+$AF$338+$AG$338+$AH$338),1),"")</f>
        <v/>
      </c>
      <c r="BK723" s="101"/>
      <c r="BL723" s="105"/>
      <c r="BM723" s="105"/>
      <c r="BN723" s="101"/>
      <c r="BO723" s="105"/>
      <c r="BP723" s="105"/>
      <c r="BQ723" s="105" t="str">
        <f>IF(COUNTIFS($Z$336,"&lt;&gt;"&amp;""),IF($AK$338&lt;&gt;"",ROUND($AK$338/14,1),""),"")</f>
        <v/>
      </c>
      <c r="BR723" s="105" t="str">
        <f>IF(COUNTIFS($Z$336,"&lt;&gt;"&amp;""),IF($AK$338&lt;&gt;"",ROUND($AK$338,1),""),"")</f>
        <v/>
      </c>
      <c r="BS723" s="105" t="str">
        <f>IF($AZ723="","",$AC$338)</f>
        <v/>
      </c>
      <c r="BT723" s="104" t="str">
        <f>IF(COUNTIFS($Z$336,"&lt;&gt;"&amp;""),$AJ$338,"")</f>
        <v/>
      </c>
      <c r="BU723" s="104" t="str">
        <f t="shared" si="211"/>
        <v/>
      </c>
      <c r="BV723" s="105" t="str">
        <f t="shared" si="212"/>
        <v/>
      </c>
      <c r="BW723" s="101" t="str">
        <f t="shared" si="206"/>
        <v/>
      </c>
      <c r="BY723" s="4"/>
      <c r="BZ723" s="4"/>
      <c r="CA723" s="4"/>
      <c r="CB723" s="4"/>
      <c r="CC723" s="4"/>
      <c r="CD723" s="4"/>
      <c r="CE723" s="4"/>
      <c r="CF723" s="4"/>
      <c r="CG723" s="5"/>
      <c r="CH723" s="5"/>
      <c r="CI723" s="5"/>
      <c r="CJ723" s="4"/>
      <c r="CK723" s="4"/>
      <c r="CL723" s="4"/>
      <c r="CM723" s="4"/>
      <c r="CN723" s="4"/>
      <c r="CO723" s="4"/>
      <c r="CP723" s="4"/>
      <c r="CQ723" s="4"/>
      <c r="CR723" s="4"/>
      <c r="CS723" s="5"/>
      <c r="CT723" s="5"/>
    </row>
    <row r="724" spans="50:98" ht="21" hidden="1" customHeight="1" x14ac:dyDescent="0.25">
      <c r="AX724" s="414" t="s">
        <v>219</v>
      </c>
      <c r="AY724" s="415"/>
      <c r="AZ724" s="415"/>
      <c r="BA724" s="415"/>
      <c r="BB724" s="415"/>
      <c r="BC724" s="415"/>
      <c r="BD724" s="415"/>
      <c r="BE724" s="415"/>
      <c r="BF724" s="415"/>
      <c r="BG724" s="415"/>
      <c r="BH724" s="415"/>
      <c r="BI724" s="415"/>
      <c r="BJ724" s="415"/>
      <c r="BK724" s="415"/>
      <c r="BL724" s="415"/>
      <c r="BM724" s="415"/>
      <c r="BN724" s="415"/>
      <c r="BO724" s="415"/>
      <c r="BP724" s="415"/>
      <c r="BQ724" s="415"/>
      <c r="BR724" s="415"/>
      <c r="BS724" s="415"/>
      <c r="BT724" s="415"/>
      <c r="BU724" s="415"/>
      <c r="BV724" s="416"/>
      <c r="BW724" s="101" t="str">
        <f t="shared" si="206"/>
        <v/>
      </c>
      <c r="BY724" s="4"/>
      <c r="BZ724" s="4"/>
      <c r="CA724" s="4"/>
      <c r="CB724" s="4"/>
      <c r="CC724" s="4"/>
      <c r="CD724" s="4"/>
      <c r="CE724" s="4"/>
      <c r="CF724" s="4"/>
      <c r="CG724" s="5"/>
      <c r="CH724" s="5"/>
      <c r="CI724" s="5"/>
      <c r="CJ724" s="4"/>
      <c r="CK724" s="4"/>
      <c r="CL724" s="4"/>
      <c r="CM724" s="4"/>
      <c r="CN724" s="4"/>
      <c r="CO724" s="4"/>
      <c r="CP724" s="4"/>
      <c r="CQ724" s="4"/>
      <c r="CR724" s="4"/>
      <c r="CS724" s="5"/>
      <c r="CT724" s="5"/>
    </row>
    <row r="725" spans="50:98" ht="21" hidden="1" customHeight="1" x14ac:dyDescent="0.25">
      <c r="AX725" s="218" t="str">
        <f>$AL$329</f>
        <v>L021.23.04.S11-01</v>
      </c>
      <c r="AY725" s="105">
        <v>1</v>
      </c>
      <c r="AZ725" s="105" t="str">
        <f>IF(COUNTIFS($AL$327,"&lt;&gt;"&amp;""),$AL$327,"")</f>
        <v>Didactica specializării</v>
      </c>
      <c r="BA725" s="105">
        <f>IF($AZ725="","",ROUND(RIGHT($AL$326,1)/2,0))</f>
        <v>2</v>
      </c>
      <c r="BB725" s="105" t="str">
        <f>IF($AZ725="","",RIGHT($AL$326,1))</f>
        <v>4</v>
      </c>
      <c r="BC725" s="105" t="str">
        <f>IF($AZ725="","",$AP$329)</f>
        <v>E</v>
      </c>
      <c r="BD725" s="105" t="str">
        <f>IF($AZ725="","","DF")</f>
        <v>DF</v>
      </c>
      <c r="BE725" s="105">
        <f>IF(COUNTIFS($AL$327,"&lt;&gt;"&amp;""),ROUND($AQ$329/14,1),"")</f>
        <v>2</v>
      </c>
      <c r="BF725" s="105">
        <f>IF(COUNTIFS($AL$327,"&lt;&gt;"&amp;""),ROUND(($AR$329+$AS$329+$AT$329)/14,1),"")</f>
        <v>2</v>
      </c>
      <c r="BG725" s="105">
        <f>IF(COUNTIFS($AL$327,"&lt;&gt;"&amp;""),ROUND(($AQ$329+$AR$329+$AS$329+$AT$329)/14,1),"")</f>
        <v>4</v>
      </c>
      <c r="BH725" s="105">
        <f>IF(COUNTIFS($AL$327,"&lt;&gt;"&amp;""),ROUND($AQ$329,1),"")</f>
        <v>28</v>
      </c>
      <c r="BI725" s="105">
        <f>IF(COUNTIFS($AL$327,"&lt;&gt;"&amp;""),ROUND(($AR$329+$AS$329+$AT$329),1),"")</f>
        <v>28</v>
      </c>
      <c r="BJ725" s="105">
        <f>IF(COUNTIFS($AL$327,"&lt;&gt;"&amp;""),ROUND(($AQ$329+$AR$329+$AS$329+$AT$329),1),"")</f>
        <v>56</v>
      </c>
      <c r="BK725" s="105"/>
      <c r="BL725" s="105"/>
      <c r="BM725" s="105"/>
      <c r="BN725" s="105"/>
      <c r="BO725" s="105"/>
      <c r="BP725" s="105"/>
      <c r="BQ725" s="105">
        <f>IF(COUNTIFS($AL$327,"&lt;&gt;"&amp;""),IF($AW$329&lt;&gt;"",ROUND($AW$329/14,1),""),"")</f>
        <v>4.9000000000000004</v>
      </c>
      <c r="BR725" s="105">
        <f>IF(COUNTIFS($AL$327,"&lt;&gt;"&amp;""),IF($AW$329&lt;&gt;"",ROUND($AW$329,1),""),"")</f>
        <v>69</v>
      </c>
      <c r="BS725" s="105">
        <f>IF($AZ725="","",$AO$329)</f>
        <v>5</v>
      </c>
      <c r="BT725" s="104" t="str">
        <f>IF(COUNTIFS($AL$327,"&lt;&gt;"&amp;""),$AV$329,"")</f>
        <v>DS</v>
      </c>
      <c r="BU725" s="104">
        <f>IF($AZ725="","",IF($BG725&lt;&gt;"",$BG725,0)+IF($BM725&lt;&gt;"",$BM725,0)+IF($BQ725&lt;&gt;"",$BQ725,0))</f>
        <v>8.9</v>
      </c>
      <c r="BV725" s="105">
        <f>IF($AZ725="","",IF($BJ725&lt;&gt;"",$BJ725,0)+IF($BP725&lt;&gt;"",$BP725,0)+IF($BR725&lt;&gt;"",$BR725,0))</f>
        <v>125</v>
      </c>
      <c r="BW725" s="101" t="str">
        <f t="shared" si="206"/>
        <v>2024</v>
      </c>
      <c r="BY725" s="4"/>
      <c r="BZ725" s="4"/>
      <c r="CA725" s="4"/>
      <c r="CB725" s="4"/>
      <c r="CC725" s="4"/>
      <c r="CD725" s="4"/>
      <c r="CE725" s="4"/>
      <c r="CF725" s="4"/>
      <c r="CG725" s="5"/>
      <c r="CH725" s="5"/>
      <c r="CI725" s="5"/>
      <c r="CJ725" s="4"/>
      <c r="CK725" s="4"/>
      <c r="CL725" s="4"/>
      <c r="CM725" s="4"/>
      <c r="CN725" s="4"/>
      <c r="CO725" s="4"/>
      <c r="CP725" s="4"/>
      <c r="CQ725" s="4"/>
      <c r="CR725" s="4"/>
      <c r="CS725" s="5"/>
      <c r="CT725" s="5"/>
    </row>
    <row r="726" spans="50:98" ht="21" hidden="1" customHeight="1" x14ac:dyDescent="0.25">
      <c r="AX726" s="218" t="str">
        <f>$AL$332</f>
        <v>L021.23.04.F11-02</v>
      </c>
      <c r="AY726" s="101">
        <v>2</v>
      </c>
      <c r="AZ726" s="105" t="str">
        <f>IF(COUNTIFS($AL$330,"&lt;&gt;"&amp;""),$AL$330,"")</f>
        <v>Responsabilitate socială şi activism civic</v>
      </c>
      <c r="BA726" s="105">
        <f>IF($AZ726="","",ROUND(RIGHT($AL$326,1)/2,0))</f>
        <v>2</v>
      </c>
      <c r="BB726" s="105" t="str">
        <f>IF($AZ726="","",RIGHT($AL$326,1))</f>
        <v>4</v>
      </c>
      <c r="BC726" s="105" t="str">
        <f>IF($AZ726="","",$AP$332)</f>
        <v>E</v>
      </c>
      <c r="BD726" s="105" t="str">
        <f>IF($AZ726="","","DF")</f>
        <v>DF</v>
      </c>
      <c r="BE726" s="105">
        <f>IF(COUNTIFS($AL$330,"&lt;&gt;"&amp;""),ROUND($AQ$332/14,1),"")</f>
        <v>2</v>
      </c>
      <c r="BF726" s="105">
        <f>IF(COUNTIFS($AL$330,"&lt;&gt;"&amp;""),ROUND(($AR$332+$AS$332+$AT$332)/14,1),"")</f>
        <v>2</v>
      </c>
      <c r="BG726" s="105">
        <f>IF(COUNTIFS($AL$330,"&lt;&gt;"&amp;""),ROUND(($AQ$332+$AR$332+$AS$332+$AT$332)/14,1),"")</f>
        <v>4</v>
      </c>
      <c r="BH726" s="105">
        <f>IF(COUNTIFS($AL$330,"&lt;&gt;"&amp;""),ROUND($AQ$332,1),"")</f>
        <v>28</v>
      </c>
      <c r="BI726" s="105">
        <f>IF(COUNTIFS($AL$330,"&lt;&gt;"&amp;""),ROUND(($AR$332+$AS$332+$AT$332),1),"")</f>
        <v>28</v>
      </c>
      <c r="BJ726" s="105">
        <f>IF(COUNTIFS($AL$330,"&lt;&gt;"&amp;""),ROUND(($AQ$332+$AR$332+$AS$332+$AT$332),1),"")</f>
        <v>56</v>
      </c>
      <c r="BK726" s="101"/>
      <c r="BL726" s="105"/>
      <c r="BM726" s="105"/>
      <c r="BN726" s="101"/>
      <c r="BO726" s="105"/>
      <c r="BP726" s="105"/>
      <c r="BQ726" s="105">
        <f>IF(COUNTIFS($AL$330,"&lt;&gt;"&amp;""),IF($AW$332&lt;&gt;"",ROUND($AW$332/14,1),""),"")</f>
        <v>3.1</v>
      </c>
      <c r="BR726" s="105">
        <f>IF(COUNTIFS($AL$330,"&lt;&gt;"&amp;""),IF($AW$332&lt;&gt;"",ROUND($AW$332,1),""),"")</f>
        <v>44</v>
      </c>
      <c r="BS726" s="105">
        <f>IF($AZ726="","",$AO$332)</f>
        <v>4</v>
      </c>
      <c r="BT726" s="104" t="str">
        <f>IF(COUNTIFS($AL$330,"&lt;&gt;"&amp;""),$AV$332,"")</f>
        <v>DF</v>
      </c>
      <c r="BU726" s="104">
        <f t="shared" ref="BU726:BU728" si="213">IF($AZ726="","",IF($BG726&lt;&gt;"",$BG726,0)+IF($BM726&lt;&gt;"",$BM726,0)+IF($BQ726&lt;&gt;"",$BQ726,0))</f>
        <v>7.1</v>
      </c>
      <c r="BV726" s="105">
        <f t="shared" ref="BV726:BV728" si="214">IF($AZ726="","",IF($BJ726&lt;&gt;"",$BJ726,0)+IF($BP726&lt;&gt;"",$BP726,0)+IF($BR726&lt;&gt;"",$BR726,0))</f>
        <v>100</v>
      </c>
      <c r="BW726" s="101" t="str">
        <f t="shared" si="206"/>
        <v>2024</v>
      </c>
      <c r="BY726" s="4"/>
      <c r="BZ726" s="4"/>
      <c r="CA726" s="4"/>
      <c r="CB726" s="4"/>
      <c r="CC726" s="4"/>
      <c r="CD726" s="4"/>
      <c r="CE726" s="4"/>
      <c r="CF726" s="4"/>
      <c r="CG726" s="5"/>
      <c r="CH726" s="5"/>
      <c r="CI726" s="5"/>
      <c r="CJ726" s="4"/>
      <c r="CK726" s="4"/>
      <c r="CL726" s="4"/>
      <c r="CM726" s="4"/>
      <c r="CN726" s="4"/>
      <c r="CO726" s="4"/>
      <c r="CP726" s="4"/>
      <c r="CQ726" s="4"/>
      <c r="CR726" s="4"/>
      <c r="CS726" s="5"/>
      <c r="CT726" s="5"/>
    </row>
    <row r="727" spans="50:98" ht="21" hidden="1" customHeight="1" x14ac:dyDescent="0.25">
      <c r="AX727" s="218" t="str">
        <f>$AL$335</f>
        <v>L021.23.04.f11-03</v>
      </c>
      <c r="AY727" s="101">
        <v>3</v>
      </c>
      <c r="AZ727" s="105" t="str">
        <f>IF(COUNTIFS($AL$333,"&lt;&gt;"&amp;""),$AL$333,"")</f>
        <v>Voluntariat</v>
      </c>
      <c r="BA727" s="105">
        <f>IF($AZ727="","",ROUND(RIGHT($AL$326,1)/2,0))</f>
        <v>2</v>
      </c>
      <c r="BB727" s="105" t="str">
        <f>IF($AZ727="","",RIGHT($AL$326,1))</f>
        <v>4</v>
      </c>
      <c r="BC727" s="105" t="str">
        <f>IF($AZ727="","",$AP$335)</f>
        <v>C</v>
      </c>
      <c r="BD727" s="105" t="str">
        <f>IF($AZ727="","","DF")</f>
        <v>DF</v>
      </c>
      <c r="BE727" s="105">
        <f>IF(COUNTIFS($AL$333,"&lt;&gt;"&amp;""),ROUND($AQ$335/14,1),"")</f>
        <v>0</v>
      </c>
      <c r="BF727" s="105">
        <f>IF(COUNTIFS($AL$333,"&lt;&gt;"&amp;""),ROUND(($AR$335+$AS$335+$AT$335)/14,1),"")</f>
        <v>2</v>
      </c>
      <c r="BG727" s="105">
        <f>IF(COUNTIFS($AL$333,"&lt;&gt;"&amp;""),ROUND(($AQ$335+$AR$335+$AS$335+$AT$335)/14,1),"")</f>
        <v>2</v>
      </c>
      <c r="BH727" s="105">
        <f>IF(COUNTIFS($AL$333,"&lt;&gt;"&amp;""),ROUND($AQ$335,1),"")</f>
        <v>0</v>
      </c>
      <c r="BI727" s="105">
        <f>IF(COUNTIFS($AL$333,"&lt;&gt;"&amp;""),ROUND(($AR$335+$AS$335+$AT$335),1),"")</f>
        <v>28</v>
      </c>
      <c r="BJ727" s="105">
        <f>IF(COUNTIFS($AL$333,"&lt;&gt;"&amp;""),ROUND(($AQ$335+$AR$335+$AS$335+$AT$335),1),"")</f>
        <v>28</v>
      </c>
      <c r="BK727" s="101"/>
      <c r="BL727" s="105"/>
      <c r="BM727" s="105"/>
      <c r="BN727" s="101"/>
      <c r="BO727" s="105"/>
      <c r="BP727" s="105"/>
      <c r="BQ727" s="105">
        <f>IF(COUNTIFS($AL$333,"&lt;&gt;"&amp;""),IF($AW$335&lt;&gt;"",ROUND($AW$335/14,1),""),"")</f>
        <v>1.6</v>
      </c>
      <c r="BR727" s="105">
        <f>IF(COUNTIFS($AL$333,"&lt;&gt;"&amp;""),IF($AW$335&lt;&gt;"",ROUND($AW$335,1),""),"")</f>
        <v>22</v>
      </c>
      <c r="BS727" s="105">
        <f>IF($AZ727="","",$AO$335)</f>
        <v>2</v>
      </c>
      <c r="BT727" s="104" t="str">
        <f>IF(COUNTIFS($AL$333,"&lt;&gt;"&amp;""),$AV$335,"")</f>
        <v>f</v>
      </c>
      <c r="BU727" s="104">
        <f t="shared" si="213"/>
        <v>3.6</v>
      </c>
      <c r="BV727" s="105">
        <f t="shared" si="214"/>
        <v>50</v>
      </c>
      <c r="BW727" s="101" t="str">
        <f t="shared" si="206"/>
        <v>2024</v>
      </c>
      <c r="BY727" s="4"/>
      <c r="BZ727" s="4"/>
      <c r="CA727" s="4"/>
      <c r="CB727" s="4"/>
      <c r="CC727" s="4"/>
      <c r="CD727" s="4"/>
      <c r="CE727" s="4"/>
      <c r="CF727" s="4"/>
      <c r="CG727" s="5"/>
      <c r="CH727" s="5"/>
      <c r="CI727" s="5"/>
      <c r="CJ727" s="4"/>
      <c r="CK727" s="4"/>
      <c r="CL727" s="4"/>
      <c r="CM727" s="4"/>
      <c r="CN727" s="4"/>
      <c r="CO727" s="4"/>
      <c r="CP727" s="4"/>
      <c r="CQ727" s="4"/>
      <c r="CR727" s="4"/>
      <c r="CS727" s="5"/>
      <c r="CT727" s="5"/>
    </row>
    <row r="728" spans="50:98" ht="21" hidden="1" customHeight="1" x14ac:dyDescent="0.25">
      <c r="AX728" s="218" t="str">
        <f>$AL$338</f>
        <v>L021.23.04.C11-04</v>
      </c>
      <c r="AY728" s="101">
        <v>4</v>
      </c>
      <c r="AZ728" s="105" t="str">
        <f>IF(COUNTIFS($AL$336,"&lt;&gt;"&amp;""),$AL$336,"")</f>
        <v>Limbi străine 4</v>
      </c>
      <c r="BA728" s="105">
        <f>IF($AZ728="","",ROUND(RIGHT($AL$326,1)/2,0))</f>
        <v>2</v>
      </c>
      <c r="BB728" s="105" t="str">
        <f>IF($AZ728="","",RIGHT($AL$326,1))</f>
        <v>4</v>
      </c>
      <c r="BC728" s="105" t="str">
        <f>IF($AZ728="","",$AP$338)</f>
        <v>D</v>
      </c>
      <c r="BD728" s="105" t="str">
        <f>IF($AZ728="","","DF")</f>
        <v>DF</v>
      </c>
      <c r="BE728" s="105">
        <f>IF(COUNTIFS($AL$336,"&lt;&gt;"&amp;""),ROUND($AQ$338/14,1),"")</f>
        <v>0</v>
      </c>
      <c r="BF728" s="105">
        <f>IF(COUNTIFS($AL$336,"&lt;&gt;"&amp;""),ROUND(($AR$338+$AS$338+$AT$338)/14,1),"")</f>
        <v>2</v>
      </c>
      <c r="BG728" s="105">
        <f>IF(COUNTIFS($AL$336,"&lt;&gt;"&amp;""),ROUND(($AQ$338+$AR$338+$AS$338+$AT$338)/14,1),"")</f>
        <v>2</v>
      </c>
      <c r="BH728" s="105">
        <f>IF(COUNTIFS($AL$336,"&lt;&gt;"&amp;""),ROUND($AQ$338,1),"")</f>
        <v>0</v>
      </c>
      <c r="BI728" s="105">
        <f>IF(COUNTIFS($AL$336,"&lt;&gt;"&amp;""),ROUND(($AR$338+$AS$338+$AT$338),1),"")</f>
        <v>28</v>
      </c>
      <c r="BJ728" s="105">
        <f>IF(COUNTIFS($AL$336,"&lt;&gt;"&amp;""),ROUND(($AQ$338+$AR$338+$AS$338+$AT$338),1),"")</f>
        <v>28</v>
      </c>
      <c r="BK728" s="101"/>
      <c r="BL728" s="105"/>
      <c r="BM728" s="105"/>
      <c r="BN728" s="101"/>
      <c r="BO728" s="105"/>
      <c r="BP728" s="105"/>
      <c r="BQ728" s="105">
        <f>IF(COUNTIFS($AL$336,"&lt;&gt;"&amp;""),IF($AW$338&lt;&gt;"",ROUND($AW$338/14,1),""),"")</f>
        <v>1.6</v>
      </c>
      <c r="BR728" s="105">
        <f>IF(COUNTIFS($AL$336,"&lt;&gt;"&amp;""),IF($AW$338&lt;&gt;"",ROUND($AW$338,1),""),"")</f>
        <v>22</v>
      </c>
      <c r="BS728" s="105">
        <f>IF($AZ728="","",$AO$338)</f>
        <v>2</v>
      </c>
      <c r="BT728" s="104" t="str">
        <f>IF(COUNTIFS($AL$336,"&lt;&gt;"&amp;""),$AV$338,"")</f>
        <v>DC</v>
      </c>
      <c r="BU728" s="104">
        <f t="shared" si="213"/>
        <v>3.6</v>
      </c>
      <c r="BV728" s="105">
        <f t="shared" si="214"/>
        <v>50</v>
      </c>
      <c r="BW728" s="101" t="str">
        <f t="shared" si="206"/>
        <v>2024</v>
      </c>
      <c r="BY728" s="4"/>
      <c r="BZ728" s="4"/>
      <c r="CA728" s="4"/>
      <c r="CB728" s="4"/>
      <c r="CC728" s="4"/>
      <c r="CD728" s="4"/>
      <c r="CE728" s="4"/>
      <c r="CF728" s="4"/>
      <c r="CG728" s="5"/>
      <c r="CH728" s="5"/>
      <c r="CI728" s="5"/>
      <c r="CJ728" s="4"/>
      <c r="CK728" s="4"/>
      <c r="CL728" s="4"/>
      <c r="CM728" s="4"/>
      <c r="CN728" s="4"/>
      <c r="CO728" s="4"/>
      <c r="CP728" s="4"/>
      <c r="CQ728" s="4"/>
      <c r="CR728" s="4"/>
      <c r="CS728" s="5"/>
      <c r="CT728" s="5"/>
    </row>
    <row r="729" spans="50:98" ht="21" hidden="1" customHeight="1" x14ac:dyDescent="0.25">
      <c r="AX729" s="414" t="s">
        <v>220</v>
      </c>
      <c r="AY729" s="415"/>
      <c r="AZ729" s="415"/>
      <c r="BA729" s="415"/>
      <c r="BB729" s="415"/>
      <c r="BC729" s="415"/>
      <c r="BD729" s="415"/>
      <c r="BE729" s="415"/>
      <c r="BF729" s="415"/>
      <c r="BG729" s="415"/>
      <c r="BH729" s="415"/>
      <c r="BI729" s="415"/>
      <c r="BJ729" s="415"/>
      <c r="BK729" s="415"/>
      <c r="BL729" s="415"/>
      <c r="BM729" s="415"/>
      <c r="BN729" s="415"/>
      <c r="BO729" s="415"/>
      <c r="BP729" s="415"/>
      <c r="BQ729" s="415"/>
      <c r="BR729" s="415"/>
      <c r="BS729" s="415"/>
      <c r="BT729" s="415"/>
      <c r="BU729" s="415"/>
      <c r="BV729" s="416"/>
      <c r="BW729" s="101" t="str">
        <f t="shared" si="206"/>
        <v/>
      </c>
      <c r="BY729" s="4"/>
      <c r="BZ729" s="4"/>
      <c r="CA729" s="4"/>
      <c r="CB729" s="4"/>
      <c r="CC729" s="4"/>
      <c r="CD729" s="4"/>
      <c r="CE729" s="4"/>
      <c r="CF729" s="4"/>
      <c r="CG729" s="5"/>
      <c r="CH729" s="5"/>
      <c r="CI729" s="5"/>
      <c r="CJ729" s="4"/>
      <c r="CK729" s="4"/>
      <c r="CL729" s="4"/>
      <c r="CM729" s="4"/>
      <c r="CN729" s="4"/>
      <c r="CO729" s="4"/>
      <c r="CP729" s="4"/>
      <c r="CQ729" s="4"/>
      <c r="CR729" s="4"/>
      <c r="CS729" s="5"/>
      <c r="CT729" s="5"/>
    </row>
    <row r="730" spans="50:98" ht="21" hidden="1" customHeight="1" x14ac:dyDescent="0.25">
      <c r="AX730" s="218" t="str">
        <f>$B$352</f>
        <v>L021.23.05.S11-01</v>
      </c>
      <c r="AY730" s="105">
        <v>1</v>
      </c>
      <c r="AZ730" s="105" t="str">
        <f>IF(COUNTIFS($B$350,"&lt;&gt;"&amp;""),$B$350,"")</f>
        <v>Instruire asistată de calculator</v>
      </c>
      <c r="BA730" s="105">
        <f>IF($AZ730="","",ROUND(RIGHT($B$349,1)/2,0))</f>
        <v>3</v>
      </c>
      <c r="BB730" s="105" t="str">
        <f>IF($AZ730="","",RIGHT($B$349,1))</f>
        <v>5</v>
      </c>
      <c r="BC730" s="105" t="str">
        <f>IF($AZ730="","",$F$352)</f>
        <v>C</v>
      </c>
      <c r="BD730" s="105" t="str">
        <f>IF($AZ730="","","DF")</f>
        <v>DF</v>
      </c>
      <c r="BE730" s="105">
        <f>IF(COUNTIFS($B$350,"&lt;&gt;"&amp;""),ROUND($G$352/14,1),"")</f>
        <v>1</v>
      </c>
      <c r="BF730" s="105">
        <f>IF(COUNTIFS($B$350,"&lt;&gt;"&amp;""),ROUND(($H$352+$I$352+$J$352)/14,1),"")</f>
        <v>1</v>
      </c>
      <c r="BG730" s="105">
        <f>IF(COUNTIFS($B$350,"&lt;&gt;"&amp;""),ROUND(($G$352+$H$352+$I$352+$J$352)/14,1),"")</f>
        <v>2</v>
      </c>
      <c r="BH730" s="105">
        <f>IF(COUNTIFS($B$350,"&lt;&gt;"&amp;""),ROUND($G$352,1),"")</f>
        <v>14</v>
      </c>
      <c r="BI730" s="105">
        <f>IF(COUNTIFS($B$350,"&lt;&gt;"&amp;""),ROUND(($H$352+$I$352+$J$352),1),"")</f>
        <v>14</v>
      </c>
      <c r="BJ730" s="105">
        <f>IF(COUNTIFS($B$350,"&lt;&gt;"&amp;""),ROUND(($G$352+$H$352+$I$352+$J$352),1),"")</f>
        <v>28</v>
      </c>
      <c r="BK730" s="105"/>
      <c r="BL730" s="105"/>
      <c r="BM730" s="105"/>
      <c r="BN730" s="105"/>
      <c r="BO730" s="105"/>
      <c r="BP730" s="105"/>
      <c r="BQ730" s="105">
        <f>IF(COUNTIFS($B$350,"&lt;&gt;"&amp;""),IF($M$352&lt;&gt;"",ROUND($M$352/14,1),""),"")</f>
        <v>1.6</v>
      </c>
      <c r="BR730" s="105">
        <f>IF(COUNTIFS($B$350,"&lt;&gt;"&amp;""),IF($M$352&lt;&gt;"",ROUND($M$352,1),""),"")</f>
        <v>22</v>
      </c>
      <c r="BS730" s="105">
        <f>IF($AZ730="","",$E$352)</f>
        <v>2</v>
      </c>
      <c r="BT730" s="104" t="str">
        <f>IF(COUNTIFS($B$350,"&lt;&gt;"&amp;""),$L$352,"")</f>
        <v>DS</v>
      </c>
      <c r="BU730" s="104">
        <f>IF($AZ730="","",IF($BG730&lt;&gt;"",$BG730,0)+IF($BM730&lt;&gt;"",$BM730,0)+IF($BQ730&lt;&gt;"",$BQ730,0))</f>
        <v>3.6</v>
      </c>
      <c r="BV730" s="105">
        <f>IF($AZ730="","",IF($BJ730&lt;&gt;"",$BJ730,0)+IF($BP730&lt;&gt;"",$BP730,0)+IF($BR730&lt;&gt;"",$BR730,0))</f>
        <v>50</v>
      </c>
      <c r="BW730" s="101" t="str">
        <f t="shared" si="206"/>
        <v>2025</v>
      </c>
      <c r="BY730" s="4"/>
      <c r="BZ730" s="4"/>
      <c r="CA730" s="4"/>
      <c r="CB730" s="4"/>
      <c r="CC730" s="4"/>
      <c r="CD730" s="4"/>
      <c r="CE730" s="4"/>
      <c r="CF730" s="4"/>
      <c r="CG730" s="5"/>
      <c r="CH730" s="5"/>
      <c r="CI730" s="5"/>
      <c r="CJ730" s="4"/>
      <c r="CK730" s="4"/>
      <c r="CL730" s="4"/>
      <c r="CM730" s="4"/>
      <c r="CN730" s="4"/>
      <c r="CO730" s="4"/>
      <c r="CP730" s="4"/>
      <c r="CQ730" s="4"/>
      <c r="CR730" s="4"/>
      <c r="CS730" s="5"/>
      <c r="CT730" s="5"/>
    </row>
    <row r="731" spans="50:98" ht="21" hidden="1" customHeight="1" x14ac:dyDescent="0.25">
      <c r="AX731" s="218" t="str">
        <f>$B$355</f>
        <v>L021.23.05.S11-02</v>
      </c>
      <c r="AY731" s="101">
        <v>2</v>
      </c>
      <c r="AZ731" s="105" t="str">
        <f>IF(COUNTIFS($B$353,"&lt;&gt;"&amp;""),$B$353,"")</f>
        <v>Practica pedagogică de specialitate în învățământul preuniversitar (1)</v>
      </c>
      <c r="BA731" s="105">
        <f>IF($AZ731="","",ROUND(RIGHT($B$349,1)/2,0))</f>
        <v>3</v>
      </c>
      <c r="BB731" s="105" t="str">
        <f>IF($AZ731="","",RIGHT($B$349,1))</f>
        <v>5</v>
      </c>
      <c r="BC731" s="105" t="str">
        <f>IF($AZ731="","",$F$355)</f>
        <v>C</v>
      </c>
      <c r="BD731" s="105" t="str">
        <f>IF($AZ731="","","DF")</f>
        <v>DF</v>
      </c>
      <c r="BE731" s="105">
        <f>IF(COUNTIFS($B$353,"&lt;&gt;"&amp;""),ROUND($G$355/14,1),"")</f>
        <v>0</v>
      </c>
      <c r="BF731" s="105">
        <f>IF(COUNTIFS($B$353,"&lt;&gt;"&amp;""),ROUND(($H$355+$I$355+$J$355)/14,1),"")</f>
        <v>3</v>
      </c>
      <c r="BG731" s="105">
        <f>IF(COUNTIFS($B$353,"&lt;&gt;"&amp;""),ROUND(($G$355+$H$355+$I$355+$J$355)/14,1),"")</f>
        <v>3</v>
      </c>
      <c r="BH731" s="105">
        <f>IF(COUNTIFS($B$353,"&lt;&gt;"&amp;""),ROUND($G$355,1),"")</f>
        <v>0</v>
      </c>
      <c r="BI731" s="105">
        <f>IF(COUNTIFS($B$353,"&lt;&gt;"&amp;""),ROUND(($H$355+$I$355+$J$355),1),"")</f>
        <v>42</v>
      </c>
      <c r="BJ731" s="105">
        <f>IF(COUNTIFS($B$353,"&lt;&gt;"&amp;""),ROUND(($G$355+$H$355+$I$355+$J$355),1),"")</f>
        <v>42</v>
      </c>
      <c r="BK731" s="101"/>
      <c r="BL731" s="105"/>
      <c r="BM731" s="105"/>
      <c r="BN731" s="101"/>
      <c r="BO731" s="105"/>
      <c r="BP731" s="105"/>
      <c r="BQ731" s="105">
        <f>IF(COUNTIFS($B$353,"&lt;&gt;"&amp;""),IF($M$355&lt;&gt;"",ROUND($M$355/14,1),""),"")</f>
        <v>2.4</v>
      </c>
      <c r="BR731" s="105">
        <f>IF(COUNTIFS($B$353,"&lt;&gt;"&amp;""),IF($M$355&lt;&gt;"",ROUND($M$355,1),""),"")</f>
        <v>33</v>
      </c>
      <c r="BS731" s="105">
        <f>IF($AZ731="","",$E$355)</f>
        <v>3</v>
      </c>
      <c r="BT731" s="104" t="str">
        <f>IF(COUNTIFS($B$353,"&lt;&gt;"&amp;""),$L$355,"")</f>
        <v>DS</v>
      </c>
      <c r="BU731" s="104">
        <f t="shared" ref="BU731:BU733" si="215">IF($AZ731="","",IF($BG731&lt;&gt;"",$BG731,0)+IF($BM731&lt;&gt;"",$BM731,0)+IF($BQ731&lt;&gt;"",$BQ731,0))</f>
        <v>5.4</v>
      </c>
      <c r="BV731" s="105">
        <f t="shared" ref="BV731:BV733" si="216">IF($AZ731="","",IF($BJ731&lt;&gt;"",$BJ731,0)+IF($BP731&lt;&gt;"",$BP731,0)+IF($BR731&lt;&gt;"",$BR731,0))</f>
        <v>75</v>
      </c>
      <c r="BW731" s="101" t="str">
        <f t="shared" si="206"/>
        <v>2025</v>
      </c>
      <c r="BY731" s="4"/>
      <c r="BZ731" s="4"/>
      <c r="CA731" s="4"/>
      <c r="CB731" s="4"/>
      <c r="CC731" s="4"/>
      <c r="CD731" s="4"/>
      <c r="CE731" s="4"/>
      <c r="CF731" s="4"/>
      <c r="CG731" s="5"/>
      <c r="CH731" s="5"/>
      <c r="CI731" s="5"/>
      <c r="CJ731" s="4"/>
      <c r="CK731" s="4"/>
      <c r="CL731" s="4"/>
      <c r="CM731" s="4"/>
      <c r="CN731" s="4"/>
      <c r="CO731" s="4"/>
      <c r="CP731" s="4"/>
      <c r="CQ731" s="4"/>
      <c r="CR731" s="4"/>
      <c r="CS731" s="5"/>
      <c r="CT731" s="5"/>
    </row>
    <row r="732" spans="50:98" ht="21" hidden="1" customHeight="1" x14ac:dyDescent="0.25">
      <c r="AX732" s="218" t="str">
        <f>$B$358</f>
        <v/>
      </c>
      <c r="AY732" s="101">
        <v>3</v>
      </c>
      <c r="AZ732" s="105" t="str">
        <f>IF(COUNTIFS($B$356,"&lt;&gt;"&amp;""),$B$356,"")</f>
        <v/>
      </c>
      <c r="BA732" s="105" t="str">
        <f>IF($AZ732="","",ROUND(RIGHT($B$349,1)/2,0))</f>
        <v/>
      </c>
      <c r="BB732" s="105" t="str">
        <f>IF($AZ732="","",RIGHT($B$349,1))</f>
        <v/>
      </c>
      <c r="BC732" s="105" t="str">
        <f>IF($AZ732="","",$F$358)</f>
        <v/>
      </c>
      <c r="BD732" s="105" t="str">
        <f>IF($AZ732="","","DF")</f>
        <v/>
      </c>
      <c r="BE732" s="105" t="str">
        <f>IF(COUNTIFS($B$356,"&lt;&gt;"&amp;""),ROUND($G$358/14,1),"")</f>
        <v/>
      </c>
      <c r="BF732" s="105" t="str">
        <f>IF(COUNTIFS($B$356,"&lt;&gt;"&amp;""),ROUND(($H$358+$I$358+$J$358)/14,1),"")</f>
        <v/>
      </c>
      <c r="BG732" s="105" t="str">
        <f>IF(COUNTIFS($B$356,"&lt;&gt;"&amp;""),ROUND(($G$358+$H$358+$I$358+$J$358)/14,1),"")</f>
        <v/>
      </c>
      <c r="BH732" s="105" t="str">
        <f>IF(COUNTIFS($B$356,"&lt;&gt;"&amp;""),ROUND($G$358,1),"")</f>
        <v/>
      </c>
      <c r="BI732" s="105" t="str">
        <f>IF(COUNTIFS($B$356,"&lt;&gt;"&amp;""),ROUND(($H$358+$I$358+$J$358),1),"")</f>
        <v/>
      </c>
      <c r="BJ732" s="105" t="str">
        <f>IF(COUNTIFS($B$356,"&lt;&gt;"&amp;""),ROUND(($G$358+$H$358+$I$358+$J$358),1),"")</f>
        <v/>
      </c>
      <c r="BK732" s="101"/>
      <c r="BL732" s="105"/>
      <c r="BM732" s="105"/>
      <c r="BN732" s="101"/>
      <c r="BO732" s="105"/>
      <c r="BP732" s="105"/>
      <c r="BQ732" s="105" t="str">
        <f>IF(COUNTIFS($B$356,"&lt;&gt;"&amp;""),IF($M$358&lt;&gt;"",ROUND($M$358/14,1),""),"")</f>
        <v/>
      </c>
      <c r="BR732" s="105" t="str">
        <f>IF(COUNTIFS($B$356,"&lt;&gt;"&amp;""),IF($M$358&lt;&gt;"",ROUND($M$358,1),""),"")</f>
        <v/>
      </c>
      <c r="BS732" s="105" t="str">
        <f>IF($AZ732="","",$E$358)</f>
        <v/>
      </c>
      <c r="BT732" s="104" t="str">
        <f>IF(COUNTIFS($B$356,"&lt;&gt;"&amp;""),$L$358,"")</f>
        <v/>
      </c>
      <c r="BU732" s="104" t="str">
        <f t="shared" si="215"/>
        <v/>
      </c>
      <c r="BV732" s="105" t="str">
        <f t="shared" si="216"/>
        <v/>
      </c>
      <c r="BW732" s="101" t="str">
        <f t="shared" si="206"/>
        <v/>
      </c>
      <c r="BY732" s="4"/>
      <c r="BZ732" s="4"/>
      <c r="CA732" s="4"/>
      <c r="CB732" s="4"/>
      <c r="CC732" s="4"/>
      <c r="CD732" s="4"/>
      <c r="CE732" s="4"/>
      <c r="CF732" s="4"/>
      <c r="CG732" s="5"/>
      <c r="CH732" s="5"/>
      <c r="CI732" s="5"/>
      <c r="CJ732" s="4"/>
      <c r="CK732" s="4"/>
      <c r="CL732" s="4"/>
      <c r="CM732" s="4"/>
      <c r="CN732" s="4"/>
      <c r="CO732" s="4"/>
      <c r="CP732" s="4"/>
      <c r="CQ732" s="4"/>
      <c r="CR732" s="4"/>
      <c r="CS732" s="5"/>
      <c r="CT732" s="5"/>
    </row>
    <row r="733" spans="50:98" ht="21" hidden="1" customHeight="1" x14ac:dyDescent="0.25">
      <c r="AX733" s="218" t="str">
        <f>$B$361</f>
        <v/>
      </c>
      <c r="AY733" s="101">
        <v>4</v>
      </c>
      <c r="AZ733" s="105" t="str">
        <f>IF(COUNTIFS($B$359,"&lt;&gt;"&amp;""),$B$359,"")</f>
        <v/>
      </c>
      <c r="BA733" s="105" t="str">
        <f>IF($AZ733="","",ROUND(RIGHT($B$349,1)/2,0))</f>
        <v/>
      </c>
      <c r="BB733" s="105" t="str">
        <f>IF($AZ733="","",RIGHT($B$349,1))</f>
        <v/>
      </c>
      <c r="BC733" s="105" t="str">
        <f>IF($AZ733="","",$F$361)</f>
        <v/>
      </c>
      <c r="BD733" s="105" t="str">
        <f>IF($AZ733="","","DF")</f>
        <v/>
      </c>
      <c r="BE733" s="105" t="str">
        <f>IF(COUNTIFS($B$359,"&lt;&gt;"&amp;""),ROUND($G$361/14,1),"")</f>
        <v/>
      </c>
      <c r="BF733" s="105" t="str">
        <f>IF(COUNTIFS($B$359,"&lt;&gt;"&amp;""),ROUND(($H$361+$I$361+$J$361)/14,1),"")</f>
        <v/>
      </c>
      <c r="BG733" s="105" t="str">
        <f>IF(COUNTIFS($B$359,"&lt;&gt;"&amp;""),ROUND(($G$361+$H$361+$I$361+$J$361)/14,1),"")</f>
        <v/>
      </c>
      <c r="BH733" s="105" t="str">
        <f>IF(COUNTIFS($B$359,"&lt;&gt;"&amp;""),ROUND($G$361,1),"")</f>
        <v/>
      </c>
      <c r="BI733" s="105" t="str">
        <f>IF(COUNTIFS($B$359,"&lt;&gt;"&amp;""),ROUND(($H$361+$I$361+$J$361),1),"")</f>
        <v/>
      </c>
      <c r="BJ733" s="105" t="str">
        <f>IF(COUNTIFS($B$359,"&lt;&gt;"&amp;""),ROUND(($G$361+$H$361+$I$361+$J$361),1),"")</f>
        <v/>
      </c>
      <c r="BK733" s="101"/>
      <c r="BL733" s="105"/>
      <c r="BM733" s="105"/>
      <c r="BN733" s="101"/>
      <c r="BO733" s="105"/>
      <c r="BP733" s="105"/>
      <c r="BQ733" s="105" t="str">
        <f>IF(COUNTIFS($B$359,"&lt;&gt;"&amp;""),IF($M$361&lt;&gt;"",ROUND($M$361/14,1),""),"")</f>
        <v/>
      </c>
      <c r="BR733" s="105" t="str">
        <f>IF(COUNTIFS($B$359,"&lt;&gt;"&amp;""),IF($M$361&lt;&gt;"",ROUND($M$361,1),""),"")</f>
        <v/>
      </c>
      <c r="BS733" s="105" t="str">
        <f>IF($AZ733="","",$E$361)</f>
        <v/>
      </c>
      <c r="BT733" s="104" t="str">
        <f>IF(COUNTIFS($B$359,"&lt;&gt;"&amp;""),$L$361,"")</f>
        <v/>
      </c>
      <c r="BU733" s="104" t="str">
        <f t="shared" si="215"/>
        <v/>
      </c>
      <c r="BV733" s="105" t="str">
        <f t="shared" si="216"/>
        <v/>
      </c>
      <c r="BW733" s="101" t="str">
        <f t="shared" si="206"/>
        <v/>
      </c>
      <c r="BY733" s="4"/>
      <c r="BZ733" s="4"/>
      <c r="CA733" s="4"/>
      <c r="CB733" s="4"/>
      <c r="CC733" s="4"/>
      <c r="CD733" s="4"/>
      <c r="CE733" s="4"/>
      <c r="CF733" s="4"/>
      <c r="CG733" s="5"/>
      <c r="CH733" s="5"/>
      <c r="CI733" s="5"/>
      <c r="CJ733" s="4"/>
      <c r="CK733" s="4"/>
      <c r="CL733" s="4"/>
      <c r="CM733" s="4"/>
      <c r="CN733" s="4"/>
      <c r="CO733" s="4"/>
      <c r="CP733" s="4"/>
      <c r="CQ733" s="4"/>
      <c r="CR733" s="4"/>
      <c r="CS733" s="5"/>
      <c r="CT733" s="5"/>
    </row>
    <row r="734" spans="50:98" ht="21" hidden="1" customHeight="1" x14ac:dyDescent="0.25">
      <c r="AX734" s="414" t="s">
        <v>221</v>
      </c>
      <c r="AY734" s="415"/>
      <c r="AZ734" s="415"/>
      <c r="BA734" s="415"/>
      <c r="BB734" s="415"/>
      <c r="BC734" s="415"/>
      <c r="BD734" s="415"/>
      <c r="BE734" s="415"/>
      <c r="BF734" s="415"/>
      <c r="BG734" s="415"/>
      <c r="BH734" s="415"/>
      <c r="BI734" s="415"/>
      <c r="BJ734" s="415"/>
      <c r="BK734" s="415"/>
      <c r="BL734" s="415"/>
      <c r="BM734" s="415"/>
      <c r="BN734" s="415"/>
      <c r="BO734" s="415"/>
      <c r="BP734" s="415"/>
      <c r="BQ734" s="415"/>
      <c r="BR734" s="415"/>
      <c r="BS734" s="415"/>
      <c r="BT734" s="415"/>
      <c r="BU734" s="415"/>
      <c r="BV734" s="416"/>
      <c r="BW734" s="101" t="str">
        <f t="shared" si="206"/>
        <v/>
      </c>
      <c r="BY734" s="4"/>
      <c r="BZ734" s="4"/>
      <c r="CA734" s="4"/>
      <c r="CB734" s="4"/>
      <c r="CC734" s="4"/>
      <c r="CD734" s="4"/>
      <c r="CE734" s="4"/>
      <c r="CF734" s="4"/>
      <c r="CG734" s="5"/>
      <c r="CH734" s="5"/>
      <c r="CI734" s="5"/>
      <c r="CJ734" s="4"/>
      <c r="CK734" s="4"/>
      <c r="CL734" s="4"/>
      <c r="CM734" s="4"/>
      <c r="CN734" s="4"/>
      <c r="CO734" s="4"/>
      <c r="CP734" s="4"/>
      <c r="CQ734" s="4"/>
      <c r="CR734" s="4"/>
      <c r="CS734" s="5"/>
      <c r="CT734" s="5"/>
    </row>
    <row r="735" spans="50:98" ht="21" hidden="1" customHeight="1" x14ac:dyDescent="0.25">
      <c r="AX735" s="218" t="str">
        <f>$N$352</f>
        <v>L021.23.06.F11-01</v>
      </c>
      <c r="AY735" s="105">
        <v>1</v>
      </c>
      <c r="AZ735" s="105" t="str">
        <f>IF(COUNTIFS($N$350,"&lt;&gt;"&amp;""),$N$350,"")</f>
        <v>Managementul clasei de elevi</v>
      </c>
      <c r="BA735" s="105">
        <f>IF($AZ735="","",ROUND(RIGHT($N$349,1)/2,0))</f>
        <v>3</v>
      </c>
      <c r="BB735" s="105" t="str">
        <f>IF($AZ735="","",RIGHT($N$349,1))</f>
        <v>6</v>
      </c>
      <c r="BC735" s="105" t="str">
        <f>IF($AZ735="","",$R$352)</f>
        <v>E</v>
      </c>
      <c r="BD735" s="105" t="str">
        <f>IF($AZ735="","","DF")</f>
        <v>DF</v>
      </c>
      <c r="BE735" s="105">
        <f>IF(COUNTIFS($N$350,"&lt;&gt;"&amp;""),ROUND($S$352/14,1),"")</f>
        <v>1</v>
      </c>
      <c r="BF735" s="105">
        <f>IF(COUNTIFS($N$350,"&lt;&gt;"&amp;""),ROUND(($T$352+$U$352+$V$352)/14,1),"")</f>
        <v>1</v>
      </c>
      <c r="BG735" s="105">
        <f>IF(COUNTIFS($N$350,"&lt;&gt;"&amp;""),ROUND(($S$352+$T$352+$U$352+$V$352)/14,1),"")</f>
        <v>2</v>
      </c>
      <c r="BH735" s="105">
        <f>IF(COUNTIFS($N$350,"&lt;&gt;"&amp;""),ROUND($S$352,1),"")</f>
        <v>14</v>
      </c>
      <c r="BI735" s="105">
        <f>IF(COUNTIFS($N$350,"&lt;&gt;"&amp;""),ROUND(($T$352+$U$352+$V$352),1),"")</f>
        <v>14</v>
      </c>
      <c r="BJ735" s="105">
        <f>IF(COUNTIFS($N$350,"&lt;&gt;"&amp;""),ROUND(($S$352+$T$352+$U$352+$V$352),1),"")</f>
        <v>28</v>
      </c>
      <c r="BK735" s="105"/>
      <c r="BL735" s="105"/>
      <c r="BM735" s="105"/>
      <c r="BN735" s="105"/>
      <c r="BO735" s="105"/>
      <c r="BP735" s="105"/>
      <c r="BQ735" s="105">
        <f>IF(COUNTIFS($N$350,"&lt;&gt;"&amp;""),IF($Y$352&lt;&gt;"",ROUND($Y$352/14,1),""),"")</f>
        <v>3.4</v>
      </c>
      <c r="BR735" s="105">
        <f>IF(COUNTIFS($N$350,"&lt;&gt;"&amp;""),IF($Y$352&lt;&gt;"",ROUND($Y$352,1),""),"")</f>
        <v>47</v>
      </c>
      <c r="BS735" s="105">
        <f>IF($AZ735="","",$Q$352)</f>
        <v>3</v>
      </c>
      <c r="BT735" s="104" t="str">
        <f>IF(COUNTIFS($N$350,"&lt;&gt;"&amp;""),$X$352,"")</f>
        <v>DF</v>
      </c>
      <c r="BU735" s="104">
        <f>IF($AZ735="","",IF($BG735&lt;&gt;"",$BG735,0)+IF($BM735&lt;&gt;"",$BM735,0)+IF($BQ735&lt;&gt;"",$BQ735,0))</f>
        <v>5.4</v>
      </c>
      <c r="BV735" s="105">
        <f>IF($AZ735="","",IF($BJ735&lt;&gt;"",$BJ735,0)+IF($BP735&lt;&gt;"",$BP735,0)+IF($BR735&lt;&gt;"",$BR735,0))</f>
        <v>75</v>
      </c>
      <c r="BW735" s="101" t="str">
        <f t="shared" si="206"/>
        <v>2025</v>
      </c>
      <c r="BY735" s="4"/>
      <c r="BZ735" s="4"/>
      <c r="CA735" s="4"/>
      <c r="CB735" s="4"/>
      <c r="CC735" s="4"/>
      <c r="CD735" s="4"/>
      <c r="CE735" s="4"/>
      <c r="CF735" s="4"/>
      <c r="CG735" s="5"/>
      <c r="CH735" s="5"/>
      <c r="CI735" s="5"/>
      <c r="CJ735" s="4"/>
      <c r="CK735" s="4"/>
      <c r="CL735" s="4"/>
      <c r="CM735" s="4"/>
      <c r="CN735" s="4"/>
      <c r="CO735" s="4"/>
      <c r="CP735" s="4"/>
      <c r="CQ735" s="4"/>
      <c r="CR735" s="4"/>
      <c r="CS735" s="5"/>
      <c r="CT735" s="5"/>
    </row>
    <row r="736" spans="50:98" ht="21" hidden="1" customHeight="1" x14ac:dyDescent="0.25">
      <c r="AX736" s="218" t="str">
        <f>$N$355</f>
        <v>L021.23.06.S11-02</v>
      </c>
      <c r="AY736" s="101">
        <v>2</v>
      </c>
      <c r="AZ736" s="105" t="str">
        <f>IF(COUNTIFS($N$353,"&lt;&gt;"&amp;""),$N$353,"")</f>
        <v>Practica pedagogică de specialitate în învățământul preuniversitar (2)</v>
      </c>
      <c r="BA736" s="105">
        <f>IF($AZ736="","",ROUND(RIGHT($N$349,1)/2,0))</f>
        <v>3</v>
      </c>
      <c r="BB736" s="105" t="str">
        <f>IF($AZ736="","",RIGHT($N$349,1))</f>
        <v>6</v>
      </c>
      <c r="BC736" s="105" t="str">
        <f>IF($AZ736="","",$R$355)</f>
        <v>C</v>
      </c>
      <c r="BD736" s="105" t="str">
        <f>IF($AZ736="","","DF")</f>
        <v>DF</v>
      </c>
      <c r="BE736" s="105">
        <f>IF(COUNTIFS($N$353,"&lt;&gt;"&amp;""),ROUND($S$355/14,1),"")</f>
        <v>0</v>
      </c>
      <c r="BF736" s="105">
        <f>IF(COUNTIFS($N$353,"&lt;&gt;"&amp;""),ROUND(($T$355+$U$355+$V$355)/14,1),"")</f>
        <v>2.6</v>
      </c>
      <c r="BG736" s="105">
        <f>IF(COUNTIFS($N$353,"&lt;&gt;"&amp;""),ROUND(($S$355+$T$355+$U$355+$V$355)/14,1),"")</f>
        <v>2.6</v>
      </c>
      <c r="BH736" s="105">
        <f>IF(COUNTIFS($N$353,"&lt;&gt;"&amp;""),ROUND($S$355,1),"")</f>
        <v>0</v>
      </c>
      <c r="BI736" s="105">
        <f>IF(COUNTIFS($N$353,"&lt;&gt;"&amp;""),ROUND(($T$355+$U$355+$V$355),1),"")</f>
        <v>36</v>
      </c>
      <c r="BJ736" s="105">
        <f>IF(COUNTIFS($N$353,"&lt;&gt;"&amp;""),ROUND(($S$355+$T$355+$U$355+$V$355),1),"")</f>
        <v>36</v>
      </c>
      <c r="BK736" s="101"/>
      <c r="BL736" s="105"/>
      <c r="BM736" s="105"/>
      <c r="BN736" s="101"/>
      <c r="BO736" s="105"/>
      <c r="BP736" s="105"/>
      <c r="BQ736" s="105">
        <f>IF(COUNTIFS($N$353,"&lt;&gt;"&amp;""),IF($Y$355&lt;&gt;"",ROUND($Y$355/14,1),""),"")</f>
        <v>1</v>
      </c>
      <c r="BR736" s="105">
        <f>IF(COUNTIFS($N$353,"&lt;&gt;"&amp;""),IF($Y$355&lt;&gt;"",ROUND($Y$355,1),""),"")</f>
        <v>14</v>
      </c>
      <c r="BS736" s="105">
        <f>IF($AZ736="","",$Q$355)</f>
        <v>2</v>
      </c>
      <c r="BT736" s="104" t="str">
        <f>IF(COUNTIFS($N$353,"&lt;&gt;"&amp;""),$X$355,"")</f>
        <v>DS</v>
      </c>
      <c r="BU736" s="104">
        <f t="shared" ref="BU736:BU738" si="217">IF($AZ736="","",IF($BG736&lt;&gt;"",$BG736,0)+IF($BM736&lt;&gt;"",$BM736,0)+IF($BQ736&lt;&gt;"",$BQ736,0))</f>
        <v>3.6</v>
      </c>
      <c r="BV736" s="105">
        <f t="shared" ref="BV736:BV738" si="218">IF($AZ736="","",IF($BJ736&lt;&gt;"",$BJ736,0)+IF($BP736&lt;&gt;"",$BP736,0)+IF($BR736&lt;&gt;"",$BR736,0))</f>
        <v>50</v>
      </c>
      <c r="BW736" s="101" t="str">
        <f t="shared" si="206"/>
        <v>2025</v>
      </c>
      <c r="BY736" s="4"/>
      <c r="BZ736" s="4"/>
      <c r="CA736" s="4"/>
      <c r="CB736" s="4"/>
      <c r="CC736" s="4"/>
      <c r="CD736" s="4"/>
      <c r="CE736" s="4"/>
      <c r="CF736" s="4"/>
      <c r="CG736" s="5"/>
      <c r="CH736" s="5"/>
      <c r="CI736" s="5"/>
      <c r="CJ736" s="4"/>
      <c r="CK736" s="4"/>
      <c r="CL736" s="4"/>
      <c r="CM736" s="4"/>
      <c r="CN736" s="4"/>
      <c r="CO736" s="4"/>
      <c r="CP736" s="4"/>
      <c r="CQ736" s="4"/>
      <c r="CR736" s="4"/>
      <c r="CS736" s="5"/>
      <c r="CT736" s="5"/>
    </row>
    <row r="737" spans="1:98" ht="21" hidden="1" customHeight="1" x14ac:dyDescent="0.25">
      <c r="AX737" s="218" t="str">
        <f>$N$358</f>
        <v>L021.23.06.f11-03</v>
      </c>
      <c r="AY737" s="101">
        <v>3</v>
      </c>
      <c r="AZ737" s="105" t="str">
        <f>IF(COUNTIFS($N$356,"&lt;&gt;"&amp;""),$N$356,"")</f>
        <v>Voluntariat</v>
      </c>
      <c r="BA737" s="105">
        <f>IF($AZ737="","",ROUND(RIGHT($N$349,1)/2,0))</f>
        <v>3</v>
      </c>
      <c r="BB737" s="105" t="str">
        <f>IF($AZ737="","",RIGHT($N$349,1))</f>
        <v>6</v>
      </c>
      <c r="BC737" s="105" t="str">
        <f>IF($AZ737="","",$R$358)</f>
        <v>C</v>
      </c>
      <c r="BD737" s="105" t="str">
        <f>IF($AZ737="","","DF")</f>
        <v>DF</v>
      </c>
      <c r="BE737" s="105">
        <f>IF(COUNTIFS($N$356,"&lt;&gt;"&amp;""),ROUND($S$358/14,1),"")</f>
        <v>0</v>
      </c>
      <c r="BF737" s="105">
        <f>IF(COUNTIFS($N$356,"&lt;&gt;"&amp;""),ROUND(($T$358+$U$358+$V$358)/14,1),"")</f>
        <v>2</v>
      </c>
      <c r="BG737" s="105">
        <f>IF(COUNTIFS($N$356,"&lt;&gt;"&amp;""),ROUND(($S$358+$T$358+$U$358+$V$358)/14,1),"")</f>
        <v>2</v>
      </c>
      <c r="BH737" s="105">
        <f>IF(COUNTIFS($N$356,"&lt;&gt;"&amp;""),ROUND($S$358,1),"")</f>
        <v>0</v>
      </c>
      <c r="BI737" s="105">
        <f>IF(COUNTIFS($N$356,"&lt;&gt;"&amp;""),ROUND(($T$358+$U$358+$V$358),1),"")</f>
        <v>28</v>
      </c>
      <c r="BJ737" s="105">
        <f>IF(COUNTIFS($N$356,"&lt;&gt;"&amp;""),ROUND(($S$358+$T$358+$U$358+$V$358),1),"")</f>
        <v>28</v>
      </c>
      <c r="BK737" s="101"/>
      <c r="BL737" s="105"/>
      <c r="BM737" s="105"/>
      <c r="BN737" s="101"/>
      <c r="BO737" s="105"/>
      <c r="BP737" s="105"/>
      <c r="BQ737" s="105">
        <f>IF(COUNTIFS($N$356,"&lt;&gt;"&amp;""),IF($Y$358&lt;&gt;"",ROUND($Y$358/14,1),""),"")</f>
        <v>1.6</v>
      </c>
      <c r="BR737" s="105">
        <f>IF(COUNTIFS($N$356,"&lt;&gt;"&amp;""),IF($Y$358&lt;&gt;"",ROUND($Y$358,1),""),"")</f>
        <v>22</v>
      </c>
      <c r="BS737" s="105">
        <f>IF($AZ737="","",$Q$358)</f>
        <v>2</v>
      </c>
      <c r="BT737" s="104" t="str">
        <f>IF(COUNTIFS($N$356,"&lt;&gt;"&amp;""),$X$358,"")</f>
        <v>f</v>
      </c>
      <c r="BU737" s="104">
        <f t="shared" si="217"/>
        <v>3.6</v>
      </c>
      <c r="BV737" s="105">
        <f t="shared" si="218"/>
        <v>50</v>
      </c>
      <c r="BW737" s="101" t="str">
        <f t="shared" si="206"/>
        <v>2025</v>
      </c>
      <c r="BY737" s="4"/>
      <c r="BZ737" s="4"/>
      <c r="CA737" s="4"/>
      <c r="CB737" s="4"/>
      <c r="CC737" s="4"/>
      <c r="CD737" s="4"/>
      <c r="CE737" s="4"/>
      <c r="CF737" s="4"/>
      <c r="CG737" s="5"/>
      <c r="CH737" s="5"/>
      <c r="CI737" s="5"/>
      <c r="CJ737" s="4"/>
      <c r="CK737" s="4"/>
      <c r="CL737" s="4"/>
      <c r="CM737" s="4"/>
      <c r="CN737" s="4"/>
      <c r="CO737" s="4"/>
      <c r="CP737" s="4"/>
      <c r="CQ737" s="4"/>
      <c r="CR737" s="4"/>
      <c r="CS737" s="5"/>
      <c r="CT737" s="5"/>
    </row>
    <row r="738" spans="1:98" ht="21" hidden="1" customHeight="1" x14ac:dyDescent="0.25">
      <c r="AX738" s="218" t="str">
        <f>$N$361</f>
        <v/>
      </c>
      <c r="AY738" s="101">
        <v>4</v>
      </c>
      <c r="AZ738" s="105" t="str">
        <f>IF(COUNTIFS($N$359,"&lt;&gt;"&amp;""),$N$359,"")</f>
        <v/>
      </c>
      <c r="BA738" s="105" t="str">
        <f>IF($AZ738="","",ROUND(RIGHT($N$349,1)/2,0))</f>
        <v/>
      </c>
      <c r="BB738" s="105" t="str">
        <f>IF($AZ738="","",RIGHT($N$349,1))</f>
        <v/>
      </c>
      <c r="BC738" s="105" t="str">
        <f>IF($AZ738="","",$R$361)</f>
        <v/>
      </c>
      <c r="BD738" s="105" t="str">
        <f>IF($AZ738="","","DF")</f>
        <v/>
      </c>
      <c r="BE738" s="105" t="str">
        <f>IF(COUNTIFS($N$359,"&lt;&gt;"&amp;""),ROUND($S$361/14,1),"")</f>
        <v/>
      </c>
      <c r="BF738" s="105" t="str">
        <f>IF(COUNTIFS($N$359,"&lt;&gt;"&amp;""),ROUND(($T$361+$U$361+$V$361)/14,1),"")</f>
        <v/>
      </c>
      <c r="BG738" s="105" t="str">
        <f>IF(COUNTIFS($N$359,"&lt;&gt;"&amp;""),ROUND(($S$361+$T$361+$U$361+$V$361)/14,1),"")</f>
        <v/>
      </c>
      <c r="BH738" s="105" t="str">
        <f>IF(COUNTIFS($N$359,"&lt;&gt;"&amp;""),ROUND($S$361,1),"")</f>
        <v/>
      </c>
      <c r="BI738" s="105" t="str">
        <f>IF(COUNTIFS($N$359,"&lt;&gt;"&amp;""),ROUND(($T$361+$U$361+$V$361),1),"")</f>
        <v/>
      </c>
      <c r="BJ738" s="105" t="str">
        <f>IF(COUNTIFS($N$359,"&lt;&gt;"&amp;""),ROUND(($S$361+$T$361+$U$361+$V$361),1),"")</f>
        <v/>
      </c>
      <c r="BK738" s="101"/>
      <c r="BL738" s="105"/>
      <c r="BM738" s="105"/>
      <c r="BN738" s="101"/>
      <c r="BO738" s="105"/>
      <c r="BP738" s="105"/>
      <c r="BQ738" s="105" t="str">
        <f>IF(COUNTIFS($N$359,"&lt;&gt;"&amp;""),IF($Y$361&lt;&gt;"",ROUND($Y$361/14,1),""),"")</f>
        <v/>
      </c>
      <c r="BR738" s="105" t="str">
        <f>IF(COUNTIFS($N$359,"&lt;&gt;"&amp;""),IF($Y$361&lt;&gt;"",ROUND($Y$361,1),""),"")</f>
        <v/>
      </c>
      <c r="BS738" s="105" t="str">
        <f>IF($AZ738="","",$Q$361)</f>
        <v/>
      </c>
      <c r="BT738" s="104" t="str">
        <f>IF(COUNTIFS($N$359,"&lt;&gt;"&amp;""),$X$361,"")</f>
        <v/>
      </c>
      <c r="BU738" s="104" t="str">
        <f t="shared" si="217"/>
        <v/>
      </c>
      <c r="BV738" s="105" t="str">
        <f t="shared" si="218"/>
        <v/>
      </c>
      <c r="BW738" s="101" t="str">
        <f t="shared" si="206"/>
        <v/>
      </c>
      <c r="BY738" s="4"/>
      <c r="BZ738" s="4"/>
      <c r="CA738" s="4"/>
      <c r="CB738" s="4"/>
      <c r="CC738" s="4"/>
      <c r="CD738" s="4"/>
      <c r="CE738" s="4"/>
      <c r="CF738" s="4"/>
      <c r="CG738" s="5"/>
      <c r="CH738" s="5"/>
      <c r="CI738" s="5"/>
      <c r="CJ738" s="4"/>
      <c r="CK738" s="4"/>
      <c r="CL738" s="4"/>
      <c r="CM738" s="4"/>
      <c r="CN738" s="4"/>
      <c r="CO738" s="4"/>
      <c r="CP738" s="4"/>
      <c r="CQ738" s="4"/>
      <c r="CR738" s="4"/>
      <c r="CS738" s="5"/>
      <c r="CT738" s="5"/>
    </row>
    <row r="739" spans="1:98" ht="21" hidden="1" customHeight="1" x14ac:dyDescent="0.25">
      <c r="AX739" s="414" t="s">
        <v>222</v>
      </c>
      <c r="AY739" s="415"/>
      <c r="AZ739" s="415"/>
      <c r="BA739" s="415"/>
      <c r="BB739" s="415"/>
      <c r="BC739" s="415"/>
      <c r="BD739" s="415"/>
      <c r="BE739" s="415"/>
      <c r="BF739" s="415"/>
      <c r="BG739" s="415"/>
      <c r="BH739" s="415"/>
      <c r="BI739" s="415"/>
      <c r="BJ739" s="415"/>
      <c r="BK739" s="415"/>
      <c r="BL739" s="415"/>
      <c r="BM739" s="415"/>
      <c r="BN739" s="415"/>
      <c r="BO739" s="415"/>
      <c r="BP739" s="415"/>
      <c r="BQ739" s="415"/>
      <c r="BR739" s="415"/>
      <c r="BS739" s="415"/>
      <c r="BT739" s="415"/>
      <c r="BU739" s="415"/>
      <c r="BV739" s="416"/>
      <c r="BW739" s="101" t="str">
        <f t="shared" si="206"/>
        <v/>
      </c>
      <c r="BY739" s="4"/>
      <c r="BZ739" s="4"/>
      <c r="CA739" s="4"/>
      <c r="CB739" s="4"/>
      <c r="CC739" s="4"/>
      <c r="CD739" s="4"/>
      <c r="CE739" s="4"/>
      <c r="CF739" s="4"/>
      <c r="CG739" s="5"/>
      <c r="CH739" s="5"/>
      <c r="CI739" s="5"/>
      <c r="CJ739" s="4"/>
      <c r="CK739" s="4"/>
      <c r="CL739" s="4"/>
      <c r="CM739" s="4"/>
      <c r="CN739" s="4"/>
      <c r="CO739" s="4"/>
      <c r="CP739" s="4"/>
      <c r="CQ739" s="4"/>
      <c r="CR739" s="4"/>
      <c r="CS739" s="5"/>
      <c r="CT739" s="5"/>
    </row>
    <row r="740" spans="1:98" ht="21" hidden="1" customHeight="1" x14ac:dyDescent="0.25">
      <c r="AX740" s="218" t="str">
        <f>$Z$352</f>
        <v/>
      </c>
      <c r="AY740" s="105">
        <v>1</v>
      </c>
      <c r="AZ740" s="105" t="str">
        <f>IF(COUNTIFS($Z$350,"&lt;&gt;"&amp;""),$Z$350,"")</f>
        <v/>
      </c>
      <c r="BA740" s="105" t="str">
        <f>IF($AZ740="","",ROUND(RIGHT($Z$349,1)/2,0))</f>
        <v/>
      </c>
      <c r="BB740" s="105" t="str">
        <f>IF($AZ740="","",RIGHT($Z$349,1))</f>
        <v/>
      </c>
      <c r="BC740" s="105" t="str">
        <f>IF($AZ740="","",$AD$352)</f>
        <v/>
      </c>
      <c r="BD740" s="105" t="str">
        <f>IF($AZ740="","","DF")</f>
        <v/>
      </c>
      <c r="BE740" s="105" t="str">
        <f>IF(COUNTIFS($Z$350,"&lt;&gt;"&amp;""),ROUND($AE$352/14,1),"")</f>
        <v/>
      </c>
      <c r="BF740" s="105" t="str">
        <f>IF(COUNTIFS($Z$350,"&lt;&gt;"&amp;""),ROUND(($AF$352+$AG$352+$AH$352)/14,1),"")</f>
        <v/>
      </c>
      <c r="BG740" s="105" t="str">
        <f>IF(COUNTIFS($Z$350,"&lt;&gt;"&amp;""),ROUND(($AE$352+$AF$352+$AG$352+$AH$352)/14,1),"")</f>
        <v/>
      </c>
      <c r="BH740" s="105" t="str">
        <f>IF(COUNTIFS($Z$350,"&lt;&gt;"&amp;""),ROUND($AE$352,1),"")</f>
        <v/>
      </c>
      <c r="BI740" s="105" t="str">
        <f>IF(COUNTIFS($Z$350,"&lt;&gt;"&amp;""),ROUND(($AF$352+$AG$352+$AH$352),1),"")</f>
        <v/>
      </c>
      <c r="BJ740" s="105" t="str">
        <f>IF(COUNTIFS($Z$350,"&lt;&gt;"&amp;""),ROUND(($AE$352+$AF$352+$AG$352+$AH$352),1),"")</f>
        <v/>
      </c>
      <c r="BK740" s="105"/>
      <c r="BL740" s="105"/>
      <c r="BM740" s="105"/>
      <c r="BN740" s="105"/>
      <c r="BO740" s="105"/>
      <c r="BP740" s="105"/>
      <c r="BQ740" s="105" t="str">
        <f>IF(COUNTIFS($Z$350,"&lt;&gt;"&amp;""),IF($AK$352&lt;&gt;"",ROUND($AK$352/14,1),""),"")</f>
        <v/>
      </c>
      <c r="BR740" s="105" t="str">
        <f>IF(COUNTIFS($Z$350,"&lt;&gt;"&amp;""),IF($AK$352&lt;&gt;"",ROUND($AK$352,1),""),"")</f>
        <v/>
      </c>
      <c r="BS740" s="105" t="str">
        <f>IF($AZ740="","",$AC$352)</f>
        <v/>
      </c>
      <c r="BT740" s="104" t="str">
        <f>IF(COUNTIFS($Z$350,"&lt;&gt;"&amp;""),$AJ$352,"")</f>
        <v/>
      </c>
      <c r="BU740" s="104" t="str">
        <f>IF($AZ740="","",IF($BG740&lt;&gt;"",$BG740,0)+IF($BM740&lt;&gt;"",$BM740,0)+IF($BQ740&lt;&gt;"",$BQ740,0))</f>
        <v/>
      </c>
      <c r="BV740" s="105" t="str">
        <f>IF($AZ740="","",IF($BJ740&lt;&gt;"",$BJ740,0)+IF($BP740&lt;&gt;"",$BP740,0)+IF($BR740&lt;&gt;"",$BR740,0))</f>
        <v/>
      </c>
      <c r="BW740" s="101" t="str">
        <f t="shared" si="206"/>
        <v/>
      </c>
      <c r="BY740" s="4"/>
      <c r="BZ740" s="4"/>
      <c r="CA740" s="4"/>
      <c r="CB740" s="4"/>
      <c r="CC740" s="4"/>
      <c r="CD740" s="4"/>
      <c r="CE740" s="4"/>
      <c r="CF740" s="4"/>
      <c r="CG740" s="5"/>
      <c r="CH740" s="5"/>
      <c r="CI740" s="5"/>
      <c r="CJ740" s="4"/>
      <c r="CK740" s="4"/>
      <c r="CL740" s="4"/>
      <c r="CM740" s="4"/>
      <c r="CN740" s="4"/>
      <c r="CO740" s="4"/>
      <c r="CP740" s="4"/>
      <c r="CQ740" s="4"/>
      <c r="CR740" s="4"/>
      <c r="CS740" s="5"/>
      <c r="CT740" s="5"/>
    </row>
    <row r="741" spans="1:98" ht="21" hidden="1" customHeight="1" x14ac:dyDescent="0.25">
      <c r="AX741" s="218" t="str">
        <f>$Z$355</f>
        <v/>
      </c>
      <c r="AY741" s="101">
        <v>2</v>
      </c>
      <c r="AZ741" s="105" t="str">
        <f>IF(COUNTIFS($Z$353,"&lt;&gt;"&amp;""),$Z$353,"")</f>
        <v/>
      </c>
      <c r="BA741" s="105" t="str">
        <f>IF($AZ741="","",ROUND(RIGHT($Z$349,1)/2,0))</f>
        <v/>
      </c>
      <c r="BB741" s="105" t="str">
        <f>IF($AZ741="","",RIGHT($Z$349,1))</f>
        <v/>
      </c>
      <c r="BC741" s="105" t="str">
        <f>IF($AZ741="","",$AD$355)</f>
        <v/>
      </c>
      <c r="BD741" s="105" t="str">
        <f>IF($AZ741="","","DF")</f>
        <v/>
      </c>
      <c r="BE741" s="105" t="str">
        <f>IF(COUNTIFS($Z$353,"&lt;&gt;"&amp;""),ROUND($AE$355/14,1),"")</f>
        <v/>
      </c>
      <c r="BF741" s="105" t="str">
        <f>IF(COUNTIFS($Z$353,"&lt;&gt;"&amp;""),ROUND(($AF$355+$AG$355+$AH$355)/14,1),"")</f>
        <v/>
      </c>
      <c r="BG741" s="105" t="str">
        <f>IF(COUNTIFS($Z$353,"&lt;&gt;"&amp;""),ROUND(($AE$355+$AF$355+$AG$355+$AH$355)/14,1),"")</f>
        <v/>
      </c>
      <c r="BH741" s="105" t="str">
        <f>IF(COUNTIFS($Z$353,"&lt;&gt;"&amp;""),ROUND($AE$355,1),"")</f>
        <v/>
      </c>
      <c r="BI741" s="105" t="str">
        <f>IF(COUNTIFS($Z$353,"&lt;&gt;"&amp;""),ROUND(($AF$355+$AG$355+$AH$355),1),"")</f>
        <v/>
      </c>
      <c r="BJ741" s="105" t="str">
        <f>IF(COUNTIFS($Z$353,"&lt;&gt;"&amp;""),ROUND(($AE$355+$AF$355+$AG$355+$AH$355),1),"")</f>
        <v/>
      </c>
      <c r="BK741" s="101"/>
      <c r="BL741" s="105"/>
      <c r="BM741" s="105"/>
      <c r="BN741" s="101"/>
      <c r="BO741" s="105"/>
      <c r="BP741" s="105"/>
      <c r="BQ741" s="105" t="str">
        <f>IF(COUNTIFS($Z$353,"&lt;&gt;"&amp;""),IF($AK$355&lt;&gt;"",ROUND($AK$355/14,1),""),"")</f>
        <v/>
      </c>
      <c r="BR741" s="105" t="str">
        <f>IF(COUNTIFS($Z$353,"&lt;&gt;"&amp;""),IF($AK$355&lt;&gt;"",ROUND($AK$355,1),""),"")</f>
        <v/>
      </c>
      <c r="BS741" s="105" t="str">
        <f>IF($AZ741="","",$AC$355)</f>
        <v/>
      </c>
      <c r="BT741" s="104" t="str">
        <f>IF(COUNTIFS($Z$353,"&lt;&gt;"&amp;""),$AJ$355,"")</f>
        <v/>
      </c>
      <c r="BU741" s="104" t="str">
        <f t="shared" ref="BU741:BU743" si="219">IF($AZ741="","",IF($BG741&lt;&gt;"",$BG741,0)+IF($BM741&lt;&gt;"",$BM741,0)+IF($BQ741&lt;&gt;"",$BQ741,0))</f>
        <v/>
      </c>
      <c r="BV741" s="105" t="str">
        <f t="shared" ref="BV741:BV743" si="220">IF($AZ741="","",IF($BJ741&lt;&gt;"",$BJ741,0)+IF($BP741&lt;&gt;"",$BP741,0)+IF($BR741&lt;&gt;"",$BR741,0))</f>
        <v/>
      </c>
      <c r="BW741" s="101" t="str">
        <f t="shared" si="206"/>
        <v/>
      </c>
      <c r="BY741" s="4"/>
      <c r="BZ741" s="4"/>
      <c r="CA741" s="4"/>
      <c r="CB741" s="4"/>
      <c r="CC741" s="4"/>
      <c r="CD741" s="4"/>
      <c r="CE741" s="4"/>
      <c r="CF741" s="4"/>
      <c r="CG741" s="5"/>
      <c r="CH741" s="5"/>
      <c r="CI741" s="5"/>
      <c r="CJ741" s="4"/>
      <c r="CK741" s="4"/>
      <c r="CL741" s="4"/>
      <c r="CM741" s="4"/>
      <c r="CN741" s="4"/>
      <c r="CO741" s="4"/>
      <c r="CP741" s="4"/>
      <c r="CQ741" s="4"/>
      <c r="CR741" s="4"/>
      <c r="CS741" s="5"/>
      <c r="CT741" s="5"/>
    </row>
    <row r="742" spans="1:98" ht="21" hidden="1" customHeight="1" x14ac:dyDescent="0.25">
      <c r="AX742" s="218" t="str">
        <f>$Z$358</f>
        <v/>
      </c>
      <c r="AY742" s="101">
        <v>3</v>
      </c>
      <c r="AZ742" s="105" t="str">
        <f>IF(COUNTIFS($Z$356,"&lt;&gt;"&amp;""),$Z$356,"")</f>
        <v/>
      </c>
      <c r="BA742" s="105" t="str">
        <f>IF($AZ742="","",ROUND(RIGHT($Z$349,1)/2,0))</f>
        <v/>
      </c>
      <c r="BB742" s="105" t="str">
        <f>IF($AZ742="","",RIGHT($Z$349,1))</f>
        <v/>
      </c>
      <c r="BC742" s="105" t="str">
        <f>IF($AZ742="","",$AD$358)</f>
        <v/>
      </c>
      <c r="BD742" s="105" t="str">
        <f>IF($AZ742="","","DF")</f>
        <v/>
      </c>
      <c r="BE742" s="105" t="str">
        <f>IF(COUNTIFS($Z$356,"&lt;&gt;"&amp;""),ROUND($AE$358/14,1),"")</f>
        <v/>
      </c>
      <c r="BF742" s="105" t="str">
        <f>IF(COUNTIFS($Z$356,"&lt;&gt;"&amp;""),ROUND(($AF$358+$AG$358+$AH$358)/14,1),"")</f>
        <v/>
      </c>
      <c r="BG742" s="105" t="str">
        <f>IF(COUNTIFS($Z$356,"&lt;&gt;"&amp;""),ROUND(($AE$358+$AF$358+$AG$358+$AH$358)/14,1),"")</f>
        <v/>
      </c>
      <c r="BH742" s="105" t="str">
        <f>IF(COUNTIFS($Z$356,"&lt;&gt;"&amp;""),ROUND($AE$358,1),"")</f>
        <v/>
      </c>
      <c r="BI742" s="105" t="str">
        <f>IF(COUNTIFS($Z$356,"&lt;&gt;"&amp;""),ROUND(($AF$358+$AG$358+$AH$358),1),"")</f>
        <v/>
      </c>
      <c r="BJ742" s="105" t="str">
        <f>IF(COUNTIFS($Z$356,"&lt;&gt;"&amp;""),ROUND(($AE$358+$AF$358+$AG$358+$AH$358),1),"")</f>
        <v/>
      </c>
      <c r="BK742" s="101"/>
      <c r="BL742" s="105"/>
      <c r="BM742" s="105"/>
      <c r="BN742" s="101"/>
      <c r="BO742" s="105"/>
      <c r="BP742" s="105"/>
      <c r="BQ742" s="105" t="str">
        <f>IF(COUNTIFS($Z$356,"&lt;&gt;"&amp;""),IF($AK$358&lt;&gt;"",ROUND($AK$358/14,1),""),"")</f>
        <v/>
      </c>
      <c r="BR742" s="105" t="str">
        <f>IF(COUNTIFS($Z$356,"&lt;&gt;"&amp;""),IF($AK$358&lt;&gt;"",ROUND($AK$358,1),""),"")</f>
        <v/>
      </c>
      <c r="BS742" s="105" t="str">
        <f>IF($AZ742="","",$AC$358)</f>
        <v/>
      </c>
      <c r="BT742" s="104" t="str">
        <f>IF(COUNTIFS($Z$356,"&lt;&gt;"&amp;""),$AJ$358,"")</f>
        <v/>
      </c>
      <c r="BU742" s="104" t="str">
        <f t="shared" si="219"/>
        <v/>
      </c>
      <c r="BV742" s="105" t="str">
        <f t="shared" si="220"/>
        <v/>
      </c>
      <c r="BW742" s="101" t="str">
        <f t="shared" si="206"/>
        <v/>
      </c>
      <c r="BY742" s="4"/>
      <c r="BZ742" s="4"/>
      <c r="CA742" s="4"/>
      <c r="CB742" s="4"/>
      <c r="CC742" s="4"/>
      <c r="CD742" s="4"/>
      <c r="CE742" s="4"/>
      <c r="CF742" s="4"/>
      <c r="CG742" s="5"/>
      <c r="CH742" s="5"/>
      <c r="CI742" s="5"/>
      <c r="CJ742" s="4"/>
      <c r="CK742" s="4"/>
      <c r="CL742" s="4"/>
      <c r="CM742" s="4"/>
      <c r="CN742" s="4"/>
      <c r="CO742" s="4"/>
      <c r="CP742" s="4"/>
      <c r="CQ742" s="4"/>
      <c r="CR742" s="4"/>
      <c r="CS742" s="5"/>
      <c r="CT742" s="5"/>
    </row>
    <row r="743" spans="1:98" ht="21" hidden="1" customHeight="1" x14ac:dyDescent="0.25">
      <c r="AX743" s="218" t="str">
        <f>$Z$361</f>
        <v/>
      </c>
      <c r="AY743" s="101">
        <v>4</v>
      </c>
      <c r="AZ743" s="105" t="str">
        <f>IF(COUNTIFS($Z$359,"&lt;&gt;"&amp;""),$Z$359,"")</f>
        <v/>
      </c>
      <c r="BA743" s="105" t="str">
        <f>IF($AZ743="","",ROUND(RIGHT($Z$349,1)/2,0))</f>
        <v/>
      </c>
      <c r="BB743" s="105" t="str">
        <f>IF($AZ743="","",RIGHT($Z$349,1))</f>
        <v/>
      </c>
      <c r="BC743" s="105" t="str">
        <f>IF($AZ743="","",$AD$361)</f>
        <v/>
      </c>
      <c r="BD743" s="105" t="str">
        <f>IF($AZ743="","","DF")</f>
        <v/>
      </c>
      <c r="BE743" s="105" t="str">
        <f>IF(COUNTIFS($Z$359,"&lt;&gt;"&amp;""),ROUND($AE$361/14,1),"")</f>
        <v/>
      </c>
      <c r="BF743" s="105" t="str">
        <f>IF(COUNTIFS($Z$359,"&lt;&gt;"&amp;""),ROUND(($AF$361+$AG$361+$AH$361)/14,1),"")</f>
        <v/>
      </c>
      <c r="BG743" s="105" t="str">
        <f>IF(COUNTIFS($Z$359,"&lt;&gt;"&amp;""),ROUND(($AE$361+$AF$361+$AG$361+$AH$361)/14,1),"")</f>
        <v/>
      </c>
      <c r="BH743" s="105" t="str">
        <f>IF(COUNTIFS($Z$359,"&lt;&gt;"&amp;""),ROUND($AE$361,1),"")</f>
        <v/>
      </c>
      <c r="BI743" s="105" t="str">
        <f>IF(COUNTIFS($Z$359,"&lt;&gt;"&amp;""),ROUND(($AF$361+$AG$361+$AH$361),1),"")</f>
        <v/>
      </c>
      <c r="BJ743" s="105" t="str">
        <f>IF(COUNTIFS($Z$359,"&lt;&gt;"&amp;""),ROUND(($AE$361+$AF$361+$AG$361+$AH$361),1),"")</f>
        <v/>
      </c>
      <c r="BK743" s="101"/>
      <c r="BL743" s="105"/>
      <c r="BM743" s="105"/>
      <c r="BN743" s="101"/>
      <c r="BO743" s="105"/>
      <c r="BP743" s="105"/>
      <c r="BQ743" s="105" t="str">
        <f>IF(COUNTIFS($Z$359,"&lt;&gt;"&amp;""),IF($AK$361&lt;&gt;"",ROUND($AK$361/14,1),""),"")</f>
        <v/>
      </c>
      <c r="BR743" s="105" t="str">
        <f>IF(COUNTIFS($Z$359,"&lt;&gt;"&amp;""),IF($AK$361&lt;&gt;"",ROUND($AK$361,1),""),"")</f>
        <v/>
      </c>
      <c r="BS743" s="105" t="str">
        <f>IF($AZ743="","",$AC$361)</f>
        <v/>
      </c>
      <c r="BT743" s="104" t="str">
        <f>IF(COUNTIFS($Z$359,"&lt;&gt;"&amp;""),$AJ$361,"")</f>
        <v/>
      </c>
      <c r="BU743" s="104" t="str">
        <f t="shared" si="219"/>
        <v/>
      </c>
      <c r="BV743" s="105" t="str">
        <f t="shared" si="220"/>
        <v/>
      </c>
      <c r="BW743" s="101" t="str">
        <f t="shared" si="206"/>
        <v/>
      </c>
      <c r="BY743" s="4"/>
      <c r="BZ743" s="4"/>
      <c r="CA743" s="4"/>
      <c r="CB743" s="4"/>
      <c r="CC743" s="4"/>
      <c r="CD743" s="4"/>
      <c r="CE743" s="4"/>
      <c r="CF743" s="4"/>
      <c r="CG743" s="5"/>
      <c r="CH743" s="5"/>
      <c r="CI743" s="5"/>
      <c r="CJ743" s="4"/>
      <c r="CK743" s="4"/>
      <c r="CL743" s="4"/>
      <c r="CM743" s="4"/>
      <c r="CN743" s="4"/>
      <c r="CO743" s="4"/>
      <c r="CP743" s="4"/>
      <c r="CQ743" s="4"/>
      <c r="CR743" s="4"/>
      <c r="CS743" s="5"/>
      <c r="CT743" s="5"/>
    </row>
    <row r="744" spans="1:98" ht="21" hidden="1" customHeight="1" x14ac:dyDescent="0.25">
      <c r="AX744" s="414" t="s">
        <v>223</v>
      </c>
      <c r="AY744" s="415"/>
      <c r="AZ744" s="415"/>
      <c r="BA744" s="415"/>
      <c r="BB744" s="415"/>
      <c r="BC744" s="415"/>
      <c r="BD744" s="415"/>
      <c r="BE744" s="415"/>
      <c r="BF744" s="415"/>
      <c r="BG744" s="415"/>
      <c r="BH744" s="415"/>
      <c r="BI744" s="415"/>
      <c r="BJ744" s="415"/>
      <c r="BK744" s="415"/>
      <c r="BL744" s="415"/>
      <c r="BM744" s="415"/>
      <c r="BN744" s="415"/>
      <c r="BO744" s="415"/>
      <c r="BP744" s="415"/>
      <c r="BQ744" s="415"/>
      <c r="BR744" s="415"/>
      <c r="BS744" s="415"/>
      <c r="BT744" s="415"/>
      <c r="BU744" s="415"/>
      <c r="BV744" s="416"/>
      <c r="BW744" s="101" t="str">
        <f t="shared" si="206"/>
        <v/>
      </c>
      <c r="BY744" s="4"/>
      <c r="BZ744" s="4"/>
      <c r="CA744" s="4"/>
      <c r="CB744" s="4"/>
      <c r="CC744" s="4"/>
      <c r="CD744" s="4"/>
      <c r="CE744" s="4"/>
      <c r="CF744" s="4"/>
      <c r="CG744" s="5"/>
      <c r="CH744" s="5"/>
      <c r="CI744" s="5"/>
      <c r="CJ744" s="4"/>
      <c r="CK744" s="4"/>
      <c r="CL744" s="4"/>
      <c r="CM744" s="4"/>
      <c r="CN744" s="4"/>
      <c r="CO744" s="4"/>
      <c r="CP744" s="4"/>
      <c r="CQ744" s="4"/>
      <c r="CR744" s="4"/>
      <c r="CS744" s="5"/>
      <c r="CT744" s="5"/>
    </row>
    <row r="745" spans="1:98" ht="21" hidden="1" customHeight="1" x14ac:dyDescent="0.25">
      <c r="AX745" s="218" t="str">
        <f>$AL$352</f>
        <v>L021.23.08.f11-01</v>
      </c>
      <c r="AY745" s="105">
        <v>1</v>
      </c>
      <c r="AZ745" s="105" t="str">
        <f>IF(COUNTIFS($AL$350,"&lt;&gt;"&amp;""),$AL$350,"")</f>
        <v>Voluntariat</v>
      </c>
      <c r="BA745" s="105">
        <f>IF($AZ745="","",ROUND(RIGHT($AL$349,1)/2,0))</f>
        <v>4</v>
      </c>
      <c r="BB745" s="105" t="str">
        <f>IF($AZ745="","",RIGHT($AL$349,1))</f>
        <v>8</v>
      </c>
      <c r="BC745" s="105" t="str">
        <f>IF($AZ745="","",$AP$352)</f>
        <v>C</v>
      </c>
      <c r="BD745" s="105" t="str">
        <f>IF($AZ745="","","DF")</f>
        <v>DF</v>
      </c>
      <c r="BE745" s="105">
        <f>IF(COUNTIFS($AL$350,"&lt;&gt;"&amp;""),ROUND($AQ$352/14,1),"")</f>
        <v>0</v>
      </c>
      <c r="BF745" s="105">
        <f>IF(COUNTIFS($AL$350,"&lt;&gt;"&amp;""),ROUND(($AR$352+$AS$352+$AT$352)/14,1),"")</f>
        <v>2</v>
      </c>
      <c r="BG745" s="105">
        <f>IF(COUNTIFS($AL$350,"&lt;&gt;"&amp;""),ROUND(($AQ$352+$AR$352+$AS$352+$AT$352)/14,1),"")</f>
        <v>2</v>
      </c>
      <c r="BH745" s="105">
        <f>IF(COUNTIFS($AL$350,"&lt;&gt;"&amp;""),ROUND($AQ$352,1),"")</f>
        <v>0</v>
      </c>
      <c r="BI745" s="105">
        <f>IF(COUNTIFS($AL$350,"&lt;&gt;"&amp;""),ROUND(($AR$352+$AS$352+$AT$352),1),"")</f>
        <v>28</v>
      </c>
      <c r="BJ745" s="105">
        <f>IF(COUNTIFS($AL$350,"&lt;&gt;"&amp;""),ROUND(($AQ$352+$AR$352+$AS$352+$AT$352),1),"")</f>
        <v>28</v>
      </c>
      <c r="BK745" s="105"/>
      <c r="BL745" s="105"/>
      <c r="BM745" s="105"/>
      <c r="BN745" s="105"/>
      <c r="BO745" s="105"/>
      <c r="BP745" s="105"/>
      <c r="BQ745" s="105">
        <f>IF(COUNTIFS($AL$350,"&lt;&gt;"&amp;""),IF($AW$352&lt;&gt;"",ROUND($AW$352/14,1),""),"")</f>
        <v>1.6</v>
      </c>
      <c r="BR745" s="105">
        <f>IF(COUNTIFS($AL$350,"&lt;&gt;"&amp;""),IF($AW$352&lt;&gt;"",ROUND($AW$352,1),""),"")</f>
        <v>22</v>
      </c>
      <c r="BS745" s="105">
        <f>IF($AZ745="","",$AO$352)</f>
        <v>2</v>
      </c>
      <c r="BT745" s="104" t="str">
        <f>IF(COUNTIFS($AL$350,"&lt;&gt;"&amp;""),$AV$352,"")</f>
        <v>f</v>
      </c>
      <c r="BU745" s="104">
        <f>IF($AZ745="","",IF($BG745&lt;&gt;"",$BG745,0)+IF($BM745&lt;&gt;"",$BM745,0)+IF($BQ745&lt;&gt;"",$BQ745,0))</f>
        <v>3.6</v>
      </c>
      <c r="BV745" s="105">
        <f>IF($AZ745="","",IF($BJ745&lt;&gt;"",$BJ745,0)+IF($BP745&lt;&gt;"",$BP745,0)+IF($BR745&lt;&gt;"",$BR745,0))</f>
        <v>50</v>
      </c>
      <c r="BW745" s="101" t="str">
        <f t="shared" si="206"/>
        <v>2026</v>
      </c>
      <c r="BY745" s="4"/>
      <c r="BZ745" s="4"/>
      <c r="CA745" s="4"/>
      <c r="CB745" s="4"/>
      <c r="CC745" s="4"/>
      <c r="CD745" s="4"/>
      <c r="CE745" s="4"/>
      <c r="CF745" s="4"/>
      <c r="CG745" s="5"/>
      <c r="CH745" s="5"/>
      <c r="CI745" s="5"/>
      <c r="CJ745" s="4"/>
      <c r="CK745" s="4"/>
      <c r="CL745" s="4"/>
      <c r="CM745" s="4"/>
      <c r="CN745" s="4"/>
      <c r="CO745" s="4"/>
      <c r="CP745" s="4"/>
      <c r="CQ745" s="4"/>
      <c r="CR745" s="4"/>
      <c r="CS745" s="5"/>
      <c r="CT745" s="5"/>
    </row>
    <row r="746" spans="1:98" ht="21" hidden="1" customHeight="1" x14ac:dyDescent="0.25">
      <c r="AX746" s="218" t="str">
        <f>$AL$355</f>
        <v/>
      </c>
      <c r="AY746" s="101">
        <v>2</v>
      </c>
      <c r="AZ746" s="105" t="str">
        <f>IF(COUNTIFS($AL$353,"&lt;&gt;"&amp;""),$AL$353,"")</f>
        <v/>
      </c>
      <c r="BA746" s="105" t="str">
        <f>IF($AZ746="","",ROUND(RIGHT($AL$349,1)/2,0))</f>
        <v/>
      </c>
      <c r="BB746" s="105" t="str">
        <f>IF($AZ746="","",RIGHT($AL$349,1))</f>
        <v/>
      </c>
      <c r="BC746" s="105" t="str">
        <f>IF($AZ746="","",$AP$355)</f>
        <v/>
      </c>
      <c r="BD746" s="105" t="str">
        <f>IF($AZ746="","","DF")</f>
        <v/>
      </c>
      <c r="BE746" s="105" t="str">
        <f>IF(COUNTIFS($AL$353,"&lt;&gt;"&amp;""),ROUND($AQ$355/14,1),"")</f>
        <v/>
      </c>
      <c r="BF746" s="105" t="str">
        <f>IF(COUNTIFS($AL$353,"&lt;&gt;"&amp;""),ROUND(($AR$355+$AS$355+$AT$355)/14,1),"")</f>
        <v/>
      </c>
      <c r="BG746" s="105" t="str">
        <f>IF(COUNTIFS($AL$353,"&lt;&gt;"&amp;""),ROUND(($AQ$355+$AR$355+$AS$355+$AT$355)/14,1),"")</f>
        <v/>
      </c>
      <c r="BH746" s="105" t="str">
        <f>IF(COUNTIFS($AL$353,"&lt;&gt;"&amp;""),ROUND($AQ$355,1),"")</f>
        <v/>
      </c>
      <c r="BI746" s="105" t="str">
        <f>IF(COUNTIFS($AL$353,"&lt;&gt;"&amp;""),ROUND(($AR$355+$AS$355+$AT$355),1),"")</f>
        <v/>
      </c>
      <c r="BJ746" s="105" t="str">
        <f>IF(COUNTIFS($AL$353,"&lt;&gt;"&amp;""),ROUND(($AQ$355+$AR$355+$AS$355+$AT$355),1),"")</f>
        <v/>
      </c>
      <c r="BK746" s="101"/>
      <c r="BL746" s="105"/>
      <c r="BM746" s="105"/>
      <c r="BN746" s="101"/>
      <c r="BO746" s="105"/>
      <c r="BP746" s="105"/>
      <c r="BQ746" s="105" t="str">
        <f>IF(COUNTIFS($AL$353,"&lt;&gt;"&amp;""),IF($AW$355&lt;&gt;"",ROUND($AW$355/14,1),""),"")</f>
        <v/>
      </c>
      <c r="BR746" s="105" t="str">
        <f>IF(COUNTIFS($AL$353,"&lt;&gt;"&amp;""),IF($AW$355&lt;&gt;"",ROUND($AW$355,1),""),"")</f>
        <v/>
      </c>
      <c r="BS746" s="105" t="str">
        <f>IF($AZ746="","",$AO$355)</f>
        <v/>
      </c>
      <c r="BT746" s="104" t="str">
        <f>IF(COUNTIFS($AL$353,"&lt;&gt;"&amp;""),$AV$355,"")</f>
        <v/>
      </c>
      <c r="BU746" s="104" t="str">
        <f t="shared" ref="BU746:BU748" si="221">IF($AZ746="","",IF($BG746&lt;&gt;"",$BG746,0)+IF($BM746&lt;&gt;"",$BM746,0)+IF($BQ746&lt;&gt;"",$BQ746,0))</f>
        <v/>
      </c>
      <c r="BV746" s="105" t="str">
        <f t="shared" ref="BV746:BV748" si="222">IF($AZ746="","",IF($BJ746&lt;&gt;"",$BJ746,0)+IF($BP746&lt;&gt;"",$BP746,0)+IF($BR746&lt;&gt;"",$BR746,0))</f>
        <v/>
      </c>
      <c r="BW746" s="101" t="str">
        <f t="shared" si="206"/>
        <v/>
      </c>
      <c r="BY746" s="4"/>
      <c r="BZ746" s="4"/>
      <c r="CA746" s="4"/>
      <c r="CB746" s="4"/>
      <c r="CC746" s="4"/>
      <c r="CD746" s="4"/>
      <c r="CE746" s="4"/>
      <c r="CF746" s="4"/>
      <c r="CG746" s="5"/>
      <c r="CH746" s="5"/>
      <c r="CI746" s="5"/>
      <c r="CJ746" s="4"/>
      <c r="CK746" s="4"/>
      <c r="CL746" s="4"/>
      <c r="CM746" s="4"/>
      <c r="CN746" s="4"/>
      <c r="CO746" s="4"/>
      <c r="CP746" s="4"/>
      <c r="CQ746" s="4"/>
      <c r="CR746" s="4"/>
      <c r="CS746" s="5"/>
      <c r="CT746" s="5"/>
    </row>
    <row r="747" spans="1:98" ht="21" hidden="1" customHeight="1" x14ac:dyDescent="0.25">
      <c r="AX747" s="218" t="str">
        <f>$AL$358</f>
        <v/>
      </c>
      <c r="AY747" s="101">
        <v>3</v>
      </c>
      <c r="AZ747" s="105" t="str">
        <f>IF(COUNTIFS($AL$356,"&lt;&gt;"&amp;""),$AL$356,"")</f>
        <v/>
      </c>
      <c r="BA747" s="105" t="str">
        <f>IF($AZ747="","",ROUND(RIGHT($AL$349,1)/2,0))</f>
        <v/>
      </c>
      <c r="BB747" s="105" t="str">
        <f>IF($AZ747="","",RIGHT($AL$349,1))</f>
        <v/>
      </c>
      <c r="BC747" s="105" t="str">
        <f>IF($AZ747="","",$AP$358)</f>
        <v/>
      </c>
      <c r="BD747" s="105" t="str">
        <f>IF($AZ747="","","DF")</f>
        <v/>
      </c>
      <c r="BE747" s="105" t="str">
        <f>IF(COUNTIFS($AL$356,"&lt;&gt;"&amp;""),ROUND($AQ$358/14,1),"")</f>
        <v/>
      </c>
      <c r="BF747" s="105" t="str">
        <f>IF(COUNTIFS($AL$356,"&lt;&gt;"&amp;""),ROUND(($AR$358+$AS$358+$AT$358)/14,1),"")</f>
        <v/>
      </c>
      <c r="BG747" s="105" t="str">
        <f>IF(COUNTIFS($AL$356,"&lt;&gt;"&amp;""),ROUND(($AQ$358+$AR$358+$AS$358+$AT$358)/14,1),"")</f>
        <v/>
      </c>
      <c r="BH747" s="105" t="str">
        <f>IF(COUNTIFS($AL$356,"&lt;&gt;"&amp;""),ROUND($AQ$358,1),"")</f>
        <v/>
      </c>
      <c r="BI747" s="105" t="str">
        <f>IF(COUNTIFS($AL$356,"&lt;&gt;"&amp;""),ROUND(($AR$358+$AS$358+$AT$358),1),"")</f>
        <v/>
      </c>
      <c r="BJ747" s="105" t="str">
        <f>IF(COUNTIFS($AL$356,"&lt;&gt;"&amp;""),ROUND(($AQ$358+$AR$358+$AS$358+$AT$358),1),"")</f>
        <v/>
      </c>
      <c r="BK747" s="101"/>
      <c r="BL747" s="105"/>
      <c r="BM747" s="105"/>
      <c r="BN747" s="101"/>
      <c r="BO747" s="105"/>
      <c r="BP747" s="105"/>
      <c r="BQ747" s="105" t="str">
        <f>IF(COUNTIFS($AL$356,"&lt;&gt;"&amp;""),IF($AW$358&lt;&gt;"",ROUND($AW$358/14,1),""),"")</f>
        <v/>
      </c>
      <c r="BR747" s="105" t="str">
        <f>IF(COUNTIFS($AL$356,"&lt;&gt;"&amp;""),IF($AW$358&lt;&gt;"",ROUND($AW$358,1),""),"")</f>
        <v/>
      </c>
      <c r="BS747" s="105" t="str">
        <f>IF($AZ747="","",$AO$358)</f>
        <v/>
      </c>
      <c r="BT747" s="104" t="str">
        <f>IF(COUNTIFS($AL$356,"&lt;&gt;"&amp;""),$AV$358,"")</f>
        <v/>
      </c>
      <c r="BU747" s="104" t="str">
        <f t="shared" si="221"/>
        <v/>
      </c>
      <c r="BV747" s="105" t="str">
        <f t="shared" si="222"/>
        <v/>
      </c>
      <c r="BW747" s="101" t="str">
        <f t="shared" si="206"/>
        <v/>
      </c>
      <c r="BY747" s="4"/>
      <c r="BZ747" s="4"/>
      <c r="CA747" s="4"/>
      <c r="CB747" s="4"/>
      <c r="CC747" s="4"/>
      <c r="CD747" s="4"/>
      <c r="CE747" s="4"/>
      <c r="CF747" s="4"/>
      <c r="CG747" s="5"/>
      <c r="CH747" s="5"/>
      <c r="CI747" s="5"/>
      <c r="CJ747" s="4"/>
      <c r="CK747" s="4"/>
      <c r="CL747" s="4"/>
      <c r="CM747" s="4"/>
      <c r="CN747" s="4"/>
      <c r="CO747" s="4"/>
      <c r="CP747" s="4"/>
      <c r="CQ747" s="4"/>
      <c r="CR747" s="4"/>
      <c r="CS747" s="5"/>
      <c r="CT747" s="5"/>
    </row>
    <row r="748" spans="1:98" ht="21" hidden="1" customHeight="1" x14ac:dyDescent="0.25">
      <c r="AX748" s="218" t="str">
        <f>$AL$361</f>
        <v/>
      </c>
      <c r="AY748" s="101">
        <v>4</v>
      </c>
      <c r="AZ748" s="105" t="str">
        <f>IF(COUNTIFS($AL$359,"&lt;&gt;"&amp;""),$AL$359,"")</f>
        <v/>
      </c>
      <c r="BA748" s="105" t="str">
        <f>IF($AZ748="","",ROUND(RIGHT($AL$349,1)/2,0))</f>
        <v/>
      </c>
      <c r="BB748" s="105" t="str">
        <f>IF($AZ748="","",RIGHT($AL$349,1))</f>
        <v/>
      </c>
      <c r="BC748" s="105" t="str">
        <f>IF($AZ748="","",$AP$361)</f>
        <v/>
      </c>
      <c r="BD748" s="105" t="str">
        <f>IF($AZ748="","","DF")</f>
        <v/>
      </c>
      <c r="BE748" s="105" t="str">
        <f>IF(COUNTIFS($AL$359,"&lt;&gt;"&amp;""),ROUND($AQ$361/14,1),"")</f>
        <v/>
      </c>
      <c r="BF748" s="105" t="str">
        <f>IF(COUNTIFS($AL$359,"&lt;&gt;"&amp;""),ROUND(($AR$361+$AS$361+$AT$361)/14,1),"")</f>
        <v/>
      </c>
      <c r="BG748" s="105" t="str">
        <f>IF(COUNTIFS($AL$359,"&lt;&gt;"&amp;""),ROUND(($AQ$361+$AR$361+$AS$361+$AT$361)/14,1),"")</f>
        <v/>
      </c>
      <c r="BH748" s="105" t="str">
        <f>IF(COUNTIFS($AL$359,"&lt;&gt;"&amp;""),ROUND($AQ$361,1),"")</f>
        <v/>
      </c>
      <c r="BI748" s="105" t="str">
        <f>IF(COUNTIFS($AL$359,"&lt;&gt;"&amp;""),ROUND(($AR$361+$AS$361+$AT$361),1),"")</f>
        <v/>
      </c>
      <c r="BJ748" s="105" t="str">
        <f>IF(COUNTIFS($AL$359,"&lt;&gt;"&amp;""),ROUND(($AQ$361+$AR$361+$AS$361+$AT$361),1),"")</f>
        <v/>
      </c>
      <c r="BK748" s="101"/>
      <c r="BL748" s="105"/>
      <c r="BM748" s="105"/>
      <c r="BN748" s="101"/>
      <c r="BO748" s="105"/>
      <c r="BP748" s="105"/>
      <c r="BQ748" s="105" t="str">
        <f>IF(COUNTIFS($AL$359,"&lt;&gt;"&amp;""),IF($AW$361&lt;&gt;"",ROUND($AW$361/14,1),""),"")</f>
        <v/>
      </c>
      <c r="BR748" s="105" t="str">
        <f>IF(COUNTIFS($AL$359,"&lt;&gt;"&amp;""),IF($AW$361&lt;&gt;"",ROUND($AW$361,1),""),"")</f>
        <v/>
      </c>
      <c r="BS748" s="105" t="str">
        <f>IF($AZ748="","",$AO$361)</f>
        <v/>
      </c>
      <c r="BT748" s="104" t="str">
        <f>IF(COUNTIFS($AL$359,"&lt;&gt;"&amp;""),$AV$361,"")</f>
        <v/>
      </c>
      <c r="BU748" s="104" t="str">
        <f t="shared" si="221"/>
        <v/>
      </c>
      <c r="BV748" s="105" t="str">
        <f t="shared" si="222"/>
        <v/>
      </c>
      <c r="BW748" s="101" t="str">
        <f t="shared" si="206"/>
        <v/>
      </c>
      <c r="BY748" s="4"/>
      <c r="BZ748" s="4"/>
      <c r="CA748" s="4"/>
      <c r="CB748" s="4"/>
      <c r="CC748" s="4"/>
      <c r="CD748" s="4"/>
      <c r="CE748" s="4"/>
      <c r="CF748" s="4"/>
      <c r="CG748" s="5"/>
      <c r="CH748" s="5"/>
      <c r="CI748" s="5"/>
      <c r="CJ748" s="4"/>
      <c r="CK748" s="4"/>
      <c r="CL748" s="4"/>
      <c r="CM748" s="4"/>
      <c r="CN748" s="4"/>
      <c r="CO748" s="4"/>
      <c r="CP748" s="4"/>
      <c r="CQ748" s="4"/>
      <c r="CR748" s="4"/>
      <c r="CS748" s="5"/>
      <c r="CT748" s="5"/>
    </row>
    <row r="749" spans="1:98" ht="21" hidden="1" customHeight="1" x14ac:dyDescent="0.25">
      <c r="BW749" s="101" t="str">
        <f t="shared" si="206"/>
        <v/>
      </c>
    </row>
    <row r="750" spans="1:98" s="220" customFormat="1" ht="21" hidden="1" customHeight="1" x14ac:dyDescent="0.25">
      <c r="A750" s="6"/>
      <c r="B750" s="4"/>
      <c r="C750" s="4"/>
      <c r="D750" s="4"/>
      <c r="E750" s="4"/>
      <c r="F750" s="4"/>
      <c r="G750" s="4"/>
      <c r="H750" s="4"/>
      <c r="I750" s="4"/>
      <c r="J750" s="4"/>
      <c r="K750" s="4"/>
      <c r="L750" s="5"/>
      <c r="M750" s="5"/>
      <c r="N750" s="4"/>
      <c r="O750" s="286"/>
      <c r="P750" s="4"/>
      <c r="Q750" s="4"/>
      <c r="R750" s="4"/>
      <c r="S750" s="4"/>
      <c r="T750" s="4"/>
      <c r="U750" s="4"/>
      <c r="V750" s="4"/>
      <c r="W750" s="4"/>
      <c r="X750" s="5"/>
      <c r="Y750" s="5"/>
      <c r="Z750" s="4"/>
      <c r="AA750" s="4"/>
      <c r="AB750" s="4"/>
      <c r="AC750" s="4"/>
      <c r="AD750" s="4"/>
      <c r="AE750" s="4"/>
      <c r="AF750" s="4"/>
      <c r="AG750" s="4"/>
      <c r="AH750" s="4"/>
      <c r="AI750" s="4"/>
      <c r="AJ750" s="5"/>
      <c r="AK750" s="5"/>
      <c r="AL750" s="4"/>
      <c r="AM750" s="4"/>
      <c r="AN750" s="4"/>
      <c r="AO750" s="4"/>
      <c r="AP750" s="4"/>
      <c r="AQ750" s="4"/>
      <c r="AR750" s="4"/>
      <c r="AS750" s="4"/>
      <c r="AT750" s="4"/>
      <c r="AU750" s="4"/>
      <c r="AV750" s="5"/>
      <c r="AW750" s="5"/>
      <c r="BW750" s="101" t="str">
        <f t="shared" si="206"/>
        <v/>
      </c>
    </row>
    <row r="751" spans="1:98" ht="21" hidden="1" customHeight="1" x14ac:dyDescent="0.25">
      <c r="A751" s="220"/>
      <c r="B751" s="221"/>
      <c r="C751" s="221"/>
      <c r="D751" s="221"/>
      <c r="E751" s="221"/>
      <c r="F751" s="221"/>
      <c r="G751" s="221"/>
      <c r="H751" s="221"/>
      <c r="I751" s="221"/>
      <c r="J751" s="221"/>
      <c r="K751" s="221"/>
      <c r="L751" s="222"/>
      <c r="M751" s="222"/>
      <c r="N751" s="221"/>
      <c r="O751" s="304"/>
      <c r="P751" s="221"/>
      <c r="Q751" s="221"/>
      <c r="R751" s="221"/>
      <c r="S751" s="221"/>
      <c r="T751" s="221"/>
      <c r="U751" s="221"/>
      <c r="V751" s="221"/>
      <c r="W751" s="221"/>
      <c r="X751" s="222"/>
      <c r="Y751" s="222"/>
      <c r="Z751" s="221"/>
      <c r="AA751" s="221"/>
      <c r="AB751" s="221"/>
      <c r="AC751" s="221"/>
      <c r="AD751" s="221"/>
      <c r="AE751" s="221"/>
      <c r="AF751" s="221"/>
      <c r="AG751" s="221"/>
      <c r="AH751" s="221"/>
      <c r="AI751" s="221"/>
      <c r="AJ751" s="222"/>
      <c r="AK751" s="222"/>
      <c r="AL751" s="221"/>
      <c r="AM751" s="221"/>
      <c r="AN751" s="221"/>
      <c r="AO751" s="221"/>
      <c r="AP751" s="221"/>
      <c r="AQ751" s="221"/>
      <c r="AR751" s="221"/>
      <c r="AS751" s="221"/>
      <c r="AT751" s="221"/>
      <c r="AU751" s="221"/>
      <c r="AV751" s="222"/>
      <c r="AW751" s="222"/>
      <c r="AX751" s="414" t="s">
        <v>224</v>
      </c>
      <c r="AY751" s="417"/>
      <c r="AZ751" s="417"/>
      <c r="BA751" s="417"/>
      <c r="BB751" s="417"/>
      <c r="BC751" s="417"/>
      <c r="BD751" s="417"/>
      <c r="BE751" s="417"/>
      <c r="BF751" s="417"/>
      <c r="BG751" s="417"/>
      <c r="BH751" s="417"/>
      <c r="BI751" s="417"/>
      <c r="BJ751" s="417"/>
      <c r="BK751" s="417"/>
      <c r="BL751" s="417"/>
      <c r="BM751" s="417"/>
      <c r="BN751" s="417"/>
      <c r="BO751" s="417"/>
      <c r="BP751" s="417"/>
      <c r="BQ751" s="417"/>
      <c r="BR751" s="417"/>
      <c r="BS751" s="417"/>
      <c r="BT751" s="417"/>
      <c r="BU751" s="417"/>
      <c r="BV751" s="418"/>
      <c r="BW751" s="101" t="str">
        <f t="shared" si="206"/>
        <v/>
      </c>
    </row>
    <row r="752" spans="1:98" ht="21" hidden="1" customHeight="1" x14ac:dyDescent="0.25">
      <c r="AX752" s="414" t="s">
        <v>216</v>
      </c>
      <c r="AY752" s="415"/>
      <c r="AZ752" s="415"/>
      <c r="BA752" s="415"/>
      <c r="BB752" s="415"/>
      <c r="BC752" s="415"/>
      <c r="BD752" s="415"/>
      <c r="BE752" s="415"/>
      <c r="BF752" s="415"/>
      <c r="BG752" s="415"/>
      <c r="BH752" s="415"/>
      <c r="BI752" s="415"/>
      <c r="BJ752" s="415"/>
      <c r="BK752" s="415"/>
      <c r="BL752" s="415"/>
      <c r="BM752" s="415"/>
      <c r="BN752" s="415"/>
      <c r="BO752" s="415"/>
      <c r="BP752" s="415"/>
      <c r="BQ752" s="415"/>
      <c r="BR752" s="415"/>
      <c r="BS752" s="415"/>
      <c r="BT752" s="415"/>
      <c r="BU752" s="415"/>
      <c r="BV752" s="416"/>
      <c r="BW752" s="101" t="str">
        <f t="shared" si="206"/>
        <v/>
      </c>
      <c r="BY752" s="4"/>
      <c r="BZ752" s="4"/>
      <c r="CA752" s="4"/>
      <c r="CB752" s="4"/>
      <c r="CC752" s="4"/>
      <c r="CD752" s="4"/>
      <c r="CE752" s="4"/>
      <c r="CF752" s="4"/>
      <c r="CG752" s="5"/>
      <c r="CH752" s="5"/>
      <c r="CI752" s="5"/>
      <c r="CJ752" s="4"/>
      <c r="CK752" s="4"/>
      <c r="CL752" s="4"/>
      <c r="CM752" s="4"/>
      <c r="CN752" s="4"/>
      <c r="CO752" s="4"/>
      <c r="CP752" s="4"/>
      <c r="CQ752" s="4"/>
      <c r="CR752" s="4"/>
      <c r="CS752" s="5"/>
      <c r="CT752" s="5"/>
    </row>
    <row r="753" spans="1:98" s="113" customFormat="1" ht="21" hidden="1" customHeight="1" x14ac:dyDescent="0.3">
      <c r="A753" s="6"/>
      <c r="B753" s="4"/>
      <c r="C753" s="4"/>
      <c r="D753" s="4"/>
      <c r="E753" s="4"/>
      <c r="F753" s="4"/>
      <c r="G753" s="4"/>
      <c r="H753" s="4"/>
      <c r="I753" s="4"/>
      <c r="J753" s="4"/>
      <c r="K753" s="4"/>
      <c r="L753" s="5"/>
      <c r="M753" s="5"/>
      <c r="N753" s="4"/>
      <c r="O753" s="286"/>
      <c r="P753" s="4"/>
      <c r="Q753" s="4"/>
      <c r="R753" s="4"/>
      <c r="S753" s="4"/>
      <c r="T753" s="4"/>
      <c r="U753" s="4"/>
      <c r="V753" s="4"/>
      <c r="W753" s="4"/>
      <c r="X753" s="5"/>
      <c r="Y753" s="5"/>
      <c r="Z753" s="4"/>
      <c r="AA753" s="4"/>
      <c r="AB753" s="4"/>
      <c r="AC753" s="4"/>
      <c r="AD753" s="4"/>
      <c r="AE753" s="4"/>
      <c r="AF753" s="4"/>
      <c r="AG753" s="4"/>
      <c r="AH753" s="4"/>
      <c r="AI753" s="4"/>
      <c r="AJ753" s="5"/>
      <c r="AK753" s="5"/>
      <c r="AL753" s="4"/>
      <c r="AM753" s="4"/>
      <c r="AN753" s="4"/>
      <c r="AO753" s="4"/>
      <c r="AP753" s="4"/>
      <c r="AQ753" s="4"/>
      <c r="AR753" s="4"/>
      <c r="AS753" s="4"/>
      <c r="AT753" s="4"/>
      <c r="AU753" s="4"/>
      <c r="AV753" s="5"/>
      <c r="AW753" s="5"/>
      <c r="AX753" s="213" t="s">
        <v>215</v>
      </c>
      <c r="AY753" s="213" t="s">
        <v>185</v>
      </c>
      <c r="AZ753" s="213" t="s">
        <v>186</v>
      </c>
      <c r="BA753" s="213" t="s">
        <v>191</v>
      </c>
      <c r="BB753" s="213" t="s">
        <v>194</v>
      </c>
      <c r="BC753" s="213" t="s">
        <v>192</v>
      </c>
      <c r="BD753" s="213" t="s">
        <v>193</v>
      </c>
      <c r="BE753" s="213" t="s">
        <v>202</v>
      </c>
      <c r="BF753" s="213" t="s">
        <v>203</v>
      </c>
      <c r="BG753" s="213" t="s">
        <v>207</v>
      </c>
      <c r="BH753" s="213" t="s">
        <v>204</v>
      </c>
      <c r="BI753" s="213" t="s">
        <v>205</v>
      </c>
      <c r="BJ753" s="213" t="s">
        <v>196</v>
      </c>
      <c r="BK753" s="217" t="s">
        <v>201</v>
      </c>
      <c r="BL753" s="217" t="s">
        <v>206</v>
      </c>
      <c r="BM753" s="213" t="s">
        <v>199</v>
      </c>
      <c r="BN753" s="217" t="s">
        <v>208</v>
      </c>
      <c r="BO753" s="217" t="s">
        <v>209</v>
      </c>
      <c r="BP753" s="213" t="s">
        <v>200</v>
      </c>
      <c r="BQ753" s="213" t="s">
        <v>197</v>
      </c>
      <c r="BR753" s="213" t="s">
        <v>198</v>
      </c>
      <c r="BS753" s="213" t="s">
        <v>195</v>
      </c>
      <c r="BT753" s="213" t="s">
        <v>225</v>
      </c>
      <c r="BU753" s="213" t="s">
        <v>210</v>
      </c>
      <c r="BV753" s="213" t="s">
        <v>211</v>
      </c>
      <c r="BW753" s="101" t="e">
        <f t="shared" si="206"/>
        <v>#VALUE!</v>
      </c>
      <c r="BY753" s="114"/>
      <c r="BZ753" s="114"/>
      <c r="CA753" s="114"/>
      <c r="CB753" s="114"/>
      <c r="CC753" s="114"/>
      <c r="CD753" s="114"/>
      <c r="CE753" s="114"/>
      <c r="CF753" s="114"/>
      <c r="CG753" s="114"/>
      <c r="CH753" s="114"/>
      <c r="CI753" s="114"/>
      <c r="CJ753" s="114"/>
      <c r="CK753" s="114"/>
      <c r="CL753" s="114"/>
      <c r="CM753" s="114"/>
      <c r="CN753" s="114"/>
      <c r="CO753" s="114"/>
      <c r="CP753" s="114"/>
      <c r="CQ753" s="114"/>
      <c r="CR753" s="114"/>
      <c r="CS753" s="114"/>
      <c r="CT753" s="114"/>
    </row>
    <row r="754" spans="1:98" ht="21" hidden="1" customHeight="1" x14ac:dyDescent="0.3">
      <c r="A754" s="113"/>
      <c r="B754" s="113"/>
      <c r="C754" s="113"/>
      <c r="D754" s="113"/>
      <c r="E754" s="113"/>
      <c r="F754" s="113"/>
      <c r="G754" s="113"/>
      <c r="H754" s="113"/>
      <c r="I754" s="113"/>
      <c r="J754" s="113"/>
      <c r="K754" s="113"/>
      <c r="L754" s="113"/>
      <c r="M754" s="113"/>
      <c r="N754" s="113"/>
      <c r="O754" s="303"/>
      <c r="P754" s="113"/>
      <c r="Q754" s="113"/>
      <c r="R754" s="113"/>
      <c r="S754" s="113"/>
      <c r="T754" s="113"/>
      <c r="U754" s="113"/>
      <c r="V754" s="113"/>
      <c r="W754" s="113"/>
      <c r="X754" s="113"/>
      <c r="Y754" s="113"/>
      <c r="Z754" s="113"/>
      <c r="AA754" s="113"/>
      <c r="AB754" s="113"/>
      <c r="AC754" s="113"/>
      <c r="AD754" s="113"/>
      <c r="AE754" s="113"/>
      <c r="AF754" s="113"/>
      <c r="AG754" s="113"/>
      <c r="AH754" s="113"/>
      <c r="AI754" s="113"/>
      <c r="AJ754" s="113"/>
      <c r="AK754" s="113"/>
      <c r="AL754" s="113"/>
      <c r="AM754" s="113"/>
      <c r="AN754" s="113"/>
      <c r="AO754" s="113"/>
      <c r="AP754" s="113"/>
      <c r="AQ754" s="113"/>
      <c r="AR754" s="113"/>
      <c r="AS754" s="113"/>
      <c r="AT754" s="113"/>
      <c r="AU754" s="113"/>
      <c r="AV754" s="113"/>
      <c r="AW754" s="113"/>
      <c r="AX754" s="102" t="str">
        <f>IF(COUNTIFS($B$19,"=practic?*"),$B$21,"")</f>
        <v/>
      </c>
      <c r="AY754" s="105">
        <v>1</v>
      </c>
      <c r="AZ754" s="101" t="str">
        <f>IF(COUNTIFS($B$19,"=practic?*"),$B$19,"")</f>
        <v/>
      </c>
      <c r="BA754" s="105" t="str">
        <f t="shared" ref="BA754:BA764" si="223">IF($AZ754="","",ROUND(RIGHT($B$18,1)/2,0))</f>
        <v/>
      </c>
      <c r="BB754" s="105" t="str">
        <f t="shared" ref="BB754:BB764" si="224">IF($AZ754="","",RIGHT($B$18,1))</f>
        <v/>
      </c>
      <c r="BC754" s="105" t="str">
        <f>IF($AZ754="","",$F$21)</f>
        <v/>
      </c>
      <c r="BD754" s="105" t="str">
        <f t="shared" ref="BD754:BD764" si="225">IF($AZ754="","","DI")</f>
        <v/>
      </c>
      <c r="BE754" s="102"/>
      <c r="BF754" s="102"/>
      <c r="BG754" s="102"/>
      <c r="BH754" s="102"/>
      <c r="BI754" s="102"/>
      <c r="BJ754" s="102"/>
      <c r="BK754" s="101">
        <f>ROUND(BN754/14,1)</f>
        <v>0</v>
      </c>
      <c r="BL754" s="102"/>
      <c r="BM754" s="101">
        <f>BK754+BL754</f>
        <v>0</v>
      </c>
      <c r="BN754" s="101" t="str">
        <f>IF(COUNTIFS($B$19,"=practic?*"),K21,"0")</f>
        <v>0</v>
      </c>
      <c r="BO754" s="102"/>
      <c r="BP754" s="101">
        <f>BN754+BO754</f>
        <v>0</v>
      </c>
      <c r="BQ754" s="105" t="str">
        <f>IF(COUNTIF($AZ754,"=practic?*"),IF($M$21&lt;&gt;"",ROUND($M$21/14,1),""),"")</f>
        <v/>
      </c>
      <c r="BR754" s="105" t="str">
        <f>IF(COUNTIF($AZ754,"=practic?*"),IF($M$21&lt;&gt;"",ROUND($M$21,1),""),"")</f>
        <v/>
      </c>
      <c r="BS754" s="105" t="str">
        <f>IF($AZ754="","",$E$21)</f>
        <v/>
      </c>
      <c r="BT754" s="104" t="str">
        <f>IF($AZ754="","",$L$21)</f>
        <v/>
      </c>
      <c r="BU754" s="104" t="str">
        <f t="shared" ref="BU754:BU764" si="226">IF($AZ754="","",IF($BG754&lt;&gt;"",$BG754,0)+IF($BM754&lt;&gt;"",$BM754,0)+IF($BQ754&lt;&gt;"",$BQ754,0))</f>
        <v/>
      </c>
      <c r="BV754" s="105" t="str">
        <f t="shared" ref="BV754:BV764" si="227">IF($AZ754="","",IF($BJ754&lt;&gt;"",$BJ754,0)+IF($BP754&lt;&gt;"",$BP754,0)+IF($BR754&lt;&gt;"",$BR754,0))</f>
        <v/>
      </c>
      <c r="BW754" s="101" t="str">
        <f t="shared" si="206"/>
        <v/>
      </c>
    </row>
    <row r="755" spans="1:98" ht="21" hidden="1" customHeight="1" x14ac:dyDescent="0.25">
      <c r="AX755" s="102" t="str">
        <f>IF(COUNTIFS($B$22,"=practic?*"),$B$24,"")</f>
        <v/>
      </c>
      <c r="AY755" s="101">
        <v>2</v>
      </c>
      <c r="AZ755" s="101" t="str">
        <f>IF(COUNTIFS($B$22,"=practic?*"),$B$22,"")</f>
        <v/>
      </c>
      <c r="BA755" s="105" t="str">
        <f t="shared" si="223"/>
        <v/>
      </c>
      <c r="BB755" s="105" t="str">
        <f t="shared" si="224"/>
        <v/>
      </c>
      <c r="BC755" s="105" t="str">
        <f>IF($AZ755="","",$F$24)</f>
        <v/>
      </c>
      <c r="BD755" s="105" t="str">
        <f t="shared" si="225"/>
        <v/>
      </c>
      <c r="BE755" s="102"/>
      <c r="BF755" s="102"/>
      <c r="BG755" s="102"/>
      <c r="BH755" s="102"/>
      <c r="BI755" s="102"/>
      <c r="BJ755" s="102"/>
      <c r="BK755" s="101" t="e">
        <f t="shared" ref="BK755:BK764" si="228">ROUND(BN755/14,1)</f>
        <v>#VALUE!</v>
      </c>
      <c r="BL755" s="102"/>
      <c r="BM755" s="101" t="e">
        <f t="shared" ref="BM755:BM764" si="229">BK755+BL755</f>
        <v>#VALUE!</v>
      </c>
      <c r="BN755" s="101" t="str">
        <f>IF(COUNTIFS($B$22,"=practic?*"),K24,"")</f>
        <v/>
      </c>
      <c r="BO755" s="102"/>
      <c r="BP755" s="101" t="e">
        <f t="shared" ref="BP755:BP764" si="230">BN755+BO755</f>
        <v>#VALUE!</v>
      </c>
      <c r="BQ755" s="105" t="str">
        <f>IF(COUNTIF($AZ755,"=practic?*"),IF($M$24&lt;&gt;"",ROUND($M$24/14,1),""),"")</f>
        <v/>
      </c>
      <c r="BR755" s="105" t="str">
        <f>IF(COUNTIF($AZ755,"=practic?*"),IF($M$24&lt;&gt;"",ROUND($M$24,1),""),"")</f>
        <v/>
      </c>
      <c r="BS755" s="105" t="str">
        <f>IF($AZ755="","",$E$24)</f>
        <v/>
      </c>
      <c r="BT755" s="104" t="str">
        <f>IF($AZ755="","",$L$24)</f>
        <v/>
      </c>
      <c r="BU755" s="104" t="str">
        <f t="shared" si="226"/>
        <v/>
      </c>
      <c r="BV755" s="105" t="str">
        <f t="shared" si="227"/>
        <v/>
      </c>
      <c r="BW755" s="101" t="str">
        <f t="shared" si="206"/>
        <v/>
      </c>
    </row>
    <row r="756" spans="1:98" ht="21" hidden="1" customHeight="1" x14ac:dyDescent="0.25">
      <c r="AX756" s="102" t="str">
        <f>IF(COUNTIFS($B$25,"=practic?*"),$B$27,"")</f>
        <v/>
      </c>
      <c r="AY756" s="101">
        <v>3</v>
      </c>
      <c r="AZ756" s="101" t="str">
        <f>IF(COUNTIFS($B$25,"=practic?*"),$B$25,"")</f>
        <v/>
      </c>
      <c r="BA756" s="105" t="str">
        <f t="shared" si="223"/>
        <v/>
      </c>
      <c r="BB756" s="105" t="str">
        <f t="shared" si="224"/>
        <v/>
      </c>
      <c r="BC756" s="105" t="str">
        <f>IF($AZ756="","",$F$27)</f>
        <v/>
      </c>
      <c r="BD756" s="105" t="str">
        <f t="shared" si="225"/>
        <v/>
      </c>
      <c r="BE756" s="102"/>
      <c r="BF756" s="102"/>
      <c r="BG756" s="102"/>
      <c r="BH756" s="102"/>
      <c r="BI756" s="102"/>
      <c r="BJ756" s="102"/>
      <c r="BK756" s="101" t="e">
        <f t="shared" si="228"/>
        <v>#VALUE!</v>
      </c>
      <c r="BL756" s="102"/>
      <c r="BM756" s="101" t="e">
        <f t="shared" si="229"/>
        <v>#VALUE!</v>
      </c>
      <c r="BN756" s="101" t="str">
        <f>IF(COUNTIFS($B$25,"=practic?*"),K27,"")</f>
        <v/>
      </c>
      <c r="BO756" s="102"/>
      <c r="BP756" s="101" t="e">
        <f t="shared" si="230"/>
        <v>#VALUE!</v>
      </c>
      <c r="BQ756" s="105" t="str">
        <f>IF(COUNTIF($AZ756,"=practic?*"),IF($M$27&lt;&gt;"",ROUND($M$27/14,1),""),"")</f>
        <v/>
      </c>
      <c r="BR756" s="105" t="str">
        <f>IF(COUNTIF($AZ756,"=practic?*"),IF($M$27&lt;&gt;"",ROUND($M$27,1),""),"")</f>
        <v/>
      </c>
      <c r="BS756" s="105" t="str">
        <f>IF($AZ756="","",$E$27)</f>
        <v/>
      </c>
      <c r="BT756" s="104" t="str">
        <f>IF($AZ756="","",$L$27)</f>
        <v/>
      </c>
      <c r="BU756" s="104" t="str">
        <f t="shared" si="226"/>
        <v/>
      </c>
      <c r="BV756" s="105" t="str">
        <f t="shared" si="227"/>
        <v/>
      </c>
      <c r="BW756" s="101" t="str">
        <f t="shared" si="206"/>
        <v/>
      </c>
    </row>
    <row r="757" spans="1:98" ht="21" hidden="1" customHeight="1" x14ac:dyDescent="0.25">
      <c r="AX757" s="102" t="str">
        <f>IF(COUNTIFS($B$28,"=practic?*"),$B$30,"")</f>
        <v/>
      </c>
      <c r="AY757" s="101">
        <v>4</v>
      </c>
      <c r="AZ757" s="101" t="str">
        <f>IF(COUNTIFS($B$28,"=practic?*"),$B$28,"")</f>
        <v/>
      </c>
      <c r="BA757" s="105" t="str">
        <f t="shared" si="223"/>
        <v/>
      </c>
      <c r="BB757" s="105" t="str">
        <f t="shared" si="224"/>
        <v/>
      </c>
      <c r="BC757" s="105" t="str">
        <f>IF($AZ757="","",$F$30)</f>
        <v/>
      </c>
      <c r="BD757" s="105" t="str">
        <f t="shared" si="225"/>
        <v/>
      </c>
      <c r="BE757" s="102"/>
      <c r="BF757" s="102"/>
      <c r="BG757" s="102"/>
      <c r="BH757" s="102"/>
      <c r="BI757" s="102"/>
      <c r="BJ757" s="102"/>
      <c r="BK757" s="101" t="e">
        <f t="shared" si="228"/>
        <v>#VALUE!</v>
      </c>
      <c r="BL757" s="102"/>
      <c r="BM757" s="101" t="e">
        <f t="shared" si="229"/>
        <v>#VALUE!</v>
      </c>
      <c r="BN757" s="101" t="str">
        <f>IF(COUNTIFS($B$28,"=practic?*"),K30,"")</f>
        <v/>
      </c>
      <c r="BO757" s="102"/>
      <c r="BP757" s="101" t="e">
        <f t="shared" si="230"/>
        <v>#VALUE!</v>
      </c>
      <c r="BQ757" s="105" t="str">
        <f>IF(COUNTIF($AZ757,"=practic?*"),IF($M$30&lt;&gt;"",ROUND($M$30/14,1),""),"")</f>
        <v/>
      </c>
      <c r="BR757" s="105" t="str">
        <f>IF(COUNTIF($AZ757,"=practic?*"),IF($M$30&lt;&gt;"",ROUND($M$30,1),""),"")</f>
        <v/>
      </c>
      <c r="BS757" s="105" t="str">
        <f>IF($AZ757="","",$E$30)</f>
        <v/>
      </c>
      <c r="BT757" s="104" t="str">
        <f>IF($AZ757="","",$L$30)</f>
        <v/>
      </c>
      <c r="BU757" s="104" t="str">
        <f t="shared" si="226"/>
        <v/>
      </c>
      <c r="BV757" s="105" t="str">
        <f t="shared" si="227"/>
        <v/>
      </c>
      <c r="BW757" s="101" t="str">
        <f t="shared" si="206"/>
        <v/>
      </c>
    </row>
    <row r="758" spans="1:98" ht="21" hidden="1" customHeight="1" x14ac:dyDescent="0.25">
      <c r="AX758" s="102" t="str">
        <f>IF(COUNTIFS($B$31,"=practic?*"),$B$33,"")</f>
        <v/>
      </c>
      <c r="AY758" s="101">
        <v>5</v>
      </c>
      <c r="AZ758" s="101" t="str">
        <f>IF(COUNTIFS($B$31,"=practic?*"),$B$31,"")</f>
        <v/>
      </c>
      <c r="BA758" s="105" t="str">
        <f t="shared" si="223"/>
        <v/>
      </c>
      <c r="BB758" s="105" t="str">
        <f t="shared" si="224"/>
        <v/>
      </c>
      <c r="BC758" s="105" t="str">
        <f>IF($AZ758="","",$F$33)</f>
        <v/>
      </c>
      <c r="BD758" s="105" t="str">
        <f t="shared" si="225"/>
        <v/>
      </c>
      <c r="BE758" s="102"/>
      <c r="BF758" s="102"/>
      <c r="BG758" s="102"/>
      <c r="BH758" s="102"/>
      <c r="BI758" s="102"/>
      <c r="BJ758" s="102"/>
      <c r="BK758" s="101" t="e">
        <f t="shared" si="228"/>
        <v>#VALUE!</v>
      </c>
      <c r="BL758" s="102"/>
      <c r="BM758" s="101" t="e">
        <f t="shared" si="229"/>
        <v>#VALUE!</v>
      </c>
      <c r="BN758" s="101" t="str">
        <f>IF(COUNTIFS($B$31,"=practic?*"),K33,"")</f>
        <v/>
      </c>
      <c r="BO758" s="102"/>
      <c r="BP758" s="101" t="e">
        <f t="shared" si="230"/>
        <v>#VALUE!</v>
      </c>
      <c r="BQ758" s="105" t="str">
        <f>IF(COUNTIF($AZ758,"=practic?*"),IF($M$33&lt;&gt;"",ROUND($M$33/14,1),""),"")</f>
        <v/>
      </c>
      <c r="BR758" s="105" t="str">
        <f>IF(COUNTIF($AZ758,"=practic?*"),IF($M$33&lt;&gt;"",ROUND($M$33,1),""),"")</f>
        <v/>
      </c>
      <c r="BS758" s="105" t="str">
        <f>IF($AZ758="","",$E$33)</f>
        <v/>
      </c>
      <c r="BT758" s="104" t="str">
        <f>IF($AZ758="","",$L$33)</f>
        <v/>
      </c>
      <c r="BU758" s="104" t="str">
        <f t="shared" si="226"/>
        <v/>
      </c>
      <c r="BV758" s="105" t="str">
        <f t="shared" si="227"/>
        <v/>
      </c>
      <c r="BW758" s="101" t="str">
        <f t="shared" si="206"/>
        <v/>
      </c>
    </row>
    <row r="759" spans="1:98" ht="21" hidden="1" customHeight="1" x14ac:dyDescent="0.25">
      <c r="AX759" s="102" t="str">
        <f>IF(COUNTIFS($B$34,"=practic?*"),$B$36,"")</f>
        <v/>
      </c>
      <c r="AY759" s="101">
        <v>6</v>
      </c>
      <c r="AZ759" s="101" t="str">
        <f>IF(COUNTIFS($B$34,"=practic?*"),$B$34,"")</f>
        <v/>
      </c>
      <c r="BA759" s="105" t="str">
        <f t="shared" si="223"/>
        <v/>
      </c>
      <c r="BB759" s="105" t="str">
        <f t="shared" si="224"/>
        <v/>
      </c>
      <c r="BC759" s="105" t="str">
        <f>IF($AZ759="","",$F$36)</f>
        <v/>
      </c>
      <c r="BD759" s="105" t="str">
        <f t="shared" si="225"/>
        <v/>
      </c>
      <c r="BE759" s="102"/>
      <c r="BF759" s="102"/>
      <c r="BG759" s="102"/>
      <c r="BH759" s="102"/>
      <c r="BI759" s="102"/>
      <c r="BJ759" s="102"/>
      <c r="BK759" s="101" t="e">
        <f t="shared" si="228"/>
        <v>#VALUE!</v>
      </c>
      <c r="BL759" s="102"/>
      <c r="BM759" s="101" t="e">
        <f t="shared" si="229"/>
        <v>#VALUE!</v>
      </c>
      <c r="BN759" s="101" t="str">
        <f>IF(COUNTIFS($B$34,"=practic?*"),K36,"")</f>
        <v/>
      </c>
      <c r="BO759" s="102"/>
      <c r="BP759" s="101" t="e">
        <f t="shared" si="230"/>
        <v>#VALUE!</v>
      </c>
      <c r="BQ759" s="105" t="str">
        <f>IF(COUNTIF($AZ759,"=practic?*"),IF($M$36&lt;&gt;"",ROUND($M$36/14,1),""),"")</f>
        <v/>
      </c>
      <c r="BR759" s="105" t="str">
        <f>IF(COUNTIF($AZ759,"=practic?*"),IF($M$36&lt;&gt;"",ROUND($M$36,1),""),"")</f>
        <v/>
      </c>
      <c r="BS759" s="105" t="str">
        <f>IF($AZ759="","",$E$36)</f>
        <v/>
      </c>
      <c r="BT759" s="104" t="str">
        <f>IF($AZ759="","",$L$36)</f>
        <v/>
      </c>
      <c r="BU759" s="104" t="str">
        <f t="shared" si="226"/>
        <v/>
      </c>
      <c r="BV759" s="105" t="str">
        <f t="shared" si="227"/>
        <v/>
      </c>
      <c r="BW759" s="101" t="str">
        <f t="shared" si="206"/>
        <v/>
      </c>
    </row>
    <row r="760" spans="1:98" ht="21" hidden="1" customHeight="1" x14ac:dyDescent="0.25">
      <c r="AX760" s="102" t="str">
        <f>IF(COUNTIFS($B$37,"=practic?*"),$B$39,"")</f>
        <v/>
      </c>
      <c r="AY760" s="101">
        <v>7</v>
      </c>
      <c r="AZ760" s="101" t="str">
        <f>IF(COUNTIFS($B$37,"=practic?*"),$B$37,"")</f>
        <v/>
      </c>
      <c r="BA760" s="105" t="str">
        <f t="shared" si="223"/>
        <v/>
      </c>
      <c r="BB760" s="105" t="str">
        <f t="shared" si="224"/>
        <v/>
      </c>
      <c r="BC760" s="105" t="str">
        <f>IF($AZ760="","",$F$39)</f>
        <v/>
      </c>
      <c r="BD760" s="105" t="str">
        <f t="shared" si="225"/>
        <v/>
      </c>
      <c r="BE760" s="102"/>
      <c r="BF760" s="102"/>
      <c r="BG760" s="102"/>
      <c r="BH760" s="102"/>
      <c r="BI760" s="102"/>
      <c r="BJ760" s="102"/>
      <c r="BK760" s="101" t="e">
        <f t="shared" si="228"/>
        <v>#VALUE!</v>
      </c>
      <c r="BL760" s="102"/>
      <c r="BM760" s="101" t="e">
        <f t="shared" si="229"/>
        <v>#VALUE!</v>
      </c>
      <c r="BN760" s="101" t="str">
        <f>IF(COUNTIFS($B$37,"=practic?*"),K39,"")</f>
        <v/>
      </c>
      <c r="BO760" s="102"/>
      <c r="BP760" s="101" t="e">
        <f t="shared" si="230"/>
        <v>#VALUE!</v>
      </c>
      <c r="BQ760" s="105" t="str">
        <f>IF(COUNTIF($AZ760,"=practic?*"),IF($M$39&lt;&gt;"",ROUND($M$39/14,1),""),"")</f>
        <v/>
      </c>
      <c r="BR760" s="105" t="str">
        <f>IF(COUNTIF($AZ760,"=practic?*"),IF($M$39&lt;&gt;"",ROUND($M$39,1),""),"")</f>
        <v/>
      </c>
      <c r="BS760" s="105" t="str">
        <f>IF($AZ760="","",$E$39)</f>
        <v/>
      </c>
      <c r="BT760" s="104" t="str">
        <f>IF($AZ760="","",$L$39)</f>
        <v/>
      </c>
      <c r="BU760" s="104" t="str">
        <f t="shared" si="226"/>
        <v/>
      </c>
      <c r="BV760" s="105" t="str">
        <f t="shared" si="227"/>
        <v/>
      </c>
      <c r="BW760" s="101" t="str">
        <f t="shared" si="206"/>
        <v/>
      </c>
    </row>
    <row r="761" spans="1:98" ht="21" hidden="1" customHeight="1" x14ac:dyDescent="0.25">
      <c r="AX761" s="102" t="str">
        <f>IF(COUNTIFS($B$40,"=practic?*"),$B$42,"")</f>
        <v/>
      </c>
      <c r="AY761" s="101">
        <v>8</v>
      </c>
      <c r="AZ761" s="101" t="str">
        <f>IF(COUNTIFS($B$40,"=practic?*"),$B$40,"")</f>
        <v/>
      </c>
      <c r="BA761" s="105" t="str">
        <f t="shared" si="223"/>
        <v/>
      </c>
      <c r="BB761" s="105" t="str">
        <f t="shared" si="224"/>
        <v/>
      </c>
      <c r="BC761" s="105" t="str">
        <f>IF($AZ761="","",$F$42)</f>
        <v/>
      </c>
      <c r="BD761" s="105" t="str">
        <f t="shared" si="225"/>
        <v/>
      </c>
      <c r="BE761" s="102"/>
      <c r="BF761" s="102"/>
      <c r="BG761" s="102"/>
      <c r="BH761" s="102"/>
      <c r="BI761" s="102"/>
      <c r="BJ761" s="102"/>
      <c r="BK761" s="101" t="e">
        <f t="shared" si="228"/>
        <v>#VALUE!</v>
      </c>
      <c r="BL761" s="102"/>
      <c r="BM761" s="101" t="e">
        <f t="shared" si="229"/>
        <v>#VALUE!</v>
      </c>
      <c r="BN761" s="101" t="str">
        <f>IF(COUNTIFS($B$40,"=practic?*"),K42,"")</f>
        <v/>
      </c>
      <c r="BO761" s="102"/>
      <c r="BP761" s="101" t="e">
        <f t="shared" si="230"/>
        <v>#VALUE!</v>
      </c>
      <c r="BQ761" s="105" t="str">
        <f>IF(COUNTIF($AZ761,"=practic?*"),IF($M$42&lt;&gt;"",ROUND($M$42/14,1),""),"")</f>
        <v/>
      </c>
      <c r="BR761" s="105" t="str">
        <f>IF(COUNTIF($AZ761,"=practic?*"),IF($M$42&lt;&gt;"",ROUND($M$42,1),""),"")</f>
        <v/>
      </c>
      <c r="BS761" s="105" t="str">
        <f>IF($AZ761="","",$E$42)</f>
        <v/>
      </c>
      <c r="BT761" s="104" t="str">
        <f>IF($AZ761="","",$L$42)</f>
        <v/>
      </c>
      <c r="BU761" s="104" t="str">
        <f t="shared" si="226"/>
        <v/>
      </c>
      <c r="BV761" s="105" t="str">
        <f t="shared" si="227"/>
        <v/>
      </c>
      <c r="BW761" s="101" t="str">
        <f t="shared" si="206"/>
        <v/>
      </c>
    </row>
    <row r="762" spans="1:98" ht="21" hidden="1" customHeight="1" x14ac:dyDescent="0.25">
      <c r="AX762" s="102" t="str">
        <f>IF(COUNTIFS($B$43,"=practic?*"),$B$45,"")</f>
        <v/>
      </c>
      <c r="AY762" s="101">
        <v>9</v>
      </c>
      <c r="AZ762" s="101" t="str">
        <f>IF(COUNTIFS($B$43,"=practic?*"),$B$43,"")</f>
        <v/>
      </c>
      <c r="BA762" s="105" t="str">
        <f t="shared" si="223"/>
        <v/>
      </c>
      <c r="BB762" s="105" t="str">
        <f t="shared" si="224"/>
        <v/>
      </c>
      <c r="BC762" s="105" t="str">
        <f>IF($AZ762="","",$F$45)</f>
        <v/>
      </c>
      <c r="BD762" s="105" t="str">
        <f t="shared" si="225"/>
        <v/>
      </c>
      <c r="BE762" s="102"/>
      <c r="BF762" s="102"/>
      <c r="BG762" s="102"/>
      <c r="BH762" s="102"/>
      <c r="BI762" s="102"/>
      <c r="BJ762" s="102"/>
      <c r="BK762" s="101" t="e">
        <f t="shared" si="228"/>
        <v>#VALUE!</v>
      </c>
      <c r="BL762" s="102"/>
      <c r="BM762" s="101" t="e">
        <f t="shared" si="229"/>
        <v>#VALUE!</v>
      </c>
      <c r="BN762" s="101" t="str">
        <f>IF(COUNTIFS($B$43,"=practic?*"),K45,"")</f>
        <v/>
      </c>
      <c r="BO762" s="102"/>
      <c r="BP762" s="101" t="e">
        <f t="shared" si="230"/>
        <v>#VALUE!</v>
      </c>
      <c r="BQ762" s="105" t="str">
        <f>IF(COUNTIF($AZ762,"=practic?*"),IF($M$45&lt;&gt;"",ROUND($M$45/14,1),""),"")</f>
        <v/>
      </c>
      <c r="BR762" s="105" t="str">
        <f>IF(COUNTIF($AZ762,"=practic?*"),IF($M$45&lt;&gt;"",ROUND($M$45,1),""),"")</f>
        <v/>
      </c>
      <c r="BS762" s="105" t="str">
        <f>IF($AZ762="","",$E$45)</f>
        <v/>
      </c>
      <c r="BT762" s="104" t="str">
        <f>IF($AZ762="","",$L$45)</f>
        <v/>
      </c>
      <c r="BU762" s="104" t="str">
        <f t="shared" si="226"/>
        <v/>
      </c>
      <c r="BV762" s="105" t="str">
        <f t="shared" si="227"/>
        <v/>
      </c>
      <c r="BW762" s="101" t="str">
        <f t="shared" si="206"/>
        <v/>
      </c>
    </row>
    <row r="763" spans="1:98" ht="21" hidden="1" customHeight="1" x14ac:dyDescent="0.25">
      <c r="AX763" s="102" t="str">
        <f>IF(COUNTIFS($B$46,"=practic?*"),$B$48,"")</f>
        <v/>
      </c>
      <c r="AY763" s="101">
        <v>10</v>
      </c>
      <c r="AZ763" s="101" t="str">
        <f>IF(COUNTIFS($B$46,"=practic?*"),$B$46,"")</f>
        <v/>
      </c>
      <c r="BA763" s="105" t="str">
        <f t="shared" si="223"/>
        <v/>
      </c>
      <c r="BB763" s="105" t="str">
        <f t="shared" si="224"/>
        <v/>
      </c>
      <c r="BC763" s="105" t="str">
        <f>IF($AZ763="","",$F$48)</f>
        <v/>
      </c>
      <c r="BD763" s="105" t="str">
        <f t="shared" si="225"/>
        <v/>
      </c>
      <c r="BE763" s="102"/>
      <c r="BF763" s="102"/>
      <c r="BG763" s="102"/>
      <c r="BH763" s="102"/>
      <c r="BI763" s="102"/>
      <c r="BJ763" s="102"/>
      <c r="BK763" s="101" t="e">
        <f t="shared" si="228"/>
        <v>#VALUE!</v>
      </c>
      <c r="BL763" s="102"/>
      <c r="BM763" s="101" t="e">
        <f t="shared" si="229"/>
        <v>#VALUE!</v>
      </c>
      <c r="BN763" s="101" t="str">
        <f>IF(COUNTIFS($B$46,"=practic?*"),K48,"")</f>
        <v/>
      </c>
      <c r="BO763" s="102"/>
      <c r="BP763" s="101" t="e">
        <f t="shared" si="230"/>
        <v>#VALUE!</v>
      </c>
      <c r="BQ763" s="105" t="str">
        <f>IF(COUNTIF($AZ763,"=practic?*"),IF($M$48&lt;&gt;"",ROUND($M$48/14,1),""),"")</f>
        <v/>
      </c>
      <c r="BR763" s="105" t="str">
        <f>IF(COUNTIF($AZ763,"=practic?*"),IF($M$48&lt;&gt;"",ROUND($M$48,1),""),"")</f>
        <v/>
      </c>
      <c r="BS763" s="105" t="str">
        <f>IF($AZ763="","",$E$48)</f>
        <v/>
      </c>
      <c r="BT763" s="104" t="str">
        <f>IF($AZ763="","",$L$48)</f>
        <v/>
      </c>
      <c r="BU763" s="104" t="str">
        <f t="shared" si="226"/>
        <v/>
      </c>
      <c r="BV763" s="105" t="str">
        <f t="shared" si="227"/>
        <v/>
      </c>
      <c r="BW763" s="101" t="str">
        <f t="shared" si="206"/>
        <v/>
      </c>
    </row>
    <row r="764" spans="1:98" ht="21" hidden="1" customHeight="1" x14ac:dyDescent="0.25">
      <c r="AX764" s="102" t="str">
        <f>IF(COUNTIFS($B$49,"=practic?*"),$B$51,"")</f>
        <v/>
      </c>
      <c r="AY764" s="101">
        <v>11</v>
      </c>
      <c r="AZ764" s="101" t="str">
        <f>IF(COUNTIFS($B$49,"=practic?*"),$B$49,"")</f>
        <v/>
      </c>
      <c r="BA764" s="105" t="str">
        <f t="shared" si="223"/>
        <v/>
      </c>
      <c r="BB764" s="105" t="str">
        <f t="shared" si="224"/>
        <v/>
      </c>
      <c r="BC764" s="105" t="str">
        <f>IF($AZ764="","",$F$51)</f>
        <v/>
      </c>
      <c r="BD764" s="105" t="str">
        <f t="shared" si="225"/>
        <v/>
      </c>
      <c r="BE764" s="102"/>
      <c r="BF764" s="102"/>
      <c r="BG764" s="102"/>
      <c r="BH764" s="102"/>
      <c r="BI764" s="102"/>
      <c r="BJ764" s="102"/>
      <c r="BK764" s="101" t="e">
        <f t="shared" si="228"/>
        <v>#VALUE!</v>
      </c>
      <c r="BL764" s="102"/>
      <c r="BM764" s="101" t="e">
        <f t="shared" si="229"/>
        <v>#VALUE!</v>
      </c>
      <c r="BN764" s="101" t="str">
        <f>IF(COUNTIFS($B$49,"=practic?*"),K51,"")</f>
        <v/>
      </c>
      <c r="BO764" s="102"/>
      <c r="BP764" s="101" t="e">
        <f t="shared" si="230"/>
        <v>#VALUE!</v>
      </c>
      <c r="BQ764" s="105" t="str">
        <f>IF(COUNTIF($AZ764,"=practic?*"),IF($M$51&lt;&gt;"",ROUND($M$51/14,1),""),"")</f>
        <v/>
      </c>
      <c r="BR764" s="105" t="str">
        <f>IF(COUNTIF($AZ764,"=practic?*"),IF($M$51&lt;&gt;"",ROUND($M$51,1),""),"")</f>
        <v/>
      </c>
      <c r="BS764" s="105" t="str">
        <f>IF($AZ764="","",$E$51)</f>
        <v/>
      </c>
      <c r="BT764" s="104" t="str">
        <f>IF($AZ764="","",$L$51)</f>
        <v/>
      </c>
      <c r="BU764" s="104" t="str">
        <f t="shared" si="226"/>
        <v/>
      </c>
      <c r="BV764" s="105" t="str">
        <f t="shared" si="227"/>
        <v/>
      </c>
      <c r="BW764" s="101" t="str">
        <f t="shared" si="206"/>
        <v/>
      </c>
    </row>
    <row r="765" spans="1:98" ht="21" hidden="1" customHeight="1" x14ac:dyDescent="0.25">
      <c r="AX765" s="414" t="s">
        <v>217</v>
      </c>
      <c r="AY765" s="415"/>
      <c r="AZ765" s="415"/>
      <c r="BA765" s="415"/>
      <c r="BB765" s="415"/>
      <c r="BC765" s="415"/>
      <c r="BD765" s="415"/>
      <c r="BE765" s="415"/>
      <c r="BF765" s="415"/>
      <c r="BG765" s="415"/>
      <c r="BH765" s="415"/>
      <c r="BI765" s="415"/>
      <c r="BJ765" s="415"/>
      <c r="BK765" s="415"/>
      <c r="BL765" s="415"/>
      <c r="BM765" s="415"/>
      <c r="BN765" s="415"/>
      <c r="BO765" s="415"/>
      <c r="BP765" s="415"/>
      <c r="BQ765" s="415"/>
      <c r="BR765" s="415"/>
      <c r="BS765" s="415"/>
      <c r="BT765" s="415"/>
      <c r="BU765" s="415"/>
      <c r="BV765" s="416"/>
      <c r="BW765" s="101" t="str">
        <f t="shared" ref="BW765:BW828" si="231">IF($AZ765="","",CONCATENATE("20",G$12+BA765-1))</f>
        <v/>
      </c>
    </row>
    <row r="766" spans="1:98" ht="21" hidden="1" customHeight="1" x14ac:dyDescent="0.25">
      <c r="AX766" s="102" t="str">
        <f>IF(COUNTIFS($N$19,"=practic?*"),$N$21,"")</f>
        <v/>
      </c>
      <c r="AY766" s="105">
        <v>1</v>
      </c>
      <c r="AZ766" s="101" t="str">
        <f>IF(COUNTIFS($N$19,"=practic?*"),$N$19,"")</f>
        <v/>
      </c>
      <c r="BA766" s="105" t="str">
        <f t="shared" ref="BA766:BA776" si="232">IF($AZ766="","",ROUND(RIGHT($N$18,1)/2,0))</f>
        <v/>
      </c>
      <c r="BB766" s="105" t="str">
        <f t="shared" ref="BB766:BB776" si="233">IF($AZ766="","",RIGHT($N$18,1))</f>
        <v/>
      </c>
      <c r="BC766" s="105" t="str">
        <f>IF($AZ766="","",$R$21)</f>
        <v/>
      </c>
      <c r="BD766" s="105" t="str">
        <f t="shared" ref="BD766:BD776" si="234">IF($AZ766="","","DI")</f>
        <v/>
      </c>
      <c r="BE766" s="102"/>
      <c r="BF766" s="102"/>
      <c r="BG766" s="102"/>
      <c r="BH766" s="102"/>
      <c r="BI766" s="102"/>
      <c r="BJ766" s="102"/>
      <c r="BK766" s="101" t="e">
        <f>ROUND(BN766/14,1)</f>
        <v>#VALUE!</v>
      </c>
      <c r="BL766" s="102"/>
      <c r="BM766" s="101" t="e">
        <f>BK766+BL766</f>
        <v>#VALUE!</v>
      </c>
      <c r="BN766" s="101" t="str">
        <f>IF(COUNTIFS($N$19,"=practic?*"),W21,"")</f>
        <v/>
      </c>
      <c r="BO766" s="102"/>
      <c r="BP766" s="101" t="e">
        <f>BN766+BO766</f>
        <v>#VALUE!</v>
      </c>
      <c r="BQ766" s="105" t="str">
        <f>IF(COUNTIF($AZ766,"=practic?*"),IF($Y$21&lt;&gt;"",ROUND($Y$21/14,1),""),"")</f>
        <v/>
      </c>
      <c r="BR766" s="105" t="str">
        <f>IF(COUNTIF($AZ766,"=practic?*"),IF($Y$21&lt;&gt;"",ROUND($Y$21,1),""),"")</f>
        <v/>
      </c>
      <c r="BS766" s="105" t="str">
        <f>IF($AZ766="","",$Q$21)</f>
        <v/>
      </c>
      <c r="BT766" s="104" t="str">
        <f>IF($AZ766="","",$X$21)</f>
        <v/>
      </c>
      <c r="BU766" s="104" t="str">
        <f t="shared" ref="BU766:BU776" si="235">IF($AZ766="","",IF($BG766&lt;&gt;"",$BG766,0)+IF($BM766&lt;&gt;"",$BM766,0)+IF($BQ766&lt;&gt;"",$BQ766,0))</f>
        <v/>
      </c>
      <c r="BV766" s="105" t="str">
        <f t="shared" ref="BV766:BV776" si="236">IF($AZ766="","",IF($BJ766&lt;&gt;"",$BJ766,0)+IF($BP766&lt;&gt;"",$BP766,0)+IF($BR766&lt;&gt;"",$BR766,0))</f>
        <v/>
      </c>
      <c r="BW766" s="101" t="str">
        <f t="shared" si="231"/>
        <v/>
      </c>
    </row>
    <row r="767" spans="1:98" ht="21" hidden="1" customHeight="1" x14ac:dyDescent="0.25">
      <c r="AX767" s="102" t="str">
        <f>IF(COUNTIFS($N$22,"=practic?*"),$N$24,"")</f>
        <v/>
      </c>
      <c r="AY767" s="101">
        <v>2</v>
      </c>
      <c r="AZ767" s="101" t="str">
        <f>IF(COUNTIFS($N$22,"=practic?*"),$N$22,"")</f>
        <v/>
      </c>
      <c r="BA767" s="105" t="str">
        <f t="shared" si="232"/>
        <v/>
      </c>
      <c r="BB767" s="105" t="str">
        <f t="shared" si="233"/>
        <v/>
      </c>
      <c r="BC767" s="105" t="str">
        <f>IF($AZ767="","",$R$24)</f>
        <v/>
      </c>
      <c r="BD767" s="105" t="str">
        <f t="shared" si="234"/>
        <v/>
      </c>
      <c r="BE767" s="102"/>
      <c r="BF767" s="102"/>
      <c r="BG767" s="102"/>
      <c r="BH767" s="102"/>
      <c r="BI767" s="102"/>
      <c r="BJ767" s="102"/>
      <c r="BK767" s="101" t="e">
        <f t="shared" ref="BK767:BK776" si="237">ROUND(BN767/14,1)</f>
        <v>#VALUE!</v>
      </c>
      <c r="BL767" s="102"/>
      <c r="BM767" s="101" t="e">
        <f t="shared" ref="BM767:BM776" si="238">BK767+BL767</f>
        <v>#VALUE!</v>
      </c>
      <c r="BN767" s="101" t="str">
        <f>IF(COUNTIFS($N$22,"=practic?*"),W24,"")</f>
        <v/>
      </c>
      <c r="BO767" s="102"/>
      <c r="BP767" s="101" t="e">
        <f t="shared" ref="BP767:BP776" si="239">BN767+BO767</f>
        <v>#VALUE!</v>
      </c>
      <c r="BQ767" s="105" t="str">
        <f>IF(COUNTIF($AZ767,"=practic?*"),IF($Y$24&lt;&gt;"",ROUND($Y$24/14,1),""),"")</f>
        <v/>
      </c>
      <c r="BR767" s="105" t="str">
        <f>IF(COUNTIF($AZ767,"=practic?*"),IF($Y$24&lt;&gt;"",ROUND($Y$24,1),""),"")</f>
        <v/>
      </c>
      <c r="BS767" s="105" t="str">
        <f>IF($AZ767="","",$Q$24)</f>
        <v/>
      </c>
      <c r="BT767" s="104" t="str">
        <f>IF($AZ767="","",$X$24)</f>
        <v/>
      </c>
      <c r="BU767" s="104" t="str">
        <f t="shared" si="235"/>
        <v/>
      </c>
      <c r="BV767" s="105" t="str">
        <f t="shared" si="236"/>
        <v/>
      </c>
      <c r="BW767" s="101" t="str">
        <f t="shared" si="231"/>
        <v/>
      </c>
    </row>
    <row r="768" spans="1:98" ht="21" hidden="1" customHeight="1" x14ac:dyDescent="0.25">
      <c r="AX768" s="102" t="str">
        <f>IF(COUNTIFS($N$25,"=practic?*"),$N$27,"")</f>
        <v/>
      </c>
      <c r="AY768" s="101">
        <v>3</v>
      </c>
      <c r="AZ768" s="101" t="str">
        <f>IF(COUNTIFS($N$25,"=practic?*"),$N$25,"")</f>
        <v/>
      </c>
      <c r="BA768" s="105" t="str">
        <f t="shared" si="232"/>
        <v/>
      </c>
      <c r="BB768" s="105" t="str">
        <f t="shared" si="233"/>
        <v/>
      </c>
      <c r="BC768" s="105" t="str">
        <f>IF($AZ768="","",$R$27)</f>
        <v/>
      </c>
      <c r="BD768" s="105" t="str">
        <f t="shared" si="234"/>
        <v/>
      </c>
      <c r="BE768" s="102"/>
      <c r="BF768" s="102"/>
      <c r="BG768" s="102"/>
      <c r="BH768" s="102"/>
      <c r="BI768" s="102"/>
      <c r="BJ768" s="102"/>
      <c r="BK768" s="101" t="e">
        <f t="shared" si="237"/>
        <v>#VALUE!</v>
      </c>
      <c r="BL768" s="102"/>
      <c r="BM768" s="101" t="e">
        <f t="shared" si="238"/>
        <v>#VALUE!</v>
      </c>
      <c r="BN768" s="101" t="str">
        <f>IF(COUNTIFS($N$25,"=practic?*"),W27,"")</f>
        <v/>
      </c>
      <c r="BO768" s="102"/>
      <c r="BP768" s="101" t="e">
        <f t="shared" si="239"/>
        <v>#VALUE!</v>
      </c>
      <c r="BQ768" s="105" t="str">
        <f>IF(COUNTIF($AZ768,"=practic?*"),IF($Y$27&lt;&gt;"",ROUND($Y$27/14,1),""),"")</f>
        <v/>
      </c>
      <c r="BR768" s="105" t="str">
        <f>IF(COUNTIF($AZ768,"=practic?*"),IF($Y$27&lt;&gt;"",ROUND($Y$27,1),""),"")</f>
        <v/>
      </c>
      <c r="BS768" s="105" t="str">
        <f>IF($AZ768="","",$Q$27)</f>
        <v/>
      </c>
      <c r="BT768" s="104" t="str">
        <f>IF($AZ768="","",$X$27)</f>
        <v/>
      </c>
      <c r="BU768" s="104" t="str">
        <f t="shared" si="235"/>
        <v/>
      </c>
      <c r="BV768" s="105" t="str">
        <f t="shared" si="236"/>
        <v/>
      </c>
      <c r="BW768" s="101" t="str">
        <f t="shared" si="231"/>
        <v/>
      </c>
    </row>
    <row r="769" spans="50:75" ht="21" hidden="1" customHeight="1" x14ac:dyDescent="0.25">
      <c r="AX769" s="102" t="str">
        <f>IF(COUNTIFS($N$28,"=practic?*"),$N$30,"")</f>
        <v/>
      </c>
      <c r="AY769" s="101">
        <v>4</v>
      </c>
      <c r="AZ769" s="101" t="str">
        <f>IF(COUNTIFS($N$28,"=practic?*"),$N$28,"")</f>
        <v/>
      </c>
      <c r="BA769" s="105" t="str">
        <f t="shared" si="232"/>
        <v/>
      </c>
      <c r="BB769" s="105" t="str">
        <f t="shared" si="233"/>
        <v/>
      </c>
      <c r="BC769" s="105" t="str">
        <f>IF($AZ769="","",$R$30)</f>
        <v/>
      </c>
      <c r="BD769" s="105" t="str">
        <f t="shared" si="234"/>
        <v/>
      </c>
      <c r="BE769" s="102"/>
      <c r="BF769" s="102"/>
      <c r="BG769" s="102"/>
      <c r="BH769" s="102"/>
      <c r="BI769" s="102"/>
      <c r="BJ769" s="102"/>
      <c r="BK769" s="101" t="e">
        <f t="shared" si="237"/>
        <v>#VALUE!</v>
      </c>
      <c r="BL769" s="102"/>
      <c r="BM769" s="101" t="e">
        <f t="shared" si="238"/>
        <v>#VALUE!</v>
      </c>
      <c r="BN769" s="101" t="str">
        <f>IF(COUNTIFS($N$28,"=practic?*"),W30,"")</f>
        <v/>
      </c>
      <c r="BO769" s="102"/>
      <c r="BP769" s="101" t="e">
        <f t="shared" si="239"/>
        <v>#VALUE!</v>
      </c>
      <c r="BQ769" s="105" t="str">
        <f>IF(COUNTIF($AZ769,"=practic?*"),IF($Y$30&lt;&gt;"",ROUND($Y$30/14,1),""),"")</f>
        <v/>
      </c>
      <c r="BR769" s="105" t="str">
        <f>IF(COUNTIF($AZ769,"=practic?*"),IF($Y$30&lt;&gt;"",ROUND($Y$30,1),""),"")</f>
        <v/>
      </c>
      <c r="BS769" s="105" t="str">
        <f>IF($AZ769="","",$Q$30)</f>
        <v/>
      </c>
      <c r="BT769" s="104" t="str">
        <f>IF($AZ769="","",$X$30)</f>
        <v/>
      </c>
      <c r="BU769" s="104" t="str">
        <f t="shared" si="235"/>
        <v/>
      </c>
      <c r="BV769" s="105" t="str">
        <f t="shared" si="236"/>
        <v/>
      </c>
      <c r="BW769" s="101" t="str">
        <f t="shared" si="231"/>
        <v/>
      </c>
    </row>
    <row r="770" spans="50:75" ht="21" hidden="1" customHeight="1" x14ac:dyDescent="0.25">
      <c r="AX770" s="102" t="str">
        <f>IF(COUNTIFS($N$31,"=practic?*"),$N$33,"")</f>
        <v/>
      </c>
      <c r="AY770" s="101">
        <v>5</v>
      </c>
      <c r="AZ770" s="101" t="str">
        <f>IF(COUNTIFS($N$31,"=practic?*"),$N$31,"")</f>
        <v/>
      </c>
      <c r="BA770" s="105" t="str">
        <f t="shared" si="232"/>
        <v/>
      </c>
      <c r="BB770" s="105" t="str">
        <f t="shared" si="233"/>
        <v/>
      </c>
      <c r="BC770" s="105" t="str">
        <f>IF($AZ770="","",$R$33)</f>
        <v/>
      </c>
      <c r="BD770" s="105" t="str">
        <f t="shared" si="234"/>
        <v/>
      </c>
      <c r="BE770" s="102"/>
      <c r="BF770" s="102"/>
      <c r="BG770" s="102"/>
      <c r="BH770" s="102"/>
      <c r="BI770" s="102"/>
      <c r="BJ770" s="102"/>
      <c r="BK770" s="101" t="e">
        <f t="shared" si="237"/>
        <v>#VALUE!</v>
      </c>
      <c r="BL770" s="102"/>
      <c r="BM770" s="101" t="e">
        <f t="shared" si="238"/>
        <v>#VALUE!</v>
      </c>
      <c r="BN770" s="101" t="str">
        <f>IF(COUNTIFS($N$31,"=practic?*"),W33,"")</f>
        <v/>
      </c>
      <c r="BO770" s="102"/>
      <c r="BP770" s="101" t="e">
        <f t="shared" si="239"/>
        <v>#VALUE!</v>
      </c>
      <c r="BQ770" s="105" t="str">
        <f>IF(COUNTIF($AZ770,"=practic?*"),IF($Y$33&lt;&gt;"",ROUND($Y$33/14,1),""),"")</f>
        <v/>
      </c>
      <c r="BR770" s="105" t="str">
        <f>IF(COUNTIF($AZ770,"=practic?*"),IF($Y$33&lt;&gt;"",ROUND($Y$33,1),""),"")</f>
        <v/>
      </c>
      <c r="BS770" s="105" t="str">
        <f>IF($AZ770="","",$Q$33)</f>
        <v/>
      </c>
      <c r="BT770" s="104" t="str">
        <f>IF($AZ770="","",$X$33)</f>
        <v/>
      </c>
      <c r="BU770" s="104" t="str">
        <f t="shared" si="235"/>
        <v/>
      </c>
      <c r="BV770" s="105" t="str">
        <f t="shared" si="236"/>
        <v/>
      </c>
      <c r="BW770" s="101" t="str">
        <f t="shared" si="231"/>
        <v/>
      </c>
    </row>
    <row r="771" spans="50:75" ht="21" hidden="1" customHeight="1" x14ac:dyDescent="0.25">
      <c r="AX771" s="102" t="str">
        <f>IF(COUNTIFS($N$34,"=practic?*"),$N$36,"")</f>
        <v/>
      </c>
      <c r="AY771" s="101">
        <v>6</v>
      </c>
      <c r="AZ771" s="101" t="str">
        <f>IF(COUNTIFS($N$34,"=practic?*"),$N$34,"")</f>
        <v/>
      </c>
      <c r="BA771" s="105" t="str">
        <f t="shared" si="232"/>
        <v/>
      </c>
      <c r="BB771" s="105" t="str">
        <f t="shared" si="233"/>
        <v/>
      </c>
      <c r="BC771" s="105" t="str">
        <f>IF($AZ771="","",$R$36)</f>
        <v/>
      </c>
      <c r="BD771" s="105" t="str">
        <f t="shared" si="234"/>
        <v/>
      </c>
      <c r="BE771" s="102"/>
      <c r="BF771" s="102"/>
      <c r="BG771" s="102"/>
      <c r="BH771" s="102"/>
      <c r="BI771" s="102"/>
      <c r="BJ771" s="102"/>
      <c r="BK771" s="101" t="e">
        <f t="shared" si="237"/>
        <v>#VALUE!</v>
      </c>
      <c r="BL771" s="102"/>
      <c r="BM771" s="101" t="e">
        <f t="shared" si="238"/>
        <v>#VALUE!</v>
      </c>
      <c r="BN771" s="101" t="str">
        <f>IF(COUNTIFS($N$34,"=practic?*"),W36,"")</f>
        <v/>
      </c>
      <c r="BO771" s="102"/>
      <c r="BP771" s="101" t="e">
        <f t="shared" si="239"/>
        <v>#VALUE!</v>
      </c>
      <c r="BQ771" s="105" t="str">
        <f>IF(COUNTIF($AZ771,"=practic?*"),IF($Y$36&lt;&gt;"",ROUND($Y$36/14,1),""),"")</f>
        <v/>
      </c>
      <c r="BR771" s="105" t="str">
        <f>IF(COUNTIF($AZ771,"=practic?*"),IF($Y$36&lt;&gt;"",ROUND($Y$36,1),""),"")</f>
        <v/>
      </c>
      <c r="BS771" s="105" t="str">
        <f>IF($AZ771="","",$Q$36)</f>
        <v/>
      </c>
      <c r="BT771" s="104" t="str">
        <f>IF($AZ771="","",$X$36)</f>
        <v/>
      </c>
      <c r="BU771" s="104" t="str">
        <f t="shared" si="235"/>
        <v/>
      </c>
      <c r="BV771" s="105" t="str">
        <f t="shared" si="236"/>
        <v/>
      </c>
      <c r="BW771" s="101" t="str">
        <f t="shared" si="231"/>
        <v/>
      </c>
    </row>
    <row r="772" spans="50:75" ht="21" hidden="1" customHeight="1" x14ac:dyDescent="0.25">
      <c r="AX772" s="102" t="str">
        <f>IF(COUNTIFS($N$37,"=practic?*"),$N$39,"")</f>
        <v/>
      </c>
      <c r="AY772" s="101">
        <v>7</v>
      </c>
      <c r="AZ772" s="101" t="str">
        <f>IF(COUNTIFS($N$37,"=practic?*"),$N$37,"")</f>
        <v/>
      </c>
      <c r="BA772" s="105" t="str">
        <f t="shared" si="232"/>
        <v/>
      </c>
      <c r="BB772" s="105" t="str">
        <f t="shared" si="233"/>
        <v/>
      </c>
      <c r="BC772" s="105" t="str">
        <f>IF($AZ772="","",$R$39)</f>
        <v/>
      </c>
      <c r="BD772" s="105" t="str">
        <f t="shared" si="234"/>
        <v/>
      </c>
      <c r="BE772" s="102"/>
      <c r="BF772" s="102"/>
      <c r="BG772" s="102"/>
      <c r="BH772" s="102"/>
      <c r="BI772" s="102"/>
      <c r="BJ772" s="102"/>
      <c r="BK772" s="101" t="e">
        <f t="shared" si="237"/>
        <v>#VALUE!</v>
      </c>
      <c r="BL772" s="102"/>
      <c r="BM772" s="101" t="e">
        <f t="shared" si="238"/>
        <v>#VALUE!</v>
      </c>
      <c r="BN772" s="101" t="str">
        <f>IF(COUNTIFS($N$37,"=practic?*"),W39,"")</f>
        <v/>
      </c>
      <c r="BO772" s="102"/>
      <c r="BP772" s="101" t="e">
        <f t="shared" si="239"/>
        <v>#VALUE!</v>
      </c>
      <c r="BQ772" s="105" t="str">
        <f>IF(COUNTIF($AZ772,"=practic?*"),IF($Y$39&lt;&gt;"",ROUND($Y$39/14,1),""),"")</f>
        <v/>
      </c>
      <c r="BR772" s="105" t="str">
        <f>IF(COUNTIF($AZ772,"=practic?*"),IF($Y$39&lt;&gt;"",ROUND($Y$39,1),""),"")</f>
        <v/>
      </c>
      <c r="BS772" s="105" t="str">
        <f>IF($AZ772="","",$Q$39)</f>
        <v/>
      </c>
      <c r="BT772" s="104" t="str">
        <f>IF($AZ772="","",$X$39)</f>
        <v/>
      </c>
      <c r="BU772" s="104" t="str">
        <f t="shared" si="235"/>
        <v/>
      </c>
      <c r="BV772" s="105" t="str">
        <f t="shared" si="236"/>
        <v/>
      </c>
      <c r="BW772" s="101" t="str">
        <f t="shared" si="231"/>
        <v/>
      </c>
    </row>
    <row r="773" spans="50:75" ht="21" hidden="1" customHeight="1" x14ac:dyDescent="0.25">
      <c r="AX773" s="102" t="str">
        <f>IF(COUNTIFS($N$40,"=practic?*"),$N$42,"")</f>
        <v/>
      </c>
      <c r="AY773" s="101">
        <v>8</v>
      </c>
      <c r="AZ773" s="101" t="str">
        <f>IF(COUNTIFS($N$40,"=practic?*"),$N$40,"")</f>
        <v/>
      </c>
      <c r="BA773" s="105" t="str">
        <f t="shared" si="232"/>
        <v/>
      </c>
      <c r="BB773" s="105" t="str">
        <f t="shared" si="233"/>
        <v/>
      </c>
      <c r="BC773" s="105" t="str">
        <f>IF($AZ773="","",$R$42)</f>
        <v/>
      </c>
      <c r="BD773" s="105" t="str">
        <f t="shared" si="234"/>
        <v/>
      </c>
      <c r="BE773" s="102"/>
      <c r="BF773" s="102"/>
      <c r="BG773" s="102"/>
      <c r="BH773" s="102"/>
      <c r="BI773" s="102"/>
      <c r="BJ773" s="102"/>
      <c r="BK773" s="101" t="e">
        <f t="shared" si="237"/>
        <v>#VALUE!</v>
      </c>
      <c r="BL773" s="102"/>
      <c r="BM773" s="101" t="e">
        <f t="shared" si="238"/>
        <v>#VALUE!</v>
      </c>
      <c r="BN773" s="101" t="str">
        <f>IF(COUNTIFS($N$40,"=practic?*"),W42,"")</f>
        <v/>
      </c>
      <c r="BO773" s="102"/>
      <c r="BP773" s="101" t="e">
        <f t="shared" si="239"/>
        <v>#VALUE!</v>
      </c>
      <c r="BQ773" s="105" t="str">
        <f>IF(COUNTIF($AZ773,"=practic?*"),IF($Y$42&lt;&gt;"",ROUND($Y$42/14,1),""),"")</f>
        <v/>
      </c>
      <c r="BR773" s="105" t="str">
        <f>IF(COUNTIF($AZ773,"=practic?*"),IF($Y$42&lt;&gt;"",ROUND($Y$42,1),""),"")</f>
        <v/>
      </c>
      <c r="BS773" s="105" t="str">
        <f>IF($AZ773="","",$Q$42)</f>
        <v/>
      </c>
      <c r="BT773" s="104" t="str">
        <f>IF($AZ773="","",$X$42)</f>
        <v/>
      </c>
      <c r="BU773" s="104" t="str">
        <f t="shared" si="235"/>
        <v/>
      </c>
      <c r="BV773" s="105" t="str">
        <f t="shared" si="236"/>
        <v/>
      </c>
      <c r="BW773" s="101" t="str">
        <f t="shared" si="231"/>
        <v/>
      </c>
    </row>
    <row r="774" spans="50:75" ht="21" hidden="1" customHeight="1" x14ac:dyDescent="0.25">
      <c r="AX774" s="102" t="str">
        <f>IF(COUNTIFS($N$43,"=practic?*"),$N$45,"")</f>
        <v/>
      </c>
      <c r="AY774" s="101">
        <v>9</v>
      </c>
      <c r="AZ774" s="101" t="str">
        <f>IF(COUNTIFS($N$43,"=practic?*"),$N$43,"")</f>
        <v/>
      </c>
      <c r="BA774" s="105" t="str">
        <f t="shared" si="232"/>
        <v/>
      </c>
      <c r="BB774" s="105" t="str">
        <f t="shared" si="233"/>
        <v/>
      </c>
      <c r="BC774" s="105" t="str">
        <f>IF($AZ774="","",$R$45)</f>
        <v/>
      </c>
      <c r="BD774" s="105" t="str">
        <f t="shared" si="234"/>
        <v/>
      </c>
      <c r="BE774" s="102"/>
      <c r="BF774" s="102"/>
      <c r="BG774" s="102"/>
      <c r="BH774" s="102"/>
      <c r="BI774" s="102"/>
      <c r="BJ774" s="102"/>
      <c r="BK774" s="101" t="e">
        <f t="shared" si="237"/>
        <v>#VALUE!</v>
      </c>
      <c r="BL774" s="102"/>
      <c r="BM774" s="101" t="e">
        <f t="shared" si="238"/>
        <v>#VALUE!</v>
      </c>
      <c r="BN774" s="101" t="str">
        <f>IF(COUNTIFS($N$43,"=practic?*"),W45,"")</f>
        <v/>
      </c>
      <c r="BO774" s="102"/>
      <c r="BP774" s="101" t="e">
        <f t="shared" si="239"/>
        <v>#VALUE!</v>
      </c>
      <c r="BQ774" s="105" t="str">
        <f>IF(COUNTIF($AZ774,"=practic?*"),IF($Y$45&lt;&gt;"",ROUND($Y$45/14,1),""),"")</f>
        <v/>
      </c>
      <c r="BR774" s="105" t="str">
        <f>IF(COUNTIF($AZ774,"=practic?*"),IF($Y$45&lt;&gt;"",ROUND($Y$45,1),""),"")</f>
        <v/>
      </c>
      <c r="BS774" s="105" t="str">
        <f>IF($AZ774="","",$Q$45)</f>
        <v/>
      </c>
      <c r="BT774" s="104" t="str">
        <f>IF($AZ774="","",$X$45)</f>
        <v/>
      </c>
      <c r="BU774" s="104" t="str">
        <f t="shared" si="235"/>
        <v/>
      </c>
      <c r="BV774" s="105" t="str">
        <f t="shared" si="236"/>
        <v/>
      </c>
      <c r="BW774" s="101" t="str">
        <f t="shared" si="231"/>
        <v/>
      </c>
    </row>
    <row r="775" spans="50:75" ht="21" hidden="1" customHeight="1" x14ac:dyDescent="0.25">
      <c r="AX775" s="102" t="str">
        <f>IF(COUNTIFS($N$46,"=practic?*"),$N$48,"")</f>
        <v/>
      </c>
      <c r="AY775" s="101">
        <v>10</v>
      </c>
      <c r="AZ775" s="101" t="str">
        <f>IF(COUNTIFS($N$46,"=practic?*"),$N$46,"")</f>
        <v/>
      </c>
      <c r="BA775" s="105" t="str">
        <f t="shared" si="232"/>
        <v/>
      </c>
      <c r="BB775" s="105" t="str">
        <f t="shared" si="233"/>
        <v/>
      </c>
      <c r="BC775" s="105" t="str">
        <f>IF($AZ775="","",$R$48)</f>
        <v/>
      </c>
      <c r="BD775" s="105" t="str">
        <f t="shared" si="234"/>
        <v/>
      </c>
      <c r="BE775" s="102"/>
      <c r="BF775" s="102"/>
      <c r="BG775" s="102"/>
      <c r="BH775" s="102"/>
      <c r="BI775" s="102"/>
      <c r="BJ775" s="102"/>
      <c r="BK775" s="101" t="e">
        <f t="shared" si="237"/>
        <v>#VALUE!</v>
      </c>
      <c r="BL775" s="102"/>
      <c r="BM775" s="101" t="e">
        <f t="shared" si="238"/>
        <v>#VALUE!</v>
      </c>
      <c r="BN775" s="101" t="str">
        <f>IF(COUNTIFS($N$46,"=practic?*"),W48,"")</f>
        <v/>
      </c>
      <c r="BO775" s="102"/>
      <c r="BP775" s="101" t="e">
        <f t="shared" si="239"/>
        <v>#VALUE!</v>
      </c>
      <c r="BQ775" s="105" t="str">
        <f>IF(COUNTIF($AZ775,"=practic?*"),IF($Y$48&lt;&gt;"",ROUND($Y$48/14,1),""),"")</f>
        <v/>
      </c>
      <c r="BR775" s="105" t="str">
        <f>IF(COUNTIF($AZ775,"=practic?*"),IF($Y$48&lt;&gt;"",ROUND($Y$48,1),""),"")</f>
        <v/>
      </c>
      <c r="BS775" s="105" t="str">
        <f>IF($AZ775="","",$Q$48)</f>
        <v/>
      </c>
      <c r="BT775" s="104" t="str">
        <f>IF($AZ775="","",$X$48)</f>
        <v/>
      </c>
      <c r="BU775" s="104" t="str">
        <f t="shared" si="235"/>
        <v/>
      </c>
      <c r="BV775" s="105" t="str">
        <f t="shared" si="236"/>
        <v/>
      </c>
      <c r="BW775" s="101" t="str">
        <f t="shared" si="231"/>
        <v/>
      </c>
    </row>
    <row r="776" spans="50:75" ht="21" hidden="1" customHeight="1" x14ac:dyDescent="0.25">
      <c r="AX776" s="102" t="str">
        <f>IF(COUNTIFS($N$49,"=practic?*"),$N$51,"")</f>
        <v/>
      </c>
      <c r="AY776" s="101">
        <v>11</v>
      </c>
      <c r="AZ776" s="101" t="str">
        <f>IF(COUNTIFS($N$49,"=practic?*"),$N$49,"")</f>
        <v/>
      </c>
      <c r="BA776" s="105" t="str">
        <f t="shared" si="232"/>
        <v/>
      </c>
      <c r="BB776" s="105" t="str">
        <f t="shared" si="233"/>
        <v/>
      </c>
      <c r="BC776" s="105" t="str">
        <f>IF($AZ776="","",$R$51)</f>
        <v/>
      </c>
      <c r="BD776" s="105" t="str">
        <f t="shared" si="234"/>
        <v/>
      </c>
      <c r="BE776" s="102"/>
      <c r="BF776" s="102"/>
      <c r="BG776" s="102"/>
      <c r="BH776" s="102"/>
      <c r="BI776" s="102"/>
      <c r="BJ776" s="102"/>
      <c r="BK776" s="101" t="e">
        <f t="shared" si="237"/>
        <v>#VALUE!</v>
      </c>
      <c r="BL776" s="102"/>
      <c r="BM776" s="101" t="e">
        <f t="shared" si="238"/>
        <v>#VALUE!</v>
      </c>
      <c r="BN776" s="101" t="str">
        <f>IF(COUNTIFS($N$49,"=practic?*"),W51,"")</f>
        <v/>
      </c>
      <c r="BO776" s="102"/>
      <c r="BP776" s="101" t="e">
        <f t="shared" si="239"/>
        <v>#VALUE!</v>
      </c>
      <c r="BQ776" s="105" t="str">
        <f>IF(COUNTIF($AZ776,"=practic?*"),IF($Y$51&lt;&gt;"",ROUND($Y$51/14,1),""),"")</f>
        <v/>
      </c>
      <c r="BR776" s="105" t="str">
        <f>IF(COUNTIF($AZ776,"=practic?*"),IF($Y$51&lt;&gt;"",ROUND($Y$51,1),""),"")</f>
        <v/>
      </c>
      <c r="BS776" s="105" t="str">
        <f>IF($AZ776="","",$Q$51)</f>
        <v/>
      </c>
      <c r="BT776" s="104" t="str">
        <f>IF($AZ776="","",$X$51)</f>
        <v/>
      </c>
      <c r="BU776" s="104" t="str">
        <f t="shared" si="235"/>
        <v/>
      </c>
      <c r="BV776" s="105" t="str">
        <f t="shared" si="236"/>
        <v/>
      </c>
      <c r="BW776" s="101" t="str">
        <f t="shared" si="231"/>
        <v/>
      </c>
    </row>
    <row r="777" spans="50:75" ht="21" hidden="1" customHeight="1" x14ac:dyDescent="0.25">
      <c r="AX777" s="414" t="s">
        <v>218</v>
      </c>
      <c r="AY777" s="415"/>
      <c r="AZ777" s="415"/>
      <c r="BA777" s="415"/>
      <c r="BB777" s="415"/>
      <c r="BC777" s="415"/>
      <c r="BD777" s="415"/>
      <c r="BE777" s="415"/>
      <c r="BF777" s="415"/>
      <c r="BG777" s="415"/>
      <c r="BH777" s="415"/>
      <c r="BI777" s="415"/>
      <c r="BJ777" s="415"/>
      <c r="BK777" s="415"/>
      <c r="BL777" s="415"/>
      <c r="BM777" s="415"/>
      <c r="BN777" s="415"/>
      <c r="BO777" s="415"/>
      <c r="BP777" s="415"/>
      <c r="BQ777" s="415"/>
      <c r="BR777" s="415"/>
      <c r="BS777" s="415"/>
      <c r="BT777" s="415"/>
      <c r="BU777" s="415"/>
      <c r="BV777" s="416"/>
      <c r="BW777" s="101" t="str">
        <f t="shared" si="231"/>
        <v/>
      </c>
    </row>
    <row r="778" spans="50:75" ht="21" hidden="1" customHeight="1" x14ac:dyDescent="0.25">
      <c r="AX778" s="102" t="str">
        <f>IF(COUNTIFS($Z$19,"=practic?*"),$Z$21,"")</f>
        <v/>
      </c>
      <c r="AY778" s="105">
        <v>1</v>
      </c>
      <c r="AZ778" s="101" t="str">
        <f>IF(COUNTIFS($Z$19,"=practic?*"),$Z$19,"")</f>
        <v/>
      </c>
      <c r="BA778" s="105" t="str">
        <f t="shared" ref="BA778:BA788" si="240">IF($AZ778="","",ROUND(RIGHT($Z$18,1)/2,0))</f>
        <v/>
      </c>
      <c r="BB778" s="105" t="str">
        <f t="shared" ref="BB778:BB788" si="241">IF($AZ778="","",RIGHT($Z$18,1))</f>
        <v/>
      </c>
      <c r="BC778" s="105" t="str">
        <f>IF($AZ778="","",$AD$21)</f>
        <v/>
      </c>
      <c r="BD778" s="105" t="str">
        <f t="shared" ref="BD778:BD788" si="242">IF($AZ778="","","DI")</f>
        <v/>
      </c>
      <c r="BE778" s="102"/>
      <c r="BF778" s="102"/>
      <c r="BG778" s="102"/>
      <c r="BH778" s="102"/>
      <c r="BI778" s="102"/>
      <c r="BJ778" s="102"/>
      <c r="BK778" s="101" t="e">
        <f>ROUND(BN778/14,1)</f>
        <v>#VALUE!</v>
      </c>
      <c r="BL778" s="102"/>
      <c r="BM778" s="101" t="e">
        <f>BK778+BL778</f>
        <v>#VALUE!</v>
      </c>
      <c r="BN778" s="101" t="str">
        <f>IF(COUNTIFS($Z$19,"=practic?*"),AI21,"")</f>
        <v/>
      </c>
      <c r="BO778" s="102"/>
      <c r="BP778" s="101" t="e">
        <f>BN778+BO778</f>
        <v>#VALUE!</v>
      </c>
      <c r="BQ778" s="105" t="str">
        <f>IF(COUNTIF($AZ778,"=practic?*"),IF($AK$21&lt;&gt;"",ROUND($AK$21/14,1),""),"")</f>
        <v/>
      </c>
      <c r="BR778" s="105" t="str">
        <f>IF(COUNTIF($AZ778,"=practic?*"),IF($AK$21&lt;&gt;"",ROUND($AK$21,1),""),"")</f>
        <v/>
      </c>
      <c r="BS778" s="105" t="str">
        <f>IF($AZ778="","",$AC$21)</f>
        <v/>
      </c>
      <c r="BT778" s="104" t="str">
        <f>IF($AZ778="","",$AJ$21)</f>
        <v/>
      </c>
      <c r="BU778" s="104" t="str">
        <f t="shared" ref="BU778:BU788" si="243">IF($AZ778="","",IF($BG778&lt;&gt;"",$BG778,0)+IF($BM778&lt;&gt;"",$BM778,0)+IF($BQ778&lt;&gt;"",$BQ778,0))</f>
        <v/>
      </c>
      <c r="BV778" s="105" t="str">
        <f t="shared" ref="BV778:BV788" si="244">IF($AZ778="","",IF($BJ778&lt;&gt;"",$BJ778,0)+IF($BP778&lt;&gt;"",$BP778,0)+IF($BR778&lt;&gt;"",$BR778,0))</f>
        <v/>
      </c>
      <c r="BW778" s="101" t="str">
        <f t="shared" si="231"/>
        <v/>
      </c>
    </row>
    <row r="779" spans="50:75" ht="21" hidden="1" customHeight="1" x14ac:dyDescent="0.25">
      <c r="AX779" s="102" t="str">
        <f>IF(COUNTIFS($Z$22,"=practic?*"),$Z$24,"")</f>
        <v/>
      </c>
      <c r="AY779" s="101">
        <v>2</v>
      </c>
      <c r="AZ779" s="101" t="str">
        <f>IF(COUNTIFS($Z$22,"=practic?*"),$Z$22,"")</f>
        <v/>
      </c>
      <c r="BA779" s="105" t="str">
        <f t="shared" si="240"/>
        <v/>
      </c>
      <c r="BB779" s="105" t="str">
        <f t="shared" si="241"/>
        <v/>
      </c>
      <c r="BC779" s="105" t="str">
        <f>IF($AZ779="","",$AD$24)</f>
        <v/>
      </c>
      <c r="BD779" s="105" t="str">
        <f t="shared" si="242"/>
        <v/>
      </c>
      <c r="BE779" s="102"/>
      <c r="BF779" s="102"/>
      <c r="BG779" s="102"/>
      <c r="BH779" s="102"/>
      <c r="BI779" s="102"/>
      <c r="BJ779" s="102"/>
      <c r="BK779" s="101" t="e">
        <f t="shared" ref="BK779:BK788" si="245">ROUND(BN779/14,1)</f>
        <v>#VALUE!</v>
      </c>
      <c r="BL779" s="102"/>
      <c r="BM779" s="101" t="e">
        <f t="shared" ref="BM779:BM788" si="246">BK779+BL779</f>
        <v>#VALUE!</v>
      </c>
      <c r="BN779" s="101" t="str">
        <f>IF(COUNTIFS($Z$22,"=practic?*"),AI24,"")</f>
        <v/>
      </c>
      <c r="BO779" s="102"/>
      <c r="BP779" s="101" t="e">
        <f t="shared" ref="BP779:BP788" si="247">BN779+BO779</f>
        <v>#VALUE!</v>
      </c>
      <c r="BQ779" s="105" t="str">
        <f>IF(COUNTIF($AZ779,"=practic?*"),IF($AK$24&lt;&gt;"",ROUND($AK$24/14,1),""),"")</f>
        <v/>
      </c>
      <c r="BR779" s="105" t="str">
        <f>IF(COUNTIF($AZ779,"=practic?*"),IF($AK$24&lt;&gt;"",ROUND($AK$24,1),""),"")</f>
        <v/>
      </c>
      <c r="BS779" s="105" t="str">
        <f>IF($AZ779="","",$AC$24)</f>
        <v/>
      </c>
      <c r="BT779" s="104" t="str">
        <f>IF($AZ779="","",$AJ$24)</f>
        <v/>
      </c>
      <c r="BU779" s="104" t="str">
        <f t="shared" si="243"/>
        <v/>
      </c>
      <c r="BV779" s="105" t="str">
        <f t="shared" si="244"/>
        <v/>
      </c>
      <c r="BW779" s="101" t="str">
        <f t="shared" si="231"/>
        <v/>
      </c>
    </row>
    <row r="780" spans="50:75" ht="21" hidden="1" customHeight="1" x14ac:dyDescent="0.25">
      <c r="AX780" s="102" t="str">
        <f>IF(COUNTIFS($Z$25,"=practic?*"),$Z$27,"")</f>
        <v/>
      </c>
      <c r="AY780" s="101">
        <v>3</v>
      </c>
      <c r="AZ780" s="101" t="str">
        <f>IF(COUNTIFS($Z$25,"=practic?*"),$Z$25,"")</f>
        <v/>
      </c>
      <c r="BA780" s="105" t="str">
        <f t="shared" si="240"/>
        <v/>
      </c>
      <c r="BB780" s="105" t="str">
        <f t="shared" si="241"/>
        <v/>
      </c>
      <c r="BC780" s="105" t="str">
        <f>IF($AZ780="","",$AD$27)</f>
        <v/>
      </c>
      <c r="BD780" s="105" t="str">
        <f t="shared" si="242"/>
        <v/>
      </c>
      <c r="BE780" s="102"/>
      <c r="BF780" s="102"/>
      <c r="BG780" s="102"/>
      <c r="BH780" s="102"/>
      <c r="BI780" s="102"/>
      <c r="BJ780" s="102"/>
      <c r="BK780" s="101" t="e">
        <f t="shared" si="245"/>
        <v>#VALUE!</v>
      </c>
      <c r="BL780" s="102"/>
      <c r="BM780" s="101" t="e">
        <f t="shared" si="246"/>
        <v>#VALUE!</v>
      </c>
      <c r="BN780" s="101" t="str">
        <f>IF(COUNTIFS($Z$25,"=practic?*"),AI27,"")</f>
        <v/>
      </c>
      <c r="BO780" s="102"/>
      <c r="BP780" s="101" t="e">
        <f t="shared" si="247"/>
        <v>#VALUE!</v>
      </c>
      <c r="BQ780" s="105" t="str">
        <f>IF(COUNTIF($AZ780,"=practic?*"),IF($AK$27&lt;&gt;"",ROUND($AK$27/14,1),""),"")</f>
        <v/>
      </c>
      <c r="BR780" s="105" t="str">
        <f>IF(COUNTIF($AZ780,"=practic?*"),IF($AK$27&lt;&gt;"",ROUND($AK$27,1),""),"")</f>
        <v/>
      </c>
      <c r="BS780" s="105" t="str">
        <f>IF($AZ780="","",$AC$27)</f>
        <v/>
      </c>
      <c r="BT780" s="104" t="str">
        <f>IF($AZ780="","",$AJ$27)</f>
        <v/>
      </c>
      <c r="BU780" s="104" t="str">
        <f t="shared" si="243"/>
        <v/>
      </c>
      <c r="BV780" s="105" t="str">
        <f t="shared" si="244"/>
        <v/>
      </c>
      <c r="BW780" s="101" t="str">
        <f t="shared" si="231"/>
        <v/>
      </c>
    </row>
    <row r="781" spans="50:75" ht="21" hidden="1" customHeight="1" x14ac:dyDescent="0.25">
      <c r="AX781" s="102" t="str">
        <f>IF(COUNTIFS($Z$28,"=practic?*"),$Z$30,"")</f>
        <v/>
      </c>
      <c r="AY781" s="101">
        <v>4</v>
      </c>
      <c r="AZ781" s="101" t="str">
        <f>IF(COUNTIFS($Z$28,"=practic?*"),$Z$28,"")</f>
        <v/>
      </c>
      <c r="BA781" s="105" t="str">
        <f t="shared" si="240"/>
        <v/>
      </c>
      <c r="BB781" s="105" t="str">
        <f t="shared" si="241"/>
        <v/>
      </c>
      <c r="BC781" s="105" t="str">
        <f>IF($AZ781="","",$AD$30)</f>
        <v/>
      </c>
      <c r="BD781" s="105" t="str">
        <f t="shared" si="242"/>
        <v/>
      </c>
      <c r="BE781" s="102"/>
      <c r="BF781" s="102"/>
      <c r="BG781" s="102"/>
      <c r="BH781" s="102"/>
      <c r="BI781" s="102"/>
      <c r="BJ781" s="102"/>
      <c r="BK781" s="101" t="e">
        <f t="shared" si="245"/>
        <v>#VALUE!</v>
      </c>
      <c r="BL781" s="102"/>
      <c r="BM781" s="101" t="e">
        <f t="shared" si="246"/>
        <v>#VALUE!</v>
      </c>
      <c r="BN781" s="101" t="str">
        <f>IF(COUNTIFS($Z$28,"=practic?*"),AI30,"")</f>
        <v/>
      </c>
      <c r="BO781" s="102"/>
      <c r="BP781" s="101" t="e">
        <f t="shared" si="247"/>
        <v>#VALUE!</v>
      </c>
      <c r="BQ781" s="105" t="str">
        <f>IF(COUNTIF($AZ781,"=practic?*"),IF($AK$30&lt;&gt;"",ROUND($AK$30/14,1),""),"")</f>
        <v/>
      </c>
      <c r="BR781" s="105" t="str">
        <f>IF(COUNTIF($AZ781,"=practic?*"),IF($AK$30&lt;&gt;"",ROUND($AK$30,1),""),"")</f>
        <v/>
      </c>
      <c r="BS781" s="105" t="str">
        <f>IF($AZ781="","",$AC$30)</f>
        <v/>
      </c>
      <c r="BT781" s="104" t="str">
        <f>IF($AZ781="","",$AJ$30)</f>
        <v/>
      </c>
      <c r="BU781" s="104" t="str">
        <f t="shared" si="243"/>
        <v/>
      </c>
      <c r="BV781" s="105" t="str">
        <f t="shared" si="244"/>
        <v/>
      </c>
      <c r="BW781" s="101" t="str">
        <f t="shared" si="231"/>
        <v/>
      </c>
    </row>
    <row r="782" spans="50:75" ht="21" hidden="1" customHeight="1" x14ac:dyDescent="0.25">
      <c r="AX782" s="102" t="str">
        <f>IF(COUNTIFS($Z$31,"=practic?*"),$Z$33,"")</f>
        <v/>
      </c>
      <c r="AY782" s="101">
        <v>5</v>
      </c>
      <c r="AZ782" s="101" t="str">
        <f>IF(COUNTIFS($Z$31,"=practic?*"),$Z$31,"")</f>
        <v/>
      </c>
      <c r="BA782" s="105" t="str">
        <f t="shared" si="240"/>
        <v/>
      </c>
      <c r="BB782" s="105" t="str">
        <f t="shared" si="241"/>
        <v/>
      </c>
      <c r="BC782" s="105" t="str">
        <f>IF($AZ782="","",$AD$33)</f>
        <v/>
      </c>
      <c r="BD782" s="105" t="str">
        <f t="shared" si="242"/>
        <v/>
      </c>
      <c r="BE782" s="102"/>
      <c r="BF782" s="102"/>
      <c r="BG782" s="102"/>
      <c r="BH782" s="102"/>
      <c r="BI782" s="102"/>
      <c r="BJ782" s="102"/>
      <c r="BK782" s="101" t="e">
        <f t="shared" si="245"/>
        <v>#VALUE!</v>
      </c>
      <c r="BL782" s="102"/>
      <c r="BM782" s="101" t="e">
        <f t="shared" si="246"/>
        <v>#VALUE!</v>
      </c>
      <c r="BN782" s="101" t="str">
        <f>IF(COUNTIFS($Z$31,"=practic?*"),AI33,"")</f>
        <v/>
      </c>
      <c r="BO782" s="102"/>
      <c r="BP782" s="101" t="e">
        <f t="shared" si="247"/>
        <v>#VALUE!</v>
      </c>
      <c r="BQ782" s="105" t="str">
        <f>IF(COUNTIF($AZ782,"=practic?*"),IF($AK$33&lt;&gt;"",ROUND($AK$33/14,1),""),"")</f>
        <v/>
      </c>
      <c r="BR782" s="105" t="str">
        <f>IF(COUNTIF($AZ782,"=practic?*"),IF($AK$33&lt;&gt;"",ROUND($AK$33,1),""),"")</f>
        <v/>
      </c>
      <c r="BS782" s="105" t="str">
        <f>IF($AZ782="","",$AC$33)</f>
        <v/>
      </c>
      <c r="BT782" s="104" t="str">
        <f>IF($AZ782="","",$AJ$33)</f>
        <v/>
      </c>
      <c r="BU782" s="104" t="str">
        <f t="shared" si="243"/>
        <v/>
      </c>
      <c r="BV782" s="105" t="str">
        <f t="shared" si="244"/>
        <v/>
      </c>
      <c r="BW782" s="101" t="str">
        <f t="shared" si="231"/>
        <v/>
      </c>
    </row>
    <row r="783" spans="50:75" ht="21" hidden="1" customHeight="1" x14ac:dyDescent="0.25">
      <c r="AX783" s="102" t="str">
        <f>IF(COUNTIFS($Z$34,"=practic?*"),$Z$36,"")</f>
        <v/>
      </c>
      <c r="AY783" s="101">
        <v>6</v>
      </c>
      <c r="AZ783" s="101" t="str">
        <f>IF(COUNTIFS($Z$34,"=practic?*"),$Z$34,"")</f>
        <v/>
      </c>
      <c r="BA783" s="105" t="str">
        <f t="shared" si="240"/>
        <v/>
      </c>
      <c r="BB783" s="105" t="str">
        <f t="shared" si="241"/>
        <v/>
      </c>
      <c r="BC783" s="105" t="str">
        <f>IF($AZ783="","",$AD$36)</f>
        <v/>
      </c>
      <c r="BD783" s="105" t="str">
        <f t="shared" si="242"/>
        <v/>
      </c>
      <c r="BE783" s="102"/>
      <c r="BF783" s="102"/>
      <c r="BG783" s="102"/>
      <c r="BH783" s="102"/>
      <c r="BI783" s="102"/>
      <c r="BJ783" s="102"/>
      <c r="BK783" s="101" t="e">
        <f t="shared" si="245"/>
        <v>#VALUE!</v>
      </c>
      <c r="BL783" s="102"/>
      <c r="BM783" s="101" t="e">
        <f t="shared" si="246"/>
        <v>#VALUE!</v>
      </c>
      <c r="BN783" s="101" t="str">
        <f>IF(COUNTIFS($Z$34,"=practic?*"),AI36,"")</f>
        <v/>
      </c>
      <c r="BO783" s="102"/>
      <c r="BP783" s="101" t="e">
        <f t="shared" si="247"/>
        <v>#VALUE!</v>
      </c>
      <c r="BQ783" s="105" t="str">
        <f>IF(COUNTIF($AZ783,"=practic?*"),IF($AK$36&lt;&gt;"",ROUND($AK$36/14,1),""),"")</f>
        <v/>
      </c>
      <c r="BR783" s="105" t="str">
        <f>IF(COUNTIF($AZ783,"=practic?*"),IF($AK$36&lt;&gt;"",ROUND($AK$36,1),""),"")</f>
        <v/>
      </c>
      <c r="BS783" s="105" t="str">
        <f>IF($AZ783="","",$AC$36)</f>
        <v/>
      </c>
      <c r="BT783" s="104" t="str">
        <f>IF($AZ783="","",$AJ$36)</f>
        <v/>
      </c>
      <c r="BU783" s="104" t="str">
        <f t="shared" si="243"/>
        <v/>
      </c>
      <c r="BV783" s="105" t="str">
        <f t="shared" si="244"/>
        <v/>
      </c>
      <c r="BW783" s="101" t="str">
        <f t="shared" si="231"/>
        <v/>
      </c>
    </row>
    <row r="784" spans="50:75" ht="21" hidden="1" customHeight="1" x14ac:dyDescent="0.25">
      <c r="AX784" s="102" t="str">
        <f>IF(COUNTIFS($Z$37,"=practic?*"),$Z$39,"")</f>
        <v/>
      </c>
      <c r="AY784" s="101">
        <v>7</v>
      </c>
      <c r="AZ784" s="101" t="str">
        <f>IF(COUNTIFS($Z$37,"=practic?*"),$Z$37,"")</f>
        <v/>
      </c>
      <c r="BA784" s="105" t="str">
        <f t="shared" si="240"/>
        <v/>
      </c>
      <c r="BB784" s="105" t="str">
        <f t="shared" si="241"/>
        <v/>
      </c>
      <c r="BC784" s="105" t="str">
        <f>IF($AZ784="","",$AD$39)</f>
        <v/>
      </c>
      <c r="BD784" s="105" t="str">
        <f t="shared" si="242"/>
        <v/>
      </c>
      <c r="BE784" s="102"/>
      <c r="BF784" s="102"/>
      <c r="BG784" s="102"/>
      <c r="BH784" s="102"/>
      <c r="BI784" s="102"/>
      <c r="BJ784" s="102"/>
      <c r="BK784" s="101" t="e">
        <f t="shared" si="245"/>
        <v>#VALUE!</v>
      </c>
      <c r="BL784" s="102"/>
      <c r="BM784" s="101" t="e">
        <f t="shared" si="246"/>
        <v>#VALUE!</v>
      </c>
      <c r="BN784" s="101" t="str">
        <f>IF(COUNTIFS($Z$37,"=practic?*"),AI39,"")</f>
        <v/>
      </c>
      <c r="BO784" s="102"/>
      <c r="BP784" s="101" t="e">
        <f t="shared" si="247"/>
        <v>#VALUE!</v>
      </c>
      <c r="BQ784" s="105" t="str">
        <f>IF(COUNTIF($AZ784,"=practic?*"),IF($AK$39&lt;&gt;"",ROUND($AK$39/14,1),""),"")</f>
        <v/>
      </c>
      <c r="BR784" s="105" t="str">
        <f>IF(COUNTIF($AZ784,"=practic?*"),IF($AK$39&lt;&gt;"",ROUND($AK$39,1),""),"")</f>
        <v/>
      </c>
      <c r="BS784" s="105" t="str">
        <f>IF($AZ784="","",$AC$39)</f>
        <v/>
      </c>
      <c r="BT784" s="104" t="str">
        <f>IF($AZ784="","",$AJ$39)</f>
        <v/>
      </c>
      <c r="BU784" s="104" t="str">
        <f t="shared" si="243"/>
        <v/>
      </c>
      <c r="BV784" s="105" t="str">
        <f t="shared" si="244"/>
        <v/>
      </c>
      <c r="BW784" s="101" t="str">
        <f t="shared" si="231"/>
        <v/>
      </c>
    </row>
    <row r="785" spans="50:75" ht="21" hidden="1" customHeight="1" x14ac:dyDescent="0.25">
      <c r="AX785" s="102" t="str">
        <f>IF(COUNTIFS($Z$40,"=practic?*"),$Z$42,"")</f>
        <v/>
      </c>
      <c r="AY785" s="101">
        <v>8</v>
      </c>
      <c r="AZ785" s="101" t="str">
        <f>IF(COUNTIFS($Z$40,"=practic?*"),$Z$40,"")</f>
        <v/>
      </c>
      <c r="BA785" s="105" t="str">
        <f t="shared" si="240"/>
        <v/>
      </c>
      <c r="BB785" s="105" t="str">
        <f t="shared" si="241"/>
        <v/>
      </c>
      <c r="BC785" s="105" t="str">
        <f>IF($AZ785="","",$AD$42)</f>
        <v/>
      </c>
      <c r="BD785" s="105" t="str">
        <f t="shared" si="242"/>
        <v/>
      </c>
      <c r="BE785" s="102"/>
      <c r="BF785" s="102"/>
      <c r="BG785" s="102"/>
      <c r="BH785" s="102"/>
      <c r="BI785" s="102"/>
      <c r="BJ785" s="102"/>
      <c r="BK785" s="101" t="e">
        <f t="shared" si="245"/>
        <v>#VALUE!</v>
      </c>
      <c r="BL785" s="102"/>
      <c r="BM785" s="101" t="e">
        <f t="shared" si="246"/>
        <v>#VALUE!</v>
      </c>
      <c r="BN785" s="101" t="str">
        <f>IF(COUNTIFS($Z$40,"=practic?*"),AI42,"")</f>
        <v/>
      </c>
      <c r="BO785" s="102"/>
      <c r="BP785" s="101" t="e">
        <f t="shared" si="247"/>
        <v>#VALUE!</v>
      </c>
      <c r="BQ785" s="105" t="str">
        <f>IF(COUNTIF($AZ785,"=practic?*"),IF($AK$42&lt;&gt;"",ROUND($AK$42/14,1),""),"")</f>
        <v/>
      </c>
      <c r="BR785" s="105" t="str">
        <f>IF(COUNTIF($AZ785,"=practic?*"),IF($AK$42&lt;&gt;"",ROUND($AK$42,1),""),"")</f>
        <v/>
      </c>
      <c r="BS785" s="105" t="str">
        <f>IF($AZ785="","",$AC$42)</f>
        <v/>
      </c>
      <c r="BT785" s="104" t="str">
        <f>IF($AZ785="","",$AJ$42)</f>
        <v/>
      </c>
      <c r="BU785" s="104" t="str">
        <f t="shared" si="243"/>
        <v/>
      </c>
      <c r="BV785" s="105" t="str">
        <f t="shared" si="244"/>
        <v/>
      </c>
      <c r="BW785" s="101" t="str">
        <f t="shared" si="231"/>
        <v/>
      </c>
    </row>
    <row r="786" spans="50:75" ht="21" hidden="1" customHeight="1" x14ac:dyDescent="0.25">
      <c r="AX786" s="102" t="str">
        <f>IF(COUNTIFS($Z$43,"=practic?*"),$Z$45,"")</f>
        <v/>
      </c>
      <c r="AY786" s="101">
        <v>9</v>
      </c>
      <c r="AZ786" s="101" t="str">
        <f>IF(COUNTIFS($Z$43,"=practic?*"),$Z$43,"")</f>
        <v/>
      </c>
      <c r="BA786" s="105" t="str">
        <f t="shared" si="240"/>
        <v/>
      </c>
      <c r="BB786" s="105" t="str">
        <f t="shared" si="241"/>
        <v/>
      </c>
      <c r="BC786" s="105" t="str">
        <f>IF($AZ786="","",$AD$45)</f>
        <v/>
      </c>
      <c r="BD786" s="105" t="str">
        <f t="shared" si="242"/>
        <v/>
      </c>
      <c r="BE786" s="102"/>
      <c r="BF786" s="102"/>
      <c r="BG786" s="102"/>
      <c r="BH786" s="102"/>
      <c r="BI786" s="102"/>
      <c r="BJ786" s="102"/>
      <c r="BK786" s="101" t="e">
        <f t="shared" si="245"/>
        <v>#VALUE!</v>
      </c>
      <c r="BL786" s="102"/>
      <c r="BM786" s="101" t="e">
        <f t="shared" si="246"/>
        <v>#VALUE!</v>
      </c>
      <c r="BN786" s="101" t="str">
        <f>IF(COUNTIFS($Z$43,"=practic?*"),AI45,"")</f>
        <v/>
      </c>
      <c r="BO786" s="102"/>
      <c r="BP786" s="101" t="e">
        <f t="shared" si="247"/>
        <v>#VALUE!</v>
      </c>
      <c r="BQ786" s="105" t="str">
        <f>IF(COUNTIF($AZ786,"=practic?*"),IF($AK$45&lt;&gt;"",ROUND($AK$45/14,1),""),"")</f>
        <v/>
      </c>
      <c r="BR786" s="105" t="str">
        <f>IF(COUNTIF($AZ786,"=practic?*"),IF($AK$45&lt;&gt;"",ROUND($AK$45,1),""),"")</f>
        <v/>
      </c>
      <c r="BS786" s="105" t="str">
        <f>IF($AZ786="","",$AC$45)</f>
        <v/>
      </c>
      <c r="BT786" s="104" t="str">
        <f>IF($AZ786="","",$AJ$45)</f>
        <v/>
      </c>
      <c r="BU786" s="104" t="str">
        <f t="shared" si="243"/>
        <v/>
      </c>
      <c r="BV786" s="105" t="str">
        <f t="shared" si="244"/>
        <v/>
      </c>
      <c r="BW786" s="101" t="str">
        <f t="shared" si="231"/>
        <v/>
      </c>
    </row>
    <row r="787" spans="50:75" ht="21" hidden="1" customHeight="1" x14ac:dyDescent="0.25">
      <c r="AX787" s="102" t="str">
        <f>IF(COUNTIFS($Z$46,"=practic?*"),$Z$48,"")</f>
        <v/>
      </c>
      <c r="AY787" s="101">
        <v>10</v>
      </c>
      <c r="AZ787" s="101" t="str">
        <f>IF(COUNTIFS($Z$46,"=practic?*"),$Z$46,"")</f>
        <v/>
      </c>
      <c r="BA787" s="105" t="str">
        <f t="shared" si="240"/>
        <v/>
      </c>
      <c r="BB787" s="105" t="str">
        <f t="shared" si="241"/>
        <v/>
      </c>
      <c r="BC787" s="105" t="str">
        <f>IF($AZ787="","",$AD$48)</f>
        <v/>
      </c>
      <c r="BD787" s="105" t="str">
        <f t="shared" si="242"/>
        <v/>
      </c>
      <c r="BE787" s="102"/>
      <c r="BF787" s="102"/>
      <c r="BG787" s="102"/>
      <c r="BH787" s="102"/>
      <c r="BI787" s="102"/>
      <c r="BJ787" s="102"/>
      <c r="BK787" s="101" t="e">
        <f t="shared" si="245"/>
        <v>#VALUE!</v>
      </c>
      <c r="BL787" s="102"/>
      <c r="BM787" s="101" t="e">
        <f t="shared" si="246"/>
        <v>#VALUE!</v>
      </c>
      <c r="BN787" s="101" t="str">
        <f>IF(COUNTIFS($Z$46,"=practic?*"),AI48,"")</f>
        <v/>
      </c>
      <c r="BO787" s="102"/>
      <c r="BP787" s="101" t="e">
        <f t="shared" si="247"/>
        <v>#VALUE!</v>
      </c>
      <c r="BQ787" s="105" t="str">
        <f>IF(COUNTIF($AZ787,"=practic?*"),IF($AK$48&lt;&gt;"",ROUND($AK$48/14,1),""),"")</f>
        <v/>
      </c>
      <c r="BR787" s="105" t="str">
        <f>IF(COUNTIF($AZ787,"=practic?*"),IF($AK$48&lt;&gt;"",ROUND($AK$48,1),""),"")</f>
        <v/>
      </c>
      <c r="BS787" s="105" t="str">
        <f>IF($AZ787="","",$AC$48)</f>
        <v/>
      </c>
      <c r="BT787" s="104" t="str">
        <f>IF($AZ787="","",$AJ$48)</f>
        <v/>
      </c>
      <c r="BU787" s="104" t="str">
        <f t="shared" si="243"/>
        <v/>
      </c>
      <c r="BV787" s="105" t="str">
        <f t="shared" si="244"/>
        <v/>
      </c>
      <c r="BW787" s="101" t="str">
        <f t="shared" si="231"/>
        <v/>
      </c>
    </row>
    <row r="788" spans="50:75" ht="21" hidden="1" customHeight="1" x14ac:dyDescent="0.25">
      <c r="AX788" s="102" t="str">
        <f>IF(COUNTIFS($Z$49,"=practic?*"),$Z$51,"")</f>
        <v/>
      </c>
      <c r="AY788" s="101">
        <v>11</v>
      </c>
      <c r="AZ788" s="101" t="str">
        <f>IF(COUNTIFS($Z$49,"=practic?*"),$Z$49,"")</f>
        <v/>
      </c>
      <c r="BA788" s="105" t="str">
        <f t="shared" si="240"/>
        <v/>
      </c>
      <c r="BB788" s="105" t="str">
        <f t="shared" si="241"/>
        <v/>
      </c>
      <c r="BC788" s="105" t="str">
        <f>IF($AZ788="","",$AD$51)</f>
        <v/>
      </c>
      <c r="BD788" s="105" t="str">
        <f t="shared" si="242"/>
        <v/>
      </c>
      <c r="BE788" s="102"/>
      <c r="BF788" s="102"/>
      <c r="BG788" s="102"/>
      <c r="BH788" s="102"/>
      <c r="BI788" s="102"/>
      <c r="BJ788" s="102"/>
      <c r="BK788" s="101">
        <f t="shared" si="245"/>
        <v>0</v>
      </c>
      <c r="BL788" s="102"/>
      <c r="BM788" s="101">
        <f t="shared" si="246"/>
        <v>0</v>
      </c>
      <c r="BN788" s="101" t="str">
        <f>IF(COUNTIFS($Z$49,"=practic?*"),AI51,"0")</f>
        <v>0</v>
      </c>
      <c r="BO788" s="102"/>
      <c r="BP788" s="101">
        <f t="shared" si="247"/>
        <v>0</v>
      </c>
      <c r="BQ788" s="105" t="str">
        <f>IF(COUNTIF($AZ788,"=practic?*"),IF($AK$51&lt;&gt;"",ROUND($AK$51/14,1),""),"")</f>
        <v/>
      </c>
      <c r="BR788" s="105" t="str">
        <f>IF(COUNTIF($AZ788,"=practic?*"),IF($AK$51&lt;&gt;"",ROUND($AK$51,1),""),"")</f>
        <v/>
      </c>
      <c r="BS788" s="105" t="str">
        <f>IF($AZ788="","",$AC$51)</f>
        <v/>
      </c>
      <c r="BT788" s="104" t="str">
        <f>IF($AZ788="","",$AJ$51)</f>
        <v/>
      </c>
      <c r="BU788" s="104" t="str">
        <f t="shared" si="243"/>
        <v/>
      </c>
      <c r="BV788" s="105" t="str">
        <f t="shared" si="244"/>
        <v/>
      </c>
      <c r="BW788" s="101" t="str">
        <f t="shared" si="231"/>
        <v/>
      </c>
    </row>
    <row r="789" spans="50:75" ht="21" hidden="1" customHeight="1" x14ac:dyDescent="0.25">
      <c r="AX789" s="414" t="s">
        <v>219</v>
      </c>
      <c r="AY789" s="415"/>
      <c r="AZ789" s="415"/>
      <c r="BA789" s="415"/>
      <c r="BB789" s="415"/>
      <c r="BC789" s="415"/>
      <c r="BD789" s="415"/>
      <c r="BE789" s="415"/>
      <c r="BF789" s="415"/>
      <c r="BG789" s="415"/>
      <c r="BH789" s="415"/>
      <c r="BI789" s="415"/>
      <c r="BJ789" s="415"/>
      <c r="BK789" s="415"/>
      <c r="BL789" s="415"/>
      <c r="BM789" s="415"/>
      <c r="BN789" s="415"/>
      <c r="BO789" s="415"/>
      <c r="BP789" s="415"/>
      <c r="BQ789" s="415"/>
      <c r="BR789" s="415"/>
      <c r="BS789" s="415"/>
      <c r="BT789" s="415"/>
      <c r="BU789" s="415"/>
      <c r="BV789" s="416"/>
      <c r="BW789" s="101" t="str">
        <f t="shared" si="231"/>
        <v/>
      </c>
    </row>
    <row r="790" spans="50:75" ht="21" hidden="1" customHeight="1" x14ac:dyDescent="0.25">
      <c r="AX790" s="102" t="str">
        <f>IF(COUNTIFS($AL$19,"=practic?*"),$AL$21,"")</f>
        <v/>
      </c>
      <c r="AY790" s="105">
        <v>1</v>
      </c>
      <c r="AZ790" s="101" t="str">
        <f>IF(COUNTIFS($AL$19,"=practic?*"),$AL$19,"")</f>
        <v/>
      </c>
      <c r="BA790" s="105" t="str">
        <f t="shared" ref="BA790:BA800" si="248">IF($AZ790="","",ROUND(RIGHT($AL$18,1)/2,0))</f>
        <v/>
      </c>
      <c r="BB790" s="105" t="str">
        <f t="shared" ref="BB790:BB800" si="249">IF($AZ790="","",RIGHT($AL$18,1))</f>
        <v/>
      </c>
      <c r="BC790" s="105" t="str">
        <f>IF($AZ790="","",$AP$21)</f>
        <v/>
      </c>
      <c r="BD790" s="105" t="str">
        <f t="shared" ref="BD790:BD800" si="250">IF($AZ790="","","DI")</f>
        <v/>
      </c>
      <c r="BE790" s="102"/>
      <c r="BF790" s="102"/>
      <c r="BG790" s="102"/>
      <c r="BH790" s="102"/>
      <c r="BI790" s="102"/>
      <c r="BJ790" s="102"/>
      <c r="BK790" s="101" t="e">
        <f>ROUND(BN790/14,1)</f>
        <v>#VALUE!</v>
      </c>
      <c r="BL790" s="102"/>
      <c r="BM790" s="101" t="e">
        <f>BK790+BL790</f>
        <v>#VALUE!</v>
      </c>
      <c r="BN790" s="101" t="str">
        <f>IF(COUNTIFS($AL$19,"=practic?*"),AU21,"")</f>
        <v/>
      </c>
      <c r="BO790" s="102"/>
      <c r="BP790" s="101" t="e">
        <f>BN790+BO790</f>
        <v>#VALUE!</v>
      </c>
      <c r="BQ790" s="105" t="str">
        <f>IF(COUNTIF($AZ790,"=practic?*"),IF($AW$21&lt;&gt;"",ROUND($AW$21/14,1),""),"")</f>
        <v/>
      </c>
      <c r="BR790" s="105" t="str">
        <f>IF(COUNTIF($AZ790,"=practic?*"),IF($AW$21&lt;&gt;"",ROUND($AW$21,1),""),"")</f>
        <v/>
      </c>
      <c r="BS790" s="105" t="str">
        <f>IF($AZ790="","",$AO$21)</f>
        <v/>
      </c>
      <c r="BT790" s="104" t="str">
        <f>IF($AZ790="","",$AV$21)</f>
        <v/>
      </c>
      <c r="BU790" s="104" t="str">
        <f t="shared" ref="BU790:BU800" si="251">IF($AZ790="","",IF($BG790&lt;&gt;"",$BG790,0)+IF($BM790&lt;&gt;"",$BM790,0)+IF($BQ790&lt;&gt;"",$BQ790,0))</f>
        <v/>
      </c>
      <c r="BV790" s="105" t="str">
        <f t="shared" ref="BV790:BV800" si="252">IF($AZ790="","",IF($BJ790&lt;&gt;"",$BJ790,0)+IF($BP790&lt;&gt;"",$BP790,0)+IF($BR790&lt;&gt;"",$BR790,0))</f>
        <v/>
      </c>
      <c r="BW790" s="101" t="str">
        <f t="shared" si="231"/>
        <v/>
      </c>
    </row>
    <row r="791" spans="50:75" ht="21" hidden="1" customHeight="1" x14ac:dyDescent="0.25">
      <c r="AX791" s="102" t="str">
        <f>IF(COUNTIFS($AL$22,"=practic?*"),$AL$24,"")</f>
        <v/>
      </c>
      <c r="AY791" s="101">
        <v>2</v>
      </c>
      <c r="AZ791" s="101" t="str">
        <f>IF(COUNTIFS($AL$22,"=practic?*"),$AL$22,"")</f>
        <v/>
      </c>
      <c r="BA791" s="105" t="str">
        <f t="shared" si="248"/>
        <v/>
      </c>
      <c r="BB791" s="105" t="str">
        <f t="shared" si="249"/>
        <v/>
      </c>
      <c r="BC791" s="105" t="str">
        <f>IF($AZ791="","",$AP$24)</f>
        <v/>
      </c>
      <c r="BD791" s="105" t="str">
        <f t="shared" si="250"/>
        <v/>
      </c>
      <c r="BE791" s="102"/>
      <c r="BF791" s="102"/>
      <c r="BG791" s="102"/>
      <c r="BH791" s="102"/>
      <c r="BI791" s="102"/>
      <c r="BJ791" s="102"/>
      <c r="BK791" s="101" t="e">
        <f t="shared" ref="BK791:BK800" si="253">ROUND(BN791/14,1)</f>
        <v>#VALUE!</v>
      </c>
      <c r="BL791" s="102"/>
      <c r="BM791" s="101" t="e">
        <f t="shared" ref="BM791:BM800" si="254">BK791+BL791</f>
        <v>#VALUE!</v>
      </c>
      <c r="BN791" s="101" t="str">
        <f>IF(COUNTIFS($AL$22,"=practic?*"),AU24,"")</f>
        <v/>
      </c>
      <c r="BO791" s="102"/>
      <c r="BP791" s="101" t="e">
        <f t="shared" ref="BP791:BP800" si="255">BN791+BO791</f>
        <v>#VALUE!</v>
      </c>
      <c r="BQ791" s="105" t="str">
        <f>IF(COUNTIF($AZ791,"=practic?*"),IF($AW$24&lt;&gt;"",ROUND($AW$24/14,1),""),"")</f>
        <v/>
      </c>
      <c r="BR791" s="105" t="str">
        <f>IF(COUNTIF($AZ791,"=practic?*"),IF($AW$24&lt;&gt;"",ROUND($AW$24,1),""),"")</f>
        <v/>
      </c>
      <c r="BS791" s="105" t="str">
        <f>IF($AZ791="","",$AO$24)</f>
        <v/>
      </c>
      <c r="BT791" s="104" t="str">
        <f>IF($AZ791="","",$AV$24)</f>
        <v/>
      </c>
      <c r="BU791" s="104" t="str">
        <f t="shared" si="251"/>
        <v/>
      </c>
      <c r="BV791" s="105" t="str">
        <f t="shared" si="252"/>
        <v/>
      </c>
      <c r="BW791" s="101" t="str">
        <f t="shared" si="231"/>
        <v/>
      </c>
    </row>
    <row r="792" spans="50:75" ht="21" hidden="1" customHeight="1" x14ac:dyDescent="0.25">
      <c r="AX792" s="102" t="str">
        <f>IF(COUNTIFS($AL$25,"=practic?*"),$AL$27,"")</f>
        <v/>
      </c>
      <c r="AY792" s="101">
        <v>3</v>
      </c>
      <c r="AZ792" s="101" t="str">
        <f>IF(COUNTIFS($AL$25,"=practic?*"),$AL$25,"")</f>
        <v/>
      </c>
      <c r="BA792" s="105" t="str">
        <f t="shared" si="248"/>
        <v/>
      </c>
      <c r="BB792" s="105" t="str">
        <f t="shared" si="249"/>
        <v/>
      </c>
      <c r="BC792" s="105" t="str">
        <f>IF($AZ792="","",$AP$27)</f>
        <v/>
      </c>
      <c r="BD792" s="105" t="str">
        <f t="shared" si="250"/>
        <v/>
      </c>
      <c r="BE792" s="102"/>
      <c r="BF792" s="102"/>
      <c r="BG792" s="102"/>
      <c r="BH792" s="102"/>
      <c r="BI792" s="102"/>
      <c r="BJ792" s="102"/>
      <c r="BK792" s="101" t="e">
        <f t="shared" si="253"/>
        <v>#VALUE!</v>
      </c>
      <c r="BL792" s="102"/>
      <c r="BM792" s="101" t="e">
        <f t="shared" si="254"/>
        <v>#VALUE!</v>
      </c>
      <c r="BN792" s="101" t="str">
        <f>IF(COUNTIFS($AL$25,"=practic?*"),AU27,"")</f>
        <v/>
      </c>
      <c r="BO792" s="102"/>
      <c r="BP792" s="101" t="e">
        <f t="shared" si="255"/>
        <v>#VALUE!</v>
      </c>
      <c r="BQ792" s="105" t="str">
        <f>IF(COUNTIF($AZ792,"=practic?*"),IF($AW$27&lt;&gt;"",ROUND($AW$27/14,1),""),"")</f>
        <v/>
      </c>
      <c r="BR792" s="105" t="str">
        <f>IF(COUNTIF($AZ792,"=practic?*"),IF($AW$27&lt;&gt;"",ROUND($AW$27,1),""),"")</f>
        <v/>
      </c>
      <c r="BS792" s="105" t="str">
        <f>IF($AZ792="","",$AO$27)</f>
        <v/>
      </c>
      <c r="BT792" s="104" t="str">
        <f>IF($AZ792="","",$AV$27)</f>
        <v/>
      </c>
      <c r="BU792" s="104" t="str">
        <f t="shared" si="251"/>
        <v/>
      </c>
      <c r="BV792" s="105" t="str">
        <f t="shared" si="252"/>
        <v/>
      </c>
      <c r="BW792" s="101" t="str">
        <f t="shared" si="231"/>
        <v/>
      </c>
    </row>
    <row r="793" spans="50:75" ht="21" hidden="1" customHeight="1" x14ac:dyDescent="0.25">
      <c r="AX793" s="102" t="str">
        <f>IF(COUNTIFS($AL$28,"=practic?*"),$AL$30,"")</f>
        <v/>
      </c>
      <c r="AY793" s="101">
        <v>4</v>
      </c>
      <c r="AZ793" s="101" t="str">
        <f>IF(COUNTIFS($AL$28,"=practic?*"),$AL$28,"")</f>
        <v/>
      </c>
      <c r="BA793" s="105" t="str">
        <f t="shared" si="248"/>
        <v/>
      </c>
      <c r="BB793" s="105" t="str">
        <f t="shared" si="249"/>
        <v/>
      </c>
      <c r="BC793" s="105" t="str">
        <f>IF($AZ793="","",$AP$30)</f>
        <v/>
      </c>
      <c r="BD793" s="105" t="str">
        <f t="shared" si="250"/>
        <v/>
      </c>
      <c r="BE793" s="102"/>
      <c r="BF793" s="102"/>
      <c r="BG793" s="102"/>
      <c r="BH793" s="102"/>
      <c r="BI793" s="102"/>
      <c r="BJ793" s="102"/>
      <c r="BK793" s="101" t="e">
        <f t="shared" si="253"/>
        <v>#VALUE!</v>
      </c>
      <c r="BL793" s="102"/>
      <c r="BM793" s="101" t="e">
        <f t="shared" si="254"/>
        <v>#VALUE!</v>
      </c>
      <c r="BN793" s="101" t="str">
        <f>IF(COUNTIFS($AL$28,"=practic?*"),AU30,"")</f>
        <v/>
      </c>
      <c r="BO793" s="102"/>
      <c r="BP793" s="101" t="e">
        <f t="shared" si="255"/>
        <v>#VALUE!</v>
      </c>
      <c r="BQ793" s="105" t="str">
        <f>IF(COUNTIF($AZ793,"=practic?*"),IF($AW$30&lt;&gt;"",ROUND($AW$30/14,1),""),"")</f>
        <v/>
      </c>
      <c r="BR793" s="105" t="str">
        <f>IF(COUNTIF($AZ793,"=practic?*"),IF($AW$30&lt;&gt;"",ROUND($AW$30,1),""),"")</f>
        <v/>
      </c>
      <c r="BS793" s="105" t="str">
        <f>IF($AZ793="","",$AO$30)</f>
        <v/>
      </c>
      <c r="BT793" s="104" t="str">
        <f>IF($AZ793="","",$AV$30)</f>
        <v/>
      </c>
      <c r="BU793" s="104" t="str">
        <f t="shared" si="251"/>
        <v/>
      </c>
      <c r="BV793" s="105" t="str">
        <f t="shared" si="252"/>
        <v/>
      </c>
      <c r="BW793" s="101" t="str">
        <f t="shared" si="231"/>
        <v/>
      </c>
    </row>
    <row r="794" spans="50:75" ht="21" hidden="1" customHeight="1" x14ac:dyDescent="0.25">
      <c r="AX794" s="102" t="str">
        <f>IF(COUNTIFS($AL$31,"=practic?*"),$AL$33,"")</f>
        <v/>
      </c>
      <c r="AY794" s="101">
        <v>5</v>
      </c>
      <c r="AZ794" s="101" t="str">
        <f>IF(COUNTIFS($AL$31,"=practic?*"),$AL$31,"")</f>
        <v/>
      </c>
      <c r="BA794" s="105" t="str">
        <f t="shared" si="248"/>
        <v/>
      </c>
      <c r="BB794" s="105" t="str">
        <f t="shared" si="249"/>
        <v/>
      </c>
      <c r="BC794" s="105" t="str">
        <f>IF($AZ794="","",$AP$33)</f>
        <v/>
      </c>
      <c r="BD794" s="105" t="str">
        <f t="shared" si="250"/>
        <v/>
      </c>
      <c r="BE794" s="102"/>
      <c r="BF794" s="102"/>
      <c r="BG794" s="102"/>
      <c r="BH794" s="102"/>
      <c r="BI794" s="102"/>
      <c r="BJ794" s="102"/>
      <c r="BK794" s="101" t="e">
        <f t="shared" si="253"/>
        <v>#VALUE!</v>
      </c>
      <c r="BL794" s="102"/>
      <c r="BM794" s="101" t="e">
        <f t="shared" si="254"/>
        <v>#VALUE!</v>
      </c>
      <c r="BN794" s="101" t="str">
        <f>IF(COUNTIFS($AL$31,"=practic?*"),AU33,"")</f>
        <v/>
      </c>
      <c r="BO794" s="102"/>
      <c r="BP794" s="101" t="e">
        <f t="shared" si="255"/>
        <v>#VALUE!</v>
      </c>
      <c r="BQ794" s="105" t="str">
        <f>IF(COUNTIF($AZ794,"=practic?*"),IF($AW$33&lt;&gt;"",ROUND($AW$33/14,1),""),"")</f>
        <v/>
      </c>
      <c r="BR794" s="105" t="str">
        <f>IF(COUNTIF($AZ794,"=practic?*"),IF($AW$33&lt;&gt;"",ROUND($AW$33,1),""),"")</f>
        <v/>
      </c>
      <c r="BS794" s="105" t="str">
        <f>IF($AZ794="","",$AO$33)</f>
        <v/>
      </c>
      <c r="BT794" s="104" t="str">
        <f>IF($AZ794="","",$AV$33)</f>
        <v/>
      </c>
      <c r="BU794" s="104" t="str">
        <f t="shared" si="251"/>
        <v/>
      </c>
      <c r="BV794" s="105" t="str">
        <f t="shared" si="252"/>
        <v/>
      </c>
      <c r="BW794" s="101" t="str">
        <f t="shared" si="231"/>
        <v/>
      </c>
    </row>
    <row r="795" spans="50:75" ht="21" hidden="1" customHeight="1" x14ac:dyDescent="0.25">
      <c r="AX795" s="102" t="str">
        <f>IF(COUNTIFS($AL$34,"=practic?*"),$AL$36,"")</f>
        <v/>
      </c>
      <c r="AY795" s="101">
        <v>6</v>
      </c>
      <c r="AZ795" s="101" t="str">
        <f>IF(COUNTIFS($AL$34,"=practic?*"),$AL$34,"")</f>
        <v/>
      </c>
      <c r="BA795" s="105" t="str">
        <f t="shared" si="248"/>
        <v/>
      </c>
      <c r="BB795" s="105" t="str">
        <f t="shared" si="249"/>
        <v/>
      </c>
      <c r="BC795" s="105" t="str">
        <f>IF($AZ795="","",$AP$36)</f>
        <v/>
      </c>
      <c r="BD795" s="105" t="str">
        <f t="shared" si="250"/>
        <v/>
      </c>
      <c r="BE795" s="102"/>
      <c r="BF795" s="102"/>
      <c r="BG795" s="102"/>
      <c r="BH795" s="102"/>
      <c r="BI795" s="102"/>
      <c r="BJ795" s="102"/>
      <c r="BK795" s="101" t="e">
        <f t="shared" si="253"/>
        <v>#VALUE!</v>
      </c>
      <c r="BL795" s="102"/>
      <c r="BM795" s="101" t="e">
        <f t="shared" si="254"/>
        <v>#VALUE!</v>
      </c>
      <c r="BN795" s="101" t="str">
        <f>IF(COUNTIFS($AL$34,"=practic?*"),AU36,"")</f>
        <v/>
      </c>
      <c r="BO795" s="102"/>
      <c r="BP795" s="101" t="e">
        <f t="shared" si="255"/>
        <v>#VALUE!</v>
      </c>
      <c r="BQ795" s="105" t="str">
        <f>IF(COUNTIF($AZ795,"=practic?*"),IF($AW$36&lt;&gt;"",ROUND($AW$36/14,1),""),"")</f>
        <v/>
      </c>
      <c r="BR795" s="105" t="str">
        <f>IF(COUNTIF($AZ795,"=practic?*"),IF($AW$36&lt;&gt;"",ROUND($AW$36,1),""),"")</f>
        <v/>
      </c>
      <c r="BS795" s="105" t="str">
        <f>IF($AZ795="","",$AO$36)</f>
        <v/>
      </c>
      <c r="BT795" s="104" t="str">
        <f>IF($AZ795="","",$AV$36)</f>
        <v/>
      </c>
      <c r="BU795" s="104" t="str">
        <f t="shared" si="251"/>
        <v/>
      </c>
      <c r="BV795" s="105" t="str">
        <f t="shared" si="252"/>
        <v/>
      </c>
      <c r="BW795" s="101" t="str">
        <f t="shared" si="231"/>
        <v/>
      </c>
    </row>
    <row r="796" spans="50:75" ht="21" hidden="1" customHeight="1" x14ac:dyDescent="0.25">
      <c r="AX796" s="102" t="str">
        <f>IF(COUNTIFS($AL$37,"=practic?*"),$AL$39,"")</f>
        <v/>
      </c>
      <c r="AY796" s="101">
        <v>7</v>
      </c>
      <c r="AZ796" s="101" t="str">
        <f>IF(COUNTIFS($AL$37,"=practic?*"),$AL$37,"")</f>
        <v/>
      </c>
      <c r="BA796" s="105" t="str">
        <f t="shared" si="248"/>
        <v/>
      </c>
      <c r="BB796" s="105" t="str">
        <f t="shared" si="249"/>
        <v/>
      </c>
      <c r="BC796" s="105" t="str">
        <f>IF($AZ796="","",$AP$39)</f>
        <v/>
      </c>
      <c r="BD796" s="105" t="str">
        <f t="shared" si="250"/>
        <v/>
      </c>
      <c r="BE796" s="102"/>
      <c r="BF796" s="102"/>
      <c r="BG796" s="102"/>
      <c r="BH796" s="102"/>
      <c r="BI796" s="102"/>
      <c r="BJ796" s="102"/>
      <c r="BK796" s="101" t="e">
        <f t="shared" si="253"/>
        <v>#VALUE!</v>
      </c>
      <c r="BL796" s="102"/>
      <c r="BM796" s="101" t="e">
        <f t="shared" si="254"/>
        <v>#VALUE!</v>
      </c>
      <c r="BN796" s="101" t="str">
        <f>IF(COUNTIFS($AL$37,"=practic?*"),AU39,"")</f>
        <v/>
      </c>
      <c r="BO796" s="102"/>
      <c r="BP796" s="101" t="e">
        <f t="shared" si="255"/>
        <v>#VALUE!</v>
      </c>
      <c r="BQ796" s="105" t="str">
        <f>IF(COUNTIF($AZ796,"=practic?*"),IF($AW$39&lt;&gt;"",ROUND($AW$39/14,1),""),"")</f>
        <v/>
      </c>
      <c r="BR796" s="105" t="str">
        <f>IF(COUNTIF($AZ796,"=practic?*"),IF($AW$39&lt;&gt;"",ROUND($AW$39,1),""),"")</f>
        <v/>
      </c>
      <c r="BS796" s="105" t="str">
        <f>IF($AZ796="","",$AO$39)</f>
        <v/>
      </c>
      <c r="BT796" s="104" t="str">
        <f>IF($AZ796="","",$AV$39)</f>
        <v/>
      </c>
      <c r="BU796" s="104" t="str">
        <f t="shared" si="251"/>
        <v/>
      </c>
      <c r="BV796" s="105" t="str">
        <f t="shared" si="252"/>
        <v/>
      </c>
      <c r="BW796" s="101" t="str">
        <f t="shared" si="231"/>
        <v/>
      </c>
    </row>
    <row r="797" spans="50:75" ht="21" hidden="1" customHeight="1" x14ac:dyDescent="0.25">
      <c r="AX797" s="102" t="str">
        <f>IF(COUNTIFS($AL$40,"=practic?*"),$AL$42,"")</f>
        <v/>
      </c>
      <c r="AY797" s="101">
        <v>8</v>
      </c>
      <c r="AZ797" s="101" t="str">
        <f>IF(COUNTIFS($AL$40,"=practic?*"),$AL$40,"")</f>
        <v/>
      </c>
      <c r="BA797" s="105" t="str">
        <f t="shared" si="248"/>
        <v/>
      </c>
      <c r="BB797" s="105" t="str">
        <f t="shared" si="249"/>
        <v/>
      </c>
      <c r="BC797" s="105" t="str">
        <f>IF($AZ797="","",$AP$42)</f>
        <v/>
      </c>
      <c r="BD797" s="105" t="str">
        <f t="shared" si="250"/>
        <v/>
      </c>
      <c r="BE797" s="102"/>
      <c r="BF797" s="102"/>
      <c r="BG797" s="102"/>
      <c r="BH797" s="102"/>
      <c r="BI797" s="102"/>
      <c r="BJ797" s="102"/>
      <c r="BK797" s="101" t="e">
        <f t="shared" si="253"/>
        <v>#VALUE!</v>
      </c>
      <c r="BL797" s="102"/>
      <c r="BM797" s="101" t="e">
        <f t="shared" si="254"/>
        <v>#VALUE!</v>
      </c>
      <c r="BN797" s="101" t="str">
        <f>IF(COUNTIFS($AL$40,"=practic?*"),AU42,"")</f>
        <v/>
      </c>
      <c r="BO797" s="102"/>
      <c r="BP797" s="101" t="e">
        <f t="shared" si="255"/>
        <v>#VALUE!</v>
      </c>
      <c r="BQ797" s="105" t="str">
        <f>IF(COUNTIF($AZ797,"=practic?*"),IF($AW$42&lt;&gt;"",ROUND($AW$42/14,1),""),"")</f>
        <v/>
      </c>
      <c r="BR797" s="105" t="str">
        <f>IF(COUNTIF($AZ797,"=practic?*"),IF($AW$42&lt;&gt;"",ROUND($AW$42,1),""),"")</f>
        <v/>
      </c>
      <c r="BS797" s="105" t="str">
        <f>IF($AZ797="","",$AO$42)</f>
        <v/>
      </c>
      <c r="BT797" s="104" t="str">
        <f>IF($AZ797="","",$AV$42)</f>
        <v/>
      </c>
      <c r="BU797" s="104" t="str">
        <f t="shared" si="251"/>
        <v/>
      </c>
      <c r="BV797" s="105" t="str">
        <f t="shared" si="252"/>
        <v/>
      </c>
      <c r="BW797" s="101" t="str">
        <f t="shared" si="231"/>
        <v/>
      </c>
    </row>
    <row r="798" spans="50:75" ht="21" hidden="1" customHeight="1" x14ac:dyDescent="0.25">
      <c r="AX798" s="102" t="str">
        <f>IF(COUNTIFS($AL$43,"=practic?*"),$AL$45,"")</f>
        <v/>
      </c>
      <c r="AY798" s="101">
        <v>9</v>
      </c>
      <c r="AZ798" s="101" t="str">
        <f>IF(COUNTIFS($AL$43,"=practic?*"),$AL$43,"")</f>
        <v/>
      </c>
      <c r="BA798" s="105" t="str">
        <f t="shared" si="248"/>
        <v/>
      </c>
      <c r="BB798" s="105" t="str">
        <f t="shared" si="249"/>
        <v/>
      </c>
      <c r="BC798" s="105" t="str">
        <f>IF($AZ798="","",$AP$45)</f>
        <v/>
      </c>
      <c r="BD798" s="105" t="str">
        <f t="shared" si="250"/>
        <v/>
      </c>
      <c r="BE798" s="102"/>
      <c r="BF798" s="102"/>
      <c r="BG798" s="102"/>
      <c r="BH798" s="102"/>
      <c r="BI798" s="102"/>
      <c r="BJ798" s="102"/>
      <c r="BK798" s="101" t="e">
        <f t="shared" si="253"/>
        <v>#VALUE!</v>
      </c>
      <c r="BL798" s="102"/>
      <c r="BM798" s="101" t="e">
        <f t="shared" si="254"/>
        <v>#VALUE!</v>
      </c>
      <c r="BN798" s="101" t="str">
        <f>IF(COUNTIFS($AL$43,"=practic?*"),AU45,"")</f>
        <v/>
      </c>
      <c r="BO798" s="102"/>
      <c r="BP798" s="101" t="e">
        <f t="shared" si="255"/>
        <v>#VALUE!</v>
      </c>
      <c r="BQ798" s="105" t="str">
        <f>IF(COUNTIF($AZ798,"=practic?*"),IF($AW$45&lt;&gt;"",ROUND($AW$45/14,1),""),"")</f>
        <v/>
      </c>
      <c r="BR798" s="105" t="str">
        <f>IF(COUNTIF($AZ798,"=practic?*"),IF($AW$45&lt;&gt;"",ROUND($AW$45,1),""),"")</f>
        <v/>
      </c>
      <c r="BS798" s="105" t="str">
        <f>IF($AZ798="","",$AO$45)</f>
        <v/>
      </c>
      <c r="BT798" s="104" t="str">
        <f>IF($AZ798="","",$AV$45)</f>
        <v/>
      </c>
      <c r="BU798" s="104" t="str">
        <f t="shared" si="251"/>
        <v/>
      </c>
      <c r="BV798" s="105" t="str">
        <f t="shared" si="252"/>
        <v/>
      </c>
      <c r="BW798" s="101" t="str">
        <f t="shared" si="231"/>
        <v/>
      </c>
    </row>
    <row r="799" spans="50:75" ht="21" hidden="1" customHeight="1" x14ac:dyDescent="0.25">
      <c r="AX799" s="102" t="str">
        <f>IF(COUNTIFS($AL$46,"=practic?*"),$AL$48,"")</f>
        <v/>
      </c>
      <c r="AY799" s="101">
        <v>10</v>
      </c>
      <c r="AZ799" s="101" t="str">
        <f>IF(COUNTIFS($AL$46,"=practic?*"),$AL$46,"")</f>
        <v/>
      </c>
      <c r="BA799" s="105" t="str">
        <f t="shared" si="248"/>
        <v/>
      </c>
      <c r="BB799" s="105" t="str">
        <f t="shared" si="249"/>
        <v/>
      </c>
      <c r="BC799" s="105" t="str">
        <f>IF($AZ799="","",$AP$48)</f>
        <v/>
      </c>
      <c r="BD799" s="105" t="str">
        <f t="shared" si="250"/>
        <v/>
      </c>
      <c r="BE799" s="102"/>
      <c r="BF799" s="102"/>
      <c r="BG799" s="102"/>
      <c r="BH799" s="102"/>
      <c r="BI799" s="102"/>
      <c r="BJ799" s="102"/>
      <c r="BK799" s="101" t="e">
        <f t="shared" si="253"/>
        <v>#VALUE!</v>
      </c>
      <c r="BL799" s="102"/>
      <c r="BM799" s="101" t="e">
        <f t="shared" si="254"/>
        <v>#VALUE!</v>
      </c>
      <c r="BN799" s="101" t="str">
        <f>IF(COUNTIFS($AL$46,"=practic?*"),AU48,"")</f>
        <v/>
      </c>
      <c r="BO799" s="102"/>
      <c r="BP799" s="101" t="e">
        <f t="shared" si="255"/>
        <v>#VALUE!</v>
      </c>
      <c r="BQ799" s="105" t="str">
        <f>IF(COUNTIF($AZ799,"=practic?*"),IF($AW$48&lt;&gt;"",ROUND($AW$48/14,1),""),"")</f>
        <v/>
      </c>
      <c r="BR799" s="105" t="str">
        <f>IF(COUNTIF($AZ799,"=practic?*"),IF($AW$48&lt;&gt;"",ROUND($AW$48,1),""),"")</f>
        <v/>
      </c>
      <c r="BS799" s="105" t="str">
        <f>IF($AZ799="","",$AO$48)</f>
        <v/>
      </c>
      <c r="BT799" s="104" t="str">
        <f>IF($AZ799="","",$AV$48)</f>
        <v/>
      </c>
      <c r="BU799" s="104" t="str">
        <f t="shared" si="251"/>
        <v/>
      </c>
      <c r="BV799" s="105" t="str">
        <f t="shared" si="252"/>
        <v/>
      </c>
      <c r="BW799" s="101" t="str">
        <f t="shared" si="231"/>
        <v/>
      </c>
    </row>
    <row r="800" spans="50:75" ht="21" hidden="1" customHeight="1" x14ac:dyDescent="0.25">
      <c r="AX800" s="102" t="str">
        <f>IF(COUNTIFS($AL$49,"=practic?*"),$AL$51,"")</f>
        <v/>
      </c>
      <c r="AY800" s="101">
        <v>11</v>
      </c>
      <c r="AZ800" s="101" t="str">
        <f>IF(COUNTIFS($AL$49,"=practic?*"),$AL$49,"")</f>
        <v/>
      </c>
      <c r="BA800" s="105" t="str">
        <f t="shared" si="248"/>
        <v/>
      </c>
      <c r="BB800" s="105" t="str">
        <f t="shared" si="249"/>
        <v/>
      </c>
      <c r="BC800" s="105" t="str">
        <f>IF($AZ800="","",$AP$51)</f>
        <v/>
      </c>
      <c r="BD800" s="105" t="str">
        <f t="shared" si="250"/>
        <v/>
      </c>
      <c r="BE800" s="102"/>
      <c r="BF800" s="102"/>
      <c r="BG800" s="102"/>
      <c r="BH800" s="102"/>
      <c r="BI800" s="102"/>
      <c r="BJ800" s="102"/>
      <c r="BK800" s="101" t="e">
        <f t="shared" si="253"/>
        <v>#VALUE!</v>
      </c>
      <c r="BL800" s="102"/>
      <c r="BM800" s="101" t="e">
        <f t="shared" si="254"/>
        <v>#VALUE!</v>
      </c>
      <c r="BN800" s="101" t="str">
        <f>IF(COUNTIFS($AL$49,"=practic?*"),AU51,"")</f>
        <v/>
      </c>
      <c r="BO800" s="102"/>
      <c r="BP800" s="101" t="e">
        <f t="shared" si="255"/>
        <v>#VALUE!</v>
      </c>
      <c r="BQ800" s="105" t="str">
        <f>IF(COUNTIF($AZ800,"=practic?*"),IF($AW$51&lt;&gt;"",ROUND($AW$51/14,1),""),"")</f>
        <v/>
      </c>
      <c r="BR800" s="105" t="str">
        <f>IF(COUNTIF($AZ800,"=practic?*"),IF($AW$51&lt;&gt;"",ROUND($AW$51,1),""),"")</f>
        <v/>
      </c>
      <c r="BS800" s="105" t="str">
        <f>IF($AZ800="","",$AO$51)</f>
        <v/>
      </c>
      <c r="BT800" s="104" t="str">
        <f>IF($AZ800="","",$AV$51)</f>
        <v/>
      </c>
      <c r="BU800" s="104" t="str">
        <f t="shared" si="251"/>
        <v/>
      </c>
      <c r="BV800" s="105" t="str">
        <f t="shared" si="252"/>
        <v/>
      </c>
      <c r="BW800" s="101" t="str">
        <f t="shared" si="231"/>
        <v/>
      </c>
    </row>
    <row r="801" spans="50:75" ht="21" hidden="1" customHeight="1" x14ac:dyDescent="0.25">
      <c r="AX801" s="414" t="s">
        <v>220</v>
      </c>
      <c r="AY801" s="415"/>
      <c r="AZ801" s="415"/>
      <c r="BA801" s="415"/>
      <c r="BB801" s="415"/>
      <c r="BC801" s="415"/>
      <c r="BD801" s="415"/>
      <c r="BE801" s="415"/>
      <c r="BF801" s="415"/>
      <c r="BG801" s="415"/>
      <c r="BH801" s="415"/>
      <c r="BI801" s="415"/>
      <c r="BJ801" s="415"/>
      <c r="BK801" s="415"/>
      <c r="BL801" s="415"/>
      <c r="BM801" s="415"/>
      <c r="BN801" s="415"/>
      <c r="BO801" s="415"/>
      <c r="BP801" s="415"/>
      <c r="BQ801" s="415"/>
      <c r="BR801" s="415"/>
      <c r="BS801" s="415"/>
      <c r="BT801" s="415"/>
      <c r="BU801" s="415"/>
      <c r="BV801" s="416"/>
      <c r="BW801" s="101" t="str">
        <f t="shared" si="231"/>
        <v/>
      </c>
    </row>
    <row r="802" spans="50:75" ht="21" hidden="1" customHeight="1" x14ac:dyDescent="0.25">
      <c r="AX802" s="102" t="str">
        <f>IF(COUNTIFS($B$71,"=practic?*"),$B$73,"")</f>
        <v/>
      </c>
      <c r="AY802" s="105">
        <v>1</v>
      </c>
      <c r="AZ802" s="101" t="str">
        <f>IF(COUNTIFS($B$71,"=practic?*"),$B$71,"")</f>
        <v/>
      </c>
      <c r="BA802" s="105" t="str">
        <f t="shared" ref="BA802:BA811" si="256">IF($AZ802="","",ROUND(RIGHT($B$70,1)/2,0))</f>
        <v/>
      </c>
      <c r="BB802" s="105" t="str">
        <f t="shared" ref="BB802:BB811" si="257">IF($AZ802="","",RIGHT($B$70,1))</f>
        <v/>
      </c>
      <c r="BC802" s="105" t="str">
        <f>IF($AZ802="","",$F$73)</f>
        <v/>
      </c>
      <c r="BD802" s="105" t="str">
        <f t="shared" ref="BD802:BD811" si="258">IF($AZ802="","","DI")</f>
        <v/>
      </c>
      <c r="BE802" s="102"/>
      <c r="BF802" s="102"/>
      <c r="BG802" s="102"/>
      <c r="BH802" s="102"/>
      <c r="BI802" s="102"/>
      <c r="BJ802" s="102"/>
      <c r="BK802" s="101" t="e">
        <f t="shared" ref="BK802:BK810" si="259">ROUND(BN802/14,1)</f>
        <v>#VALUE!</v>
      </c>
      <c r="BL802" s="102"/>
      <c r="BM802" s="101" t="e">
        <f t="shared" ref="BM802:BM810" si="260">BK802+BL802</f>
        <v>#VALUE!</v>
      </c>
      <c r="BN802" s="101" t="str">
        <f>IF(COUNTIFS($B$71,"=practic?*"),K73,"")</f>
        <v/>
      </c>
      <c r="BO802" s="102"/>
      <c r="BP802" s="101" t="e">
        <f t="shared" ref="BP802:BP810" si="261">BN802+BO802</f>
        <v>#VALUE!</v>
      </c>
      <c r="BQ802" s="105" t="str">
        <f>IF(COUNTIF($AZ802,"=practic?*"),IF($M$73&lt;&gt;"",ROUND($M$73/14,1),""),"")</f>
        <v/>
      </c>
      <c r="BR802" s="105" t="str">
        <f>IF(COUNTIF($AZ802,"=practic?*"),IF($M$73&lt;&gt;"",ROUND($M$73,1),""),"")</f>
        <v/>
      </c>
      <c r="BS802" s="105" t="str">
        <f>IF($AZ802="","",$E$73)</f>
        <v/>
      </c>
      <c r="BT802" s="104" t="str">
        <f>IF($AZ802="","",$L$73)</f>
        <v/>
      </c>
      <c r="BU802" s="104" t="str">
        <f t="shared" ref="BU802:BU811" si="262">IF($AZ802="","",IF($BG802&lt;&gt;"",$BG802,0)+IF($BM802&lt;&gt;"",$BM802,0)+IF($BQ802&lt;&gt;"",$BQ802,0))</f>
        <v/>
      </c>
      <c r="BV802" s="105" t="str">
        <f t="shared" ref="BV802:BV811" si="263">IF($AZ802="","",IF($BJ802&lt;&gt;"",$BJ802,0)+IF($BP802&lt;&gt;"",$BP802,0)+IF($BR802&lt;&gt;"",$BR802,0))</f>
        <v/>
      </c>
      <c r="BW802" s="101" t="str">
        <f t="shared" si="231"/>
        <v/>
      </c>
    </row>
    <row r="803" spans="50:75" ht="21" hidden="1" customHeight="1" x14ac:dyDescent="0.25">
      <c r="AX803" s="102" t="str">
        <f>IF(COUNTIFS($B$74,"=practic?*"),$B$76,"")</f>
        <v/>
      </c>
      <c r="AY803" s="101">
        <v>2</v>
      </c>
      <c r="AZ803" s="101" t="str">
        <f>IF(COUNTIFS($B$74,"=practic?*"),$B$74,"")</f>
        <v/>
      </c>
      <c r="BA803" s="101" t="str">
        <f t="shared" si="256"/>
        <v/>
      </c>
      <c r="BB803" s="101" t="str">
        <f t="shared" si="257"/>
        <v/>
      </c>
      <c r="BC803" s="101" t="str">
        <f>IF($AZ803="","",$F$76)</f>
        <v/>
      </c>
      <c r="BD803" s="101" t="str">
        <f t="shared" si="258"/>
        <v/>
      </c>
      <c r="BE803" s="102"/>
      <c r="BF803" s="102"/>
      <c r="BG803" s="102"/>
      <c r="BH803" s="102"/>
      <c r="BI803" s="102"/>
      <c r="BJ803" s="102"/>
      <c r="BK803" s="101" t="e">
        <f t="shared" si="259"/>
        <v>#VALUE!</v>
      </c>
      <c r="BL803" s="102"/>
      <c r="BM803" s="101" t="e">
        <f t="shared" si="260"/>
        <v>#VALUE!</v>
      </c>
      <c r="BN803" s="101" t="str">
        <f>IF(COUNTIFS($B$74,"=practic?*"),K76,"")</f>
        <v/>
      </c>
      <c r="BO803" s="102"/>
      <c r="BP803" s="101" t="e">
        <f t="shared" si="261"/>
        <v>#VALUE!</v>
      </c>
      <c r="BQ803" s="105" t="str">
        <f>IF(COUNTIF($AZ803,"=practic?*"),IF($M$76&lt;&gt;"",ROUND($M$76/14,1),""),"")</f>
        <v/>
      </c>
      <c r="BR803" s="105" t="str">
        <f>IF(COUNTIF($AZ803,"=practic?*"),IF($M$76&lt;&gt;"",ROUND($M$76,1),""),"")</f>
        <v/>
      </c>
      <c r="BS803" s="101" t="str">
        <f>IF($AZ803="","",$E$76)</f>
        <v/>
      </c>
      <c r="BT803" s="104" t="str">
        <f>IF($AZ803="","",$L$76)</f>
        <v/>
      </c>
      <c r="BU803" s="104" t="str">
        <f t="shared" si="262"/>
        <v/>
      </c>
      <c r="BV803" s="105" t="str">
        <f t="shared" si="263"/>
        <v/>
      </c>
      <c r="BW803" s="101" t="str">
        <f t="shared" si="231"/>
        <v/>
      </c>
    </row>
    <row r="804" spans="50:75" ht="21" hidden="1" customHeight="1" x14ac:dyDescent="0.25">
      <c r="AX804" s="102" t="str">
        <f>IF(COUNTIFS($B$77,"=practic?*"),$B$79,"")</f>
        <v/>
      </c>
      <c r="AY804" s="101">
        <v>3</v>
      </c>
      <c r="AZ804" s="101" t="str">
        <f>IF(COUNTIFS($B$77,"=practic?*"),$B$77,"")</f>
        <v/>
      </c>
      <c r="BA804" s="101" t="str">
        <f t="shared" si="256"/>
        <v/>
      </c>
      <c r="BB804" s="101" t="str">
        <f t="shared" si="257"/>
        <v/>
      </c>
      <c r="BC804" s="101" t="str">
        <f>IF($AZ804="","",$F$79)</f>
        <v/>
      </c>
      <c r="BD804" s="105" t="str">
        <f t="shared" si="258"/>
        <v/>
      </c>
      <c r="BE804" s="102"/>
      <c r="BF804" s="102"/>
      <c r="BG804" s="102"/>
      <c r="BH804" s="102"/>
      <c r="BI804" s="102"/>
      <c r="BJ804" s="102"/>
      <c r="BK804" s="101" t="e">
        <f t="shared" si="259"/>
        <v>#VALUE!</v>
      </c>
      <c r="BL804" s="102"/>
      <c r="BM804" s="101" t="e">
        <f t="shared" si="260"/>
        <v>#VALUE!</v>
      </c>
      <c r="BN804" s="101" t="str">
        <f>IF(COUNTIFS($B$77,"=practic?*"),K79,"")</f>
        <v/>
      </c>
      <c r="BO804" s="102"/>
      <c r="BP804" s="101" t="e">
        <f t="shared" si="261"/>
        <v>#VALUE!</v>
      </c>
      <c r="BQ804" s="105" t="str">
        <f>IF(COUNTIF($AZ804,"=practic?*"),IF($M$79&lt;&gt;"",ROUND($M$79/14,1),""),"")</f>
        <v/>
      </c>
      <c r="BR804" s="105" t="str">
        <f>IF(COUNTIF($AZ804,"=practic?*"),IF($M$79&lt;&gt;"",ROUND($M$79,1),""),"")</f>
        <v/>
      </c>
      <c r="BS804" s="101" t="str">
        <f>IF($AZ804="","",$E$79)</f>
        <v/>
      </c>
      <c r="BT804" s="104" t="str">
        <f>IF($AZ804="","",$L$79)</f>
        <v/>
      </c>
      <c r="BU804" s="104" t="str">
        <f t="shared" si="262"/>
        <v/>
      </c>
      <c r="BV804" s="105" t="str">
        <f t="shared" si="263"/>
        <v/>
      </c>
      <c r="BW804" s="101" t="str">
        <f t="shared" si="231"/>
        <v/>
      </c>
    </row>
    <row r="805" spans="50:75" ht="21" hidden="1" customHeight="1" x14ac:dyDescent="0.25">
      <c r="AX805" s="102" t="str">
        <f>IF(COUNTIFS($B$80,"=practic?*"),$B$82,"")</f>
        <v/>
      </c>
      <c r="AY805" s="101">
        <v>4</v>
      </c>
      <c r="AZ805" s="101" t="str">
        <f>IF(COUNTIFS($B$80,"=practic?*"),$B$80,"")</f>
        <v/>
      </c>
      <c r="BA805" s="101" t="str">
        <f t="shared" si="256"/>
        <v/>
      </c>
      <c r="BB805" s="101" t="str">
        <f t="shared" si="257"/>
        <v/>
      </c>
      <c r="BC805" s="101" t="str">
        <f>IF($AZ805="","",$F$82)</f>
        <v/>
      </c>
      <c r="BD805" s="101" t="str">
        <f t="shared" si="258"/>
        <v/>
      </c>
      <c r="BE805" s="102"/>
      <c r="BF805" s="102"/>
      <c r="BG805" s="102"/>
      <c r="BH805" s="102"/>
      <c r="BI805" s="102"/>
      <c r="BJ805" s="102"/>
      <c r="BK805" s="101" t="e">
        <f t="shared" si="259"/>
        <v>#VALUE!</v>
      </c>
      <c r="BL805" s="102"/>
      <c r="BM805" s="101" t="e">
        <f t="shared" si="260"/>
        <v>#VALUE!</v>
      </c>
      <c r="BN805" s="101" t="str">
        <f>IF(COUNTIFS($B$80,"=practic?*"),K82,"")</f>
        <v/>
      </c>
      <c r="BO805" s="102"/>
      <c r="BP805" s="101" t="e">
        <f t="shared" si="261"/>
        <v>#VALUE!</v>
      </c>
      <c r="BQ805" s="105" t="str">
        <f>IF(COUNTIF($AZ805,"=practic?*"),IF($M$82&lt;&gt;"",ROUND($M$82/14,1),""),"")</f>
        <v/>
      </c>
      <c r="BR805" s="105" t="str">
        <f>IF(COUNTIF($AZ805,"=practic?*"),IF($M$82&lt;&gt;"",ROUND($M$82,1),""),"")</f>
        <v/>
      </c>
      <c r="BS805" s="105" t="str">
        <f>IF($AZ805="","",$E$82)</f>
        <v/>
      </c>
      <c r="BT805" s="104" t="str">
        <f>IF($AZ805="","",$L$82)</f>
        <v/>
      </c>
      <c r="BU805" s="104" t="str">
        <f t="shared" si="262"/>
        <v/>
      </c>
      <c r="BV805" s="105" t="str">
        <f t="shared" si="263"/>
        <v/>
      </c>
      <c r="BW805" s="101" t="str">
        <f t="shared" si="231"/>
        <v/>
      </c>
    </row>
    <row r="806" spans="50:75" ht="21" hidden="1" customHeight="1" x14ac:dyDescent="0.25">
      <c r="AX806" s="102" t="str">
        <f>IF(COUNTIFS($B$83,"=practic?*"),$B$85,"")</f>
        <v/>
      </c>
      <c r="AY806" s="101">
        <v>5</v>
      </c>
      <c r="AZ806" s="101" t="str">
        <f>IF(COUNTIFS($B$83,"=practic?*"),$B$83,"")</f>
        <v/>
      </c>
      <c r="BA806" s="101" t="str">
        <f t="shared" si="256"/>
        <v/>
      </c>
      <c r="BB806" s="101" t="str">
        <f t="shared" si="257"/>
        <v/>
      </c>
      <c r="BC806" s="101" t="str">
        <f>IF($AZ806="","",$F$85)</f>
        <v/>
      </c>
      <c r="BD806" s="105" t="str">
        <f t="shared" si="258"/>
        <v/>
      </c>
      <c r="BE806" s="102"/>
      <c r="BF806" s="102"/>
      <c r="BG806" s="102"/>
      <c r="BH806" s="102"/>
      <c r="BI806" s="102"/>
      <c r="BJ806" s="102"/>
      <c r="BK806" s="101" t="e">
        <f t="shared" si="259"/>
        <v>#VALUE!</v>
      </c>
      <c r="BL806" s="102"/>
      <c r="BM806" s="101" t="e">
        <f t="shared" si="260"/>
        <v>#VALUE!</v>
      </c>
      <c r="BN806" s="101" t="str">
        <f>IF(COUNTIFS($B$83,"=practic?*"),K85,"")</f>
        <v/>
      </c>
      <c r="BO806" s="102"/>
      <c r="BP806" s="101" t="e">
        <f t="shared" si="261"/>
        <v>#VALUE!</v>
      </c>
      <c r="BQ806" s="105" t="str">
        <f>IF(COUNTIF($AZ806,"=practic?*"),IF($M$85&lt;&gt;"",ROUND($M$85/14,1),""),"")</f>
        <v/>
      </c>
      <c r="BR806" s="105" t="str">
        <f>IF(COUNTIF($AZ806,"=practic?*"),IF($M$85&lt;&gt;"",ROUND($M$85,1),""),"")</f>
        <v/>
      </c>
      <c r="BS806" s="101" t="str">
        <f>IF($AZ806="","",$E$85)</f>
        <v/>
      </c>
      <c r="BT806" s="104" t="str">
        <f>IF($AZ806="","",$L$85)</f>
        <v/>
      </c>
      <c r="BU806" s="104" t="str">
        <f t="shared" si="262"/>
        <v/>
      </c>
      <c r="BV806" s="105" t="str">
        <f t="shared" si="263"/>
        <v/>
      </c>
      <c r="BW806" s="101" t="str">
        <f t="shared" si="231"/>
        <v/>
      </c>
    </row>
    <row r="807" spans="50:75" ht="21" hidden="1" customHeight="1" x14ac:dyDescent="0.25">
      <c r="AX807" s="102" t="str">
        <f>IF(COUNTIFS($B$86,"=practic?*"),$B$88,"")</f>
        <v/>
      </c>
      <c r="AY807" s="101">
        <v>6</v>
      </c>
      <c r="AZ807" s="101" t="str">
        <f>IF(COUNTIFS($B$86,"=practic?*"),$B$86,"")</f>
        <v/>
      </c>
      <c r="BA807" s="101" t="str">
        <f t="shared" si="256"/>
        <v/>
      </c>
      <c r="BB807" s="101" t="str">
        <f t="shared" si="257"/>
        <v/>
      </c>
      <c r="BC807" s="101" t="str">
        <f>IF($AZ807="","",$F$88)</f>
        <v/>
      </c>
      <c r="BD807" s="101" t="str">
        <f t="shared" si="258"/>
        <v/>
      </c>
      <c r="BE807" s="102"/>
      <c r="BF807" s="102"/>
      <c r="BG807" s="102"/>
      <c r="BH807" s="102"/>
      <c r="BI807" s="102"/>
      <c r="BJ807" s="102"/>
      <c r="BK807" s="101" t="e">
        <f t="shared" si="259"/>
        <v>#VALUE!</v>
      </c>
      <c r="BL807" s="102"/>
      <c r="BM807" s="101" t="e">
        <f t="shared" si="260"/>
        <v>#VALUE!</v>
      </c>
      <c r="BN807" s="101" t="str">
        <f>IF(COUNTIFS($B$86,"=practic?*"),K88,"")</f>
        <v/>
      </c>
      <c r="BO807" s="102"/>
      <c r="BP807" s="101" t="e">
        <f t="shared" si="261"/>
        <v>#VALUE!</v>
      </c>
      <c r="BQ807" s="105" t="str">
        <f>IF(COUNTIF($AZ807,"=practic?*"),IF($M$88&lt;&gt;"",ROUND($M$88/14,1),""),"")</f>
        <v/>
      </c>
      <c r="BR807" s="105" t="str">
        <f>IF(COUNTIF($AZ807,"=practic?*"),IF($M$88&lt;&gt;"",ROUND($M$88,1),""),"")</f>
        <v/>
      </c>
      <c r="BS807" s="101" t="str">
        <f>IF($AZ807="","",$E$88)</f>
        <v/>
      </c>
      <c r="BT807" s="104" t="str">
        <f>IF($AZ807="","",$L$88)</f>
        <v/>
      </c>
      <c r="BU807" s="104" t="str">
        <f t="shared" si="262"/>
        <v/>
      </c>
      <c r="BV807" s="105" t="str">
        <f t="shared" si="263"/>
        <v/>
      </c>
      <c r="BW807" s="101" t="str">
        <f t="shared" si="231"/>
        <v/>
      </c>
    </row>
    <row r="808" spans="50:75" ht="21" hidden="1" customHeight="1" x14ac:dyDescent="0.25">
      <c r="AX808" s="102" t="str">
        <f>IF(COUNTIFS($B$89,"=practic?*"),$B$91,"")</f>
        <v/>
      </c>
      <c r="AY808" s="101">
        <v>7</v>
      </c>
      <c r="AZ808" s="101" t="str">
        <f>IF(COUNTIFS($B$89,"=practic?*"),$B$89,"")</f>
        <v/>
      </c>
      <c r="BA808" s="101" t="str">
        <f t="shared" si="256"/>
        <v/>
      </c>
      <c r="BB808" s="105" t="str">
        <f t="shared" si="257"/>
        <v/>
      </c>
      <c r="BC808" s="101" t="str">
        <f>IF($AZ808="","",$F$91)</f>
        <v/>
      </c>
      <c r="BD808" s="105" t="str">
        <f t="shared" si="258"/>
        <v/>
      </c>
      <c r="BE808" s="102"/>
      <c r="BF808" s="102"/>
      <c r="BG808" s="102"/>
      <c r="BH808" s="102"/>
      <c r="BI808" s="102"/>
      <c r="BJ808" s="102"/>
      <c r="BK808" s="101" t="e">
        <f t="shared" si="259"/>
        <v>#VALUE!</v>
      </c>
      <c r="BL808" s="102"/>
      <c r="BM808" s="101" t="e">
        <f t="shared" si="260"/>
        <v>#VALUE!</v>
      </c>
      <c r="BN808" s="101" t="str">
        <f>IF(COUNTIFS($B$89,"=practic?*"),K91,"")</f>
        <v/>
      </c>
      <c r="BO808" s="102"/>
      <c r="BP808" s="101" t="e">
        <f t="shared" si="261"/>
        <v>#VALUE!</v>
      </c>
      <c r="BQ808" s="105" t="str">
        <f>IF(COUNTIF($AZ808,"=practic?*"),IF($M$91&lt;&gt;"",ROUND($M$91/14,1),""),"")</f>
        <v/>
      </c>
      <c r="BR808" s="105" t="str">
        <f>IF(COUNTIF($AZ808,"=practic?*"),IF($M$91&lt;&gt;"",ROUND($M$91,1),""),"")</f>
        <v/>
      </c>
      <c r="BS808" s="105" t="str">
        <f>IF($AZ808="","",$E$91)</f>
        <v/>
      </c>
      <c r="BT808" s="104" t="str">
        <f>IF($AZ808="","",$L$91)</f>
        <v/>
      </c>
      <c r="BU808" s="104" t="str">
        <f t="shared" si="262"/>
        <v/>
      </c>
      <c r="BV808" s="105" t="str">
        <f t="shared" si="263"/>
        <v/>
      </c>
      <c r="BW808" s="101" t="str">
        <f t="shared" si="231"/>
        <v/>
      </c>
    </row>
    <row r="809" spans="50:75" ht="21" hidden="1" customHeight="1" x14ac:dyDescent="0.25">
      <c r="AX809" s="102" t="str">
        <f>IF(COUNTIFS($B$92,"=practic?*"),$B$94,"")</f>
        <v/>
      </c>
      <c r="AY809" s="101">
        <v>8</v>
      </c>
      <c r="AZ809" s="101" t="str">
        <f>IF(COUNTIFS($B$92,"=practic?*"),$B$92,"")</f>
        <v/>
      </c>
      <c r="BA809" s="101" t="str">
        <f t="shared" si="256"/>
        <v/>
      </c>
      <c r="BB809" s="101" t="str">
        <f t="shared" si="257"/>
        <v/>
      </c>
      <c r="BC809" s="101" t="str">
        <f>IF($AZ809="","",$F$94)</f>
        <v/>
      </c>
      <c r="BD809" s="101" t="str">
        <f t="shared" si="258"/>
        <v/>
      </c>
      <c r="BE809" s="102"/>
      <c r="BF809" s="102"/>
      <c r="BG809" s="102"/>
      <c r="BH809" s="102"/>
      <c r="BI809" s="102"/>
      <c r="BJ809" s="102"/>
      <c r="BK809" s="101" t="e">
        <f t="shared" si="259"/>
        <v>#VALUE!</v>
      </c>
      <c r="BL809" s="102"/>
      <c r="BM809" s="101" t="e">
        <f t="shared" si="260"/>
        <v>#VALUE!</v>
      </c>
      <c r="BN809" s="101" t="str">
        <f>IF(COUNTIFS($B$92,"=practic?*"),K94,"")</f>
        <v/>
      </c>
      <c r="BO809" s="102"/>
      <c r="BP809" s="101" t="e">
        <f t="shared" si="261"/>
        <v>#VALUE!</v>
      </c>
      <c r="BQ809" s="105" t="str">
        <f>IF(COUNTIF($AZ809,"=practic?*"),IF($M$94&lt;&gt;"",ROUND($M$94/14,1),""),"")</f>
        <v/>
      </c>
      <c r="BR809" s="105" t="str">
        <f>IF(COUNTIF($AZ809,"=practic?*"),IF($M$94&lt;&gt;"",ROUND($M$94,1),""),"")</f>
        <v/>
      </c>
      <c r="BS809" s="101" t="str">
        <f>IF($AZ809="","",$E$94)</f>
        <v/>
      </c>
      <c r="BT809" s="104" t="str">
        <f>IF($AZ809="","",$L$94)</f>
        <v/>
      </c>
      <c r="BU809" s="104" t="str">
        <f t="shared" si="262"/>
        <v/>
      </c>
      <c r="BV809" s="105" t="str">
        <f t="shared" si="263"/>
        <v/>
      </c>
      <c r="BW809" s="101" t="str">
        <f t="shared" si="231"/>
        <v/>
      </c>
    </row>
    <row r="810" spans="50:75" ht="21" hidden="1" customHeight="1" x14ac:dyDescent="0.25">
      <c r="AX810" s="102" t="str">
        <f>IF(COUNTIFS($B$95,"=practic?*"),$B$97,"")</f>
        <v/>
      </c>
      <c r="AY810" s="101">
        <v>9</v>
      </c>
      <c r="AZ810" s="101" t="str">
        <f>IF(COUNTIFS($B$95,"=practic?*"),$B$95,"")</f>
        <v/>
      </c>
      <c r="BA810" s="101" t="str">
        <f t="shared" si="256"/>
        <v/>
      </c>
      <c r="BB810" s="101" t="str">
        <f t="shared" si="257"/>
        <v/>
      </c>
      <c r="BC810" s="101" t="str">
        <f>IF($AZ810="","",$F$100)</f>
        <v/>
      </c>
      <c r="BD810" s="105" t="str">
        <f t="shared" si="258"/>
        <v/>
      </c>
      <c r="BE810" s="102"/>
      <c r="BF810" s="102"/>
      <c r="BG810" s="102"/>
      <c r="BH810" s="102"/>
      <c r="BI810" s="102"/>
      <c r="BJ810" s="102"/>
      <c r="BK810" s="101" t="e">
        <f t="shared" si="259"/>
        <v>#VALUE!</v>
      </c>
      <c r="BL810" s="102"/>
      <c r="BM810" s="101" t="e">
        <f t="shared" si="260"/>
        <v>#VALUE!</v>
      </c>
      <c r="BN810" s="101" t="str">
        <f>IF(COUNTIFS($B$95,"=practic?*"),K97,"")</f>
        <v/>
      </c>
      <c r="BO810" s="102"/>
      <c r="BP810" s="101" t="e">
        <f t="shared" si="261"/>
        <v>#VALUE!</v>
      </c>
      <c r="BQ810" s="105" t="str">
        <f>IF(COUNTIF($AZ810,"=practic?*"),IF($M$100&lt;&gt;"",ROUND($M$100/14,1),""),"")</f>
        <v/>
      </c>
      <c r="BR810" s="105" t="str">
        <f>IF(COUNTIF($AZ810,"=practic?*"),IF($M$100&lt;&gt;"",ROUND($M$100,1),""),"")</f>
        <v/>
      </c>
      <c r="BS810" s="101" t="str">
        <f>IF($AZ810="","",$E$100)</f>
        <v/>
      </c>
      <c r="BT810" s="104" t="str">
        <f>IF($AZ810="","",$L$100)</f>
        <v/>
      </c>
      <c r="BU810" s="104" t="str">
        <f t="shared" si="262"/>
        <v/>
      </c>
      <c r="BV810" s="105" t="str">
        <f t="shared" si="263"/>
        <v/>
      </c>
      <c r="BW810" s="101" t="str">
        <f t="shared" si="231"/>
        <v/>
      </c>
    </row>
    <row r="811" spans="50:75" ht="21" hidden="1" customHeight="1" x14ac:dyDescent="0.25">
      <c r="AX811" s="102" t="str">
        <f>IF(COUNTIFS($B$98,"=practic?*"),$B$100,"")</f>
        <v/>
      </c>
      <c r="AY811" s="101">
        <v>10</v>
      </c>
      <c r="AZ811" s="101" t="str">
        <f>IF(COUNTIFS($B$98,"=practic?*"),$B$98,"")</f>
        <v/>
      </c>
      <c r="BA811" s="101" t="str">
        <f t="shared" si="256"/>
        <v/>
      </c>
      <c r="BB811" s="101" t="str">
        <f t="shared" si="257"/>
        <v/>
      </c>
      <c r="BC811" s="101" t="str">
        <f>IF($AZ811="","",$F$100)</f>
        <v/>
      </c>
      <c r="BD811" s="105" t="str">
        <f t="shared" si="258"/>
        <v/>
      </c>
      <c r="BE811" s="102"/>
      <c r="BF811" s="102"/>
      <c r="BG811" s="102"/>
      <c r="BH811" s="102"/>
      <c r="BI811" s="102"/>
      <c r="BJ811" s="102"/>
      <c r="BK811" s="101" t="e">
        <f t="shared" ref="BK811:BK844" si="264">ROUND(BN811/14,1)</f>
        <v>#VALUE!</v>
      </c>
      <c r="BL811" s="102"/>
      <c r="BM811" s="101" t="e">
        <f t="shared" ref="BM811:BM844" si="265">BK811+BL811</f>
        <v>#VALUE!</v>
      </c>
      <c r="BN811" s="101" t="str">
        <f>IF(COUNTIFS($B$98,"=practic?*"),K100,"")</f>
        <v/>
      </c>
      <c r="BO811" s="102"/>
      <c r="BP811" s="101" t="e">
        <f t="shared" ref="BP811:BP844" si="266">BN811+BO811</f>
        <v>#VALUE!</v>
      </c>
      <c r="BQ811" s="105" t="str">
        <f>IF(COUNTIF($AZ811,"=practic?*"),IF($M$100&lt;&gt;"",ROUND($M$100/14,1),""),"")</f>
        <v/>
      </c>
      <c r="BR811" s="105" t="str">
        <f>IF(COUNTIF($AZ811,"=practic?*"),IF($M$100&lt;&gt;"",ROUND($M$100,1),""),"")</f>
        <v/>
      </c>
      <c r="BS811" s="101" t="str">
        <f>IF($AZ811="","",$E$100)</f>
        <v/>
      </c>
      <c r="BT811" s="104" t="str">
        <f>IF($AZ811="","",$L$100)</f>
        <v/>
      </c>
      <c r="BU811" s="104" t="str">
        <f t="shared" si="262"/>
        <v/>
      </c>
      <c r="BV811" s="105" t="str">
        <f t="shared" si="263"/>
        <v/>
      </c>
      <c r="BW811" s="101" t="str">
        <f t="shared" si="231"/>
        <v/>
      </c>
    </row>
    <row r="812" spans="50:75" ht="21" hidden="1" customHeight="1" x14ac:dyDescent="0.25">
      <c r="AX812" s="414" t="s">
        <v>221</v>
      </c>
      <c r="AY812" s="415"/>
      <c r="AZ812" s="415"/>
      <c r="BA812" s="415"/>
      <c r="BB812" s="415"/>
      <c r="BC812" s="415"/>
      <c r="BD812" s="415"/>
      <c r="BE812" s="415"/>
      <c r="BF812" s="415"/>
      <c r="BG812" s="415"/>
      <c r="BH812" s="415"/>
      <c r="BI812" s="415"/>
      <c r="BJ812" s="415"/>
      <c r="BK812" s="415"/>
      <c r="BL812" s="415"/>
      <c r="BM812" s="415"/>
      <c r="BN812" s="415"/>
      <c r="BO812" s="415"/>
      <c r="BP812" s="415"/>
      <c r="BQ812" s="415"/>
      <c r="BR812" s="415"/>
      <c r="BS812" s="415"/>
      <c r="BT812" s="415"/>
      <c r="BU812" s="415"/>
      <c r="BV812" s="416"/>
      <c r="BW812" s="101" t="str">
        <f t="shared" si="231"/>
        <v/>
      </c>
    </row>
    <row r="813" spans="50:75" ht="21" hidden="1" customHeight="1" x14ac:dyDescent="0.25">
      <c r="AX813" s="102" t="str">
        <f>IF(COUNTIFS($N$71,"=practic?*"),$N$73,"")</f>
        <v/>
      </c>
      <c r="AY813" s="105">
        <v>1</v>
      </c>
      <c r="AZ813" s="101" t="str">
        <f>IF(COUNTIFS($N$71,"=practic?*"),$N$71,"")</f>
        <v/>
      </c>
      <c r="BA813" s="105" t="str">
        <f t="shared" ref="BA813:BA822" si="267">IF($AZ813="","",ROUND(RIGHT($N$70,1)/2,0))</f>
        <v/>
      </c>
      <c r="BB813" s="105" t="str">
        <f t="shared" ref="BB813:BB822" si="268">IF($AZ813="","",RIGHT($N$70,1))</f>
        <v/>
      </c>
      <c r="BC813" s="105" t="str">
        <f>IF($AZ813="","",$R$73)</f>
        <v/>
      </c>
      <c r="BD813" s="105" t="str">
        <f t="shared" ref="BD813:BD822" si="269">IF($AZ813="","","DI")</f>
        <v/>
      </c>
      <c r="BE813" s="102"/>
      <c r="BF813" s="102"/>
      <c r="BG813" s="102"/>
      <c r="BH813" s="102"/>
      <c r="BI813" s="102"/>
      <c r="BJ813" s="102"/>
      <c r="BK813" s="101" t="e">
        <f t="shared" si="264"/>
        <v>#VALUE!</v>
      </c>
      <c r="BL813" s="102"/>
      <c r="BM813" s="101" t="e">
        <f t="shared" si="265"/>
        <v>#VALUE!</v>
      </c>
      <c r="BN813" s="101" t="str">
        <f>IF(COUNTIFS($N$71,"=practic?*"),W73,"")</f>
        <v/>
      </c>
      <c r="BO813" s="102"/>
      <c r="BP813" s="101" t="e">
        <f t="shared" si="266"/>
        <v>#VALUE!</v>
      </c>
      <c r="BQ813" s="105" t="str">
        <f>IF(COUNTIF($AZ813,"=practic?*"),IF($Y$73&lt;&gt;"",ROUND($Y$73/14,1),""),"")</f>
        <v/>
      </c>
      <c r="BR813" s="105" t="str">
        <f>IF(COUNTIF($AZ813,"=practic?*"),IF($Y$73&lt;&gt;"",ROUND($Y$73,1),""),"")</f>
        <v/>
      </c>
      <c r="BS813" s="105" t="str">
        <f>IF($AZ813="","",$Q$73)</f>
        <v/>
      </c>
      <c r="BT813" s="104" t="str">
        <f>IF($AZ813="","",$X$73)</f>
        <v/>
      </c>
      <c r="BU813" s="104" t="str">
        <f t="shared" ref="BU813:BU822" si="270">IF($AZ813="","",IF($BG813&lt;&gt;"",$BG813,0)+IF($BM813&lt;&gt;"",$BM813,0)+IF($BQ813&lt;&gt;"",$BQ813,0))</f>
        <v/>
      </c>
      <c r="BV813" s="105" t="str">
        <f t="shared" ref="BV813:BV822" si="271">IF($AZ813="","",IF($BJ813&lt;&gt;"",$BJ813,0)+IF($BP813&lt;&gt;"",$BP813,0)+IF($BR813&lt;&gt;"",$BR813,0))</f>
        <v/>
      </c>
      <c r="BW813" s="101" t="str">
        <f t="shared" si="231"/>
        <v/>
      </c>
    </row>
    <row r="814" spans="50:75" ht="21" hidden="1" customHeight="1" x14ac:dyDescent="0.25">
      <c r="AX814" s="102" t="str">
        <f>IF(COUNTIFS($N$74,"=practic?*"),$N$76,"")</f>
        <v/>
      </c>
      <c r="AY814" s="101">
        <v>2</v>
      </c>
      <c r="AZ814" s="101" t="str">
        <f>IF(COUNTIFS($N$74,"=practic?*"),$N$74,"")</f>
        <v/>
      </c>
      <c r="BA814" s="101" t="str">
        <f t="shared" si="267"/>
        <v/>
      </c>
      <c r="BB814" s="101" t="str">
        <f t="shared" si="268"/>
        <v/>
      </c>
      <c r="BC814" s="101" t="str">
        <f>IF($AZ814="","",$R$76)</f>
        <v/>
      </c>
      <c r="BD814" s="101" t="str">
        <f t="shared" si="269"/>
        <v/>
      </c>
      <c r="BE814" s="102"/>
      <c r="BF814" s="102"/>
      <c r="BG814" s="102"/>
      <c r="BH814" s="102"/>
      <c r="BI814" s="102"/>
      <c r="BJ814" s="102"/>
      <c r="BK814" s="101" t="e">
        <f t="shared" si="264"/>
        <v>#VALUE!</v>
      </c>
      <c r="BL814" s="102"/>
      <c r="BM814" s="101" t="e">
        <f t="shared" si="265"/>
        <v>#VALUE!</v>
      </c>
      <c r="BN814" s="101" t="str">
        <f>IF(COUNTIFS($N$74,"=practic?*"),W76,"")</f>
        <v/>
      </c>
      <c r="BO814" s="102"/>
      <c r="BP814" s="101" t="e">
        <f t="shared" si="266"/>
        <v>#VALUE!</v>
      </c>
      <c r="BQ814" s="105" t="str">
        <f>IF(COUNTIF($AZ814,"=practic?*"),IF($Y$76&lt;&gt;"",ROUND($Y$76/14,1),""),"")</f>
        <v/>
      </c>
      <c r="BR814" s="105" t="str">
        <f>IF(COUNTIF($AZ814,"=practic?*"),IF($Y$76&lt;&gt;"",ROUND($Y$76,1),""),"")</f>
        <v/>
      </c>
      <c r="BS814" s="101" t="str">
        <f>IF($AZ814="","",$Q$76)</f>
        <v/>
      </c>
      <c r="BT814" s="104" t="str">
        <f>IF($AZ814="","",$X$76)</f>
        <v/>
      </c>
      <c r="BU814" s="104" t="str">
        <f t="shared" si="270"/>
        <v/>
      </c>
      <c r="BV814" s="105" t="str">
        <f t="shared" si="271"/>
        <v/>
      </c>
      <c r="BW814" s="101" t="str">
        <f t="shared" si="231"/>
        <v/>
      </c>
    </row>
    <row r="815" spans="50:75" ht="21" hidden="1" customHeight="1" x14ac:dyDescent="0.25">
      <c r="AX815" s="102" t="str">
        <f>IF(COUNTIFS($N$77,"=practic?*"),$N$79,"")</f>
        <v/>
      </c>
      <c r="AY815" s="101">
        <v>3</v>
      </c>
      <c r="AZ815" s="101" t="str">
        <f>IF(COUNTIFS($N$77,"=practic?*"),$N$77,"")</f>
        <v/>
      </c>
      <c r="BA815" s="101" t="str">
        <f t="shared" si="267"/>
        <v/>
      </c>
      <c r="BB815" s="101" t="str">
        <f t="shared" si="268"/>
        <v/>
      </c>
      <c r="BC815" s="101" t="str">
        <f>IF($AZ815="","",$R$79)</f>
        <v/>
      </c>
      <c r="BD815" s="105" t="str">
        <f t="shared" si="269"/>
        <v/>
      </c>
      <c r="BE815" s="102"/>
      <c r="BF815" s="102"/>
      <c r="BG815" s="102"/>
      <c r="BH815" s="102"/>
      <c r="BI815" s="102"/>
      <c r="BJ815" s="102"/>
      <c r="BK815" s="101" t="e">
        <f t="shared" si="264"/>
        <v>#VALUE!</v>
      </c>
      <c r="BL815" s="102"/>
      <c r="BM815" s="101" t="e">
        <f t="shared" si="265"/>
        <v>#VALUE!</v>
      </c>
      <c r="BN815" s="101" t="str">
        <f>IF(COUNTIFS($N$77,"=practic?*"),W79,"")</f>
        <v/>
      </c>
      <c r="BO815" s="102"/>
      <c r="BP815" s="101" t="e">
        <f t="shared" si="266"/>
        <v>#VALUE!</v>
      </c>
      <c r="BQ815" s="105" t="str">
        <f>IF(COUNTIF($AZ815,"=practic?*"),IF($Y$79&lt;&gt;"",ROUND($Y$79/14,1),""),"")</f>
        <v/>
      </c>
      <c r="BR815" s="105" t="str">
        <f>IF(COUNTIF($AZ815,"=practic?*"),IF($Y$79&lt;&gt;"",ROUND($Y$79,1),""),"")</f>
        <v/>
      </c>
      <c r="BS815" s="101" t="str">
        <f>IF($AZ815="","",$Q$79)</f>
        <v/>
      </c>
      <c r="BT815" s="104" t="str">
        <f>IF($AZ815="","",$X$79)</f>
        <v/>
      </c>
      <c r="BU815" s="104" t="str">
        <f t="shared" si="270"/>
        <v/>
      </c>
      <c r="BV815" s="105" t="str">
        <f t="shared" si="271"/>
        <v/>
      </c>
      <c r="BW815" s="101" t="str">
        <f t="shared" si="231"/>
        <v/>
      </c>
    </row>
    <row r="816" spans="50:75" ht="21" hidden="1" customHeight="1" x14ac:dyDescent="0.25">
      <c r="AX816" s="102" t="str">
        <f>IF(COUNTIFS($N$80,"=practic?*"),$N$82,"")</f>
        <v/>
      </c>
      <c r="AY816" s="101">
        <v>4</v>
      </c>
      <c r="AZ816" s="101" t="str">
        <f>IF(COUNTIFS($N$80,"=practic?*"),$N$80,"")</f>
        <v/>
      </c>
      <c r="BA816" s="101" t="str">
        <f t="shared" si="267"/>
        <v/>
      </c>
      <c r="BB816" s="101" t="str">
        <f t="shared" si="268"/>
        <v/>
      </c>
      <c r="BC816" s="101" t="str">
        <f>IF($AZ816="","",$R$82)</f>
        <v/>
      </c>
      <c r="BD816" s="101" t="str">
        <f t="shared" si="269"/>
        <v/>
      </c>
      <c r="BE816" s="102"/>
      <c r="BF816" s="102"/>
      <c r="BG816" s="102"/>
      <c r="BH816" s="102"/>
      <c r="BI816" s="102"/>
      <c r="BJ816" s="102"/>
      <c r="BK816" s="101" t="e">
        <f t="shared" si="264"/>
        <v>#VALUE!</v>
      </c>
      <c r="BL816" s="102"/>
      <c r="BM816" s="101" t="e">
        <f t="shared" si="265"/>
        <v>#VALUE!</v>
      </c>
      <c r="BN816" s="101" t="str">
        <f>IF(COUNTIFS($N$80,"=practic?*"),W82,"")</f>
        <v/>
      </c>
      <c r="BO816" s="102"/>
      <c r="BP816" s="101" t="e">
        <f t="shared" si="266"/>
        <v>#VALUE!</v>
      </c>
      <c r="BQ816" s="105" t="str">
        <f>IF(COUNTIF($AZ816,"=practic?*"),IF($Y$82&lt;&gt;"",ROUND($Y$82/14,1),""),"")</f>
        <v/>
      </c>
      <c r="BR816" s="105" t="str">
        <f>IF(COUNTIF($AZ816,"=practic?*"),IF($Y$82&lt;&gt;"",ROUND($Y$82,1),""),"")</f>
        <v/>
      </c>
      <c r="BS816" s="105" t="str">
        <f>IF($AZ816="","",$Q$82)</f>
        <v/>
      </c>
      <c r="BT816" s="104" t="str">
        <f>IF($AZ816="","",$X$82)</f>
        <v/>
      </c>
      <c r="BU816" s="104" t="str">
        <f t="shared" si="270"/>
        <v/>
      </c>
      <c r="BV816" s="105" t="str">
        <f t="shared" si="271"/>
        <v/>
      </c>
      <c r="BW816" s="101" t="str">
        <f t="shared" si="231"/>
        <v/>
      </c>
    </row>
    <row r="817" spans="50:75" ht="21" hidden="1" customHeight="1" x14ac:dyDescent="0.25">
      <c r="AX817" s="102" t="str">
        <f>IF(COUNTIFS($N$83,"=practic?*"),$N$85,"")</f>
        <v/>
      </c>
      <c r="AY817" s="101">
        <v>5</v>
      </c>
      <c r="AZ817" s="101" t="str">
        <f>IF(COUNTIFS($N$83,"=practic?*"),$N$83,"")</f>
        <v/>
      </c>
      <c r="BA817" s="101" t="str">
        <f t="shared" si="267"/>
        <v/>
      </c>
      <c r="BB817" s="101" t="str">
        <f t="shared" si="268"/>
        <v/>
      </c>
      <c r="BC817" s="101" t="str">
        <f>IF($AZ817="","",$R$85)</f>
        <v/>
      </c>
      <c r="BD817" s="105" t="str">
        <f t="shared" si="269"/>
        <v/>
      </c>
      <c r="BE817" s="102"/>
      <c r="BF817" s="102"/>
      <c r="BG817" s="102"/>
      <c r="BH817" s="102"/>
      <c r="BI817" s="102"/>
      <c r="BJ817" s="102"/>
      <c r="BK817" s="101" t="e">
        <f t="shared" si="264"/>
        <v>#VALUE!</v>
      </c>
      <c r="BL817" s="102"/>
      <c r="BM817" s="101" t="e">
        <f t="shared" si="265"/>
        <v>#VALUE!</v>
      </c>
      <c r="BN817" s="101" t="str">
        <f>IF(COUNTIFS($N$83,"=practic?*"),W85,"")</f>
        <v/>
      </c>
      <c r="BO817" s="102"/>
      <c r="BP817" s="101" t="e">
        <f t="shared" si="266"/>
        <v>#VALUE!</v>
      </c>
      <c r="BQ817" s="105" t="str">
        <f>IF(COUNTIF($AZ817,"=practic?*"),IF($Y$85&lt;&gt;"",ROUND($Y$85/14,1),""),"")</f>
        <v/>
      </c>
      <c r="BR817" s="105" t="str">
        <f>IF(COUNTIF($AZ817,"=practic?*"),IF($Y$85&lt;&gt;"",ROUND($Y$85,1),""),"")</f>
        <v/>
      </c>
      <c r="BS817" s="101" t="str">
        <f>IF($AZ817="","",$Q$85)</f>
        <v/>
      </c>
      <c r="BT817" s="104" t="str">
        <f>IF($AZ817="","",$X$85)</f>
        <v/>
      </c>
      <c r="BU817" s="104" t="str">
        <f t="shared" si="270"/>
        <v/>
      </c>
      <c r="BV817" s="105" t="str">
        <f t="shared" si="271"/>
        <v/>
      </c>
      <c r="BW817" s="101" t="str">
        <f t="shared" si="231"/>
        <v/>
      </c>
    </row>
    <row r="818" spans="50:75" ht="21" hidden="1" customHeight="1" x14ac:dyDescent="0.25">
      <c r="AX818" s="102" t="str">
        <f>IF(COUNTIFS($N$86,"=practic?*"),$N$88,"")</f>
        <v/>
      </c>
      <c r="AY818" s="101">
        <v>6</v>
      </c>
      <c r="AZ818" s="101" t="str">
        <f>IF(COUNTIFS($N$86,"=practic?*"),$N$86,"")</f>
        <v/>
      </c>
      <c r="BA818" s="101" t="str">
        <f t="shared" si="267"/>
        <v/>
      </c>
      <c r="BB818" s="101" t="str">
        <f t="shared" si="268"/>
        <v/>
      </c>
      <c r="BC818" s="101" t="str">
        <f>IF($AZ818="","",$R$88)</f>
        <v/>
      </c>
      <c r="BD818" s="101" t="str">
        <f t="shared" si="269"/>
        <v/>
      </c>
      <c r="BE818" s="102"/>
      <c r="BF818" s="102"/>
      <c r="BG818" s="102"/>
      <c r="BH818" s="102"/>
      <c r="BI818" s="102"/>
      <c r="BJ818" s="102"/>
      <c r="BK818" s="101" t="e">
        <f t="shared" si="264"/>
        <v>#VALUE!</v>
      </c>
      <c r="BL818" s="102"/>
      <c r="BM818" s="101" t="e">
        <f t="shared" si="265"/>
        <v>#VALUE!</v>
      </c>
      <c r="BN818" s="101" t="str">
        <f>IF(COUNTIFS($N$86,"=practic?*"),W88,"")</f>
        <v/>
      </c>
      <c r="BO818" s="102"/>
      <c r="BP818" s="101" t="e">
        <f t="shared" si="266"/>
        <v>#VALUE!</v>
      </c>
      <c r="BQ818" s="105" t="str">
        <f>IF(COUNTIF($AZ818,"=practic?*"),IF($Y$88&lt;&gt;"",ROUND($Y$88/14,1),""),"")</f>
        <v/>
      </c>
      <c r="BR818" s="105" t="str">
        <f>IF(COUNTIF($AZ818,"=practic?*"),IF($Y$88&lt;&gt;"",ROUND($Y$88,1),""),"")</f>
        <v/>
      </c>
      <c r="BS818" s="101" t="str">
        <f>IF($AZ818="","",$Q$88)</f>
        <v/>
      </c>
      <c r="BT818" s="104" t="str">
        <f>IF($AZ818="","",$X$88)</f>
        <v/>
      </c>
      <c r="BU818" s="104" t="str">
        <f t="shared" si="270"/>
        <v/>
      </c>
      <c r="BV818" s="105" t="str">
        <f t="shared" si="271"/>
        <v/>
      </c>
      <c r="BW818" s="101" t="str">
        <f t="shared" si="231"/>
        <v/>
      </c>
    </row>
    <row r="819" spans="50:75" ht="21" hidden="1" customHeight="1" x14ac:dyDescent="0.25">
      <c r="AX819" s="102" t="str">
        <f>IF(COUNTIFS($N$89,"=practic?*"),$N$91,"")</f>
        <v/>
      </c>
      <c r="AY819" s="101">
        <v>7</v>
      </c>
      <c r="AZ819" s="101" t="str">
        <f>IF(COUNTIFS($N$89,"=practic?*"),$N$89,"")</f>
        <v/>
      </c>
      <c r="BA819" s="101" t="str">
        <f t="shared" si="267"/>
        <v/>
      </c>
      <c r="BB819" s="105" t="str">
        <f t="shared" si="268"/>
        <v/>
      </c>
      <c r="BC819" s="101" t="str">
        <f>IF($AZ819="","",$R$91)</f>
        <v/>
      </c>
      <c r="BD819" s="105" t="str">
        <f t="shared" si="269"/>
        <v/>
      </c>
      <c r="BE819" s="102"/>
      <c r="BF819" s="102"/>
      <c r="BG819" s="102"/>
      <c r="BH819" s="102"/>
      <c r="BI819" s="102"/>
      <c r="BJ819" s="102"/>
      <c r="BK819" s="101" t="e">
        <f t="shared" si="264"/>
        <v>#VALUE!</v>
      </c>
      <c r="BL819" s="102"/>
      <c r="BM819" s="101" t="e">
        <f t="shared" si="265"/>
        <v>#VALUE!</v>
      </c>
      <c r="BN819" s="101" t="str">
        <f>IF(COUNTIFS($N$89,"=practic?*"),W91,"")</f>
        <v/>
      </c>
      <c r="BO819" s="102"/>
      <c r="BP819" s="101" t="e">
        <f t="shared" si="266"/>
        <v>#VALUE!</v>
      </c>
      <c r="BQ819" s="105" t="str">
        <f>IF(COUNTIF($AZ819,"=practic?*"),IF($Y$91&lt;&gt;"",ROUND($Y$91/14,1),""),"")</f>
        <v/>
      </c>
      <c r="BR819" s="105" t="str">
        <f>IF(COUNTIF($AZ819,"=practic?*"),IF($Y$91&lt;&gt;"",ROUND($Y$91,1),""),"")</f>
        <v/>
      </c>
      <c r="BS819" s="105" t="str">
        <f>IF($AZ819="","",$Q$91)</f>
        <v/>
      </c>
      <c r="BT819" s="104" t="str">
        <f>IF($AZ819="","",$X$91)</f>
        <v/>
      </c>
      <c r="BU819" s="104" t="str">
        <f t="shared" si="270"/>
        <v/>
      </c>
      <c r="BV819" s="105" t="str">
        <f t="shared" si="271"/>
        <v/>
      </c>
      <c r="BW819" s="101" t="str">
        <f t="shared" si="231"/>
        <v/>
      </c>
    </row>
    <row r="820" spans="50:75" ht="21" hidden="1" customHeight="1" x14ac:dyDescent="0.25">
      <c r="AX820" s="102" t="str">
        <f>IF(COUNTIFS($N$92,"=practic?*"),$N$94,"")</f>
        <v>L021.23.06.D8</v>
      </c>
      <c r="AY820" s="101">
        <v>8</v>
      </c>
      <c r="AZ820" s="101" t="str">
        <f>IF(COUNTIFS($N$92,"=practic?*"),$N$92,"")</f>
        <v>Practică de domeniu</v>
      </c>
      <c r="BA820" s="101">
        <f t="shared" si="267"/>
        <v>3</v>
      </c>
      <c r="BB820" s="101" t="str">
        <f t="shared" si="268"/>
        <v>6</v>
      </c>
      <c r="BC820" s="101" t="str">
        <f>IF($AZ820="","",$R$94)</f>
        <v>C</v>
      </c>
      <c r="BD820" s="101" t="str">
        <f t="shared" si="269"/>
        <v>DI</v>
      </c>
      <c r="BE820" s="102"/>
      <c r="BF820" s="102"/>
      <c r="BG820" s="102"/>
      <c r="BH820" s="102"/>
      <c r="BI820" s="102"/>
      <c r="BJ820" s="102"/>
      <c r="BK820" s="101">
        <f t="shared" si="264"/>
        <v>6.4</v>
      </c>
      <c r="BL820" s="102"/>
      <c r="BM820" s="101">
        <f t="shared" si="265"/>
        <v>6.4</v>
      </c>
      <c r="BN820" s="101">
        <f>IF(COUNTIFS($N$92,"=practic?*"),W94,"")</f>
        <v>90</v>
      </c>
      <c r="BO820" s="102"/>
      <c r="BP820" s="101">
        <f t="shared" si="266"/>
        <v>90</v>
      </c>
      <c r="BQ820" s="105">
        <f>IF(COUNTIF($AZ820,"=practic?*"),IF($Y$94&lt;&gt;"",ROUND($Y$94/14,1),""),"")</f>
        <v>0.7</v>
      </c>
      <c r="BR820" s="105">
        <f>IF(COUNTIF($AZ820,"=practic?*"),IF($Y$94&lt;&gt;"",ROUND($Y$94,1),""),"")</f>
        <v>10</v>
      </c>
      <c r="BS820" s="101">
        <f>IF($AZ820="","",$Q$94)</f>
        <v>4</v>
      </c>
      <c r="BT820" s="104" t="str">
        <f>IF($AZ820="","",$X$94)</f>
        <v>DD</v>
      </c>
      <c r="BU820" s="104">
        <f t="shared" si="270"/>
        <v>7.1000000000000005</v>
      </c>
      <c r="BV820" s="105">
        <f t="shared" si="271"/>
        <v>100</v>
      </c>
      <c r="BW820" s="101" t="str">
        <f t="shared" si="231"/>
        <v>2025</v>
      </c>
    </row>
    <row r="821" spans="50:75" ht="21" hidden="1" customHeight="1" x14ac:dyDescent="0.25">
      <c r="AX821" s="102" t="str">
        <f>IF(COUNTIFS($N$95,"=practic?*"),$N$97,"")</f>
        <v>L021.23.06.S9</v>
      </c>
      <c r="AY821" s="101">
        <v>9</v>
      </c>
      <c r="AZ821" s="101" t="str">
        <f>IF(COUNTIFS($N$95,"=practic?*"),$N$95,"")</f>
        <v>Practică de specialitate</v>
      </c>
      <c r="BA821" s="101">
        <f t="shared" si="267"/>
        <v>3</v>
      </c>
      <c r="BB821" s="101" t="str">
        <f t="shared" si="268"/>
        <v>6</v>
      </c>
      <c r="BC821" s="101">
        <f>IF($AZ821="","",$R$100)</f>
        <v>0</v>
      </c>
      <c r="BD821" s="105" t="str">
        <f t="shared" si="269"/>
        <v>DI</v>
      </c>
      <c r="BE821" s="102"/>
      <c r="BF821" s="102"/>
      <c r="BG821" s="102"/>
      <c r="BH821" s="102"/>
      <c r="BI821" s="102"/>
      <c r="BJ821" s="102"/>
      <c r="BK821" s="101">
        <f t="shared" si="264"/>
        <v>6.4</v>
      </c>
      <c r="BL821" s="102"/>
      <c r="BM821" s="101">
        <f t="shared" si="265"/>
        <v>6.4</v>
      </c>
      <c r="BN821" s="101">
        <f>IF(COUNTIFS($N$95,"=practic?*"),W97,"")</f>
        <v>90</v>
      </c>
      <c r="BO821" s="102"/>
      <c r="BP821" s="101">
        <f t="shared" si="266"/>
        <v>90</v>
      </c>
      <c r="BQ821" s="105" t="str">
        <f>IF(COUNTIF($AZ821,"=practic?*"),IF($Y$100&lt;&gt;"",ROUND($Y$100/14,1),""),"")</f>
        <v/>
      </c>
      <c r="BR821" s="105" t="str">
        <f>IF(COUNTIF($AZ821,"=practic?*"),IF($Y$100&lt;&gt;"",ROUND($Y$100,1),""),"")</f>
        <v/>
      </c>
      <c r="BS821" s="101">
        <f>IF($AZ821="","",$Q$100)</f>
        <v>0</v>
      </c>
      <c r="BT821" s="104">
        <f>IF($AZ821="","",$X$100)</f>
        <v>0</v>
      </c>
      <c r="BU821" s="104">
        <f t="shared" si="270"/>
        <v>6.4</v>
      </c>
      <c r="BV821" s="105">
        <f t="shared" si="271"/>
        <v>90</v>
      </c>
      <c r="BW821" s="101" t="str">
        <f t="shared" si="231"/>
        <v>2025</v>
      </c>
    </row>
    <row r="822" spans="50:75" ht="21" hidden="1" customHeight="1" x14ac:dyDescent="0.25">
      <c r="AX822" s="102" t="str">
        <f>IF(COUNTIFS($N$98,"=practic?*"),$N$100,"")</f>
        <v/>
      </c>
      <c r="AY822" s="101">
        <v>10</v>
      </c>
      <c r="AZ822" s="101" t="str">
        <f>IF(COUNTIFS($N$98,"=practic?*"),$N$98,"")</f>
        <v/>
      </c>
      <c r="BA822" s="101" t="str">
        <f t="shared" si="267"/>
        <v/>
      </c>
      <c r="BB822" s="101" t="str">
        <f t="shared" si="268"/>
        <v/>
      </c>
      <c r="BC822" s="101" t="str">
        <f>IF($AZ822="","",$R$100)</f>
        <v/>
      </c>
      <c r="BD822" s="105" t="str">
        <f t="shared" si="269"/>
        <v/>
      </c>
      <c r="BE822" s="102"/>
      <c r="BF822" s="102"/>
      <c r="BG822" s="102"/>
      <c r="BH822" s="102"/>
      <c r="BI822" s="102"/>
      <c r="BJ822" s="102"/>
      <c r="BK822" s="101" t="e">
        <f t="shared" si="264"/>
        <v>#VALUE!</v>
      </c>
      <c r="BL822" s="102"/>
      <c r="BM822" s="101" t="e">
        <f t="shared" si="265"/>
        <v>#VALUE!</v>
      </c>
      <c r="BN822" s="101" t="str">
        <f>IF(COUNTIFS($N$98,"=practic?*"),W100,"")</f>
        <v/>
      </c>
      <c r="BO822" s="102"/>
      <c r="BP822" s="101" t="e">
        <f t="shared" si="266"/>
        <v>#VALUE!</v>
      </c>
      <c r="BQ822" s="105" t="str">
        <f>IF(COUNTIF($AZ822,"=practic?*"),IF($Y$100&lt;&gt;"",ROUND($Y$100/14,1),""),"")</f>
        <v/>
      </c>
      <c r="BR822" s="105" t="str">
        <f>IF(COUNTIF($AZ822,"=practic?*"),IF($Y$100&lt;&gt;"",ROUND($Y$100,1),""),"")</f>
        <v/>
      </c>
      <c r="BS822" s="101" t="str">
        <f>IF($AZ822="","",$Q$100)</f>
        <v/>
      </c>
      <c r="BT822" s="104" t="str">
        <f>IF($AZ822="","",$X$100)</f>
        <v/>
      </c>
      <c r="BU822" s="104" t="str">
        <f t="shared" si="270"/>
        <v/>
      </c>
      <c r="BV822" s="105" t="str">
        <f t="shared" si="271"/>
        <v/>
      </c>
      <c r="BW822" s="101" t="str">
        <f t="shared" si="231"/>
        <v/>
      </c>
    </row>
    <row r="823" spans="50:75" ht="21" hidden="1" customHeight="1" x14ac:dyDescent="0.25">
      <c r="AX823" s="414" t="s">
        <v>222</v>
      </c>
      <c r="AY823" s="415"/>
      <c r="AZ823" s="415"/>
      <c r="BA823" s="415"/>
      <c r="BB823" s="415"/>
      <c r="BC823" s="415"/>
      <c r="BD823" s="415"/>
      <c r="BE823" s="415"/>
      <c r="BF823" s="415"/>
      <c r="BG823" s="415"/>
      <c r="BH823" s="415"/>
      <c r="BI823" s="415"/>
      <c r="BJ823" s="415"/>
      <c r="BK823" s="415"/>
      <c r="BL823" s="415"/>
      <c r="BM823" s="415"/>
      <c r="BN823" s="415"/>
      <c r="BO823" s="415"/>
      <c r="BP823" s="415"/>
      <c r="BQ823" s="415"/>
      <c r="BR823" s="415"/>
      <c r="BS823" s="415"/>
      <c r="BT823" s="415"/>
      <c r="BU823" s="415"/>
      <c r="BV823" s="416"/>
      <c r="BW823" s="101" t="str">
        <f t="shared" si="231"/>
        <v/>
      </c>
    </row>
    <row r="824" spans="50:75" ht="21" hidden="1" customHeight="1" x14ac:dyDescent="0.25">
      <c r="AX824" s="102" t="str">
        <f>IF(COUNTIFS($Z$71,"=practic?*"),$Z$73,"")</f>
        <v/>
      </c>
      <c r="AY824" s="105">
        <v>1</v>
      </c>
      <c r="AZ824" s="101" t="str">
        <f>IF(COUNTIFS($Z$71,"=practic?*"),$Z$71,"")</f>
        <v/>
      </c>
      <c r="BA824" s="105" t="str">
        <f t="shared" ref="BA824:BA833" si="272">IF($AZ824="","",ROUND(RIGHT($Z$70,1)/2,0))</f>
        <v/>
      </c>
      <c r="BB824" s="105" t="str">
        <f t="shared" ref="BB824:BB833" si="273">IF($AZ824="","",RIGHT($Z$70,1))</f>
        <v/>
      </c>
      <c r="BC824" s="105" t="str">
        <f>IF($AZ824="","",$AD$73)</f>
        <v/>
      </c>
      <c r="BD824" s="105" t="str">
        <f t="shared" ref="BD824:BD833" si="274">IF($AZ824="","","DI")</f>
        <v/>
      </c>
      <c r="BE824" s="102"/>
      <c r="BF824" s="102"/>
      <c r="BG824" s="102"/>
      <c r="BH824" s="102"/>
      <c r="BI824" s="102"/>
      <c r="BJ824" s="102"/>
      <c r="BK824" s="101" t="e">
        <f t="shared" si="264"/>
        <v>#VALUE!</v>
      </c>
      <c r="BL824" s="102"/>
      <c r="BM824" s="101" t="e">
        <f t="shared" si="265"/>
        <v>#VALUE!</v>
      </c>
      <c r="BN824" s="101" t="str">
        <f>IF(COUNTIFS($Z$71,"=practic?*"),AI73,"")</f>
        <v/>
      </c>
      <c r="BO824" s="102"/>
      <c r="BP824" s="101" t="e">
        <f t="shared" si="266"/>
        <v>#VALUE!</v>
      </c>
      <c r="BQ824" s="105" t="str">
        <f>IF(COUNTIF($AZ824,"=practic?*"),IF($AK$73&lt;&gt;"",ROUND($AK$73/14,1),""),"")</f>
        <v/>
      </c>
      <c r="BR824" s="105" t="str">
        <f>IF(COUNTIF($AZ824,"=practic?*"),IF($AK$73&lt;&gt;"",ROUND($AK$73,1),""),"")</f>
        <v/>
      </c>
      <c r="BS824" s="105" t="str">
        <f>IF($AZ824="","",$AC$73)</f>
        <v/>
      </c>
      <c r="BT824" s="104" t="str">
        <f>IF($AZ824="","",$AJ$73)</f>
        <v/>
      </c>
      <c r="BU824" s="104" t="str">
        <f t="shared" ref="BU824:BU833" si="275">IF($AZ824="","",IF($BG824&lt;&gt;"",$BG824,0)+IF($BM824&lt;&gt;"",$BM824,0)+IF($BQ824&lt;&gt;"",$BQ824,0))</f>
        <v/>
      </c>
      <c r="BV824" s="105" t="str">
        <f t="shared" ref="BV824:BV833" si="276">IF($AZ824="","",IF($BJ824&lt;&gt;"",$BJ824,0)+IF($BP824&lt;&gt;"",$BP824,0)+IF($BR824&lt;&gt;"",$BR824,0))</f>
        <v/>
      </c>
      <c r="BW824" s="101" t="str">
        <f t="shared" si="231"/>
        <v/>
      </c>
    </row>
    <row r="825" spans="50:75" ht="21" hidden="1" customHeight="1" x14ac:dyDescent="0.25">
      <c r="AX825" s="102" t="str">
        <f>IF(COUNTIFS($Z$74,"=practic?*"),$Z$76,"")</f>
        <v/>
      </c>
      <c r="AY825" s="101">
        <v>2</v>
      </c>
      <c r="AZ825" s="101" t="str">
        <f>IF(COUNTIFS($Z$74,"=practic?*"),$Z$74,"")</f>
        <v/>
      </c>
      <c r="BA825" s="101" t="str">
        <f t="shared" si="272"/>
        <v/>
      </c>
      <c r="BB825" s="101" t="str">
        <f t="shared" si="273"/>
        <v/>
      </c>
      <c r="BC825" s="101" t="str">
        <f>IF($AZ825="","",$AD$76)</f>
        <v/>
      </c>
      <c r="BD825" s="101" t="str">
        <f t="shared" si="274"/>
        <v/>
      </c>
      <c r="BE825" s="102"/>
      <c r="BF825" s="102"/>
      <c r="BG825" s="102"/>
      <c r="BH825" s="102"/>
      <c r="BI825" s="102"/>
      <c r="BJ825" s="102"/>
      <c r="BK825" s="101" t="e">
        <f t="shared" si="264"/>
        <v>#VALUE!</v>
      </c>
      <c r="BL825" s="102"/>
      <c r="BM825" s="101" t="e">
        <f t="shared" si="265"/>
        <v>#VALUE!</v>
      </c>
      <c r="BN825" s="101" t="str">
        <f>IF(COUNTIFS($Z$74,"=practic?*"),AI76,"")</f>
        <v/>
      </c>
      <c r="BO825" s="102"/>
      <c r="BP825" s="101" t="e">
        <f t="shared" si="266"/>
        <v>#VALUE!</v>
      </c>
      <c r="BQ825" s="105" t="str">
        <f>IF(COUNTIF($AZ825,"=practic?*"),IF($AK$76&lt;&gt;"",ROUND($AK$76/14,1),""),"")</f>
        <v/>
      </c>
      <c r="BR825" s="105" t="str">
        <f>IF(COUNTIF($AZ825,"=practic?*"),IF($AK$76&lt;&gt;"",ROUND($AK$76,1),""),"")</f>
        <v/>
      </c>
      <c r="BS825" s="101" t="str">
        <f>IF($AZ825="","",$AC$76)</f>
        <v/>
      </c>
      <c r="BT825" s="104" t="str">
        <f>IF($AZ825="","",$AJ$76)</f>
        <v/>
      </c>
      <c r="BU825" s="104" t="str">
        <f t="shared" si="275"/>
        <v/>
      </c>
      <c r="BV825" s="105" t="str">
        <f t="shared" si="276"/>
        <v/>
      </c>
      <c r="BW825" s="101" t="str">
        <f t="shared" si="231"/>
        <v/>
      </c>
    </row>
    <row r="826" spans="50:75" ht="21" hidden="1" customHeight="1" x14ac:dyDescent="0.25">
      <c r="AX826" s="102" t="str">
        <f>IF(COUNTIFS($Z$77,"=practic?*"),$Z$79,"")</f>
        <v/>
      </c>
      <c r="AY826" s="101">
        <v>3</v>
      </c>
      <c r="AZ826" s="101" t="str">
        <f>IF(COUNTIFS($Z$77,"=practic?*"),$Z$77,"")</f>
        <v/>
      </c>
      <c r="BA826" s="101" t="str">
        <f t="shared" si="272"/>
        <v/>
      </c>
      <c r="BB826" s="101" t="str">
        <f t="shared" si="273"/>
        <v/>
      </c>
      <c r="BC826" s="101" t="str">
        <f>IF($AZ826="","",$AD$79)</f>
        <v/>
      </c>
      <c r="BD826" s="105" t="str">
        <f t="shared" si="274"/>
        <v/>
      </c>
      <c r="BE826" s="102"/>
      <c r="BF826" s="102"/>
      <c r="BG826" s="102"/>
      <c r="BH826" s="102"/>
      <c r="BI826" s="102"/>
      <c r="BJ826" s="102"/>
      <c r="BK826" s="101" t="e">
        <f t="shared" si="264"/>
        <v>#VALUE!</v>
      </c>
      <c r="BL826" s="102"/>
      <c r="BM826" s="101" t="e">
        <f t="shared" si="265"/>
        <v>#VALUE!</v>
      </c>
      <c r="BN826" s="101" t="str">
        <f>IF(COUNTIFS($Z$77,"=practic?*"),AI79,"")</f>
        <v/>
      </c>
      <c r="BO826" s="102"/>
      <c r="BP826" s="101" t="e">
        <f t="shared" si="266"/>
        <v>#VALUE!</v>
      </c>
      <c r="BQ826" s="105" t="str">
        <f>IF(COUNTIF($AZ826,"=practic?*"),IF($AK$79&lt;&gt;"",ROUND($AK$79/14,1),""),"")</f>
        <v/>
      </c>
      <c r="BR826" s="105" t="str">
        <f>IF(COUNTIF($AZ826,"=practic?*"),IF($AK$79&lt;&gt;"",ROUND($AK$79,1),""),"")</f>
        <v/>
      </c>
      <c r="BS826" s="101" t="str">
        <f>IF($AZ826="","",$AC$79)</f>
        <v/>
      </c>
      <c r="BT826" s="104" t="str">
        <f>IF($AZ826="","",$AJ$79)</f>
        <v/>
      </c>
      <c r="BU826" s="104" t="str">
        <f t="shared" si="275"/>
        <v/>
      </c>
      <c r="BV826" s="105" t="str">
        <f t="shared" si="276"/>
        <v/>
      </c>
      <c r="BW826" s="101" t="str">
        <f t="shared" si="231"/>
        <v/>
      </c>
    </row>
    <row r="827" spans="50:75" ht="21" hidden="1" customHeight="1" x14ac:dyDescent="0.25">
      <c r="AX827" s="102" t="str">
        <f>IF(COUNTIFS($Z$80,"=practic?*"),$Z$82,"")</f>
        <v/>
      </c>
      <c r="AY827" s="101">
        <v>4</v>
      </c>
      <c r="AZ827" s="101" t="str">
        <f>IF(COUNTIFS($Z$80,"=practic?*"),$Z$80,"")</f>
        <v/>
      </c>
      <c r="BA827" s="101" t="str">
        <f t="shared" si="272"/>
        <v/>
      </c>
      <c r="BB827" s="101" t="str">
        <f t="shared" si="273"/>
        <v/>
      </c>
      <c r="BC827" s="101" t="str">
        <f>IF($AZ827="","",$AD$82)</f>
        <v/>
      </c>
      <c r="BD827" s="101" t="str">
        <f t="shared" si="274"/>
        <v/>
      </c>
      <c r="BE827" s="102"/>
      <c r="BF827" s="102"/>
      <c r="BG827" s="102"/>
      <c r="BH827" s="102"/>
      <c r="BI827" s="102"/>
      <c r="BJ827" s="102"/>
      <c r="BK827" s="101" t="e">
        <f t="shared" si="264"/>
        <v>#VALUE!</v>
      </c>
      <c r="BL827" s="102"/>
      <c r="BM827" s="101" t="e">
        <f t="shared" si="265"/>
        <v>#VALUE!</v>
      </c>
      <c r="BN827" s="101" t="str">
        <f>IF(COUNTIFS($Z$80,"=practic?*"),AI82,"")</f>
        <v/>
      </c>
      <c r="BO827" s="102"/>
      <c r="BP827" s="101" t="e">
        <f t="shared" si="266"/>
        <v>#VALUE!</v>
      </c>
      <c r="BQ827" s="105" t="str">
        <f>IF(COUNTIF($AZ827,"=practic?*"),IF($AK$82&lt;&gt;"",ROUND($AK$82/14,1),""),"")</f>
        <v/>
      </c>
      <c r="BR827" s="105" t="str">
        <f>IF(COUNTIF($AZ827,"=practic?*"),IF($AK$82&lt;&gt;"",ROUND($AK$82,1),""),"")</f>
        <v/>
      </c>
      <c r="BS827" s="105" t="str">
        <f>IF($AZ827="","",$AC$82)</f>
        <v/>
      </c>
      <c r="BT827" s="104" t="str">
        <f>IF($AZ827="","",$AJ$82)</f>
        <v/>
      </c>
      <c r="BU827" s="104" t="str">
        <f t="shared" si="275"/>
        <v/>
      </c>
      <c r="BV827" s="105" t="str">
        <f t="shared" si="276"/>
        <v/>
      </c>
      <c r="BW827" s="101" t="str">
        <f t="shared" si="231"/>
        <v/>
      </c>
    </row>
    <row r="828" spans="50:75" ht="21" hidden="1" customHeight="1" x14ac:dyDescent="0.25">
      <c r="AX828" s="102" t="str">
        <f>IF(COUNTIFS($Z$83,"=practic?*"),$Z$85,"")</f>
        <v/>
      </c>
      <c r="AY828" s="101">
        <v>5</v>
      </c>
      <c r="AZ828" s="101" t="str">
        <f>IF(COUNTIFS($Z$83,"=practic?*"),$Z$83,"")</f>
        <v/>
      </c>
      <c r="BA828" s="101" t="str">
        <f t="shared" si="272"/>
        <v/>
      </c>
      <c r="BB828" s="101" t="str">
        <f t="shared" si="273"/>
        <v/>
      </c>
      <c r="BC828" s="101" t="str">
        <f>IF($AZ828="","",$AD$85)</f>
        <v/>
      </c>
      <c r="BD828" s="105" t="str">
        <f t="shared" si="274"/>
        <v/>
      </c>
      <c r="BE828" s="102"/>
      <c r="BF828" s="102"/>
      <c r="BG828" s="102"/>
      <c r="BH828" s="102"/>
      <c r="BI828" s="102"/>
      <c r="BJ828" s="102"/>
      <c r="BK828" s="101" t="e">
        <f t="shared" si="264"/>
        <v>#VALUE!</v>
      </c>
      <c r="BL828" s="102"/>
      <c r="BM828" s="101" t="e">
        <f t="shared" si="265"/>
        <v>#VALUE!</v>
      </c>
      <c r="BN828" s="101" t="str">
        <f>IF(COUNTIFS($Z$83,"=practic?*"),AI85,"")</f>
        <v/>
      </c>
      <c r="BO828" s="102"/>
      <c r="BP828" s="101" t="e">
        <f t="shared" si="266"/>
        <v>#VALUE!</v>
      </c>
      <c r="BQ828" s="105" t="str">
        <f>IF(COUNTIF($AZ828,"=practic?*"),IF($AK$85&lt;&gt;"",ROUND($AK$85/14,1),""),"")</f>
        <v/>
      </c>
      <c r="BR828" s="105" t="str">
        <f>IF(COUNTIF($AZ828,"=practic?*"),IF($AK$85&lt;&gt;"",ROUND($AK$85,1),""),"")</f>
        <v/>
      </c>
      <c r="BS828" s="101" t="str">
        <f>IF($AZ828="","",$AC$85)</f>
        <v/>
      </c>
      <c r="BT828" s="104" t="str">
        <f>IF($AZ828="","",$AJ$85)</f>
        <v/>
      </c>
      <c r="BU828" s="104" t="str">
        <f t="shared" si="275"/>
        <v/>
      </c>
      <c r="BV828" s="105" t="str">
        <f t="shared" si="276"/>
        <v/>
      </c>
      <c r="BW828" s="101" t="str">
        <f t="shared" si="231"/>
        <v/>
      </c>
    </row>
    <row r="829" spans="50:75" ht="21" hidden="1" customHeight="1" x14ac:dyDescent="0.25">
      <c r="AX829" s="102" t="str">
        <f>IF(COUNTIFS($Z$86,"=practic?*"),$Z$88,"")</f>
        <v/>
      </c>
      <c r="AY829" s="101">
        <v>6</v>
      </c>
      <c r="AZ829" s="101" t="str">
        <f>IF(COUNTIFS($Z$86,"=practic?*"),$Z$86,"")</f>
        <v/>
      </c>
      <c r="BA829" s="101" t="str">
        <f t="shared" si="272"/>
        <v/>
      </c>
      <c r="BB829" s="101" t="str">
        <f t="shared" si="273"/>
        <v/>
      </c>
      <c r="BC829" s="101" t="str">
        <f>IF($AZ829="","",$AD$88)</f>
        <v/>
      </c>
      <c r="BD829" s="101" t="str">
        <f t="shared" si="274"/>
        <v/>
      </c>
      <c r="BE829" s="102"/>
      <c r="BF829" s="102"/>
      <c r="BG829" s="102"/>
      <c r="BH829" s="102"/>
      <c r="BI829" s="102"/>
      <c r="BJ829" s="102"/>
      <c r="BK829" s="101" t="e">
        <f t="shared" si="264"/>
        <v>#VALUE!</v>
      </c>
      <c r="BL829" s="102"/>
      <c r="BM829" s="101" t="e">
        <f t="shared" si="265"/>
        <v>#VALUE!</v>
      </c>
      <c r="BN829" s="101" t="str">
        <f>IF(COUNTIFS($Z$86,"=practic?*"),AI88,"")</f>
        <v/>
      </c>
      <c r="BO829" s="102"/>
      <c r="BP829" s="101" t="e">
        <f t="shared" si="266"/>
        <v>#VALUE!</v>
      </c>
      <c r="BQ829" s="105" t="str">
        <f>IF(COUNTIF($AZ829,"=practic?*"),IF($AK$88&lt;&gt;"",ROUND($AK$88/14,1),""),"")</f>
        <v/>
      </c>
      <c r="BR829" s="105" t="str">
        <f>IF(COUNTIF($AZ829,"=practic?*"),IF($AK$88&lt;&gt;"",ROUND($AK$88,1),""),"")</f>
        <v/>
      </c>
      <c r="BS829" s="101" t="str">
        <f>IF($AZ829="","",$AC$88)</f>
        <v/>
      </c>
      <c r="BT829" s="104" t="str">
        <f>IF($AZ829="","",$AJ$88)</f>
        <v/>
      </c>
      <c r="BU829" s="104" t="str">
        <f t="shared" si="275"/>
        <v/>
      </c>
      <c r="BV829" s="105" t="str">
        <f t="shared" si="276"/>
        <v/>
      </c>
      <c r="BW829" s="101" t="str">
        <f t="shared" ref="BW829:BW844" si="277">IF($AZ829="","",CONCATENATE("20",G$12+BA829-1))</f>
        <v/>
      </c>
    </row>
    <row r="830" spans="50:75" ht="21" hidden="1" customHeight="1" x14ac:dyDescent="0.25">
      <c r="AX830" s="102" t="str">
        <f>IF(COUNTIFS($Z$89,"=practic?*"),$Z$91,"")</f>
        <v/>
      </c>
      <c r="AY830" s="101">
        <v>7</v>
      </c>
      <c r="AZ830" s="101" t="str">
        <f>IF(COUNTIFS($Z$89,"=practic?*"),$Z$89,"")</f>
        <v/>
      </c>
      <c r="BA830" s="101" t="str">
        <f t="shared" si="272"/>
        <v/>
      </c>
      <c r="BB830" s="105" t="str">
        <f t="shared" si="273"/>
        <v/>
      </c>
      <c r="BC830" s="101" t="str">
        <f>IF($AZ830="","",$AD$91)</f>
        <v/>
      </c>
      <c r="BD830" s="105" t="str">
        <f t="shared" si="274"/>
        <v/>
      </c>
      <c r="BE830" s="102"/>
      <c r="BF830" s="102"/>
      <c r="BG830" s="102"/>
      <c r="BH830" s="102"/>
      <c r="BI830" s="102"/>
      <c r="BJ830" s="102"/>
      <c r="BK830" s="101" t="e">
        <f t="shared" si="264"/>
        <v>#VALUE!</v>
      </c>
      <c r="BL830" s="102"/>
      <c r="BM830" s="101" t="e">
        <f t="shared" si="265"/>
        <v>#VALUE!</v>
      </c>
      <c r="BN830" s="101" t="str">
        <f>IF(COUNTIFS($Z$89,"=practic?*"),AI91,"")</f>
        <v/>
      </c>
      <c r="BO830" s="102"/>
      <c r="BP830" s="101" t="e">
        <f t="shared" si="266"/>
        <v>#VALUE!</v>
      </c>
      <c r="BQ830" s="105" t="str">
        <f>IF(COUNTIF($AZ830,"=practic?*"),IF($AK$91&lt;&gt;"",ROUND($AK$91/14,1),""),"")</f>
        <v/>
      </c>
      <c r="BR830" s="105" t="str">
        <f>IF(COUNTIF($AZ830,"=practic?*"),IF($AK$91&lt;&gt;"",ROUND($AK$91,1),""),"")</f>
        <v/>
      </c>
      <c r="BS830" s="105" t="str">
        <f>IF($AZ830="","",$AC$91)</f>
        <v/>
      </c>
      <c r="BT830" s="104" t="str">
        <f>IF($AZ830="","",$AJ$91)</f>
        <v/>
      </c>
      <c r="BU830" s="104" t="str">
        <f t="shared" si="275"/>
        <v/>
      </c>
      <c r="BV830" s="105" t="str">
        <f t="shared" si="276"/>
        <v/>
      </c>
      <c r="BW830" s="101" t="str">
        <f t="shared" si="277"/>
        <v/>
      </c>
    </row>
    <row r="831" spans="50:75" ht="21" hidden="1" customHeight="1" x14ac:dyDescent="0.25">
      <c r="AX831" s="102" t="str">
        <f>IF(COUNTIFS($Z$92,"=practic?*"),$Z$94,"")</f>
        <v/>
      </c>
      <c r="AY831" s="101">
        <v>8</v>
      </c>
      <c r="AZ831" s="101" t="str">
        <f>IF(COUNTIFS($Z$92,"=practic?*"),$Z$92,"")</f>
        <v/>
      </c>
      <c r="BA831" s="101" t="str">
        <f t="shared" si="272"/>
        <v/>
      </c>
      <c r="BB831" s="101" t="str">
        <f t="shared" si="273"/>
        <v/>
      </c>
      <c r="BC831" s="101" t="str">
        <f>IF($AZ831="","",$AD$94)</f>
        <v/>
      </c>
      <c r="BD831" s="101" t="str">
        <f t="shared" si="274"/>
        <v/>
      </c>
      <c r="BE831" s="102"/>
      <c r="BF831" s="102"/>
      <c r="BG831" s="102"/>
      <c r="BH831" s="102"/>
      <c r="BI831" s="102"/>
      <c r="BJ831" s="102"/>
      <c r="BK831" s="101" t="e">
        <f t="shared" si="264"/>
        <v>#VALUE!</v>
      </c>
      <c r="BL831" s="102"/>
      <c r="BM831" s="101" t="e">
        <f t="shared" si="265"/>
        <v>#VALUE!</v>
      </c>
      <c r="BN831" s="101" t="str">
        <f>IF(COUNTIFS($Z$92,"=practic?*"),AI94,"")</f>
        <v/>
      </c>
      <c r="BO831" s="102"/>
      <c r="BP831" s="101" t="e">
        <f t="shared" si="266"/>
        <v>#VALUE!</v>
      </c>
      <c r="BQ831" s="105" t="str">
        <f>IF(COUNTIF($AZ831,"=practic?*"),IF($AK$94&lt;&gt;"",ROUND($AK$94/14,1),""),"")</f>
        <v/>
      </c>
      <c r="BR831" s="105" t="str">
        <f>IF(COUNTIF($AZ831,"=practic?*"),IF($AK$94&lt;&gt;"",ROUND($AK$94,1),""),"")</f>
        <v/>
      </c>
      <c r="BS831" s="101" t="str">
        <f>IF($AZ831="","",$AC$94)</f>
        <v/>
      </c>
      <c r="BT831" s="104" t="str">
        <f>IF($AZ831="","",$AJ$94)</f>
        <v/>
      </c>
      <c r="BU831" s="104" t="str">
        <f t="shared" si="275"/>
        <v/>
      </c>
      <c r="BV831" s="105" t="str">
        <f t="shared" si="276"/>
        <v/>
      </c>
      <c r="BW831" s="101" t="str">
        <f t="shared" si="277"/>
        <v/>
      </c>
    </row>
    <row r="832" spans="50:75" ht="21" hidden="1" customHeight="1" x14ac:dyDescent="0.25">
      <c r="AX832" s="102" t="str">
        <f>IF(COUNTIFS($Z$95,"=practic?*"),$Z$97,"")</f>
        <v/>
      </c>
      <c r="AY832" s="101">
        <v>9</v>
      </c>
      <c r="AZ832" s="101" t="str">
        <f>IF(COUNTIFS($Z$95,"=practic?*"),$Z$95,"")</f>
        <v/>
      </c>
      <c r="BA832" s="101" t="str">
        <f t="shared" si="272"/>
        <v/>
      </c>
      <c r="BB832" s="101" t="str">
        <f t="shared" si="273"/>
        <v/>
      </c>
      <c r="BC832" s="101" t="str">
        <f>IF($AZ832="","",$AD$100)</f>
        <v/>
      </c>
      <c r="BD832" s="105" t="str">
        <f t="shared" si="274"/>
        <v/>
      </c>
      <c r="BE832" s="102"/>
      <c r="BF832" s="102"/>
      <c r="BG832" s="102"/>
      <c r="BH832" s="102"/>
      <c r="BI832" s="102"/>
      <c r="BJ832" s="102"/>
      <c r="BK832" s="101" t="e">
        <f t="shared" si="264"/>
        <v>#VALUE!</v>
      </c>
      <c r="BL832" s="102"/>
      <c r="BM832" s="101" t="e">
        <f t="shared" si="265"/>
        <v>#VALUE!</v>
      </c>
      <c r="BN832" s="101" t="str">
        <f>IF(COUNTIFS($Z$95,"=practic?*"),AI97,"")</f>
        <v/>
      </c>
      <c r="BO832" s="102"/>
      <c r="BP832" s="101" t="e">
        <f t="shared" si="266"/>
        <v>#VALUE!</v>
      </c>
      <c r="BQ832" s="105" t="str">
        <f>IF(COUNTIF($AZ832,"=practic?*"),IF($AK$100&lt;&gt;"",ROUND($AK$100/14,1),""),"")</f>
        <v/>
      </c>
      <c r="BR832" s="105" t="str">
        <f>IF(COUNTIF($AZ832,"=practic?*"),IF($AK$100&lt;&gt;"",ROUND($AK$100,1),""),"")</f>
        <v/>
      </c>
      <c r="BS832" s="101" t="str">
        <f>IF($AZ832="","",$AC$100)</f>
        <v/>
      </c>
      <c r="BT832" s="104" t="str">
        <f>IF($AZ832="","",$AJ$100)</f>
        <v/>
      </c>
      <c r="BU832" s="104" t="str">
        <f t="shared" si="275"/>
        <v/>
      </c>
      <c r="BV832" s="105" t="str">
        <f t="shared" si="276"/>
        <v/>
      </c>
      <c r="BW832" s="101" t="str">
        <f t="shared" si="277"/>
        <v/>
      </c>
    </row>
    <row r="833" spans="50:75" ht="21" hidden="1" customHeight="1" x14ac:dyDescent="0.25">
      <c r="AX833" s="102" t="str">
        <f>IF(COUNTIFS($Z$98,"=practic?*"),$Z$100,"")</f>
        <v/>
      </c>
      <c r="AY833" s="101">
        <v>10</v>
      </c>
      <c r="AZ833" s="101" t="str">
        <f>IF(COUNTIFS($Z$98,"=practic?*"),$Z$98,"")</f>
        <v/>
      </c>
      <c r="BA833" s="101" t="str">
        <f t="shared" si="272"/>
        <v/>
      </c>
      <c r="BB833" s="101" t="str">
        <f t="shared" si="273"/>
        <v/>
      </c>
      <c r="BC833" s="101" t="str">
        <f>IF($AZ833="","",$AD$100)</f>
        <v/>
      </c>
      <c r="BD833" s="105" t="str">
        <f t="shared" si="274"/>
        <v/>
      </c>
      <c r="BE833" s="102"/>
      <c r="BF833" s="102"/>
      <c r="BG833" s="102"/>
      <c r="BH833" s="102"/>
      <c r="BI833" s="102"/>
      <c r="BJ833" s="102"/>
      <c r="BK833" s="101" t="e">
        <f t="shared" si="264"/>
        <v>#VALUE!</v>
      </c>
      <c r="BL833" s="102"/>
      <c r="BM833" s="101" t="e">
        <f t="shared" si="265"/>
        <v>#VALUE!</v>
      </c>
      <c r="BN833" s="101" t="str">
        <f>IF(COUNTIFS($Z$98,"=practic?*"),AI100,"")</f>
        <v/>
      </c>
      <c r="BO833" s="102"/>
      <c r="BP833" s="101" t="e">
        <f t="shared" si="266"/>
        <v>#VALUE!</v>
      </c>
      <c r="BQ833" s="105" t="str">
        <f>IF(COUNTIF($AZ833,"=practic?*"),IF($AK$100&lt;&gt;"",ROUND($AK$100/14,1),""),"")</f>
        <v/>
      </c>
      <c r="BR833" s="105" t="str">
        <f>IF(COUNTIF($AZ833,"=practic?*"),IF($AK$100&lt;&gt;"",ROUND($AK$100,1),""),"")</f>
        <v/>
      </c>
      <c r="BS833" s="101" t="str">
        <f>IF($AZ833="","",$AC$100)</f>
        <v/>
      </c>
      <c r="BT833" s="104" t="str">
        <f>IF($AZ833="","",$AJ$100)</f>
        <v/>
      </c>
      <c r="BU833" s="104" t="str">
        <f t="shared" si="275"/>
        <v/>
      </c>
      <c r="BV833" s="105" t="str">
        <f t="shared" si="276"/>
        <v/>
      </c>
      <c r="BW833" s="101" t="str">
        <f t="shared" si="277"/>
        <v/>
      </c>
    </row>
    <row r="834" spans="50:75" ht="21" hidden="1" customHeight="1" x14ac:dyDescent="0.25">
      <c r="AX834" s="414" t="s">
        <v>223</v>
      </c>
      <c r="AY834" s="415"/>
      <c r="AZ834" s="415"/>
      <c r="BA834" s="415"/>
      <c r="BB834" s="415"/>
      <c r="BC834" s="415"/>
      <c r="BD834" s="415"/>
      <c r="BE834" s="415"/>
      <c r="BF834" s="415"/>
      <c r="BG834" s="415"/>
      <c r="BH834" s="415"/>
      <c r="BI834" s="415"/>
      <c r="BJ834" s="415"/>
      <c r="BK834" s="415"/>
      <c r="BL834" s="415"/>
      <c r="BM834" s="415"/>
      <c r="BN834" s="415"/>
      <c r="BO834" s="415"/>
      <c r="BP834" s="415"/>
      <c r="BQ834" s="415"/>
      <c r="BR834" s="415"/>
      <c r="BS834" s="415"/>
      <c r="BT834" s="415"/>
      <c r="BU834" s="415"/>
      <c r="BV834" s="416"/>
      <c r="BW834" s="101" t="str">
        <f t="shared" si="277"/>
        <v/>
      </c>
    </row>
    <row r="835" spans="50:75" ht="21" hidden="1" customHeight="1" x14ac:dyDescent="0.25">
      <c r="AX835" s="102" t="str">
        <f>IF(COUNTIFS($AL$71,"=practic?*"),$AL$73,"")</f>
        <v/>
      </c>
      <c r="AY835" s="105">
        <v>1</v>
      </c>
      <c r="AZ835" s="101" t="str">
        <f>IF(COUNTIFS($AL$71,"=practic?*"),$AL$71,"")</f>
        <v/>
      </c>
      <c r="BA835" s="105" t="str">
        <f t="shared" ref="BA835:BA844" si="278">IF($AZ835="","",ROUND(RIGHT($AL$70,1)/2,0))</f>
        <v/>
      </c>
      <c r="BB835" s="105" t="str">
        <f t="shared" ref="BB835:BB844" si="279">IF($AZ835="","",RIGHT($AL$70,1))</f>
        <v/>
      </c>
      <c r="BC835" s="105" t="str">
        <f>IF($AZ835="","",$AP$73)</f>
        <v/>
      </c>
      <c r="BD835" s="105" t="str">
        <f t="shared" ref="BD835:BD844" si="280">IF($AZ835="","","DI")</f>
        <v/>
      </c>
      <c r="BE835" s="102"/>
      <c r="BF835" s="102"/>
      <c r="BG835" s="102"/>
      <c r="BH835" s="102"/>
      <c r="BI835" s="102"/>
      <c r="BJ835" s="102"/>
      <c r="BK835" s="101" t="e">
        <f t="shared" si="264"/>
        <v>#VALUE!</v>
      </c>
      <c r="BL835" s="102"/>
      <c r="BM835" s="101" t="e">
        <f t="shared" si="265"/>
        <v>#VALUE!</v>
      </c>
      <c r="BN835" s="101" t="str">
        <f>IF(COUNTIFS($AL$71,"=practic?*"),AU73,"")</f>
        <v/>
      </c>
      <c r="BO835" s="102"/>
      <c r="BP835" s="101" t="e">
        <f t="shared" si="266"/>
        <v>#VALUE!</v>
      </c>
      <c r="BQ835" s="105" t="str">
        <f>IF(COUNTIF($AZ835,"=practic?*"),IF($AW$73&lt;&gt;"",ROUND($AW$73/14,1),""),"")</f>
        <v/>
      </c>
      <c r="BR835" s="105" t="str">
        <f>IF(COUNTIF($AZ835,"=practic?*"),IF($AW$73&lt;&gt;"",ROUND($AW$73,1),""),"")</f>
        <v/>
      </c>
      <c r="BS835" s="105" t="str">
        <f>IF($AZ835="","",$AO$73)</f>
        <v/>
      </c>
      <c r="BT835" s="104" t="str">
        <f>IF($AZ835="","",$AV$73)</f>
        <v/>
      </c>
      <c r="BU835" s="104" t="str">
        <f t="shared" ref="BU835:BU844" si="281">IF($AZ835="","",IF($BG835&lt;&gt;"",$BG835,0)+IF($BM835&lt;&gt;"",$BM835,0)+IF($BQ835&lt;&gt;"",$BQ835,0))</f>
        <v/>
      </c>
      <c r="BV835" s="105" t="str">
        <f t="shared" ref="BV835:BV844" si="282">IF($AZ835="","",IF($BJ835&lt;&gt;"",$BJ835,0)+IF($BP835&lt;&gt;"",$BP835,0)+IF($BR835&lt;&gt;"",$BR835,0))</f>
        <v/>
      </c>
      <c r="BW835" s="101" t="str">
        <f t="shared" si="277"/>
        <v/>
      </c>
    </row>
    <row r="836" spans="50:75" ht="21" hidden="1" customHeight="1" x14ac:dyDescent="0.25">
      <c r="AX836" s="102" t="str">
        <f>IF(COUNTIFS($AL$74,"=practic?*"),$AL$76,"")</f>
        <v/>
      </c>
      <c r="AY836" s="101">
        <v>2</v>
      </c>
      <c r="AZ836" s="101" t="str">
        <f>IF(COUNTIFS($AL$74,"=practic?*"),$AL$74,"")</f>
        <v/>
      </c>
      <c r="BA836" s="101" t="str">
        <f t="shared" si="278"/>
        <v/>
      </c>
      <c r="BB836" s="101" t="str">
        <f t="shared" si="279"/>
        <v/>
      </c>
      <c r="BC836" s="101" t="str">
        <f>IF($AZ836="","",$AP$76)</f>
        <v/>
      </c>
      <c r="BD836" s="101" t="str">
        <f t="shared" si="280"/>
        <v/>
      </c>
      <c r="BE836" s="102"/>
      <c r="BF836" s="102"/>
      <c r="BG836" s="102"/>
      <c r="BH836" s="102"/>
      <c r="BI836" s="102"/>
      <c r="BJ836" s="102"/>
      <c r="BK836" s="101" t="e">
        <f t="shared" si="264"/>
        <v>#VALUE!</v>
      </c>
      <c r="BL836" s="102"/>
      <c r="BM836" s="101" t="e">
        <f t="shared" si="265"/>
        <v>#VALUE!</v>
      </c>
      <c r="BN836" s="101" t="str">
        <f>IF(COUNTIFS($AL$74,"=practic?*"),AU76,"")</f>
        <v/>
      </c>
      <c r="BO836" s="102"/>
      <c r="BP836" s="101" t="e">
        <f t="shared" si="266"/>
        <v>#VALUE!</v>
      </c>
      <c r="BQ836" s="105" t="str">
        <f>IF(COUNTIF($AZ836,"=practic?*"),IF($AW$76&lt;&gt;"",ROUND($AW$76/14,1),""),"")</f>
        <v/>
      </c>
      <c r="BR836" s="105" t="str">
        <f>IF(COUNTIF($AZ836,"=practic?*"),IF($AW$76&lt;&gt;"",ROUND($AW$76,1),""),"")</f>
        <v/>
      </c>
      <c r="BS836" s="101" t="str">
        <f>IF($AZ836="","",$AO$76)</f>
        <v/>
      </c>
      <c r="BT836" s="104" t="str">
        <f>IF($AZ836="","",$AV$76)</f>
        <v/>
      </c>
      <c r="BU836" s="104" t="str">
        <f t="shared" si="281"/>
        <v/>
      </c>
      <c r="BV836" s="105" t="str">
        <f t="shared" si="282"/>
        <v/>
      </c>
      <c r="BW836" s="101" t="str">
        <f t="shared" si="277"/>
        <v/>
      </c>
    </row>
    <row r="837" spans="50:75" ht="21" hidden="1" customHeight="1" x14ac:dyDescent="0.25">
      <c r="AX837" s="102" t="str">
        <f>IF(COUNTIFS($AL$77,"=practic?*"),$AL$79,"")</f>
        <v/>
      </c>
      <c r="AY837" s="101">
        <v>3</v>
      </c>
      <c r="AZ837" s="101" t="str">
        <f>IF(COUNTIFS($AL$77,"=practic?*"),$AL$77,"")</f>
        <v/>
      </c>
      <c r="BA837" s="101" t="str">
        <f t="shared" si="278"/>
        <v/>
      </c>
      <c r="BB837" s="101" t="str">
        <f t="shared" si="279"/>
        <v/>
      </c>
      <c r="BC837" s="101" t="str">
        <f>IF($AZ837="","",$AP$79)</f>
        <v/>
      </c>
      <c r="BD837" s="105" t="str">
        <f t="shared" si="280"/>
        <v/>
      </c>
      <c r="BE837" s="102"/>
      <c r="BF837" s="102"/>
      <c r="BG837" s="102"/>
      <c r="BH837" s="102"/>
      <c r="BI837" s="102"/>
      <c r="BJ837" s="102"/>
      <c r="BK837" s="101" t="e">
        <f t="shared" si="264"/>
        <v>#VALUE!</v>
      </c>
      <c r="BL837" s="102"/>
      <c r="BM837" s="101" t="e">
        <f t="shared" si="265"/>
        <v>#VALUE!</v>
      </c>
      <c r="BN837" s="101" t="str">
        <f>IF(COUNTIFS($AL$77,"=practic?*"),AU79,"")</f>
        <v/>
      </c>
      <c r="BO837" s="102"/>
      <c r="BP837" s="101" t="e">
        <f t="shared" si="266"/>
        <v>#VALUE!</v>
      </c>
      <c r="BQ837" s="105" t="str">
        <f>IF(COUNTIF($AZ837,"=practic?*"),IF($AW$79&lt;&gt;"",ROUND($AW$79/14,1),""),"")</f>
        <v/>
      </c>
      <c r="BR837" s="105" t="str">
        <f>IF(COUNTIF($AZ837,"=practic?*"),IF($AW$79&lt;&gt;"",ROUND($AW$79,1),""),"")</f>
        <v/>
      </c>
      <c r="BS837" s="101" t="str">
        <f>IF($AZ837="","",$AO$79)</f>
        <v/>
      </c>
      <c r="BT837" s="104" t="str">
        <f>IF($AZ837="","",$AV$79)</f>
        <v/>
      </c>
      <c r="BU837" s="104" t="str">
        <f t="shared" si="281"/>
        <v/>
      </c>
      <c r="BV837" s="105" t="str">
        <f t="shared" si="282"/>
        <v/>
      </c>
      <c r="BW837" s="101" t="str">
        <f t="shared" si="277"/>
        <v/>
      </c>
    </row>
    <row r="838" spans="50:75" ht="21" hidden="1" customHeight="1" x14ac:dyDescent="0.25">
      <c r="AX838" s="102" t="str">
        <f>IF(COUNTIFS($AL$80,"=practic?*"),$AL$82,"")</f>
        <v/>
      </c>
      <c r="AY838" s="101">
        <v>4</v>
      </c>
      <c r="AZ838" s="101" t="str">
        <f>IF(COUNTIFS($AL$80,"=practic?*"),$AL$80,"")</f>
        <v/>
      </c>
      <c r="BA838" s="101" t="str">
        <f t="shared" si="278"/>
        <v/>
      </c>
      <c r="BB838" s="101" t="str">
        <f t="shared" si="279"/>
        <v/>
      </c>
      <c r="BC838" s="101" t="str">
        <f>IF($AZ838="","",$AP$82)</f>
        <v/>
      </c>
      <c r="BD838" s="101" t="str">
        <f t="shared" si="280"/>
        <v/>
      </c>
      <c r="BE838" s="102"/>
      <c r="BF838" s="102"/>
      <c r="BG838" s="102"/>
      <c r="BH838" s="102"/>
      <c r="BI838" s="102"/>
      <c r="BJ838" s="102"/>
      <c r="BK838" s="101" t="e">
        <f t="shared" si="264"/>
        <v>#VALUE!</v>
      </c>
      <c r="BL838" s="102"/>
      <c r="BM838" s="101" t="e">
        <f t="shared" si="265"/>
        <v>#VALUE!</v>
      </c>
      <c r="BN838" s="101" t="str">
        <f>IF(COUNTIFS($AL$80,"=practic?*"),AU82,"")</f>
        <v/>
      </c>
      <c r="BO838" s="102"/>
      <c r="BP838" s="101" t="e">
        <f t="shared" si="266"/>
        <v>#VALUE!</v>
      </c>
      <c r="BQ838" s="105" t="str">
        <f>IF(COUNTIF($AZ838,"=practic?*"),IF($AW$82&lt;&gt;"",ROUND($AW$82/14,1),""),"")</f>
        <v/>
      </c>
      <c r="BR838" s="105" t="str">
        <f>IF(COUNTIF($AZ838,"=practic?*"),IF($AW$82&lt;&gt;"",ROUND($AW$82,1),""),"")</f>
        <v/>
      </c>
      <c r="BS838" s="105" t="str">
        <f>IF($AZ838="","",$AO$82)</f>
        <v/>
      </c>
      <c r="BT838" s="104" t="str">
        <f>IF($AZ838="","",$AV$82)</f>
        <v/>
      </c>
      <c r="BU838" s="104" t="str">
        <f t="shared" si="281"/>
        <v/>
      </c>
      <c r="BV838" s="105" t="str">
        <f t="shared" si="282"/>
        <v/>
      </c>
      <c r="BW838" s="101" t="str">
        <f t="shared" si="277"/>
        <v/>
      </c>
    </row>
    <row r="839" spans="50:75" ht="21" hidden="1" customHeight="1" x14ac:dyDescent="0.25">
      <c r="AX839" s="102" t="str">
        <f>IF(COUNTIFS($AL$83,"=practic?*"),$AL$85,"")</f>
        <v/>
      </c>
      <c r="AY839" s="101">
        <v>5</v>
      </c>
      <c r="AZ839" s="101" t="str">
        <f>IF(COUNTIFS($AL$83,"=practic?*"),$AL$83,"")</f>
        <v/>
      </c>
      <c r="BA839" s="101" t="str">
        <f t="shared" si="278"/>
        <v/>
      </c>
      <c r="BB839" s="101" t="str">
        <f t="shared" si="279"/>
        <v/>
      </c>
      <c r="BC839" s="101" t="str">
        <f>IF($AZ839="","",$AP$85)</f>
        <v/>
      </c>
      <c r="BD839" s="105" t="str">
        <f t="shared" si="280"/>
        <v/>
      </c>
      <c r="BE839" s="102"/>
      <c r="BF839" s="102"/>
      <c r="BG839" s="102"/>
      <c r="BH839" s="102"/>
      <c r="BI839" s="102"/>
      <c r="BJ839" s="102"/>
      <c r="BK839" s="101" t="e">
        <f t="shared" si="264"/>
        <v>#VALUE!</v>
      </c>
      <c r="BL839" s="102"/>
      <c r="BM839" s="101" t="e">
        <f t="shared" si="265"/>
        <v>#VALUE!</v>
      </c>
      <c r="BN839" s="101" t="str">
        <f>IF(COUNTIFS($AL$83,"=practic?*"),AU85,"")</f>
        <v/>
      </c>
      <c r="BO839" s="102"/>
      <c r="BP839" s="101" t="e">
        <f t="shared" si="266"/>
        <v>#VALUE!</v>
      </c>
      <c r="BQ839" s="105" t="str">
        <f>IF(COUNTIF($AZ839,"=practic?*"),IF($AW$85&lt;&gt;"",ROUND($AW$85/14,1),""),"")</f>
        <v/>
      </c>
      <c r="BR839" s="105" t="str">
        <f>IF(COUNTIF($AZ839,"=practic?*"),IF($AW$85&lt;&gt;"",ROUND($AW$85,1),""),"")</f>
        <v/>
      </c>
      <c r="BS839" s="101" t="str">
        <f>IF($AZ839="","",$AO$85)</f>
        <v/>
      </c>
      <c r="BT839" s="104" t="str">
        <f>IF($AZ839="","",$AV$85)</f>
        <v/>
      </c>
      <c r="BU839" s="104" t="str">
        <f t="shared" si="281"/>
        <v/>
      </c>
      <c r="BV839" s="105" t="str">
        <f t="shared" si="282"/>
        <v/>
      </c>
      <c r="BW839" s="101" t="str">
        <f t="shared" si="277"/>
        <v/>
      </c>
    </row>
    <row r="840" spans="50:75" ht="21" hidden="1" customHeight="1" x14ac:dyDescent="0.25">
      <c r="AX840" s="102" t="str">
        <f>IF(COUNTIFS($AL$86,"=practic?*"),$AL$88,"")</f>
        <v>L021.23.08.S6</v>
      </c>
      <c r="AY840" s="101">
        <v>6</v>
      </c>
      <c r="AZ840" s="101" t="str">
        <f>IF(COUNTIFS($AL$86,"=practic?*"),$AL$86,"")</f>
        <v>Practică pentru elaborara proiectului de diplomă</v>
      </c>
      <c r="BA840" s="101">
        <f t="shared" si="278"/>
        <v>4</v>
      </c>
      <c r="BB840" s="101" t="str">
        <f t="shared" si="279"/>
        <v>8</v>
      </c>
      <c r="BC840" s="101" t="str">
        <f>IF($AZ840="","",$AP$88)</f>
        <v>C</v>
      </c>
      <c r="BD840" s="101" t="str">
        <f t="shared" si="280"/>
        <v>DI</v>
      </c>
      <c r="BE840" s="102"/>
      <c r="BF840" s="102"/>
      <c r="BG840" s="102"/>
      <c r="BH840" s="102"/>
      <c r="BI840" s="102"/>
      <c r="BJ840" s="102"/>
      <c r="BK840" s="101">
        <f t="shared" si="264"/>
        <v>4.3</v>
      </c>
      <c r="BL840" s="102"/>
      <c r="BM840" s="101">
        <f t="shared" si="265"/>
        <v>4.3</v>
      </c>
      <c r="BN840" s="101">
        <f>IF(COUNTIFS($AL$86,"=practic?*"),AU88,"")</f>
        <v>60</v>
      </c>
      <c r="BO840" s="102"/>
      <c r="BP840" s="101">
        <f t="shared" si="266"/>
        <v>60</v>
      </c>
      <c r="BQ840" s="105">
        <f>IF(COUNTIF($AZ840,"=practic?*"),IF($AW$88&lt;&gt;"",ROUND($AW$88/14,1),""),"")</f>
        <v>1.1000000000000001</v>
      </c>
      <c r="BR840" s="105">
        <f>IF(COUNTIF($AZ840,"=practic?*"),IF($AW$88&lt;&gt;"",ROUND($AW$88,1),""),"")</f>
        <v>15</v>
      </c>
      <c r="BS840" s="101">
        <f>IF($AZ840="","",$AO$88)</f>
        <v>3</v>
      </c>
      <c r="BT840" s="104" t="str">
        <f>IF($AZ840="","",$AV$88)</f>
        <v>DS</v>
      </c>
      <c r="BU840" s="104">
        <f t="shared" si="281"/>
        <v>5.4</v>
      </c>
      <c r="BV840" s="105">
        <f t="shared" si="282"/>
        <v>75</v>
      </c>
      <c r="BW840" s="101" t="str">
        <f t="shared" si="277"/>
        <v>2026</v>
      </c>
    </row>
    <row r="841" spans="50:75" ht="21" hidden="1" customHeight="1" x14ac:dyDescent="0.25">
      <c r="AX841" s="102" t="str">
        <f>IF(COUNTIFS($AL$89,"=practic?*"),$AL$91,"")</f>
        <v/>
      </c>
      <c r="AY841" s="101">
        <v>7</v>
      </c>
      <c r="AZ841" s="101" t="str">
        <f>IF(COUNTIFS($AL$89,"=practic?*"),$AL$89,"")</f>
        <v/>
      </c>
      <c r="BA841" s="101" t="str">
        <f t="shared" si="278"/>
        <v/>
      </c>
      <c r="BB841" s="105" t="str">
        <f t="shared" si="279"/>
        <v/>
      </c>
      <c r="BC841" s="101" t="str">
        <f>IF($AZ841="","",$AP$91)</f>
        <v/>
      </c>
      <c r="BD841" s="105" t="str">
        <f t="shared" si="280"/>
        <v/>
      </c>
      <c r="BE841" s="102"/>
      <c r="BF841" s="102"/>
      <c r="BG841" s="102"/>
      <c r="BH841" s="102"/>
      <c r="BI841" s="102"/>
      <c r="BJ841" s="102"/>
      <c r="BK841" s="101" t="e">
        <f t="shared" si="264"/>
        <v>#VALUE!</v>
      </c>
      <c r="BL841" s="102"/>
      <c r="BM841" s="101" t="e">
        <f t="shared" si="265"/>
        <v>#VALUE!</v>
      </c>
      <c r="BN841" s="101" t="str">
        <f>IF(COUNTIFS($AL$89,"=practic?*"),AU91,"")</f>
        <v/>
      </c>
      <c r="BO841" s="102"/>
      <c r="BP841" s="101" t="e">
        <f t="shared" si="266"/>
        <v>#VALUE!</v>
      </c>
      <c r="BQ841" s="105" t="str">
        <f>IF(COUNTIF($AZ841,"=practic?*"),IF($AW$91&lt;&gt;"",ROUND($AW$91/14,1),""),"")</f>
        <v/>
      </c>
      <c r="BR841" s="105" t="str">
        <f>IF(COUNTIF($AZ841,"=practic?*"),IF($AW$91&lt;&gt;"",ROUND($AW$91,1),""),"")</f>
        <v/>
      </c>
      <c r="BS841" s="105" t="str">
        <f>IF($AZ841="","",$AO$91)</f>
        <v/>
      </c>
      <c r="BT841" s="104" t="str">
        <f>IF($AZ841="","",$AV$91)</f>
        <v/>
      </c>
      <c r="BU841" s="104" t="str">
        <f t="shared" si="281"/>
        <v/>
      </c>
      <c r="BV841" s="105" t="str">
        <f t="shared" si="282"/>
        <v/>
      </c>
      <c r="BW841" s="101" t="str">
        <f t="shared" si="277"/>
        <v/>
      </c>
    </row>
    <row r="842" spans="50:75" ht="21" hidden="1" customHeight="1" x14ac:dyDescent="0.25">
      <c r="AX842" s="102" t="str">
        <f>IF(COUNTIFS($AL$92,"=practic?*"),$AL$94,"")</f>
        <v/>
      </c>
      <c r="AY842" s="101">
        <v>8</v>
      </c>
      <c r="AZ842" s="101" t="str">
        <f>IF(COUNTIFS($AL$92,"=practic?*"),$AL$92,"")</f>
        <v/>
      </c>
      <c r="BA842" s="101" t="str">
        <f t="shared" si="278"/>
        <v/>
      </c>
      <c r="BB842" s="101" t="str">
        <f t="shared" si="279"/>
        <v/>
      </c>
      <c r="BC842" s="101" t="str">
        <f>IF($AZ842="","",$AP$94)</f>
        <v/>
      </c>
      <c r="BD842" s="101" t="str">
        <f t="shared" si="280"/>
        <v/>
      </c>
      <c r="BE842" s="102"/>
      <c r="BF842" s="102"/>
      <c r="BG842" s="102"/>
      <c r="BH842" s="102"/>
      <c r="BI842" s="102"/>
      <c r="BJ842" s="102"/>
      <c r="BK842" s="101" t="e">
        <f t="shared" si="264"/>
        <v>#VALUE!</v>
      </c>
      <c r="BL842" s="102"/>
      <c r="BM842" s="101" t="e">
        <f t="shared" si="265"/>
        <v>#VALUE!</v>
      </c>
      <c r="BN842" s="101" t="str">
        <f>IF(COUNTIFS($AL$92,"=practic?*"),AU94,"")</f>
        <v/>
      </c>
      <c r="BO842" s="102"/>
      <c r="BP842" s="101" t="e">
        <f t="shared" si="266"/>
        <v>#VALUE!</v>
      </c>
      <c r="BQ842" s="105" t="str">
        <f>IF(COUNTIF($AZ842,"=practic?*"),IF($AW$94&lt;&gt;"",ROUND($AW$94/14,1),""),"")</f>
        <v/>
      </c>
      <c r="BR842" s="105" t="str">
        <f>IF(COUNTIF($AZ842,"=practic?*"),IF($AW$94&lt;&gt;"",ROUND($AW$94,1),""),"")</f>
        <v/>
      </c>
      <c r="BS842" s="101" t="str">
        <f>IF($AZ842="","",$AO$94)</f>
        <v/>
      </c>
      <c r="BT842" s="104" t="str">
        <f>IF($AZ842="","",$AV$94)</f>
        <v/>
      </c>
      <c r="BU842" s="104" t="str">
        <f t="shared" si="281"/>
        <v/>
      </c>
      <c r="BV842" s="105" t="str">
        <f t="shared" si="282"/>
        <v/>
      </c>
      <c r="BW842" s="101" t="str">
        <f t="shared" si="277"/>
        <v/>
      </c>
    </row>
    <row r="843" spans="50:75" ht="21" hidden="1" customHeight="1" x14ac:dyDescent="0.25">
      <c r="AX843" s="102" t="str">
        <f>IF(COUNTIFS($AL$95,"=practic?*"),$AL$97,"")</f>
        <v/>
      </c>
      <c r="AY843" s="101">
        <v>9</v>
      </c>
      <c r="AZ843" s="101" t="str">
        <f>IF(COUNTIFS($AL$95,"=practic?*"),$AL$95,"")</f>
        <v/>
      </c>
      <c r="BA843" s="101" t="str">
        <f t="shared" si="278"/>
        <v/>
      </c>
      <c r="BB843" s="101" t="str">
        <f t="shared" si="279"/>
        <v/>
      </c>
      <c r="BC843" s="101" t="str">
        <f>IF($AZ843="","",$AP$100)</f>
        <v/>
      </c>
      <c r="BD843" s="105" t="str">
        <f t="shared" si="280"/>
        <v/>
      </c>
      <c r="BE843" s="102"/>
      <c r="BF843" s="102"/>
      <c r="BG843" s="102"/>
      <c r="BH843" s="102"/>
      <c r="BI843" s="102"/>
      <c r="BJ843" s="102"/>
      <c r="BK843" s="101" t="e">
        <f t="shared" si="264"/>
        <v>#VALUE!</v>
      </c>
      <c r="BL843" s="102"/>
      <c r="BM843" s="101" t="e">
        <f t="shared" si="265"/>
        <v>#VALUE!</v>
      </c>
      <c r="BN843" s="101" t="str">
        <f>IF(COUNTIFS($AL$95,"=practic?*"),AU97,"")</f>
        <v/>
      </c>
      <c r="BO843" s="102"/>
      <c r="BP843" s="101" t="e">
        <f t="shared" si="266"/>
        <v>#VALUE!</v>
      </c>
      <c r="BQ843" s="105" t="str">
        <f>IF(COUNTIF($AZ843,"=practic?*"),IF($AW$100&lt;&gt;"",ROUND($AW$100/14,1),""),"")</f>
        <v/>
      </c>
      <c r="BR843" s="105" t="str">
        <f>IF(COUNTIF($AZ843,"=practic?*"),IF($AW$100&lt;&gt;"",ROUND($AW$100,1),""),"")</f>
        <v/>
      </c>
      <c r="BS843" s="101" t="str">
        <f>IF($AZ843="","",$AO$100)</f>
        <v/>
      </c>
      <c r="BT843" s="104" t="str">
        <f>IF($AZ843="","",$AV$100)</f>
        <v/>
      </c>
      <c r="BU843" s="104" t="str">
        <f t="shared" si="281"/>
        <v/>
      </c>
      <c r="BV843" s="105" t="str">
        <f t="shared" si="282"/>
        <v/>
      </c>
      <c r="BW843" s="101" t="str">
        <f t="shared" si="277"/>
        <v/>
      </c>
    </row>
    <row r="844" spans="50:75" ht="21" hidden="1" customHeight="1" x14ac:dyDescent="0.25">
      <c r="AX844" s="102" t="str">
        <f>IF(COUNTIFS($AL$98,"=practic?*"),$AL$100,"")</f>
        <v/>
      </c>
      <c r="AY844" s="101">
        <v>10</v>
      </c>
      <c r="AZ844" s="101" t="str">
        <f>IF(COUNTIFS($AL$98,"=practic?*"),$AL$98,"")</f>
        <v/>
      </c>
      <c r="BA844" s="101" t="str">
        <f t="shared" si="278"/>
        <v/>
      </c>
      <c r="BB844" s="101" t="str">
        <f t="shared" si="279"/>
        <v/>
      </c>
      <c r="BC844" s="101" t="str">
        <f>IF($AZ844="","",$AP$100)</f>
        <v/>
      </c>
      <c r="BD844" s="105" t="str">
        <f t="shared" si="280"/>
        <v/>
      </c>
      <c r="BE844" s="102"/>
      <c r="BF844" s="102"/>
      <c r="BG844" s="102"/>
      <c r="BH844" s="102"/>
      <c r="BI844" s="102"/>
      <c r="BJ844" s="102"/>
      <c r="BK844" s="101" t="e">
        <f t="shared" si="264"/>
        <v>#VALUE!</v>
      </c>
      <c r="BL844" s="102"/>
      <c r="BM844" s="101" t="e">
        <f t="shared" si="265"/>
        <v>#VALUE!</v>
      </c>
      <c r="BN844" s="101" t="str">
        <f>IF(COUNTIFS($AL$98,"=practic?*"),AU100,"")</f>
        <v/>
      </c>
      <c r="BO844" s="102"/>
      <c r="BP844" s="101" t="e">
        <f t="shared" si="266"/>
        <v>#VALUE!</v>
      </c>
      <c r="BQ844" s="105" t="str">
        <f>IF(COUNTIF($AZ844,"=practic?*"),IF($AW$100&lt;&gt;"",ROUND($AW$100/14,1),""),"")</f>
        <v/>
      </c>
      <c r="BR844" s="105" t="str">
        <f>IF(COUNTIF($AZ844,"=practic?*"),IF($AW$100&lt;&gt;"",ROUND($AW$100,1),""),"")</f>
        <v/>
      </c>
      <c r="BS844" s="101" t="str">
        <f>IF($AZ844="","",$AO$100)</f>
        <v/>
      </c>
      <c r="BT844" s="104" t="str">
        <f>IF($AZ844="","",$AV$100)</f>
        <v/>
      </c>
      <c r="BU844" s="104" t="str">
        <f t="shared" si="281"/>
        <v/>
      </c>
      <c r="BV844" s="105" t="str">
        <f t="shared" si="282"/>
        <v/>
      </c>
      <c r="BW844" s="101" t="str">
        <f t="shared" si="277"/>
        <v/>
      </c>
    </row>
    <row r="845" spans="50:75" ht="21" hidden="1" customHeight="1" x14ac:dyDescent="0.25"/>
    <row r="846" spans="50:75" ht="21" hidden="1" customHeight="1" x14ac:dyDescent="0.25"/>
    <row r="847" spans="50:75" ht="21" hidden="1" customHeight="1" x14ac:dyDescent="0.25"/>
    <row r="848" spans="50:75" ht="21" hidden="1" customHeight="1" x14ac:dyDescent="0.25"/>
    <row r="849" ht="21" hidden="1" customHeight="1" x14ac:dyDescent="0.25"/>
    <row r="850" ht="21" hidden="1" customHeight="1" x14ac:dyDescent="0.25"/>
    <row r="851" ht="21" hidden="1" customHeight="1" x14ac:dyDescent="0.25"/>
    <row r="852" ht="21" hidden="1" customHeight="1" x14ac:dyDescent="0.25"/>
    <row r="853" ht="21" hidden="1" customHeight="1" x14ac:dyDescent="0.25"/>
    <row r="854" ht="21" hidden="1" customHeight="1" x14ac:dyDescent="0.25"/>
    <row r="855" ht="21" hidden="1" customHeight="1" x14ac:dyDescent="0.25"/>
    <row r="856" ht="21" hidden="1" customHeight="1" x14ac:dyDescent="0.25"/>
    <row r="857" ht="21" hidden="1" customHeight="1" x14ac:dyDescent="0.25"/>
    <row r="858" ht="21" hidden="1" customHeight="1" x14ac:dyDescent="0.25"/>
    <row r="859" ht="21" hidden="1" customHeight="1" x14ac:dyDescent="0.25"/>
    <row r="860" ht="21" hidden="1" customHeight="1" x14ac:dyDescent="0.25"/>
    <row r="861" ht="21" hidden="1" customHeight="1" x14ac:dyDescent="0.25"/>
    <row r="862" ht="21" hidden="1" customHeight="1" x14ac:dyDescent="0.25"/>
    <row r="863" ht="21" hidden="1" customHeight="1" x14ac:dyDescent="0.25"/>
    <row r="864" ht="21" hidden="1" customHeight="1" x14ac:dyDescent="0.25"/>
    <row r="865" ht="21" hidden="1" customHeight="1" x14ac:dyDescent="0.25"/>
    <row r="866" ht="21" hidden="1" customHeight="1" x14ac:dyDescent="0.25"/>
    <row r="867" ht="21" hidden="1" customHeight="1" x14ac:dyDescent="0.25"/>
    <row r="868" ht="21" hidden="1" customHeight="1" x14ac:dyDescent="0.25"/>
    <row r="869" ht="21" hidden="1" customHeight="1" x14ac:dyDescent="0.25"/>
    <row r="870" ht="21" hidden="1" customHeight="1" x14ac:dyDescent="0.25"/>
    <row r="871" ht="21" hidden="1" customHeight="1" x14ac:dyDescent="0.25"/>
    <row r="872" ht="21" hidden="1" customHeight="1" x14ac:dyDescent="0.25"/>
    <row r="873" ht="21" hidden="1" customHeight="1" x14ac:dyDescent="0.25"/>
    <row r="874" ht="21" hidden="1" customHeight="1" x14ac:dyDescent="0.25"/>
    <row r="875" ht="21" hidden="1" customHeight="1" x14ac:dyDescent="0.25"/>
    <row r="876" ht="21" hidden="1" customHeight="1" x14ac:dyDescent="0.25"/>
    <row r="877" ht="21" hidden="1" customHeight="1" x14ac:dyDescent="0.25"/>
    <row r="878" ht="21" hidden="1" customHeight="1" x14ac:dyDescent="0.25"/>
    <row r="879" ht="21" hidden="1" customHeight="1" x14ac:dyDescent="0.25"/>
    <row r="880" ht="21" hidden="1" customHeight="1" x14ac:dyDescent="0.25"/>
    <row r="881" ht="21" hidden="1" customHeight="1" x14ac:dyDescent="0.25"/>
    <row r="882" ht="21" hidden="1" customHeight="1" x14ac:dyDescent="0.25"/>
    <row r="883" ht="21" hidden="1" customHeight="1" x14ac:dyDescent="0.25"/>
    <row r="884" ht="21" hidden="1" customHeight="1" x14ac:dyDescent="0.25"/>
    <row r="885" ht="21" hidden="1" customHeight="1" x14ac:dyDescent="0.25"/>
    <row r="886" ht="21" hidden="1" customHeight="1" x14ac:dyDescent="0.25"/>
    <row r="887" ht="21" hidden="1" customHeight="1" x14ac:dyDescent="0.25"/>
    <row r="888" ht="21" hidden="1" customHeight="1" x14ac:dyDescent="0.25"/>
    <row r="889" ht="21" hidden="1" customHeight="1" x14ac:dyDescent="0.25"/>
    <row r="890" ht="21" hidden="1" customHeight="1" x14ac:dyDescent="0.25"/>
    <row r="891" ht="21" hidden="1" customHeight="1" x14ac:dyDescent="0.25"/>
    <row r="892" ht="21" hidden="1" customHeight="1" x14ac:dyDescent="0.25"/>
    <row r="893" ht="21" hidden="1" customHeight="1" x14ac:dyDescent="0.25"/>
    <row r="894" ht="21" hidden="1" customHeight="1" x14ac:dyDescent="0.25"/>
    <row r="895" ht="21" hidden="1" customHeight="1" x14ac:dyDescent="0.25"/>
    <row r="896" ht="21" hidden="1" customHeight="1" x14ac:dyDescent="0.25"/>
    <row r="897" ht="21" hidden="1" customHeight="1" x14ac:dyDescent="0.25"/>
    <row r="898" ht="21" hidden="1" customHeight="1" x14ac:dyDescent="0.25"/>
    <row r="899" ht="21" hidden="1" customHeight="1" x14ac:dyDescent="0.25"/>
    <row r="900" ht="21" hidden="1" customHeight="1" x14ac:dyDescent="0.25"/>
    <row r="901" ht="21" hidden="1" customHeight="1" x14ac:dyDescent="0.25"/>
    <row r="902" ht="21" hidden="1" customHeight="1" x14ac:dyDescent="0.25"/>
    <row r="903" ht="21" hidden="1" customHeight="1" x14ac:dyDescent="0.25"/>
    <row r="904" ht="21" hidden="1" customHeight="1" x14ac:dyDescent="0.25"/>
    <row r="905" ht="21" hidden="1" customHeight="1" x14ac:dyDescent="0.25"/>
    <row r="906" ht="21" hidden="1" customHeight="1" x14ac:dyDescent="0.25"/>
    <row r="907" ht="21" hidden="1" customHeight="1" x14ac:dyDescent="0.25"/>
    <row r="908" ht="21" hidden="1" customHeight="1" x14ac:dyDescent="0.25"/>
    <row r="909" ht="21" hidden="1" customHeight="1" x14ac:dyDescent="0.25"/>
    <row r="910" ht="21" hidden="1" customHeight="1" x14ac:dyDescent="0.25"/>
    <row r="911" ht="21" hidden="1" customHeight="1" x14ac:dyDescent="0.25"/>
    <row r="912" ht="21" hidden="1" customHeight="1" x14ac:dyDescent="0.25"/>
    <row r="913" ht="21" hidden="1" customHeight="1" x14ac:dyDescent="0.25"/>
    <row r="914" ht="21" hidden="1" customHeight="1" x14ac:dyDescent="0.25"/>
    <row r="915" ht="21" hidden="1" customHeight="1" x14ac:dyDescent="0.25"/>
    <row r="916" ht="21" hidden="1" customHeight="1" x14ac:dyDescent="0.25"/>
    <row r="917" ht="21" hidden="1" customHeight="1" x14ac:dyDescent="0.25"/>
    <row r="918" ht="21" hidden="1" customHeight="1" x14ac:dyDescent="0.25"/>
    <row r="919" ht="21" hidden="1" customHeight="1" x14ac:dyDescent="0.25"/>
    <row r="920" ht="21" hidden="1" customHeight="1" x14ac:dyDescent="0.25"/>
    <row r="921" ht="21" hidden="1" customHeight="1" x14ac:dyDescent="0.25"/>
    <row r="922" ht="21" hidden="1" customHeight="1" x14ac:dyDescent="0.25"/>
    <row r="923" ht="21" hidden="1" customHeight="1" x14ac:dyDescent="0.25"/>
    <row r="924" ht="21" hidden="1" customHeight="1" x14ac:dyDescent="0.25"/>
    <row r="925" ht="21" hidden="1" customHeight="1" x14ac:dyDescent="0.25"/>
    <row r="926" ht="21" hidden="1" customHeight="1" x14ac:dyDescent="0.25"/>
    <row r="927" ht="21" hidden="1" customHeight="1" x14ac:dyDescent="0.25"/>
    <row r="928" ht="21" hidden="1" customHeight="1" x14ac:dyDescent="0.25"/>
    <row r="929" ht="21" hidden="1" customHeight="1" x14ac:dyDescent="0.25"/>
    <row r="930" ht="21" hidden="1" customHeight="1" x14ac:dyDescent="0.25"/>
    <row r="931" ht="21" hidden="1" customHeight="1" x14ac:dyDescent="0.25"/>
    <row r="932" ht="21" hidden="1" customHeight="1" x14ac:dyDescent="0.25"/>
    <row r="933" ht="21" hidden="1" customHeight="1" x14ac:dyDescent="0.25"/>
    <row r="934" ht="21" hidden="1" customHeight="1" x14ac:dyDescent="0.25"/>
    <row r="935" ht="21" hidden="1" customHeight="1" x14ac:dyDescent="0.25"/>
    <row r="936" ht="21" hidden="1" customHeight="1" x14ac:dyDescent="0.25"/>
    <row r="937" ht="21" hidden="1" customHeight="1" x14ac:dyDescent="0.25"/>
    <row r="938" ht="21" hidden="1" customHeight="1" x14ac:dyDescent="0.25"/>
    <row r="939" ht="21" hidden="1" customHeight="1" x14ac:dyDescent="0.25"/>
    <row r="940" ht="21" hidden="1" customHeight="1" x14ac:dyDescent="0.25"/>
    <row r="941" ht="21" hidden="1" customHeight="1" x14ac:dyDescent="0.25"/>
    <row r="942" ht="21" hidden="1" customHeight="1" x14ac:dyDescent="0.25"/>
    <row r="943" ht="21" hidden="1" customHeight="1" x14ac:dyDescent="0.25"/>
    <row r="944" ht="21" hidden="1" customHeight="1" x14ac:dyDescent="0.25"/>
    <row r="945" ht="21" hidden="1" customHeight="1" x14ac:dyDescent="0.25"/>
    <row r="946" ht="21" hidden="1" customHeight="1" x14ac:dyDescent="0.25"/>
    <row r="947" ht="21" hidden="1" customHeight="1" x14ac:dyDescent="0.25"/>
    <row r="948" ht="21" hidden="1" customHeight="1" x14ac:dyDescent="0.25"/>
    <row r="949" ht="21" hidden="1" customHeight="1" x14ac:dyDescent="0.25"/>
    <row r="950" ht="21" hidden="1" customHeight="1" x14ac:dyDescent="0.25"/>
    <row r="951" ht="21" hidden="1" customHeight="1" x14ac:dyDescent="0.25"/>
    <row r="952" ht="21" hidden="1" customHeight="1" x14ac:dyDescent="0.25"/>
    <row r="953" ht="21" hidden="1" customHeight="1" x14ac:dyDescent="0.25"/>
    <row r="954" ht="21" hidden="1" customHeight="1" x14ac:dyDescent="0.25"/>
    <row r="955" ht="21" hidden="1" customHeight="1" x14ac:dyDescent="0.25"/>
    <row r="956" ht="21" hidden="1" customHeight="1" x14ac:dyDescent="0.25"/>
    <row r="957" ht="21" hidden="1" customHeight="1" x14ac:dyDescent="0.25"/>
    <row r="958" ht="21" hidden="1" customHeight="1" x14ac:dyDescent="0.25"/>
    <row r="959" ht="21" hidden="1" customHeight="1" x14ac:dyDescent="0.25"/>
    <row r="960" ht="21" hidden="1" customHeight="1" x14ac:dyDescent="0.25"/>
    <row r="961" ht="21" hidden="1" customHeight="1" x14ac:dyDescent="0.25"/>
    <row r="962" ht="21" hidden="1" customHeight="1" x14ac:dyDescent="0.25"/>
    <row r="963" ht="21" hidden="1" customHeight="1" x14ac:dyDescent="0.25"/>
    <row r="964" ht="21" hidden="1" customHeight="1" x14ac:dyDescent="0.25"/>
    <row r="965" ht="21" hidden="1" customHeight="1" x14ac:dyDescent="0.25"/>
    <row r="966" ht="21" hidden="1" customHeight="1" x14ac:dyDescent="0.25"/>
    <row r="967" ht="21" hidden="1" customHeight="1" x14ac:dyDescent="0.25"/>
    <row r="968" ht="21" hidden="1" customHeight="1" x14ac:dyDescent="0.25"/>
    <row r="969" ht="21" hidden="1" customHeight="1" x14ac:dyDescent="0.25"/>
    <row r="970" ht="21" hidden="1" customHeight="1" x14ac:dyDescent="0.25"/>
    <row r="971" ht="21" hidden="1" customHeight="1" x14ac:dyDescent="0.25"/>
    <row r="972" ht="21" hidden="1" customHeight="1" x14ac:dyDescent="0.25"/>
    <row r="973" ht="21" hidden="1" customHeight="1" x14ac:dyDescent="0.25"/>
    <row r="974" ht="21" hidden="1" customHeight="1" x14ac:dyDescent="0.25"/>
    <row r="975" ht="21" hidden="1" customHeight="1" x14ac:dyDescent="0.25"/>
    <row r="976" ht="21" hidden="1" customHeight="1" x14ac:dyDescent="0.25"/>
    <row r="977" ht="21" hidden="1" customHeight="1" x14ac:dyDescent="0.25"/>
    <row r="978" ht="21" hidden="1" customHeight="1" x14ac:dyDescent="0.25"/>
    <row r="979" ht="21" hidden="1" customHeight="1" x14ac:dyDescent="0.25"/>
    <row r="980" ht="21" hidden="1" customHeight="1" x14ac:dyDescent="0.25"/>
    <row r="981" ht="21" hidden="1" customHeight="1" x14ac:dyDescent="0.25"/>
    <row r="982" ht="21" hidden="1" customHeight="1" x14ac:dyDescent="0.25"/>
    <row r="983" ht="21" hidden="1" customHeight="1" x14ac:dyDescent="0.25"/>
    <row r="984" ht="21" hidden="1" customHeight="1" x14ac:dyDescent="0.25"/>
    <row r="985" ht="21" hidden="1" customHeight="1" x14ac:dyDescent="0.25"/>
    <row r="986" ht="21" hidden="1" customHeight="1" x14ac:dyDescent="0.25"/>
    <row r="987" ht="21" hidden="1" customHeight="1" x14ac:dyDescent="0.25"/>
    <row r="988" ht="21" hidden="1" customHeight="1" x14ac:dyDescent="0.25"/>
    <row r="989" ht="21" hidden="1" customHeight="1" x14ac:dyDescent="0.25"/>
    <row r="990" ht="21" hidden="1" customHeight="1" x14ac:dyDescent="0.25"/>
    <row r="991" ht="21" hidden="1" customHeight="1" x14ac:dyDescent="0.25"/>
    <row r="992" ht="21" hidden="1" customHeight="1" x14ac:dyDescent="0.25"/>
    <row r="993" ht="21" hidden="1" customHeight="1" x14ac:dyDescent="0.25"/>
    <row r="994" ht="21" hidden="1" customHeight="1" x14ac:dyDescent="0.25"/>
    <row r="995" ht="21" hidden="1" customHeight="1" x14ac:dyDescent="0.25"/>
    <row r="996" ht="21" hidden="1" customHeight="1" x14ac:dyDescent="0.25"/>
    <row r="997" ht="21" hidden="1" customHeight="1" x14ac:dyDescent="0.25"/>
    <row r="998" ht="21" hidden="1" customHeight="1" x14ac:dyDescent="0.25"/>
    <row r="999" ht="21" hidden="1" customHeight="1" x14ac:dyDescent="0.25"/>
    <row r="1000" ht="21" hidden="1" customHeight="1" x14ac:dyDescent="0.25"/>
    <row r="1001" ht="21" hidden="1" customHeight="1" x14ac:dyDescent="0.25"/>
    <row r="1002" ht="21" hidden="1" customHeight="1" x14ac:dyDescent="0.25"/>
    <row r="1003" ht="21" hidden="1" customHeight="1" x14ac:dyDescent="0.25"/>
    <row r="1004" ht="21" hidden="1" customHeight="1" x14ac:dyDescent="0.25"/>
    <row r="1005" ht="21" hidden="1" customHeight="1" x14ac:dyDescent="0.25"/>
    <row r="1006" ht="21" hidden="1" customHeight="1" x14ac:dyDescent="0.25"/>
    <row r="1007" ht="21" hidden="1" customHeight="1" x14ac:dyDescent="0.25"/>
    <row r="1008" ht="21" hidden="1" customHeight="1" x14ac:dyDescent="0.25"/>
    <row r="1009" ht="21" hidden="1" customHeight="1" x14ac:dyDescent="0.25"/>
    <row r="1010" ht="21" hidden="1" customHeight="1" x14ac:dyDescent="0.25"/>
    <row r="1011" ht="21" hidden="1" customHeight="1" x14ac:dyDescent="0.25"/>
    <row r="1012" ht="21" hidden="1" customHeight="1" x14ac:dyDescent="0.25"/>
    <row r="1013" ht="21" hidden="1" customHeight="1" x14ac:dyDescent="0.25"/>
    <row r="1014" ht="21" hidden="1" customHeight="1" x14ac:dyDescent="0.25"/>
    <row r="1015" ht="21" hidden="1" customHeight="1" x14ac:dyDescent="0.25"/>
    <row r="1016" ht="21" hidden="1" customHeight="1" x14ac:dyDescent="0.25"/>
    <row r="1017" ht="21" hidden="1" customHeight="1" x14ac:dyDescent="0.25"/>
    <row r="1018" ht="21" hidden="1" customHeight="1" x14ac:dyDescent="0.25"/>
    <row r="1019" ht="21" hidden="1" customHeight="1" x14ac:dyDescent="0.25"/>
    <row r="1020" ht="21" hidden="1" customHeight="1" x14ac:dyDescent="0.25"/>
    <row r="1021" ht="21" hidden="1" customHeight="1" x14ac:dyDescent="0.25"/>
    <row r="1022" ht="21" hidden="1" customHeight="1" x14ac:dyDescent="0.25"/>
    <row r="1023" ht="21" hidden="1" customHeight="1" x14ac:dyDescent="0.25"/>
    <row r="1024" ht="21" hidden="1" customHeight="1" x14ac:dyDescent="0.25"/>
    <row r="1025" ht="21" hidden="1" customHeight="1" x14ac:dyDescent="0.25"/>
    <row r="1026" ht="21" hidden="1" customHeight="1" x14ac:dyDescent="0.25"/>
    <row r="1027" ht="21" hidden="1" customHeight="1" x14ac:dyDescent="0.25"/>
    <row r="1028" ht="21" hidden="1" customHeight="1" x14ac:dyDescent="0.25"/>
    <row r="1029" ht="21" hidden="1" customHeight="1" x14ac:dyDescent="0.25"/>
    <row r="1030" ht="21" hidden="1" customHeight="1" x14ac:dyDescent="0.25"/>
    <row r="1031" ht="21" hidden="1" customHeight="1" x14ac:dyDescent="0.25"/>
    <row r="1032" ht="21" hidden="1" customHeight="1" x14ac:dyDescent="0.25"/>
    <row r="1033" ht="21" hidden="1" customHeight="1" x14ac:dyDescent="0.25"/>
    <row r="1034" ht="21" hidden="1" customHeight="1" x14ac:dyDescent="0.25"/>
    <row r="1035" ht="21" hidden="1" customHeight="1" x14ac:dyDescent="0.25"/>
    <row r="1036" ht="21" hidden="1" customHeight="1" x14ac:dyDescent="0.25"/>
    <row r="1037" ht="21" hidden="1" customHeight="1" x14ac:dyDescent="0.25"/>
    <row r="1038" ht="21" hidden="1" customHeight="1" x14ac:dyDescent="0.25"/>
    <row r="1039" ht="21" hidden="1" customHeight="1" x14ac:dyDescent="0.25"/>
    <row r="1040" ht="21" hidden="1" customHeight="1" x14ac:dyDescent="0.25"/>
    <row r="1041" ht="21" hidden="1" customHeight="1" x14ac:dyDescent="0.25"/>
    <row r="1042" ht="21" hidden="1" customHeight="1" x14ac:dyDescent="0.25"/>
    <row r="1043" ht="21" hidden="1" customHeight="1" x14ac:dyDescent="0.25"/>
    <row r="1044" ht="21" hidden="1" customHeight="1" x14ac:dyDescent="0.25"/>
    <row r="1045" ht="21" hidden="1" customHeight="1" x14ac:dyDescent="0.25"/>
    <row r="1046" ht="21" hidden="1" customHeight="1" x14ac:dyDescent="0.25"/>
    <row r="1047" ht="21" hidden="1" customHeight="1" x14ac:dyDescent="0.25"/>
    <row r="1048" ht="21" hidden="1" customHeight="1" x14ac:dyDescent="0.25"/>
    <row r="1049" ht="21" hidden="1" customHeight="1" x14ac:dyDescent="0.25"/>
    <row r="1050" ht="21" hidden="1" customHeight="1" x14ac:dyDescent="0.25"/>
    <row r="1051" ht="21" hidden="1" customHeight="1" x14ac:dyDescent="0.25"/>
    <row r="1052" ht="21" hidden="1" customHeight="1" x14ac:dyDescent="0.25"/>
    <row r="1053" ht="21" hidden="1" customHeight="1" x14ac:dyDescent="0.25"/>
    <row r="1054" ht="21" hidden="1" customHeight="1" x14ac:dyDescent="0.25"/>
    <row r="1055" ht="21" hidden="1" customHeight="1" x14ac:dyDescent="0.25"/>
    <row r="1056" ht="21" hidden="1" customHeight="1" x14ac:dyDescent="0.25"/>
    <row r="1057" ht="21" hidden="1" customHeight="1" x14ac:dyDescent="0.25"/>
    <row r="1058" ht="21" hidden="1" customHeight="1" x14ac:dyDescent="0.25"/>
    <row r="1059" ht="21" hidden="1" customHeight="1" x14ac:dyDescent="0.25"/>
    <row r="1060" ht="21" hidden="1" customHeight="1" x14ac:dyDescent="0.25"/>
    <row r="1061" ht="21" hidden="1" customHeight="1" x14ac:dyDescent="0.25"/>
    <row r="1062" ht="21" hidden="1" customHeight="1" x14ac:dyDescent="0.25"/>
    <row r="1063" ht="21" hidden="1" customHeight="1" x14ac:dyDescent="0.25"/>
    <row r="1064" ht="21" hidden="1" customHeight="1" x14ac:dyDescent="0.25"/>
    <row r="1065" ht="21" hidden="1" customHeight="1" x14ac:dyDescent="0.25"/>
    <row r="1066" ht="21" hidden="1" customHeight="1" x14ac:dyDescent="0.25"/>
    <row r="1067" ht="21" hidden="1" customHeight="1" x14ac:dyDescent="0.25"/>
    <row r="1068" ht="21" hidden="1" customHeight="1" x14ac:dyDescent="0.25"/>
    <row r="1069" ht="21" hidden="1" customHeight="1" x14ac:dyDescent="0.25"/>
    <row r="1070" ht="21" hidden="1" customHeight="1" x14ac:dyDescent="0.25"/>
    <row r="1071" ht="21" hidden="1" customHeight="1" x14ac:dyDescent="0.25"/>
    <row r="1072" ht="21" hidden="1" customHeight="1" x14ac:dyDescent="0.25"/>
    <row r="1073" ht="21" hidden="1" customHeight="1" x14ac:dyDescent="0.25"/>
    <row r="1074" ht="21" hidden="1" customHeight="1" x14ac:dyDescent="0.25"/>
    <row r="1075" ht="21" hidden="1" customHeight="1" x14ac:dyDescent="0.25"/>
    <row r="1076" ht="21" hidden="1" customHeight="1" x14ac:dyDescent="0.25"/>
    <row r="1077" ht="21" hidden="1" customHeight="1" x14ac:dyDescent="0.25"/>
    <row r="1078" ht="21" hidden="1" customHeight="1" x14ac:dyDescent="0.25"/>
    <row r="1079" ht="21" hidden="1" customHeight="1" x14ac:dyDescent="0.25"/>
    <row r="1080" ht="21" hidden="1" customHeight="1" x14ac:dyDescent="0.25"/>
    <row r="1081" ht="21" hidden="1" customHeight="1" x14ac:dyDescent="0.25"/>
    <row r="1082" ht="21" hidden="1" customHeight="1" x14ac:dyDescent="0.25"/>
    <row r="1083" ht="21" hidden="1" customHeight="1" x14ac:dyDescent="0.25"/>
    <row r="1084" ht="21" hidden="1" customHeight="1" x14ac:dyDescent="0.25"/>
    <row r="1085" ht="21" hidden="1" customHeight="1" x14ac:dyDescent="0.25"/>
    <row r="1086" ht="21" hidden="1" customHeight="1" x14ac:dyDescent="0.25"/>
    <row r="1087" ht="21" hidden="1" customHeight="1" x14ac:dyDescent="0.25"/>
    <row r="1088" ht="21" hidden="1" customHeight="1" x14ac:dyDescent="0.25"/>
    <row r="1089" ht="21" hidden="1" customHeight="1" x14ac:dyDescent="0.25"/>
    <row r="1090" ht="21" hidden="1" customHeight="1" x14ac:dyDescent="0.25"/>
    <row r="1091" ht="21" hidden="1" customHeight="1" x14ac:dyDescent="0.25"/>
    <row r="1092" ht="21" hidden="1" customHeight="1" x14ac:dyDescent="0.25"/>
    <row r="1093" ht="21" hidden="1" customHeight="1" x14ac:dyDescent="0.25"/>
    <row r="1094" ht="21" hidden="1" customHeight="1" x14ac:dyDescent="0.25"/>
    <row r="1095" ht="21" hidden="1" customHeight="1" x14ac:dyDescent="0.25"/>
    <row r="1096" ht="21" hidden="1" customHeight="1" x14ac:dyDescent="0.25"/>
    <row r="1097" ht="21" hidden="1" customHeight="1" x14ac:dyDescent="0.25"/>
    <row r="1098" ht="21" hidden="1" customHeight="1" x14ac:dyDescent="0.25"/>
    <row r="1099" ht="21" hidden="1" customHeight="1" x14ac:dyDescent="0.25"/>
    <row r="1100" ht="21" hidden="1" customHeight="1" x14ac:dyDescent="0.25"/>
    <row r="1101" ht="21" hidden="1" customHeight="1" x14ac:dyDescent="0.25"/>
    <row r="1102" ht="21" hidden="1" customHeight="1" x14ac:dyDescent="0.25"/>
    <row r="1103" ht="21" hidden="1" customHeight="1" x14ac:dyDescent="0.25"/>
    <row r="1104" ht="21" hidden="1" customHeight="1" x14ac:dyDescent="0.25"/>
    <row r="1105" ht="21" hidden="1" customHeight="1" x14ac:dyDescent="0.25"/>
    <row r="1106" ht="21" hidden="1" customHeight="1" x14ac:dyDescent="0.25"/>
    <row r="1107" ht="21" hidden="1" customHeight="1" x14ac:dyDescent="0.25"/>
    <row r="1108" ht="21" hidden="1" customHeight="1" x14ac:dyDescent="0.25"/>
    <row r="1109" ht="21" hidden="1" customHeight="1" x14ac:dyDescent="0.25"/>
    <row r="1110" ht="21" hidden="1" customHeight="1" x14ac:dyDescent="0.25"/>
    <row r="1111" ht="21" hidden="1" customHeight="1" x14ac:dyDescent="0.25"/>
    <row r="1112" ht="21" hidden="1" customHeight="1" x14ac:dyDescent="0.25"/>
    <row r="1113" ht="21" hidden="1" customHeight="1" x14ac:dyDescent="0.25"/>
    <row r="1114" ht="21" hidden="1" customHeight="1" x14ac:dyDescent="0.25"/>
    <row r="1115" ht="21" hidden="1" customHeight="1" x14ac:dyDescent="0.25"/>
    <row r="1116" ht="21" hidden="1" customHeight="1" x14ac:dyDescent="0.25"/>
    <row r="1117" ht="21" hidden="1" customHeight="1" x14ac:dyDescent="0.25"/>
    <row r="1118" ht="21" hidden="1" customHeight="1" x14ac:dyDescent="0.25"/>
    <row r="1119" ht="21" hidden="1" customHeight="1" x14ac:dyDescent="0.25"/>
    <row r="1120" ht="21" hidden="1" customHeight="1" x14ac:dyDescent="0.25"/>
    <row r="1121" ht="21" hidden="1" customHeight="1" x14ac:dyDescent="0.25"/>
    <row r="1122" ht="21" hidden="1" customHeight="1" x14ac:dyDescent="0.25"/>
    <row r="1123" ht="21" hidden="1" customHeight="1" x14ac:dyDescent="0.25"/>
    <row r="1124" ht="21" hidden="1" customHeight="1" x14ac:dyDescent="0.25"/>
    <row r="1125" ht="21" hidden="1" customHeight="1" x14ac:dyDescent="0.25"/>
    <row r="1126" ht="21" hidden="1" customHeight="1" x14ac:dyDescent="0.25"/>
    <row r="1127" ht="21" hidden="1" customHeight="1" x14ac:dyDescent="0.25"/>
    <row r="1128" ht="21" hidden="1" customHeight="1" x14ac:dyDescent="0.25"/>
    <row r="1129" ht="21" hidden="1" customHeight="1" x14ac:dyDescent="0.25"/>
    <row r="1130" ht="21" hidden="1" customHeight="1" x14ac:dyDescent="0.25"/>
    <row r="1131" ht="21" hidden="1" customHeight="1" x14ac:dyDescent="0.25"/>
    <row r="1132" ht="21" hidden="1" customHeight="1" x14ac:dyDescent="0.25"/>
    <row r="1133" ht="21" hidden="1" customHeight="1" x14ac:dyDescent="0.25"/>
    <row r="1134" ht="21" hidden="1" customHeight="1" x14ac:dyDescent="0.25"/>
    <row r="1135" ht="21" hidden="1" customHeight="1" x14ac:dyDescent="0.25"/>
    <row r="1136" ht="21" hidden="1" customHeight="1" x14ac:dyDescent="0.25"/>
    <row r="1137" ht="21" hidden="1" customHeight="1" x14ac:dyDescent="0.25"/>
    <row r="1138" ht="21" hidden="1" customHeight="1" x14ac:dyDescent="0.25"/>
    <row r="1139" ht="21" hidden="1" customHeight="1" x14ac:dyDescent="0.25"/>
    <row r="1140" ht="21" hidden="1" customHeight="1" x14ac:dyDescent="0.25"/>
    <row r="1141" ht="21" hidden="1" customHeight="1" x14ac:dyDescent="0.25"/>
    <row r="1142" ht="21" hidden="1" customHeight="1" x14ac:dyDescent="0.25"/>
    <row r="1143" ht="21" hidden="1" customHeight="1" x14ac:dyDescent="0.25"/>
    <row r="1144" ht="21" hidden="1" customHeight="1" x14ac:dyDescent="0.25"/>
    <row r="1145" ht="21" hidden="1" customHeight="1" x14ac:dyDescent="0.25"/>
    <row r="1146" ht="21" hidden="1" customHeight="1" x14ac:dyDescent="0.25"/>
    <row r="1147" ht="21" hidden="1" customHeight="1" x14ac:dyDescent="0.25"/>
    <row r="1148" ht="21" hidden="1" customHeight="1" x14ac:dyDescent="0.25"/>
    <row r="1149" ht="21" hidden="1" customHeight="1" x14ac:dyDescent="0.25"/>
    <row r="1150" ht="21" hidden="1" customHeight="1" x14ac:dyDescent="0.25"/>
    <row r="1151" ht="21" hidden="1" customHeight="1" x14ac:dyDescent="0.25"/>
    <row r="1152" ht="21" hidden="1" customHeight="1" x14ac:dyDescent="0.25"/>
    <row r="1153" ht="21" hidden="1" customHeight="1" x14ac:dyDescent="0.25"/>
    <row r="1154" ht="21" hidden="1" customHeight="1" x14ac:dyDescent="0.25"/>
    <row r="1155" ht="21" hidden="1" customHeight="1" x14ac:dyDescent="0.25"/>
    <row r="1156" ht="21" hidden="1" customHeight="1" x14ac:dyDescent="0.25"/>
    <row r="1157" ht="21" hidden="1" customHeight="1" x14ac:dyDescent="0.25"/>
    <row r="1158" ht="21" hidden="1" customHeight="1" x14ac:dyDescent="0.25"/>
    <row r="1159" ht="21" hidden="1" customHeight="1" x14ac:dyDescent="0.25"/>
    <row r="1160" ht="21" hidden="1" customHeight="1" x14ac:dyDescent="0.25"/>
    <row r="1161" ht="21" hidden="1" customHeight="1" x14ac:dyDescent="0.25"/>
    <row r="1162" ht="21" hidden="1" customHeight="1" x14ac:dyDescent="0.25"/>
    <row r="1163" ht="21" hidden="1" customHeight="1" x14ac:dyDescent="0.25"/>
    <row r="1164" ht="21" hidden="1" customHeight="1" x14ac:dyDescent="0.25"/>
    <row r="1165" ht="21" hidden="1" customHeight="1" x14ac:dyDescent="0.25"/>
    <row r="1166" ht="21" hidden="1" customHeight="1" x14ac:dyDescent="0.25"/>
    <row r="1167" ht="21" hidden="1" customHeight="1" x14ac:dyDescent="0.25"/>
    <row r="1168" ht="21" hidden="1" customHeight="1" x14ac:dyDescent="0.25"/>
    <row r="1169" ht="21" hidden="1" customHeight="1" x14ac:dyDescent="0.25"/>
    <row r="1170" ht="21" hidden="1" customHeight="1" x14ac:dyDescent="0.25"/>
    <row r="1171" ht="21" hidden="1" customHeight="1" x14ac:dyDescent="0.25"/>
    <row r="1172" ht="21" hidden="1" customHeight="1" x14ac:dyDescent="0.25"/>
    <row r="1173" ht="21" hidden="1" customHeight="1" x14ac:dyDescent="0.25"/>
    <row r="1174" ht="21" hidden="1" customHeight="1" x14ac:dyDescent="0.25"/>
    <row r="1175" ht="21" hidden="1" customHeight="1" x14ac:dyDescent="0.25"/>
    <row r="1176" ht="21" hidden="1" customHeight="1" x14ac:dyDescent="0.25"/>
    <row r="1177" ht="21" hidden="1" customHeight="1" x14ac:dyDescent="0.25"/>
    <row r="1178" ht="21" hidden="1" customHeight="1" x14ac:dyDescent="0.25"/>
    <row r="1179" ht="21" hidden="1" customHeight="1" x14ac:dyDescent="0.25"/>
    <row r="1180" ht="21" hidden="1" customHeight="1" x14ac:dyDescent="0.25"/>
    <row r="1181" ht="21" hidden="1" customHeight="1" x14ac:dyDescent="0.25"/>
    <row r="1182" ht="21" hidden="1" customHeight="1" x14ac:dyDescent="0.25"/>
    <row r="1183" ht="21" hidden="1" customHeight="1" x14ac:dyDescent="0.25"/>
    <row r="1184" ht="21" hidden="1" customHeight="1" x14ac:dyDescent="0.25"/>
    <row r="1185" ht="21" hidden="1" customHeight="1" x14ac:dyDescent="0.25"/>
    <row r="1186" ht="21" hidden="1" customHeight="1" x14ac:dyDescent="0.25"/>
    <row r="1187" ht="21" hidden="1" customHeight="1" x14ac:dyDescent="0.25"/>
    <row r="1188" ht="21" hidden="1" customHeight="1" x14ac:dyDescent="0.25"/>
    <row r="1189" ht="21" hidden="1" customHeight="1" x14ac:dyDescent="0.25"/>
    <row r="1190" ht="21" hidden="1" customHeight="1" x14ac:dyDescent="0.25"/>
    <row r="1191" ht="21" hidden="1" customHeight="1" x14ac:dyDescent="0.25"/>
    <row r="1192" ht="21" hidden="1" customHeight="1" x14ac:dyDescent="0.25"/>
    <row r="1193" ht="21" hidden="1" customHeight="1" x14ac:dyDescent="0.25"/>
    <row r="1194" ht="21" hidden="1" customHeight="1" x14ac:dyDescent="0.25"/>
    <row r="1195" ht="21" hidden="1" customHeight="1" x14ac:dyDescent="0.25"/>
    <row r="1196" ht="21" hidden="1" customHeight="1" x14ac:dyDescent="0.25"/>
    <row r="1197" ht="21" hidden="1" customHeight="1" x14ac:dyDescent="0.25"/>
    <row r="1198" ht="21" hidden="1" customHeight="1" x14ac:dyDescent="0.25"/>
    <row r="1199" ht="21" hidden="1" customHeight="1" x14ac:dyDescent="0.25"/>
    <row r="1200" ht="21" hidden="1" customHeight="1" x14ac:dyDescent="0.25"/>
    <row r="1201" ht="21" hidden="1" customHeight="1" x14ac:dyDescent="0.25"/>
    <row r="1202" ht="21" hidden="1" customHeight="1" x14ac:dyDescent="0.25"/>
    <row r="1203" ht="21" hidden="1" customHeight="1" x14ac:dyDescent="0.25"/>
    <row r="1204" ht="21" hidden="1" customHeight="1" x14ac:dyDescent="0.25"/>
    <row r="1205" ht="21" hidden="1" customHeight="1" x14ac:dyDescent="0.25"/>
    <row r="1206" ht="21" hidden="1" customHeight="1" x14ac:dyDescent="0.25"/>
    <row r="1207" ht="21" hidden="1" customHeight="1" x14ac:dyDescent="0.25"/>
    <row r="1208" ht="21" hidden="1" customHeight="1" x14ac:dyDescent="0.25"/>
    <row r="1209" ht="21" hidden="1" customHeight="1" x14ac:dyDescent="0.25"/>
    <row r="1210" ht="21" hidden="1" customHeight="1" x14ac:dyDescent="0.25"/>
    <row r="1211" ht="21" hidden="1" customHeight="1" x14ac:dyDescent="0.25"/>
    <row r="1212" ht="21" hidden="1" customHeight="1" x14ac:dyDescent="0.25"/>
    <row r="1213" ht="21" hidden="1" customHeight="1" x14ac:dyDescent="0.25"/>
    <row r="1214" ht="21" hidden="1" customHeight="1" x14ac:dyDescent="0.25"/>
    <row r="1215" ht="21" hidden="1" customHeight="1" x14ac:dyDescent="0.25"/>
    <row r="1216" ht="21" hidden="1" customHeight="1" x14ac:dyDescent="0.25"/>
    <row r="1217" ht="21" hidden="1" customHeight="1" x14ac:dyDescent="0.25"/>
    <row r="1218" ht="21" hidden="1" customHeight="1" x14ac:dyDescent="0.25"/>
    <row r="1219" ht="21" hidden="1" customHeight="1" x14ac:dyDescent="0.25"/>
    <row r="1220" ht="21" hidden="1" customHeight="1" x14ac:dyDescent="0.25"/>
    <row r="1221" ht="21" hidden="1" customHeight="1" x14ac:dyDescent="0.25"/>
    <row r="1222" ht="21" hidden="1" customHeight="1" x14ac:dyDescent="0.25"/>
    <row r="1223" ht="21" hidden="1" customHeight="1" x14ac:dyDescent="0.25"/>
    <row r="1224" ht="21" hidden="1" customHeight="1" x14ac:dyDescent="0.25"/>
    <row r="1225" ht="21" hidden="1" customHeight="1" x14ac:dyDescent="0.25"/>
    <row r="1226" ht="21" hidden="1" customHeight="1" x14ac:dyDescent="0.25"/>
    <row r="1227" ht="21" hidden="1" customHeight="1" x14ac:dyDescent="0.25"/>
    <row r="1228" ht="21" hidden="1" customHeight="1" x14ac:dyDescent="0.25"/>
    <row r="1229" ht="21" hidden="1" customHeight="1" x14ac:dyDescent="0.25"/>
    <row r="1230" ht="21" hidden="1" customHeight="1" x14ac:dyDescent="0.25"/>
    <row r="1231" ht="21" hidden="1" customHeight="1" x14ac:dyDescent="0.25"/>
    <row r="1232" ht="21" hidden="1" customHeight="1" x14ac:dyDescent="0.25"/>
    <row r="1233" ht="21" hidden="1" customHeight="1" x14ac:dyDescent="0.25"/>
    <row r="1234" ht="21" hidden="1" customHeight="1" x14ac:dyDescent="0.25"/>
    <row r="1235" ht="21" hidden="1" customHeight="1" x14ac:dyDescent="0.25"/>
    <row r="1236" ht="21" hidden="1" customHeight="1" x14ac:dyDescent="0.25"/>
    <row r="1237" ht="21" hidden="1" customHeight="1" x14ac:dyDescent="0.25"/>
    <row r="1238" ht="21" hidden="1" customHeight="1" x14ac:dyDescent="0.25"/>
    <row r="1239" ht="21" hidden="1" customHeight="1" x14ac:dyDescent="0.25"/>
    <row r="1240" ht="21" hidden="1" customHeight="1" x14ac:dyDescent="0.25"/>
    <row r="1241" ht="21" hidden="1" customHeight="1" x14ac:dyDescent="0.25"/>
    <row r="1242" ht="21" hidden="1" customHeight="1" x14ac:dyDescent="0.25"/>
    <row r="1243" ht="21" hidden="1" customHeight="1" x14ac:dyDescent="0.25"/>
    <row r="1244" ht="21" hidden="1" customHeight="1" x14ac:dyDescent="0.25"/>
    <row r="1245" ht="21" hidden="1" customHeight="1" x14ac:dyDescent="0.25"/>
    <row r="1246" ht="21" hidden="1" customHeight="1" x14ac:dyDescent="0.25"/>
    <row r="1247" ht="21" hidden="1" customHeight="1" x14ac:dyDescent="0.25"/>
    <row r="1248" ht="21" hidden="1" customHeight="1" x14ac:dyDescent="0.25"/>
    <row r="1249" ht="21" hidden="1" customHeight="1" x14ac:dyDescent="0.25"/>
    <row r="1250" ht="21" hidden="1" customHeight="1" x14ac:dyDescent="0.25"/>
    <row r="1251" ht="21" hidden="1" customHeight="1" x14ac:dyDescent="0.25"/>
    <row r="1252" ht="21" hidden="1" customHeight="1" x14ac:dyDescent="0.25"/>
    <row r="1253" ht="21" hidden="1" customHeight="1" x14ac:dyDescent="0.25"/>
    <row r="1254" ht="21" hidden="1" customHeight="1" x14ac:dyDescent="0.25"/>
    <row r="1255" ht="21" hidden="1" customHeight="1" x14ac:dyDescent="0.25"/>
    <row r="1256" ht="21" hidden="1" customHeight="1" x14ac:dyDescent="0.25"/>
    <row r="1257" ht="21" hidden="1" customHeight="1" x14ac:dyDescent="0.25"/>
    <row r="1258" ht="21" hidden="1" customHeight="1" x14ac:dyDescent="0.25"/>
    <row r="1259" ht="21" hidden="1" customHeight="1" x14ac:dyDescent="0.25"/>
    <row r="1260" ht="21" hidden="1" customHeight="1" x14ac:dyDescent="0.25"/>
    <row r="1261" ht="21" hidden="1" customHeight="1" x14ac:dyDescent="0.25"/>
    <row r="1262" ht="21" hidden="1" customHeight="1" x14ac:dyDescent="0.25"/>
    <row r="1263" ht="21" hidden="1" customHeight="1" x14ac:dyDescent="0.25"/>
    <row r="1264" ht="21" hidden="1" customHeight="1" x14ac:dyDescent="0.25"/>
    <row r="1265" ht="21" hidden="1" customHeight="1" x14ac:dyDescent="0.25"/>
    <row r="1266" ht="21" hidden="1" customHeight="1" x14ac:dyDescent="0.25"/>
    <row r="1267" ht="21" hidden="1" customHeight="1" x14ac:dyDescent="0.25"/>
    <row r="1268" ht="21" hidden="1" customHeight="1" x14ac:dyDescent="0.25"/>
    <row r="1269" ht="21" hidden="1" customHeight="1" x14ac:dyDescent="0.25"/>
    <row r="1270" ht="21" hidden="1" customHeight="1" x14ac:dyDescent="0.25"/>
    <row r="1271" ht="21" hidden="1" customHeight="1" x14ac:dyDescent="0.25"/>
    <row r="1272" ht="21" hidden="1" customHeight="1" x14ac:dyDescent="0.25"/>
    <row r="1273" ht="21" hidden="1" customHeight="1" x14ac:dyDescent="0.25"/>
    <row r="1274" ht="21" hidden="1" customHeight="1" x14ac:dyDescent="0.25"/>
    <row r="1275" ht="21" hidden="1" customHeight="1" x14ac:dyDescent="0.25"/>
    <row r="1276" ht="21" hidden="1" customHeight="1" x14ac:dyDescent="0.25"/>
    <row r="1277" ht="21" hidden="1" customHeight="1" x14ac:dyDescent="0.25"/>
    <row r="1278" ht="21" hidden="1" customHeight="1" x14ac:dyDescent="0.25"/>
    <row r="1279" ht="21" hidden="1" customHeight="1" x14ac:dyDescent="0.25"/>
    <row r="1280" ht="21" hidden="1" customHeight="1" x14ac:dyDescent="0.25"/>
    <row r="1281" ht="21" hidden="1" customHeight="1" x14ac:dyDescent="0.25"/>
    <row r="1282" ht="21" hidden="1" customHeight="1" x14ac:dyDescent="0.25"/>
    <row r="1283" ht="21" hidden="1" customHeight="1" x14ac:dyDescent="0.25"/>
    <row r="1284" ht="21" hidden="1" customHeight="1" x14ac:dyDescent="0.25"/>
    <row r="1285" ht="21" hidden="1" customHeight="1" x14ac:dyDescent="0.25"/>
    <row r="1286" ht="21" hidden="1" customHeight="1" x14ac:dyDescent="0.25"/>
    <row r="1287" ht="21" hidden="1" customHeight="1" x14ac:dyDescent="0.25"/>
    <row r="1288" ht="21" hidden="1" customHeight="1" x14ac:dyDescent="0.25"/>
    <row r="1289" ht="21" hidden="1" customHeight="1" x14ac:dyDescent="0.25"/>
    <row r="1290" ht="21" hidden="1" customHeight="1" x14ac:dyDescent="0.25"/>
    <row r="1291" ht="21" hidden="1" customHeight="1" x14ac:dyDescent="0.25"/>
    <row r="1292" ht="21" hidden="1" customHeight="1" x14ac:dyDescent="0.25"/>
    <row r="1293" ht="21" hidden="1" customHeight="1" x14ac:dyDescent="0.25"/>
    <row r="1294" ht="21" hidden="1" customHeight="1" x14ac:dyDescent="0.25"/>
    <row r="1295" ht="21" hidden="1" customHeight="1" x14ac:dyDescent="0.25"/>
    <row r="1296" ht="21" hidden="1" customHeight="1" x14ac:dyDescent="0.25"/>
    <row r="1297" ht="21" hidden="1" customHeight="1" x14ac:dyDescent="0.25"/>
    <row r="1298" ht="21" hidden="1" customHeight="1" x14ac:dyDescent="0.25"/>
    <row r="1299" ht="21" hidden="1" customHeight="1" x14ac:dyDescent="0.25"/>
    <row r="1300" ht="21" hidden="1" customHeight="1" x14ac:dyDescent="0.25"/>
    <row r="1301" ht="21" hidden="1" customHeight="1" x14ac:dyDescent="0.25"/>
    <row r="1302" ht="21" hidden="1" customHeight="1" x14ac:dyDescent="0.25"/>
    <row r="1303" ht="21" hidden="1" customHeight="1" x14ac:dyDescent="0.25"/>
    <row r="1304" ht="21" hidden="1" customHeight="1" x14ac:dyDescent="0.25"/>
    <row r="1305" ht="21" hidden="1" customHeight="1" x14ac:dyDescent="0.25"/>
    <row r="1306" ht="21" hidden="1" customHeight="1" x14ac:dyDescent="0.25"/>
    <row r="1307" ht="21" hidden="1" customHeight="1" x14ac:dyDescent="0.25"/>
    <row r="1308" ht="21" hidden="1" customHeight="1" x14ac:dyDescent="0.25"/>
    <row r="1309" ht="21" hidden="1" customHeight="1" x14ac:dyDescent="0.25"/>
    <row r="1310" ht="21" hidden="1" customHeight="1" x14ac:dyDescent="0.25"/>
    <row r="1311" ht="21" hidden="1" customHeight="1" x14ac:dyDescent="0.25"/>
    <row r="1312" ht="21" hidden="1" customHeight="1" x14ac:dyDescent="0.25"/>
    <row r="1313" ht="21" hidden="1" customHeight="1" x14ac:dyDescent="0.25"/>
    <row r="1314" ht="21" hidden="1" customHeight="1" x14ac:dyDescent="0.25"/>
    <row r="1315" ht="21" hidden="1" customHeight="1" x14ac:dyDescent="0.25"/>
    <row r="1316" ht="21" hidden="1" customHeight="1" x14ac:dyDescent="0.25"/>
    <row r="1317" ht="21" hidden="1" customHeight="1" x14ac:dyDescent="0.25"/>
    <row r="1318" ht="21" hidden="1" customHeight="1" x14ac:dyDescent="0.25"/>
    <row r="1319" ht="21" hidden="1" customHeight="1" x14ac:dyDescent="0.25"/>
    <row r="1320" ht="21" hidden="1" customHeight="1" x14ac:dyDescent="0.25"/>
    <row r="1321" ht="21" hidden="1" customHeight="1" x14ac:dyDescent="0.25"/>
    <row r="1322" ht="21" hidden="1" customHeight="1" x14ac:dyDescent="0.25"/>
    <row r="1323" ht="21" hidden="1" customHeight="1" x14ac:dyDescent="0.25"/>
    <row r="1324" ht="21" hidden="1" customHeight="1" x14ac:dyDescent="0.25"/>
    <row r="1325" ht="21" hidden="1" customHeight="1" x14ac:dyDescent="0.25"/>
    <row r="1326" ht="21" hidden="1" customHeight="1" x14ac:dyDescent="0.25"/>
    <row r="1327" ht="21" hidden="1" customHeight="1" x14ac:dyDescent="0.25"/>
    <row r="1328" ht="21" hidden="1" customHeight="1" x14ac:dyDescent="0.25"/>
    <row r="1329" ht="21" hidden="1" customHeight="1" x14ac:dyDescent="0.25"/>
    <row r="1330" ht="21" hidden="1" customHeight="1" x14ac:dyDescent="0.25"/>
    <row r="1331" ht="21" hidden="1" customHeight="1" x14ac:dyDescent="0.25"/>
    <row r="1332" ht="21" hidden="1" customHeight="1" x14ac:dyDescent="0.25"/>
    <row r="1333" ht="21" hidden="1" customHeight="1" x14ac:dyDescent="0.25"/>
    <row r="1334" ht="21" hidden="1" customHeight="1" x14ac:dyDescent="0.25"/>
    <row r="1335" ht="21" hidden="1" customHeight="1" x14ac:dyDescent="0.25"/>
    <row r="1336" ht="21" hidden="1" customHeight="1" x14ac:dyDescent="0.25"/>
    <row r="1337" ht="21" hidden="1" customHeight="1" x14ac:dyDescent="0.25"/>
    <row r="1338" ht="21" hidden="1" customHeight="1" x14ac:dyDescent="0.25"/>
    <row r="1339" ht="21" hidden="1" customHeight="1" x14ac:dyDescent="0.25"/>
    <row r="1340" ht="21" hidden="1" customHeight="1" x14ac:dyDescent="0.25"/>
    <row r="1341" ht="21" hidden="1" customHeight="1" x14ac:dyDescent="0.25"/>
    <row r="1342" ht="21" hidden="1" customHeight="1" x14ac:dyDescent="0.25"/>
    <row r="1343" ht="21" hidden="1" customHeight="1" x14ac:dyDescent="0.25"/>
    <row r="1344" ht="21" hidden="1" customHeight="1" x14ac:dyDescent="0.25"/>
    <row r="1345" ht="21" hidden="1" customHeight="1" x14ac:dyDescent="0.25"/>
    <row r="1346" ht="21" hidden="1" customHeight="1" x14ac:dyDescent="0.25"/>
    <row r="1347" ht="21" hidden="1" customHeight="1" x14ac:dyDescent="0.25"/>
    <row r="1348" ht="21" hidden="1" customHeight="1" x14ac:dyDescent="0.25"/>
    <row r="1349" ht="21" hidden="1" customHeight="1" x14ac:dyDescent="0.25"/>
    <row r="1350" ht="21" hidden="1" customHeight="1" x14ac:dyDescent="0.25"/>
    <row r="1351" ht="21" hidden="1" customHeight="1" x14ac:dyDescent="0.25"/>
    <row r="1352" ht="21" hidden="1" customHeight="1" x14ac:dyDescent="0.25"/>
    <row r="1353" ht="21" hidden="1" customHeight="1" x14ac:dyDescent="0.25"/>
    <row r="1354" ht="21" hidden="1" customHeight="1" x14ac:dyDescent="0.25"/>
    <row r="1355" ht="21" hidden="1" customHeight="1" x14ac:dyDescent="0.25"/>
    <row r="1356" ht="21" hidden="1" customHeight="1" x14ac:dyDescent="0.25"/>
    <row r="1357" ht="21" hidden="1" customHeight="1" x14ac:dyDescent="0.25"/>
    <row r="1358" ht="21" hidden="1" customHeight="1" x14ac:dyDescent="0.25"/>
    <row r="1359" ht="21" hidden="1" customHeight="1" x14ac:dyDescent="0.25"/>
    <row r="1360" ht="21" hidden="1" customHeight="1" x14ac:dyDescent="0.25"/>
    <row r="1361" ht="21" hidden="1" customHeight="1" x14ac:dyDescent="0.25"/>
    <row r="1362" ht="21" hidden="1" customHeight="1" x14ac:dyDescent="0.25"/>
    <row r="1363" ht="21" hidden="1" customHeight="1" x14ac:dyDescent="0.25"/>
    <row r="1364" ht="21" hidden="1" customHeight="1" x14ac:dyDescent="0.25"/>
    <row r="1365" ht="21" hidden="1" customHeight="1" x14ac:dyDescent="0.25"/>
    <row r="1366" ht="21" hidden="1" customHeight="1" x14ac:dyDescent="0.25"/>
    <row r="1367" ht="21" hidden="1" customHeight="1" x14ac:dyDescent="0.25"/>
    <row r="1368" ht="21" hidden="1" customHeight="1" x14ac:dyDescent="0.25"/>
    <row r="1369" ht="21" hidden="1" customHeight="1" x14ac:dyDescent="0.25"/>
    <row r="1370" ht="21" hidden="1" customHeight="1" x14ac:dyDescent="0.25"/>
    <row r="1371" ht="21" hidden="1" customHeight="1" x14ac:dyDescent="0.25"/>
    <row r="1372" ht="21" hidden="1" customHeight="1" x14ac:dyDescent="0.25"/>
    <row r="1373" ht="21" hidden="1" customHeight="1" x14ac:dyDescent="0.25"/>
    <row r="1374" ht="21" hidden="1" customHeight="1" x14ac:dyDescent="0.25"/>
    <row r="1375" ht="21" hidden="1" customHeight="1" x14ac:dyDescent="0.25"/>
    <row r="1376" ht="21" hidden="1" customHeight="1" x14ac:dyDescent="0.25"/>
    <row r="1377" ht="21" hidden="1" customHeight="1" x14ac:dyDescent="0.25"/>
    <row r="1378" ht="21" hidden="1" customHeight="1" x14ac:dyDescent="0.25"/>
    <row r="1379" ht="21" hidden="1" customHeight="1" x14ac:dyDescent="0.25"/>
    <row r="1380" ht="21" hidden="1" customHeight="1" x14ac:dyDescent="0.25"/>
    <row r="1381" ht="21" hidden="1" customHeight="1" x14ac:dyDescent="0.25"/>
    <row r="1382" ht="21" hidden="1" customHeight="1" x14ac:dyDescent="0.25"/>
    <row r="1383" ht="21" hidden="1" customHeight="1" x14ac:dyDescent="0.25"/>
    <row r="1384" ht="21" hidden="1" customHeight="1" x14ac:dyDescent="0.25"/>
    <row r="1385" ht="21" hidden="1" customHeight="1" x14ac:dyDescent="0.25"/>
    <row r="1386" ht="21" hidden="1" customHeight="1" x14ac:dyDescent="0.25"/>
    <row r="1387" ht="21" hidden="1" customHeight="1" x14ac:dyDescent="0.25"/>
    <row r="1388" ht="21" hidden="1" customHeight="1" x14ac:dyDescent="0.25"/>
    <row r="1389" ht="21" hidden="1" customHeight="1" x14ac:dyDescent="0.25"/>
    <row r="1390" ht="21" hidden="1" customHeight="1" x14ac:dyDescent="0.25"/>
    <row r="1391" ht="21" hidden="1" customHeight="1" x14ac:dyDescent="0.25"/>
    <row r="1392" ht="21" hidden="1" customHeight="1" x14ac:dyDescent="0.25"/>
    <row r="1393" ht="21" hidden="1" customHeight="1" x14ac:dyDescent="0.25"/>
    <row r="1394" ht="21" hidden="1" customHeight="1" x14ac:dyDescent="0.25"/>
    <row r="1395" ht="21" hidden="1" customHeight="1" x14ac:dyDescent="0.25"/>
    <row r="1396" ht="21" hidden="1" customHeight="1" x14ac:dyDescent="0.25"/>
    <row r="1397" ht="21" hidden="1" customHeight="1" x14ac:dyDescent="0.25"/>
    <row r="1398" ht="21" hidden="1" customHeight="1" x14ac:dyDescent="0.25"/>
    <row r="1399" ht="21" hidden="1" customHeight="1" x14ac:dyDescent="0.25"/>
    <row r="1400" ht="21" hidden="1" customHeight="1" x14ac:dyDescent="0.25"/>
    <row r="1401" ht="21" hidden="1" customHeight="1" x14ac:dyDescent="0.25"/>
    <row r="1402" ht="21" hidden="1" customHeight="1" x14ac:dyDescent="0.25"/>
    <row r="1403" ht="21" hidden="1" customHeight="1" x14ac:dyDescent="0.25"/>
    <row r="1404" ht="21" hidden="1" customHeight="1" x14ac:dyDescent="0.25"/>
    <row r="1405" ht="21" hidden="1" customHeight="1" x14ac:dyDescent="0.25"/>
    <row r="1406" ht="21" hidden="1" customHeight="1" x14ac:dyDescent="0.25"/>
    <row r="1407" ht="21" hidden="1" customHeight="1" x14ac:dyDescent="0.25"/>
    <row r="1408" ht="21" hidden="1" customHeight="1" x14ac:dyDescent="0.25"/>
    <row r="1409" ht="21" hidden="1" customHeight="1" x14ac:dyDescent="0.25"/>
    <row r="1410" ht="21" hidden="1" customHeight="1" x14ac:dyDescent="0.25"/>
    <row r="1411" ht="21" hidden="1" customHeight="1" x14ac:dyDescent="0.25"/>
    <row r="1412" ht="21" hidden="1" customHeight="1" x14ac:dyDescent="0.25"/>
    <row r="1413" ht="21" hidden="1" customHeight="1" x14ac:dyDescent="0.25"/>
    <row r="1414" ht="21" hidden="1" customHeight="1" x14ac:dyDescent="0.25"/>
    <row r="1415" ht="21" hidden="1" customHeight="1" x14ac:dyDescent="0.25"/>
    <row r="1416" ht="21" hidden="1" customHeight="1" x14ac:dyDescent="0.25"/>
    <row r="1417" ht="21" hidden="1" customHeight="1" x14ac:dyDescent="0.25"/>
    <row r="1418" ht="21" hidden="1" customHeight="1" x14ac:dyDescent="0.25"/>
    <row r="1419" ht="21" hidden="1" customHeight="1" x14ac:dyDescent="0.25"/>
    <row r="1420" ht="21" hidden="1" customHeight="1" x14ac:dyDescent="0.25"/>
    <row r="1421" ht="21" hidden="1" customHeight="1" x14ac:dyDescent="0.25"/>
    <row r="1422" ht="21" hidden="1" customHeight="1" x14ac:dyDescent="0.25"/>
    <row r="1423" ht="21" hidden="1" customHeight="1" x14ac:dyDescent="0.25"/>
    <row r="1424" ht="21" hidden="1" customHeight="1" x14ac:dyDescent="0.25"/>
    <row r="1425" ht="21" hidden="1" customHeight="1" x14ac:dyDescent="0.25"/>
    <row r="1426" ht="21" hidden="1" customHeight="1" x14ac:dyDescent="0.25"/>
    <row r="1427" ht="21" hidden="1" customHeight="1" x14ac:dyDescent="0.25"/>
    <row r="1428" ht="21" hidden="1" customHeight="1" x14ac:dyDescent="0.25"/>
    <row r="1429" ht="21" hidden="1" customHeight="1" x14ac:dyDescent="0.25"/>
    <row r="1430" ht="21" hidden="1" customHeight="1" x14ac:dyDescent="0.25"/>
    <row r="1431" ht="21" hidden="1" customHeight="1" x14ac:dyDescent="0.25"/>
    <row r="1432" ht="21" hidden="1" customHeight="1" x14ac:dyDescent="0.25"/>
    <row r="1433" ht="21" hidden="1" customHeight="1" x14ac:dyDescent="0.25"/>
    <row r="1434" ht="21" hidden="1" customHeight="1" x14ac:dyDescent="0.25"/>
    <row r="1435" ht="21" hidden="1" customHeight="1" x14ac:dyDescent="0.25"/>
    <row r="1436" ht="21" hidden="1" customHeight="1" x14ac:dyDescent="0.25"/>
    <row r="1437" ht="21" hidden="1" customHeight="1" x14ac:dyDescent="0.25"/>
    <row r="1438" ht="21" hidden="1" customHeight="1" x14ac:dyDescent="0.25"/>
    <row r="1439" ht="21" hidden="1" customHeight="1" x14ac:dyDescent="0.25"/>
    <row r="1440" ht="21" hidden="1" customHeight="1" x14ac:dyDescent="0.25"/>
    <row r="1441" ht="21" hidden="1" customHeight="1" x14ac:dyDescent="0.25"/>
    <row r="1442" ht="21" hidden="1" customHeight="1" x14ac:dyDescent="0.25"/>
    <row r="1443" ht="21" hidden="1" customHeight="1" x14ac:dyDescent="0.25"/>
    <row r="1444" ht="21" hidden="1" customHeight="1" x14ac:dyDescent="0.25"/>
    <row r="1445" ht="21" hidden="1" customHeight="1" x14ac:dyDescent="0.25"/>
    <row r="1446" ht="21" hidden="1" customHeight="1" x14ac:dyDescent="0.25"/>
    <row r="1447" ht="21" hidden="1" customHeight="1" x14ac:dyDescent="0.25"/>
    <row r="1448" ht="21" hidden="1" customHeight="1" x14ac:dyDescent="0.25"/>
    <row r="1449" ht="21" hidden="1" customHeight="1" x14ac:dyDescent="0.25"/>
    <row r="1450" ht="21" hidden="1" customHeight="1" x14ac:dyDescent="0.25"/>
    <row r="1451" ht="21" hidden="1" customHeight="1" x14ac:dyDescent="0.25"/>
    <row r="1452" ht="21" hidden="1" customHeight="1" x14ac:dyDescent="0.25"/>
    <row r="1453" ht="21" hidden="1" customHeight="1" x14ac:dyDescent="0.25"/>
    <row r="1454" ht="21" hidden="1" customHeight="1" x14ac:dyDescent="0.25"/>
    <row r="1455" ht="21" hidden="1" customHeight="1" x14ac:dyDescent="0.25"/>
    <row r="1456" ht="21" hidden="1" customHeight="1" x14ac:dyDescent="0.25"/>
    <row r="1457" ht="21" hidden="1" customHeight="1" x14ac:dyDescent="0.25"/>
    <row r="1458" ht="21" hidden="1" customHeight="1" x14ac:dyDescent="0.25"/>
    <row r="1459" ht="21" hidden="1" customHeight="1" x14ac:dyDescent="0.25"/>
    <row r="1460" ht="21" hidden="1" customHeight="1" x14ac:dyDescent="0.25"/>
    <row r="1461" ht="21" hidden="1" customHeight="1" x14ac:dyDescent="0.25"/>
    <row r="1462" ht="21" hidden="1" customHeight="1" x14ac:dyDescent="0.25"/>
    <row r="1463" ht="21" hidden="1" customHeight="1" x14ac:dyDescent="0.25"/>
    <row r="1464" ht="21" hidden="1" customHeight="1" x14ac:dyDescent="0.25"/>
    <row r="1465" ht="21" hidden="1" customHeight="1" x14ac:dyDescent="0.25"/>
    <row r="1466" ht="21" hidden="1" customHeight="1" x14ac:dyDescent="0.25"/>
    <row r="1467" ht="21" hidden="1" customHeight="1" x14ac:dyDescent="0.25"/>
    <row r="1468" ht="21" hidden="1" customHeight="1" x14ac:dyDescent="0.25"/>
    <row r="1469" ht="21" hidden="1" customHeight="1" x14ac:dyDescent="0.25"/>
    <row r="1470" ht="21" hidden="1" customHeight="1" x14ac:dyDescent="0.25"/>
    <row r="1471" ht="21" hidden="1" customHeight="1" x14ac:dyDescent="0.25"/>
    <row r="1472" ht="21" hidden="1" customHeight="1" x14ac:dyDescent="0.25"/>
    <row r="1473" ht="21" hidden="1" customHeight="1" x14ac:dyDescent="0.25"/>
    <row r="1474" ht="21" hidden="1" customHeight="1" x14ac:dyDescent="0.25"/>
    <row r="1475" ht="21" hidden="1" customHeight="1" x14ac:dyDescent="0.25"/>
    <row r="1476" ht="21" hidden="1" customHeight="1" x14ac:dyDescent="0.25"/>
    <row r="1477" ht="21" hidden="1" customHeight="1" x14ac:dyDescent="0.25"/>
    <row r="1478" ht="21" hidden="1" customHeight="1" x14ac:dyDescent="0.25"/>
    <row r="1479" ht="21" hidden="1" customHeight="1" x14ac:dyDescent="0.25"/>
    <row r="1480" ht="21" hidden="1" customHeight="1" x14ac:dyDescent="0.25"/>
    <row r="1481" ht="21" hidden="1" customHeight="1" x14ac:dyDescent="0.25"/>
    <row r="1482" ht="21" hidden="1" customHeight="1" x14ac:dyDescent="0.25"/>
    <row r="1483" ht="21" hidden="1" customHeight="1" x14ac:dyDescent="0.25"/>
    <row r="1484" ht="21" hidden="1" customHeight="1" x14ac:dyDescent="0.25"/>
    <row r="1485" ht="21" hidden="1" customHeight="1" x14ac:dyDescent="0.25"/>
    <row r="1486" ht="21" hidden="1" customHeight="1" x14ac:dyDescent="0.25"/>
    <row r="1487" ht="21" hidden="1" customHeight="1" x14ac:dyDescent="0.25"/>
    <row r="1488" ht="21" hidden="1" customHeight="1" x14ac:dyDescent="0.25"/>
    <row r="1489" ht="21" hidden="1" customHeight="1" x14ac:dyDescent="0.25"/>
    <row r="1490" ht="21" hidden="1" customHeight="1" x14ac:dyDescent="0.25"/>
    <row r="1491" ht="21" hidden="1" customHeight="1" x14ac:dyDescent="0.25"/>
    <row r="1492" ht="21" hidden="1" customHeight="1" x14ac:dyDescent="0.25"/>
    <row r="1493" ht="21" hidden="1" customHeight="1" x14ac:dyDescent="0.25"/>
    <row r="1494" ht="21" hidden="1" customHeight="1" x14ac:dyDescent="0.25"/>
    <row r="1495" ht="21" hidden="1" customHeight="1" x14ac:dyDescent="0.25"/>
    <row r="1496" ht="21" hidden="1" customHeight="1" x14ac:dyDescent="0.25"/>
    <row r="1497" ht="21" hidden="1" customHeight="1" x14ac:dyDescent="0.25"/>
    <row r="1498" ht="21" hidden="1" customHeight="1" x14ac:dyDescent="0.25"/>
    <row r="1499" ht="21" hidden="1" customHeight="1" x14ac:dyDescent="0.25"/>
    <row r="1500" ht="21" hidden="1" customHeight="1" x14ac:dyDescent="0.25"/>
    <row r="1501" ht="21" hidden="1" customHeight="1" x14ac:dyDescent="0.25"/>
    <row r="1502" ht="21" hidden="1" customHeight="1" x14ac:dyDescent="0.25"/>
    <row r="1503" ht="21" hidden="1" customHeight="1" x14ac:dyDescent="0.25"/>
    <row r="1504" ht="21" hidden="1" customHeight="1" x14ac:dyDescent="0.25"/>
    <row r="1505" ht="21" hidden="1" customHeight="1" x14ac:dyDescent="0.25"/>
    <row r="1506" ht="21" hidden="1" customHeight="1" x14ac:dyDescent="0.25"/>
    <row r="1507" ht="21" hidden="1" customHeight="1" x14ac:dyDescent="0.25"/>
    <row r="1508" ht="21" hidden="1" customHeight="1" x14ac:dyDescent="0.25"/>
    <row r="1509" ht="21" hidden="1" customHeight="1" x14ac:dyDescent="0.25"/>
    <row r="1510" ht="21" hidden="1" customHeight="1" x14ac:dyDescent="0.25"/>
    <row r="1511" ht="21" hidden="1" customHeight="1" x14ac:dyDescent="0.25"/>
    <row r="1512" ht="21" hidden="1" customHeight="1" x14ac:dyDescent="0.25"/>
    <row r="1513" ht="21" hidden="1" customHeight="1" x14ac:dyDescent="0.25"/>
    <row r="1514" ht="21" hidden="1" customHeight="1" x14ac:dyDescent="0.25"/>
    <row r="1515" ht="21" hidden="1" customHeight="1" x14ac:dyDescent="0.25"/>
    <row r="1516" ht="21" hidden="1" customHeight="1" x14ac:dyDescent="0.25"/>
    <row r="1517" ht="21" hidden="1" customHeight="1" x14ac:dyDescent="0.25"/>
    <row r="1518" ht="21" hidden="1" customHeight="1" x14ac:dyDescent="0.25"/>
    <row r="1519" ht="21" hidden="1" customHeight="1" x14ac:dyDescent="0.25"/>
    <row r="1520" ht="21" hidden="1" customHeight="1" x14ac:dyDescent="0.25"/>
    <row r="1521" ht="21" hidden="1" customHeight="1" x14ac:dyDescent="0.25"/>
    <row r="1522" ht="21" hidden="1" customHeight="1" x14ac:dyDescent="0.25"/>
    <row r="1523" ht="21" hidden="1" customHeight="1" x14ac:dyDescent="0.25"/>
    <row r="1524" ht="21" hidden="1" customHeight="1" x14ac:dyDescent="0.25"/>
    <row r="1525" ht="21" hidden="1" customHeight="1" x14ac:dyDescent="0.25"/>
    <row r="1526" ht="21" hidden="1" customHeight="1" x14ac:dyDescent="0.25"/>
    <row r="1527" ht="21" hidden="1" customHeight="1" x14ac:dyDescent="0.25"/>
    <row r="1528" ht="21" hidden="1" customHeight="1" x14ac:dyDescent="0.25"/>
    <row r="1529" ht="21" hidden="1" customHeight="1" x14ac:dyDescent="0.25"/>
    <row r="1530" ht="21" hidden="1" customHeight="1" x14ac:dyDescent="0.25"/>
    <row r="1531" ht="21" hidden="1" customHeight="1" x14ac:dyDescent="0.25"/>
    <row r="1532" ht="21" hidden="1" customHeight="1" x14ac:dyDescent="0.25"/>
    <row r="1533" ht="21" hidden="1" customHeight="1" x14ac:dyDescent="0.25"/>
    <row r="1534" ht="21" hidden="1" customHeight="1" x14ac:dyDescent="0.25"/>
    <row r="1535" ht="21" hidden="1" customHeight="1" x14ac:dyDescent="0.25"/>
    <row r="1536" ht="21" hidden="1" customHeight="1" x14ac:dyDescent="0.25"/>
    <row r="1537" ht="21" hidden="1" customHeight="1" x14ac:dyDescent="0.25"/>
    <row r="1538" ht="21" hidden="1" customHeight="1" x14ac:dyDescent="0.25"/>
    <row r="1539" ht="21" hidden="1" customHeight="1" x14ac:dyDescent="0.25"/>
    <row r="1540" ht="21" hidden="1" customHeight="1" x14ac:dyDescent="0.25"/>
    <row r="1541" ht="21" hidden="1" customHeight="1" x14ac:dyDescent="0.25"/>
    <row r="1542" ht="21" hidden="1" customHeight="1" x14ac:dyDescent="0.25"/>
    <row r="1543" ht="21" hidden="1" customHeight="1" x14ac:dyDescent="0.25"/>
    <row r="1544" ht="21" hidden="1" customHeight="1" x14ac:dyDescent="0.25"/>
    <row r="1545" ht="21" hidden="1" customHeight="1" x14ac:dyDescent="0.25"/>
    <row r="1546" ht="21" hidden="1" customHeight="1" x14ac:dyDescent="0.25"/>
    <row r="1547" ht="21" hidden="1" customHeight="1" x14ac:dyDescent="0.25"/>
    <row r="1548" ht="21" hidden="1" customHeight="1" x14ac:dyDescent="0.25"/>
    <row r="1549" ht="21" hidden="1" customHeight="1" x14ac:dyDescent="0.25"/>
    <row r="1550" ht="21" hidden="1" customHeight="1" x14ac:dyDescent="0.25"/>
    <row r="1551" ht="21" hidden="1" customHeight="1" x14ac:dyDescent="0.25"/>
    <row r="1552" ht="21" hidden="1" customHeight="1" x14ac:dyDescent="0.25"/>
    <row r="1553" ht="21" hidden="1" customHeight="1" x14ac:dyDescent="0.25"/>
    <row r="1554" ht="21" hidden="1" customHeight="1" x14ac:dyDescent="0.25"/>
    <row r="1555" ht="21" hidden="1" customHeight="1" x14ac:dyDescent="0.25"/>
    <row r="1556" ht="21" hidden="1" customHeight="1" x14ac:dyDescent="0.25"/>
    <row r="1557" ht="21" hidden="1" customHeight="1" x14ac:dyDescent="0.25"/>
    <row r="1558" ht="21" hidden="1" customHeight="1" x14ac:dyDescent="0.25"/>
    <row r="1559" ht="21" hidden="1" customHeight="1" x14ac:dyDescent="0.25"/>
    <row r="1560" ht="21" hidden="1" customHeight="1" x14ac:dyDescent="0.25"/>
    <row r="1561" ht="21" hidden="1" customHeight="1" x14ac:dyDescent="0.25"/>
    <row r="1562" ht="21" hidden="1" customHeight="1" x14ac:dyDescent="0.25"/>
    <row r="1563" ht="21" hidden="1" customHeight="1" x14ac:dyDescent="0.25"/>
    <row r="1564" ht="21" hidden="1" customHeight="1" x14ac:dyDescent="0.25"/>
    <row r="1565" ht="21" hidden="1" customHeight="1" x14ac:dyDescent="0.25"/>
    <row r="1566" ht="21" hidden="1" customHeight="1" x14ac:dyDescent="0.25"/>
    <row r="1567" ht="21" hidden="1" customHeight="1" x14ac:dyDescent="0.25"/>
    <row r="1568" ht="21" hidden="1" customHeight="1" x14ac:dyDescent="0.25"/>
    <row r="1569" ht="21" hidden="1" customHeight="1" x14ac:dyDescent="0.25"/>
    <row r="1570" ht="21" hidden="1" customHeight="1" x14ac:dyDescent="0.25"/>
    <row r="1571" ht="21" hidden="1" customHeight="1" x14ac:dyDescent="0.25"/>
    <row r="1572" ht="21" hidden="1" customHeight="1" x14ac:dyDescent="0.25"/>
    <row r="1573" ht="21" hidden="1" customHeight="1" x14ac:dyDescent="0.25"/>
    <row r="1574" ht="21" hidden="1" customHeight="1" x14ac:dyDescent="0.25"/>
    <row r="1575" ht="21" hidden="1" customHeight="1" x14ac:dyDescent="0.25"/>
    <row r="1576" ht="21" hidden="1" customHeight="1" x14ac:dyDescent="0.25"/>
    <row r="1577" ht="21" hidden="1" customHeight="1" x14ac:dyDescent="0.25"/>
    <row r="1578" ht="21" hidden="1" customHeight="1" x14ac:dyDescent="0.25"/>
    <row r="1579" ht="21" hidden="1" customHeight="1" x14ac:dyDescent="0.25"/>
    <row r="1580" ht="21" hidden="1" customHeight="1" x14ac:dyDescent="0.25"/>
    <row r="1581" ht="21" hidden="1" customHeight="1" x14ac:dyDescent="0.25"/>
    <row r="1582" ht="21" hidden="1" customHeight="1" x14ac:dyDescent="0.25"/>
    <row r="1583" ht="21" hidden="1" customHeight="1" x14ac:dyDescent="0.25"/>
    <row r="1584" ht="21" hidden="1" customHeight="1" x14ac:dyDescent="0.25"/>
    <row r="1585" ht="21" hidden="1" customHeight="1" x14ac:dyDescent="0.25"/>
    <row r="1586" ht="21" hidden="1" customHeight="1" x14ac:dyDescent="0.25"/>
    <row r="1587" ht="21" hidden="1" customHeight="1" x14ac:dyDescent="0.25"/>
    <row r="1588" ht="21" hidden="1" customHeight="1" x14ac:dyDescent="0.25"/>
    <row r="1589" ht="21" hidden="1" customHeight="1" x14ac:dyDescent="0.25"/>
    <row r="1590" ht="21" hidden="1" customHeight="1" x14ac:dyDescent="0.25"/>
    <row r="1591" ht="21" hidden="1" customHeight="1" x14ac:dyDescent="0.25"/>
    <row r="1592" ht="21" hidden="1" customHeight="1" x14ac:dyDescent="0.25"/>
    <row r="1593" ht="21" hidden="1" customHeight="1" x14ac:dyDescent="0.25"/>
    <row r="1594" ht="21" hidden="1" customHeight="1" x14ac:dyDescent="0.25"/>
    <row r="1595" ht="21" hidden="1" customHeight="1" x14ac:dyDescent="0.25"/>
    <row r="1596" ht="21" hidden="1" customHeight="1" x14ac:dyDescent="0.25"/>
    <row r="1597" ht="21" hidden="1" customHeight="1" x14ac:dyDescent="0.25"/>
    <row r="1598" ht="21" hidden="1" customHeight="1" x14ac:dyDescent="0.25"/>
    <row r="1599" ht="21" hidden="1" customHeight="1" x14ac:dyDescent="0.25"/>
    <row r="1600" ht="21" hidden="1" customHeight="1" x14ac:dyDescent="0.25"/>
    <row r="1601" ht="21" hidden="1" customHeight="1" x14ac:dyDescent="0.25"/>
    <row r="1602" ht="21" hidden="1" customHeight="1" x14ac:dyDescent="0.25"/>
    <row r="1603" ht="21" hidden="1" customHeight="1" x14ac:dyDescent="0.25"/>
    <row r="1604" ht="21" hidden="1" customHeight="1" x14ac:dyDescent="0.25"/>
    <row r="1605" ht="21" hidden="1" customHeight="1" x14ac:dyDescent="0.25"/>
    <row r="1606" ht="21" hidden="1" customHeight="1" x14ac:dyDescent="0.25"/>
    <row r="1607" ht="21" hidden="1" customHeight="1" x14ac:dyDescent="0.25"/>
    <row r="1608" ht="21" hidden="1" customHeight="1" x14ac:dyDescent="0.25"/>
    <row r="1609" ht="21" hidden="1" customHeight="1" x14ac:dyDescent="0.25"/>
    <row r="1610" ht="21" hidden="1" customHeight="1" x14ac:dyDescent="0.25"/>
    <row r="1611" ht="21" hidden="1" customHeight="1" x14ac:dyDescent="0.25"/>
    <row r="1612" ht="21" hidden="1" customHeight="1" x14ac:dyDescent="0.25"/>
    <row r="1613" ht="21" hidden="1" customHeight="1" x14ac:dyDescent="0.25"/>
    <row r="1614" ht="21" hidden="1" customHeight="1" x14ac:dyDescent="0.25"/>
    <row r="1615" ht="21" hidden="1" customHeight="1" x14ac:dyDescent="0.25"/>
    <row r="1616" ht="21" hidden="1" customHeight="1" x14ac:dyDescent="0.25"/>
    <row r="1617" ht="21" hidden="1" customHeight="1" x14ac:dyDescent="0.25"/>
    <row r="1618" ht="21" hidden="1" customHeight="1" x14ac:dyDescent="0.25"/>
    <row r="1619" ht="21" hidden="1" customHeight="1" x14ac:dyDescent="0.25"/>
    <row r="1620" ht="21" hidden="1" customHeight="1" x14ac:dyDescent="0.25"/>
    <row r="1621" ht="21" hidden="1" customHeight="1" x14ac:dyDescent="0.25"/>
    <row r="1622" ht="21" hidden="1" customHeight="1" x14ac:dyDescent="0.25"/>
    <row r="1623" ht="21" hidden="1" customHeight="1" x14ac:dyDescent="0.25"/>
    <row r="1624" ht="21" hidden="1" customHeight="1" x14ac:dyDescent="0.25"/>
    <row r="1625" ht="21" hidden="1" customHeight="1" x14ac:dyDescent="0.25"/>
    <row r="1626" ht="21" hidden="1" customHeight="1" x14ac:dyDescent="0.25"/>
    <row r="1627" ht="21" hidden="1" customHeight="1" x14ac:dyDescent="0.25"/>
    <row r="1628" ht="21" hidden="1" customHeight="1" x14ac:dyDescent="0.25"/>
    <row r="1629" ht="21" hidden="1" customHeight="1" x14ac:dyDescent="0.25"/>
    <row r="1630" ht="21" hidden="1" customHeight="1" x14ac:dyDescent="0.25"/>
    <row r="1631" ht="21" hidden="1" customHeight="1" x14ac:dyDescent="0.25"/>
    <row r="1632" ht="21" hidden="1" customHeight="1" x14ac:dyDescent="0.25"/>
    <row r="1633" ht="21" hidden="1" customHeight="1" x14ac:dyDescent="0.25"/>
    <row r="1634" ht="21" hidden="1" customHeight="1" x14ac:dyDescent="0.25"/>
    <row r="1635" ht="21" hidden="1" customHeight="1" x14ac:dyDescent="0.25"/>
    <row r="1636" ht="21" hidden="1" customHeight="1" x14ac:dyDescent="0.25"/>
    <row r="1637" ht="21" hidden="1" customHeight="1" x14ac:dyDescent="0.25"/>
    <row r="1638" ht="21" hidden="1" customHeight="1" x14ac:dyDescent="0.25"/>
    <row r="1639" ht="21" hidden="1" customHeight="1" x14ac:dyDescent="0.25"/>
    <row r="1640" ht="21" hidden="1" customHeight="1" x14ac:dyDescent="0.25"/>
    <row r="1641" ht="21" hidden="1" customHeight="1" x14ac:dyDescent="0.25"/>
    <row r="1642" ht="21" hidden="1" customHeight="1" x14ac:dyDescent="0.25"/>
    <row r="1643" ht="21" hidden="1" customHeight="1" x14ac:dyDescent="0.25"/>
    <row r="1644" ht="21" hidden="1" customHeight="1" x14ac:dyDescent="0.25"/>
    <row r="1645" ht="21" hidden="1" customHeight="1" x14ac:dyDescent="0.25"/>
    <row r="1646" ht="21" hidden="1" customHeight="1" x14ac:dyDescent="0.25"/>
    <row r="1647" ht="21" hidden="1" customHeight="1" x14ac:dyDescent="0.25"/>
    <row r="1648" ht="21" hidden="1" customHeight="1" x14ac:dyDescent="0.25"/>
    <row r="1649" ht="21" hidden="1" customHeight="1" x14ac:dyDescent="0.25"/>
    <row r="1650" ht="21" hidden="1" customHeight="1" x14ac:dyDescent="0.25"/>
    <row r="1651" ht="21" hidden="1" customHeight="1" x14ac:dyDescent="0.25"/>
    <row r="1652" ht="21" hidden="1" customHeight="1" x14ac:dyDescent="0.25"/>
    <row r="1653" ht="21" hidden="1" customHeight="1" x14ac:dyDescent="0.25"/>
    <row r="1654" ht="21" hidden="1" customHeight="1" x14ac:dyDescent="0.25"/>
    <row r="1655" ht="21" hidden="1" customHeight="1" x14ac:dyDescent="0.25"/>
    <row r="1656" ht="21" hidden="1" customHeight="1" x14ac:dyDescent="0.25"/>
    <row r="1657" ht="21" hidden="1" customHeight="1" x14ac:dyDescent="0.25"/>
    <row r="1658" ht="21" hidden="1" customHeight="1" x14ac:dyDescent="0.25"/>
    <row r="1659" ht="21" hidden="1" customHeight="1" x14ac:dyDescent="0.25"/>
    <row r="1660" ht="21" hidden="1" customHeight="1" x14ac:dyDescent="0.25"/>
    <row r="1661" ht="21" hidden="1" customHeight="1" x14ac:dyDescent="0.25"/>
    <row r="1662" ht="21" hidden="1" customHeight="1" x14ac:dyDescent="0.25"/>
    <row r="1663" ht="21" hidden="1" customHeight="1" x14ac:dyDescent="0.25"/>
    <row r="1664" ht="21" hidden="1" customHeight="1" x14ac:dyDescent="0.25"/>
    <row r="1665" ht="21" hidden="1" customHeight="1" x14ac:dyDescent="0.25"/>
    <row r="1666" ht="21" hidden="1" customHeight="1" x14ac:dyDescent="0.25"/>
    <row r="1667" ht="21" hidden="1" customHeight="1" x14ac:dyDescent="0.25"/>
    <row r="1668" ht="21" hidden="1" customHeight="1" x14ac:dyDescent="0.25"/>
    <row r="1669" ht="21" hidden="1" customHeight="1" x14ac:dyDescent="0.25"/>
    <row r="1670" ht="21" hidden="1" customHeight="1" x14ac:dyDescent="0.25"/>
    <row r="1671" ht="21" hidden="1" customHeight="1" x14ac:dyDescent="0.25"/>
    <row r="1672" ht="21" hidden="1" customHeight="1" x14ac:dyDescent="0.25"/>
    <row r="1673" ht="21" hidden="1" customHeight="1" x14ac:dyDescent="0.25"/>
    <row r="1674" ht="21" hidden="1" customHeight="1" x14ac:dyDescent="0.25"/>
    <row r="1675" ht="21" hidden="1" customHeight="1" x14ac:dyDescent="0.25"/>
    <row r="1676" ht="21" hidden="1" customHeight="1" x14ac:dyDescent="0.25"/>
    <row r="1677" ht="21" hidden="1" customHeight="1" x14ac:dyDescent="0.25"/>
    <row r="1678" ht="21" hidden="1" customHeight="1" x14ac:dyDescent="0.25"/>
    <row r="1679" ht="21" hidden="1" customHeight="1" x14ac:dyDescent="0.25"/>
    <row r="1680" ht="21" hidden="1" customHeight="1" x14ac:dyDescent="0.25"/>
    <row r="1681" ht="21" hidden="1" customHeight="1" x14ac:dyDescent="0.25"/>
    <row r="1682" ht="21" hidden="1" customHeight="1" x14ac:dyDescent="0.25"/>
    <row r="1683" ht="21" hidden="1" customHeight="1" x14ac:dyDescent="0.25"/>
    <row r="1684" ht="21" hidden="1" customHeight="1" x14ac:dyDescent="0.25"/>
    <row r="1685" ht="21" hidden="1" customHeight="1" x14ac:dyDescent="0.25"/>
    <row r="1686" ht="21" hidden="1" customHeight="1" x14ac:dyDescent="0.25"/>
    <row r="1687" ht="21" hidden="1" customHeight="1" x14ac:dyDescent="0.25"/>
    <row r="1688" ht="21" hidden="1" customHeight="1" x14ac:dyDescent="0.25"/>
    <row r="1689" ht="21" hidden="1" customHeight="1" x14ac:dyDescent="0.25"/>
    <row r="1690" ht="21" hidden="1" customHeight="1" x14ac:dyDescent="0.25"/>
    <row r="1691" ht="21" hidden="1" customHeight="1" x14ac:dyDescent="0.25"/>
    <row r="1692" ht="21" hidden="1" customHeight="1" x14ac:dyDescent="0.25"/>
    <row r="1693" ht="21" hidden="1" customHeight="1" x14ac:dyDescent="0.25"/>
    <row r="1694" ht="21" hidden="1" customHeight="1" x14ac:dyDescent="0.25"/>
    <row r="1695" ht="21" hidden="1" customHeight="1" x14ac:dyDescent="0.25"/>
    <row r="1696" ht="21" hidden="1" customHeight="1" x14ac:dyDescent="0.25"/>
    <row r="1697" ht="21" hidden="1" customHeight="1" x14ac:dyDescent="0.25"/>
    <row r="1698" ht="21" hidden="1" customHeight="1" x14ac:dyDescent="0.25"/>
    <row r="1699" ht="21" hidden="1" customHeight="1" x14ac:dyDescent="0.25"/>
    <row r="1700" ht="21" hidden="1" customHeight="1" x14ac:dyDescent="0.25"/>
    <row r="1701" ht="21" hidden="1" customHeight="1" x14ac:dyDescent="0.25"/>
    <row r="1702" ht="21" hidden="1" customHeight="1" x14ac:dyDescent="0.25"/>
    <row r="1703" ht="21" hidden="1" customHeight="1" x14ac:dyDescent="0.25"/>
    <row r="1704" ht="21" hidden="1" customHeight="1" x14ac:dyDescent="0.25"/>
    <row r="1705" ht="21" hidden="1" customHeight="1" x14ac:dyDescent="0.25"/>
    <row r="1706" ht="21" hidden="1" customHeight="1" x14ac:dyDescent="0.25"/>
    <row r="1707" ht="21" hidden="1" customHeight="1" x14ac:dyDescent="0.25"/>
    <row r="1708" ht="21" hidden="1" customHeight="1" x14ac:dyDescent="0.25"/>
    <row r="1709" ht="21" hidden="1" customHeight="1" x14ac:dyDescent="0.25"/>
    <row r="1710" ht="21" hidden="1" customHeight="1" x14ac:dyDescent="0.25"/>
    <row r="1711" ht="21" hidden="1" customHeight="1" x14ac:dyDescent="0.25"/>
    <row r="1712" ht="21" hidden="1" customHeight="1" x14ac:dyDescent="0.25"/>
    <row r="1713" ht="21" hidden="1" customHeight="1" x14ac:dyDescent="0.25"/>
    <row r="1714" ht="21" hidden="1" customHeight="1" x14ac:dyDescent="0.25"/>
    <row r="1715" ht="21" hidden="1" customHeight="1" x14ac:dyDescent="0.25"/>
    <row r="1716" ht="21" hidden="1" customHeight="1" x14ac:dyDescent="0.25"/>
    <row r="1717" ht="21" hidden="1" customHeight="1" x14ac:dyDescent="0.25"/>
    <row r="1718" ht="21" hidden="1" customHeight="1" x14ac:dyDescent="0.25"/>
    <row r="1719" ht="21" hidden="1" customHeight="1" x14ac:dyDescent="0.25"/>
    <row r="1720" ht="21" hidden="1" customHeight="1" x14ac:dyDescent="0.25"/>
    <row r="1721" ht="21" hidden="1" customHeight="1" x14ac:dyDescent="0.25"/>
    <row r="1722" ht="21" hidden="1" customHeight="1" x14ac:dyDescent="0.25"/>
    <row r="1723" ht="21" hidden="1" customHeight="1" x14ac:dyDescent="0.25"/>
    <row r="1724" ht="21" hidden="1" customHeight="1" x14ac:dyDescent="0.25"/>
    <row r="1725" ht="21" hidden="1" customHeight="1" x14ac:dyDescent="0.25"/>
    <row r="1726" ht="21" hidden="1" customHeight="1" x14ac:dyDescent="0.25"/>
    <row r="1727" ht="21" hidden="1" customHeight="1" x14ac:dyDescent="0.25"/>
    <row r="1728" ht="21" hidden="1" customHeight="1" x14ac:dyDescent="0.25"/>
    <row r="1729" ht="21" hidden="1" customHeight="1" x14ac:dyDescent="0.25"/>
    <row r="1730" ht="21" hidden="1" customHeight="1" x14ac:dyDescent="0.25"/>
    <row r="1731" ht="21" hidden="1" customHeight="1" x14ac:dyDescent="0.25"/>
    <row r="1732" ht="21" hidden="1" customHeight="1" x14ac:dyDescent="0.25"/>
    <row r="1733" ht="21" hidden="1" customHeight="1" x14ac:dyDescent="0.25"/>
    <row r="1734" ht="21" hidden="1" customHeight="1" x14ac:dyDescent="0.25"/>
    <row r="1735" ht="21" hidden="1" customHeight="1" x14ac:dyDescent="0.25"/>
    <row r="1736" ht="21" hidden="1" customHeight="1" x14ac:dyDescent="0.25"/>
    <row r="1737" ht="21" hidden="1" customHeight="1" x14ac:dyDescent="0.25"/>
    <row r="1738" ht="21" hidden="1" customHeight="1" x14ac:dyDescent="0.25"/>
    <row r="1739" ht="21" hidden="1" customHeight="1" x14ac:dyDescent="0.25"/>
    <row r="1740" ht="21" hidden="1" customHeight="1" x14ac:dyDescent="0.25"/>
    <row r="1741" ht="21" hidden="1" customHeight="1" x14ac:dyDescent="0.25"/>
    <row r="1742" ht="21" hidden="1" customHeight="1" x14ac:dyDescent="0.25"/>
    <row r="1743" ht="21" hidden="1" customHeight="1" x14ac:dyDescent="0.25"/>
    <row r="1744" ht="21" hidden="1" customHeight="1" x14ac:dyDescent="0.25"/>
    <row r="1745" ht="21" hidden="1" customHeight="1" x14ac:dyDescent="0.25"/>
    <row r="1746" ht="21" hidden="1" customHeight="1" x14ac:dyDescent="0.25"/>
    <row r="1747" ht="21" hidden="1" customHeight="1" x14ac:dyDescent="0.25"/>
    <row r="1748" ht="21" hidden="1" customHeight="1" x14ac:dyDescent="0.25"/>
    <row r="1749" ht="21" hidden="1" customHeight="1" x14ac:dyDescent="0.25"/>
    <row r="1750" ht="21" hidden="1" customHeight="1" x14ac:dyDescent="0.25"/>
    <row r="1751" ht="21" hidden="1" customHeight="1" x14ac:dyDescent="0.25"/>
    <row r="1752" ht="21" hidden="1" customHeight="1" x14ac:dyDescent="0.25"/>
    <row r="1753" ht="21" hidden="1" customHeight="1" x14ac:dyDescent="0.25"/>
    <row r="1754" ht="21" hidden="1" customHeight="1" x14ac:dyDescent="0.25"/>
    <row r="1755" ht="21" hidden="1" customHeight="1" x14ac:dyDescent="0.25"/>
    <row r="1756" ht="21" hidden="1" customHeight="1" x14ac:dyDescent="0.25"/>
    <row r="1757" ht="21" hidden="1" customHeight="1" x14ac:dyDescent="0.25"/>
    <row r="1758" ht="21" hidden="1" customHeight="1" x14ac:dyDescent="0.25"/>
    <row r="1759" ht="21" hidden="1" customHeight="1" x14ac:dyDescent="0.25"/>
    <row r="1760" ht="21" hidden="1" customHeight="1" x14ac:dyDescent="0.25"/>
    <row r="1761" ht="21" hidden="1" customHeight="1" x14ac:dyDescent="0.25"/>
    <row r="1762" ht="21" hidden="1" customHeight="1" x14ac:dyDescent="0.25"/>
    <row r="1763" ht="21" hidden="1" customHeight="1" x14ac:dyDescent="0.25"/>
    <row r="1764" ht="21" hidden="1" customHeight="1" x14ac:dyDescent="0.25"/>
    <row r="1765" ht="21" hidden="1" customHeight="1" x14ac:dyDescent="0.25"/>
    <row r="1766" ht="21" hidden="1" customHeight="1" x14ac:dyDescent="0.25"/>
    <row r="1767" ht="21" hidden="1" customHeight="1" x14ac:dyDescent="0.25"/>
    <row r="1768" ht="21" hidden="1" customHeight="1" x14ac:dyDescent="0.25"/>
    <row r="1769" ht="21" hidden="1" customHeight="1" x14ac:dyDescent="0.25"/>
    <row r="1770" ht="21" hidden="1" customHeight="1" x14ac:dyDescent="0.25"/>
    <row r="1771" ht="21" hidden="1" customHeight="1" x14ac:dyDescent="0.25"/>
    <row r="1772" ht="21" hidden="1" customHeight="1" x14ac:dyDescent="0.25"/>
    <row r="1773" ht="21" hidden="1" customHeight="1" x14ac:dyDescent="0.25"/>
    <row r="1774" ht="21" hidden="1" customHeight="1" x14ac:dyDescent="0.25"/>
    <row r="1775" ht="21" hidden="1" customHeight="1" x14ac:dyDescent="0.25"/>
    <row r="1776" ht="21" hidden="1" customHeight="1" x14ac:dyDescent="0.25"/>
    <row r="1777" ht="21" hidden="1" customHeight="1" x14ac:dyDescent="0.25"/>
    <row r="1778" ht="21" hidden="1" customHeight="1" x14ac:dyDescent="0.25"/>
    <row r="1779" ht="21" hidden="1" customHeight="1" x14ac:dyDescent="0.25"/>
    <row r="1780" ht="21" hidden="1" customHeight="1" x14ac:dyDescent="0.25"/>
    <row r="1781" ht="21" hidden="1" customHeight="1" x14ac:dyDescent="0.25"/>
    <row r="1782" ht="21" hidden="1" customHeight="1" x14ac:dyDescent="0.25"/>
    <row r="1783" ht="21" hidden="1" customHeight="1" x14ac:dyDescent="0.25"/>
    <row r="1784" ht="21" hidden="1" customHeight="1" x14ac:dyDescent="0.25"/>
    <row r="1785" ht="21" hidden="1" customHeight="1" x14ac:dyDescent="0.25"/>
    <row r="1786" ht="21" hidden="1" customHeight="1" x14ac:dyDescent="0.25"/>
    <row r="1787" ht="21" hidden="1" customHeight="1" x14ac:dyDescent="0.25"/>
    <row r="1788" ht="21" hidden="1" customHeight="1" x14ac:dyDescent="0.25"/>
    <row r="1789" ht="21" hidden="1" customHeight="1" x14ac:dyDescent="0.25"/>
    <row r="1790" ht="21" hidden="1" customHeight="1" x14ac:dyDescent="0.25"/>
    <row r="1791" ht="21" hidden="1" customHeight="1" x14ac:dyDescent="0.25"/>
    <row r="1792" ht="21" hidden="1" customHeight="1" x14ac:dyDescent="0.25"/>
    <row r="1793" ht="21" hidden="1" customHeight="1" x14ac:dyDescent="0.25"/>
    <row r="1794" ht="21" hidden="1" customHeight="1" x14ac:dyDescent="0.25"/>
    <row r="1795" ht="21" hidden="1" customHeight="1" x14ac:dyDescent="0.25"/>
    <row r="1796" ht="21" hidden="1" customHeight="1" x14ac:dyDescent="0.25"/>
    <row r="1797" ht="21" hidden="1" customHeight="1" x14ac:dyDescent="0.25"/>
    <row r="1798" ht="21" hidden="1" customHeight="1" x14ac:dyDescent="0.25"/>
    <row r="1799" ht="21" hidden="1" customHeight="1" x14ac:dyDescent="0.25"/>
    <row r="1800" ht="21" hidden="1" customHeight="1" x14ac:dyDescent="0.25"/>
    <row r="1801" ht="21" hidden="1" customHeight="1" x14ac:dyDescent="0.25"/>
    <row r="1802" ht="21" hidden="1" customHeight="1" x14ac:dyDescent="0.25"/>
    <row r="1803" ht="21" hidden="1" customHeight="1" x14ac:dyDescent="0.25"/>
    <row r="1804" ht="21" hidden="1" customHeight="1" x14ac:dyDescent="0.25"/>
    <row r="1805" ht="21" hidden="1" customHeight="1" x14ac:dyDescent="0.25"/>
    <row r="1806" ht="21" hidden="1" customHeight="1" x14ac:dyDescent="0.25"/>
    <row r="1807" ht="21" hidden="1" customHeight="1" x14ac:dyDescent="0.25"/>
    <row r="1808" ht="21" hidden="1" customHeight="1" x14ac:dyDescent="0.25"/>
    <row r="1809" ht="21" hidden="1" customHeight="1" x14ac:dyDescent="0.25"/>
    <row r="1810" ht="21" hidden="1" customHeight="1" x14ac:dyDescent="0.25"/>
    <row r="1811" ht="21" hidden="1" customHeight="1" x14ac:dyDescent="0.25"/>
    <row r="1812" ht="21" hidden="1" customHeight="1" x14ac:dyDescent="0.25"/>
    <row r="1813" ht="21" hidden="1" customHeight="1" x14ac:dyDescent="0.25"/>
    <row r="1814" ht="21" hidden="1" customHeight="1" x14ac:dyDescent="0.25"/>
    <row r="1815" ht="21" hidden="1" customHeight="1" x14ac:dyDescent="0.25"/>
    <row r="1816" ht="21" hidden="1" customHeight="1" x14ac:dyDescent="0.25"/>
    <row r="1817" ht="21" hidden="1" customHeight="1" x14ac:dyDescent="0.25"/>
    <row r="1818" ht="21" hidden="1" customHeight="1" x14ac:dyDescent="0.25"/>
    <row r="1819" ht="21" hidden="1" customHeight="1" x14ac:dyDescent="0.25"/>
    <row r="1820" ht="21" hidden="1" customHeight="1" x14ac:dyDescent="0.25"/>
    <row r="1821" ht="21" hidden="1" customHeight="1" x14ac:dyDescent="0.25"/>
    <row r="1822" ht="21" hidden="1" customHeight="1" x14ac:dyDescent="0.25"/>
    <row r="1823" ht="21" hidden="1" customHeight="1" x14ac:dyDescent="0.25"/>
    <row r="1824" ht="21" hidden="1" customHeight="1" x14ac:dyDescent="0.25"/>
    <row r="1825" ht="21" hidden="1" customHeight="1" x14ac:dyDescent="0.25"/>
    <row r="1826" ht="21" hidden="1" customHeight="1" x14ac:dyDescent="0.25"/>
    <row r="1827" ht="21" hidden="1" customHeight="1" x14ac:dyDescent="0.25"/>
    <row r="1828" ht="21" hidden="1" customHeight="1" x14ac:dyDescent="0.25"/>
    <row r="1829" ht="21" hidden="1" customHeight="1" x14ac:dyDescent="0.25"/>
    <row r="1830" ht="21" hidden="1" customHeight="1" x14ac:dyDescent="0.25"/>
    <row r="1831" ht="21" hidden="1" customHeight="1" x14ac:dyDescent="0.25"/>
    <row r="1832" ht="21" hidden="1" customHeight="1" x14ac:dyDescent="0.25"/>
    <row r="1833" ht="21" hidden="1" customHeight="1" x14ac:dyDescent="0.25"/>
    <row r="1834" ht="21" hidden="1" customHeight="1" x14ac:dyDescent="0.25"/>
    <row r="1835" ht="21" hidden="1" customHeight="1" x14ac:dyDescent="0.25"/>
    <row r="1836" ht="21" hidden="1" customHeight="1" x14ac:dyDescent="0.25"/>
    <row r="1837" ht="21" hidden="1" customHeight="1" x14ac:dyDescent="0.25"/>
    <row r="1838" ht="21" hidden="1" customHeight="1" x14ac:dyDescent="0.25"/>
    <row r="1839" ht="21" hidden="1" customHeight="1" x14ac:dyDescent="0.25"/>
    <row r="1840" ht="21" hidden="1" customHeight="1" x14ac:dyDescent="0.25"/>
    <row r="1841" ht="21" hidden="1" customHeight="1" x14ac:dyDescent="0.25"/>
    <row r="1842" ht="21" hidden="1" customHeight="1" x14ac:dyDescent="0.25"/>
    <row r="1843" ht="21" hidden="1" customHeight="1" x14ac:dyDescent="0.25"/>
    <row r="1844" ht="21" hidden="1" customHeight="1" x14ac:dyDescent="0.25"/>
    <row r="1845" ht="21" hidden="1" customHeight="1" x14ac:dyDescent="0.25"/>
    <row r="1846" ht="21" hidden="1" customHeight="1" x14ac:dyDescent="0.25"/>
    <row r="1847" ht="21" hidden="1" customHeight="1" x14ac:dyDescent="0.25"/>
    <row r="1848" ht="21" hidden="1" customHeight="1" x14ac:dyDescent="0.25"/>
    <row r="1849" ht="21" hidden="1" customHeight="1" x14ac:dyDescent="0.25"/>
    <row r="1850" ht="21" hidden="1" customHeight="1" x14ac:dyDescent="0.25"/>
    <row r="1851" ht="21" hidden="1" customHeight="1" x14ac:dyDescent="0.25"/>
    <row r="1852" ht="21" hidden="1" customHeight="1" x14ac:dyDescent="0.25"/>
    <row r="1853" ht="21" hidden="1" customHeight="1" x14ac:dyDescent="0.25"/>
    <row r="1854" ht="21" hidden="1" customHeight="1" x14ac:dyDescent="0.25"/>
    <row r="1855" ht="21" hidden="1" customHeight="1" x14ac:dyDescent="0.25"/>
    <row r="1856" ht="21" hidden="1" customHeight="1" x14ac:dyDescent="0.25"/>
    <row r="1857" ht="21" hidden="1" customHeight="1" x14ac:dyDescent="0.25"/>
    <row r="1858" ht="21" hidden="1" customHeight="1" x14ac:dyDescent="0.25"/>
    <row r="1859" ht="21" hidden="1" customHeight="1" x14ac:dyDescent="0.25"/>
    <row r="1860" ht="21" hidden="1" customHeight="1" x14ac:dyDescent="0.25"/>
    <row r="1861" ht="21" hidden="1" customHeight="1" x14ac:dyDescent="0.25"/>
    <row r="1862" ht="21" hidden="1" customHeight="1" x14ac:dyDescent="0.25"/>
    <row r="1863" ht="21" hidden="1" customHeight="1" x14ac:dyDescent="0.25"/>
    <row r="1864" ht="21" hidden="1" customHeight="1" x14ac:dyDescent="0.25"/>
    <row r="1865" ht="21" hidden="1" customHeight="1" x14ac:dyDescent="0.25"/>
    <row r="1866" ht="21" hidden="1" customHeight="1" x14ac:dyDescent="0.25"/>
    <row r="1867" ht="21" hidden="1" customHeight="1" x14ac:dyDescent="0.25"/>
    <row r="1868" ht="21" hidden="1" customHeight="1" x14ac:dyDescent="0.25"/>
    <row r="1869" ht="21" hidden="1" customHeight="1" x14ac:dyDescent="0.25"/>
    <row r="1870" ht="21" hidden="1" customHeight="1" x14ac:dyDescent="0.25"/>
    <row r="1871" ht="21" hidden="1" customHeight="1" x14ac:dyDescent="0.25"/>
    <row r="1872" ht="21" hidden="1" customHeight="1" x14ac:dyDescent="0.25"/>
    <row r="1873" ht="21" hidden="1" customHeight="1" x14ac:dyDescent="0.25"/>
    <row r="1874" ht="21" hidden="1" customHeight="1" x14ac:dyDescent="0.25"/>
    <row r="1875" ht="21" hidden="1" customHeight="1" x14ac:dyDescent="0.25"/>
    <row r="1876" ht="21" hidden="1" customHeight="1" x14ac:dyDescent="0.25"/>
    <row r="1877" ht="21" hidden="1" customHeight="1" x14ac:dyDescent="0.25"/>
    <row r="1878" ht="21" hidden="1" customHeight="1" x14ac:dyDescent="0.25"/>
    <row r="1879" ht="21" hidden="1" customHeight="1" x14ac:dyDescent="0.25"/>
    <row r="1880" ht="21" hidden="1" customHeight="1" x14ac:dyDescent="0.25"/>
    <row r="1881" ht="21" hidden="1" customHeight="1" x14ac:dyDescent="0.25"/>
    <row r="1882" ht="21" hidden="1" customHeight="1" x14ac:dyDescent="0.25"/>
    <row r="1883" ht="21" hidden="1" customHeight="1" x14ac:dyDescent="0.25"/>
    <row r="1884" ht="21" hidden="1" customHeight="1" x14ac:dyDescent="0.25"/>
    <row r="1885" ht="21" hidden="1" customHeight="1" x14ac:dyDescent="0.25"/>
    <row r="1886" ht="21" hidden="1" customHeight="1" x14ac:dyDescent="0.25"/>
    <row r="1887" ht="21" hidden="1" customHeight="1" x14ac:dyDescent="0.25"/>
    <row r="1888" ht="21" hidden="1" customHeight="1" x14ac:dyDescent="0.25"/>
    <row r="1889" ht="21" hidden="1" customHeight="1" x14ac:dyDescent="0.25"/>
    <row r="1890" ht="21" hidden="1" customHeight="1" x14ac:dyDescent="0.25"/>
    <row r="1891" ht="21" hidden="1" customHeight="1" x14ac:dyDescent="0.25"/>
    <row r="1892" ht="21" hidden="1" customHeight="1" x14ac:dyDescent="0.25"/>
    <row r="1893" ht="21" hidden="1" customHeight="1" x14ac:dyDescent="0.25"/>
    <row r="1894" ht="21" hidden="1" customHeight="1" x14ac:dyDescent="0.25"/>
    <row r="1895" ht="21" hidden="1" customHeight="1" x14ac:dyDescent="0.25"/>
    <row r="1896" ht="21" hidden="1" customHeight="1" x14ac:dyDescent="0.25"/>
    <row r="1897" ht="21" hidden="1" customHeight="1" x14ac:dyDescent="0.25"/>
    <row r="1898" ht="21" hidden="1" customHeight="1" x14ac:dyDescent="0.25"/>
    <row r="1899" ht="21" hidden="1" customHeight="1" x14ac:dyDescent="0.25"/>
    <row r="1900" ht="21" hidden="1" customHeight="1" x14ac:dyDescent="0.25"/>
    <row r="1901" ht="21" hidden="1" customHeight="1" x14ac:dyDescent="0.25"/>
    <row r="1902" ht="21" hidden="1" customHeight="1" x14ac:dyDescent="0.25"/>
    <row r="1903" ht="21" hidden="1" customHeight="1" x14ac:dyDescent="0.25"/>
    <row r="1904" ht="21" hidden="1" customHeight="1" x14ac:dyDescent="0.25"/>
    <row r="1905" ht="21" hidden="1" customHeight="1" x14ac:dyDescent="0.25"/>
    <row r="1906" ht="21" hidden="1" customHeight="1" x14ac:dyDescent="0.25"/>
    <row r="1907" ht="21" hidden="1" customHeight="1" x14ac:dyDescent="0.25"/>
    <row r="1908" ht="21" hidden="1" customHeight="1" x14ac:dyDescent="0.25"/>
    <row r="1909" ht="21" hidden="1" customHeight="1" x14ac:dyDescent="0.25"/>
    <row r="1910" ht="21" hidden="1" customHeight="1" x14ac:dyDescent="0.25"/>
    <row r="1911" ht="21" hidden="1" customHeight="1" x14ac:dyDescent="0.25"/>
    <row r="1912" ht="21" hidden="1" customHeight="1" x14ac:dyDescent="0.25"/>
    <row r="1913" ht="21" hidden="1" customHeight="1" x14ac:dyDescent="0.25"/>
    <row r="1914" ht="21" hidden="1" customHeight="1" x14ac:dyDescent="0.25"/>
    <row r="1915" ht="21" hidden="1" customHeight="1" x14ac:dyDescent="0.25"/>
    <row r="1916" ht="21" hidden="1" customHeight="1" x14ac:dyDescent="0.25"/>
    <row r="1917" ht="21" hidden="1" customHeight="1" x14ac:dyDescent="0.25"/>
    <row r="1918" ht="21" hidden="1" customHeight="1" x14ac:dyDescent="0.25"/>
    <row r="1919" ht="21" hidden="1" customHeight="1" x14ac:dyDescent="0.25"/>
    <row r="1920" ht="21" hidden="1" customHeight="1" x14ac:dyDescent="0.25"/>
    <row r="1921" ht="21" hidden="1" customHeight="1" x14ac:dyDescent="0.25"/>
    <row r="1922" ht="21" hidden="1" customHeight="1" x14ac:dyDescent="0.25"/>
    <row r="1923" ht="21" hidden="1" customHeight="1" x14ac:dyDescent="0.25"/>
    <row r="1924" ht="21" hidden="1" customHeight="1" x14ac:dyDescent="0.25"/>
    <row r="1925" ht="21" hidden="1" customHeight="1" x14ac:dyDescent="0.25"/>
    <row r="1926" ht="21" hidden="1" customHeight="1" x14ac:dyDescent="0.25"/>
    <row r="1927" ht="21" hidden="1" customHeight="1" x14ac:dyDescent="0.25"/>
    <row r="1928" ht="21" hidden="1" customHeight="1" x14ac:dyDescent="0.25"/>
    <row r="1929" ht="21" hidden="1" customHeight="1" x14ac:dyDescent="0.25"/>
    <row r="1930" ht="21" hidden="1" customHeight="1" x14ac:dyDescent="0.25"/>
    <row r="1931" ht="21" hidden="1" customHeight="1" x14ac:dyDescent="0.25"/>
    <row r="1932" ht="21" hidden="1" customHeight="1" x14ac:dyDescent="0.25"/>
    <row r="1933" ht="21" hidden="1" customHeight="1" x14ac:dyDescent="0.25"/>
    <row r="1934" ht="21" hidden="1" customHeight="1" x14ac:dyDescent="0.25"/>
    <row r="1935" ht="21" hidden="1" customHeight="1" x14ac:dyDescent="0.25"/>
    <row r="1936" ht="21" hidden="1" customHeight="1" x14ac:dyDescent="0.25"/>
    <row r="1937" ht="21" hidden="1" customHeight="1" x14ac:dyDescent="0.25"/>
    <row r="1938" ht="21" hidden="1" customHeight="1" x14ac:dyDescent="0.25"/>
    <row r="1939" ht="21" hidden="1" customHeight="1" x14ac:dyDescent="0.25"/>
    <row r="1940" ht="21" hidden="1" customHeight="1" x14ac:dyDescent="0.25"/>
    <row r="1941" ht="21" hidden="1" customHeight="1" x14ac:dyDescent="0.25"/>
    <row r="1942" ht="21" hidden="1" customHeight="1" x14ac:dyDescent="0.25"/>
    <row r="1943" ht="21" hidden="1" customHeight="1" x14ac:dyDescent="0.25"/>
    <row r="1944" ht="21" hidden="1" customHeight="1" x14ac:dyDescent="0.25"/>
    <row r="1945" ht="21" hidden="1" customHeight="1" x14ac:dyDescent="0.25"/>
    <row r="1946" ht="21" hidden="1" customHeight="1" x14ac:dyDescent="0.25"/>
    <row r="1947" ht="21" hidden="1" customHeight="1" x14ac:dyDescent="0.25"/>
    <row r="1948" ht="21" hidden="1" customHeight="1" x14ac:dyDescent="0.25"/>
    <row r="1949" ht="21" hidden="1" customHeight="1" x14ac:dyDescent="0.25"/>
    <row r="1950" ht="21" hidden="1" customHeight="1" x14ac:dyDescent="0.25"/>
    <row r="1951" ht="21" hidden="1" customHeight="1" x14ac:dyDescent="0.25"/>
    <row r="1952" ht="21" hidden="1" customHeight="1" x14ac:dyDescent="0.25"/>
    <row r="1953" ht="21" hidden="1" customHeight="1" x14ac:dyDescent="0.25"/>
    <row r="1954" ht="21" hidden="1" customHeight="1" x14ac:dyDescent="0.25"/>
    <row r="1955" ht="21" hidden="1" customHeight="1" x14ac:dyDescent="0.25"/>
    <row r="1956" ht="21" hidden="1" customHeight="1" x14ac:dyDescent="0.25"/>
    <row r="1957" ht="21" hidden="1" customHeight="1" x14ac:dyDescent="0.25"/>
    <row r="1958" ht="21" hidden="1" customHeight="1" x14ac:dyDescent="0.25"/>
    <row r="1959" ht="21" hidden="1" customHeight="1" x14ac:dyDescent="0.25"/>
    <row r="1960" ht="21" hidden="1" customHeight="1" x14ac:dyDescent="0.25"/>
    <row r="1961" ht="21" hidden="1" customHeight="1" x14ac:dyDescent="0.25"/>
    <row r="1962" ht="21" hidden="1" customHeight="1" x14ac:dyDescent="0.25"/>
    <row r="1963" ht="21" hidden="1" customHeight="1" x14ac:dyDescent="0.25"/>
    <row r="1964" ht="21" hidden="1" customHeight="1" x14ac:dyDescent="0.25"/>
    <row r="1965" ht="21" hidden="1" customHeight="1" x14ac:dyDescent="0.25"/>
    <row r="1966" ht="21" hidden="1" customHeight="1" x14ac:dyDescent="0.25"/>
    <row r="1967" ht="21" hidden="1" customHeight="1" x14ac:dyDescent="0.25"/>
    <row r="1968" ht="21" hidden="1" customHeight="1" x14ac:dyDescent="0.25"/>
    <row r="1969" ht="21" hidden="1" customHeight="1" x14ac:dyDescent="0.25"/>
    <row r="1970" ht="21" hidden="1" customHeight="1" x14ac:dyDescent="0.25"/>
    <row r="1971" ht="21" hidden="1" customHeight="1" x14ac:dyDescent="0.25"/>
    <row r="1972" ht="21" hidden="1" customHeight="1" x14ac:dyDescent="0.25"/>
    <row r="1973" ht="21" hidden="1" customHeight="1" x14ac:dyDescent="0.25"/>
    <row r="1974" ht="21" hidden="1" customHeight="1" x14ac:dyDescent="0.25"/>
    <row r="1975" ht="21" hidden="1" customHeight="1" x14ac:dyDescent="0.25"/>
    <row r="1976" ht="21" hidden="1" customHeight="1" x14ac:dyDescent="0.25"/>
    <row r="1977" ht="21" hidden="1" customHeight="1" x14ac:dyDescent="0.25"/>
    <row r="1978" ht="21" hidden="1" customHeight="1" x14ac:dyDescent="0.25"/>
    <row r="1979" ht="21" hidden="1" customHeight="1" x14ac:dyDescent="0.25"/>
    <row r="1980" ht="21" hidden="1" customHeight="1" x14ac:dyDescent="0.25"/>
    <row r="1981" ht="21" hidden="1" customHeight="1" x14ac:dyDescent="0.25"/>
    <row r="1982" ht="21" hidden="1" customHeight="1" x14ac:dyDescent="0.25"/>
    <row r="1983" ht="21" hidden="1" customHeight="1" x14ac:dyDescent="0.25"/>
    <row r="1984" ht="21" hidden="1" customHeight="1" x14ac:dyDescent="0.25"/>
    <row r="1985" ht="21" hidden="1" customHeight="1" x14ac:dyDescent="0.25"/>
    <row r="1986" ht="21" hidden="1" customHeight="1" x14ac:dyDescent="0.25"/>
    <row r="1987" ht="21" hidden="1" customHeight="1" x14ac:dyDescent="0.25"/>
    <row r="1988" ht="21" hidden="1" customHeight="1" x14ac:dyDescent="0.25"/>
    <row r="1989" ht="21" hidden="1" customHeight="1" x14ac:dyDescent="0.25"/>
    <row r="1990" ht="21" hidden="1" customHeight="1" x14ac:dyDescent="0.25"/>
    <row r="1991" ht="21" hidden="1" customHeight="1" x14ac:dyDescent="0.25"/>
    <row r="1992" ht="21" hidden="1" customHeight="1" x14ac:dyDescent="0.25"/>
    <row r="1993" ht="21" hidden="1" customHeight="1" x14ac:dyDescent="0.25"/>
    <row r="1994" ht="21" hidden="1" customHeight="1" x14ac:dyDescent="0.25"/>
    <row r="1995" ht="21" hidden="1" customHeight="1" x14ac:dyDescent="0.25"/>
    <row r="1996" ht="21" hidden="1" customHeight="1" x14ac:dyDescent="0.25"/>
    <row r="1997" ht="21" hidden="1" customHeight="1" x14ac:dyDescent="0.25"/>
    <row r="1998" ht="21" hidden="1" customHeight="1" x14ac:dyDescent="0.25"/>
    <row r="1999" ht="21" hidden="1" customHeight="1" x14ac:dyDescent="0.25"/>
    <row r="2000" ht="21" hidden="1" customHeight="1" x14ac:dyDescent="0.25"/>
    <row r="2001" ht="21" hidden="1" customHeight="1" x14ac:dyDescent="0.25"/>
    <row r="2002" ht="21" hidden="1" customHeight="1" x14ac:dyDescent="0.25"/>
    <row r="2003" ht="21" hidden="1" customHeight="1" x14ac:dyDescent="0.25"/>
    <row r="2004" ht="21" hidden="1" customHeight="1" x14ac:dyDescent="0.25"/>
    <row r="2005" ht="21" hidden="1" customHeight="1" x14ac:dyDescent="0.25"/>
    <row r="2006" ht="21" hidden="1" customHeight="1" x14ac:dyDescent="0.25"/>
    <row r="2007" ht="21" hidden="1" customHeight="1" x14ac:dyDescent="0.25"/>
    <row r="2008" ht="21" hidden="1" customHeight="1" x14ac:dyDescent="0.25"/>
    <row r="2009" ht="21" hidden="1" customHeight="1" x14ac:dyDescent="0.25"/>
    <row r="2010" ht="21" hidden="1" customHeight="1" x14ac:dyDescent="0.25"/>
    <row r="2011" ht="21" hidden="1" customHeight="1" x14ac:dyDescent="0.25"/>
    <row r="2012" ht="21" hidden="1" customHeight="1" x14ac:dyDescent="0.25"/>
    <row r="2013" ht="21" hidden="1" customHeight="1" x14ac:dyDescent="0.25"/>
    <row r="2014" ht="21" hidden="1" customHeight="1" x14ac:dyDescent="0.25"/>
    <row r="2015" ht="21" hidden="1" customHeight="1" x14ac:dyDescent="0.25"/>
    <row r="2016" ht="21" hidden="1" customHeight="1" x14ac:dyDescent="0.25"/>
    <row r="2017" ht="21" hidden="1" customHeight="1" x14ac:dyDescent="0.25"/>
    <row r="2018" ht="21" hidden="1" customHeight="1" x14ac:dyDescent="0.25"/>
    <row r="2019" ht="21" hidden="1" customHeight="1" x14ac:dyDescent="0.25"/>
    <row r="2020" ht="21" hidden="1" customHeight="1" x14ac:dyDescent="0.25"/>
    <row r="2021" ht="21" hidden="1" customHeight="1" x14ac:dyDescent="0.25"/>
    <row r="2022" ht="21" hidden="1" customHeight="1" x14ac:dyDescent="0.25"/>
    <row r="2023" ht="21" hidden="1" customHeight="1" x14ac:dyDescent="0.25"/>
    <row r="2024" ht="21" hidden="1" customHeight="1" x14ac:dyDescent="0.25"/>
    <row r="2025" ht="21" hidden="1" customHeight="1" x14ac:dyDescent="0.25"/>
    <row r="2026" ht="21" hidden="1" customHeight="1" x14ac:dyDescent="0.25"/>
    <row r="2027" ht="21" hidden="1" customHeight="1" x14ac:dyDescent="0.25"/>
    <row r="2028" ht="21" hidden="1" customHeight="1" x14ac:dyDescent="0.25"/>
    <row r="2029" ht="21" hidden="1" customHeight="1" x14ac:dyDescent="0.25"/>
    <row r="2030" ht="21" hidden="1" customHeight="1" x14ac:dyDescent="0.25"/>
    <row r="2031" ht="21" hidden="1" customHeight="1" x14ac:dyDescent="0.25"/>
    <row r="2032" ht="21" hidden="1" customHeight="1" x14ac:dyDescent="0.25"/>
    <row r="2033" ht="21" hidden="1" customHeight="1" x14ac:dyDescent="0.25"/>
    <row r="2034" ht="21" hidden="1" customHeight="1" x14ac:dyDescent="0.25"/>
    <row r="2035" ht="21" hidden="1" customHeight="1" x14ac:dyDescent="0.25"/>
    <row r="2036" ht="21" hidden="1" customHeight="1" x14ac:dyDescent="0.25"/>
    <row r="2037" ht="21" hidden="1" customHeight="1" x14ac:dyDescent="0.25"/>
    <row r="2038" ht="21" hidden="1" customHeight="1" x14ac:dyDescent="0.25"/>
    <row r="2039" ht="21" hidden="1" customHeight="1" x14ac:dyDescent="0.25"/>
    <row r="2040" ht="21" hidden="1" customHeight="1" x14ac:dyDescent="0.25"/>
    <row r="2041" ht="21" hidden="1" customHeight="1" x14ac:dyDescent="0.25"/>
    <row r="2042" ht="21" hidden="1" customHeight="1" x14ac:dyDescent="0.25"/>
    <row r="2043" ht="21" hidden="1" customHeight="1" x14ac:dyDescent="0.25"/>
    <row r="2044" ht="21" hidden="1" customHeight="1" x14ac:dyDescent="0.25"/>
    <row r="2045" ht="21" hidden="1" customHeight="1" x14ac:dyDescent="0.25"/>
    <row r="2046" ht="21" hidden="1" customHeight="1" x14ac:dyDescent="0.25"/>
    <row r="2047" ht="21" hidden="1" customHeight="1" x14ac:dyDescent="0.25"/>
    <row r="2048" ht="21" hidden="1" customHeight="1" x14ac:dyDescent="0.25"/>
    <row r="2049" ht="21" hidden="1" customHeight="1" x14ac:dyDescent="0.25"/>
    <row r="2050" ht="21" hidden="1" customHeight="1" x14ac:dyDescent="0.25"/>
    <row r="2051" ht="21" hidden="1" customHeight="1" x14ac:dyDescent="0.25"/>
    <row r="2052" ht="21" hidden="1" customHeight="1" x14ac:dyDescent="0.25"/>
    <row r="2053" ht="21" hidden="1" customHeight="1" x14ac:dyDescent="0.25"/>
    <row r="2054" ht="21" hidden="1" customHeight="1" x14ac:dyDescent="0.25"/>
    <row r="2055" ht="21" hidden="1" customHeight="1" x14ac:dyDescent="0.25"/>
    <row r="2056" ht="21" hidden="1" customHeight="1" x14ac:dyDescent="0.25"/>
    <row r="2057" ht="21" hidden="1" customHeight="1" x14ac:dyDescent="0.25"/>
    <row r="2058" ht="21" hidden="1" customHeight="1" x14ac:dyDescent="0.25"/>
    <row r="2059" ht="21" hidden="1" customHeight="1" x14ac:dyDescent="0.25"/>
    <row r="2060" ht="21" hidden="1" customHeight="1" x14ac:dyDescent="0.25"/>
    <row r="2061" ht="21" hidden="1" customHeight="1" x14ac:dyDescent="0.25"/>
    <row r="2062" ht="21" hidden="1" customHeight="1" x14ac:dyDescent="0.25"/>
    <row r="2063" ht="21" hidden="1" customHeight="1" x14ac:dyDescent="0.25"/>
    <row r="2064" ht="21" hidden="1" customHeight="1" x14ac:dyDescent="0.25"/>
    <row r="2065" ht="21" hidden="1" customHeight="1" x14ac:dyDescent="0.25"/>
    <row r="2066" ht="21" hidden="1" customHeight="1" x14ac:dyDescent="0.25"/>
    <row r="2067" ht="21" hidden="1" customHeight="1" x14ac:dyDescent="0.25"/>
    <row r="2068" ht="21" hidden="1" customHeight="1" x14ac:dyDescent="0.25"/>
    <row r="2069" ht="21" hidden="1" customHeight="1" x14ac:dyDescent="0.25"/>
    <row r="2070" ht="21" hidden="1" customHeight="1" x14ac:dyDescent="0.25"/>
    <row r="2071" ht="21" hidden="1" customHeight="1" x14ac:dyDescent="0.25"/>
    <row r="2072" ht="21" hidden="1" customHeight="1" x14ac:dyDescent="0.25"/>
    <row r="2073" ht="21" hidden="1" customHeight="1" x14ac:dyDescent="0.25"/>
    <row r="2074" ht="21" hidden="1" customHeight="1" x14ac:dyDescent="0.25"/>
    <row r="2075" ht="21" hidden="1" customHeight="1" x14ac:dyDescent="0.25"/>
    <row r="2076" ht="21" hidden="1" customHeight="1" x14ac:dyDescent="0.25"/>
    <row r="2077" ht="21" hidden="1" customHeight="1" x14ac:dyDescent="0.25"/>
    <row r="2078" ht="21" hidden="1" customHeight="1" x14ac:dyDescent="0.25"/>
    <row r="2079" ht="21" hidden="1" customHeight="1" x14ac:dyDescent="0.25"/>
    <row r="2080" ht="21" hidden="1" customHeight="1" x14ac:dyDescent="0.25"/>
    <row r="2081" ht="21" hidden="1" customHeight="1" x14ac:dyDescent="0.25"/>
    <row r="2082" ht="21" hidden="1" customHeight="1" x14ac:dyDescent="0.25"/>
    <row r="2083" ht="21" hidden="1" customHeight="1" x14ac:dyDescent="0.25"/>
    <row r="2084" ht="21" hidden="1" customHeight="1" x14ac:dyDescent="0.25"/>
    <row r="2085" ht="21" hidden="1" customHeight="1" x14ac:dyDescent="0.25"/>
    <row r="2086" ht="21" hidden="1" customHeight="1" x14ac:dyDescent="0.25"/>
    <row r="2087" ht="21" hidden="1" customHeight="1" x14ac:dyDescent="0.25"/>
    <row r="2088" ht="21" hidden="1" customHeight="1" x14ac:dyDescent="0.25"/>
    <row r="2089" ht="21" hidden="1" customHeight="1" x14ac:dyDescent="0.25"/>
    <row r="2090" ht="21" hidden="1" customHeight="1" x14ac:dyDescent="0.25"/>
    <row r="2091" ht="21" hidden="1" customHeight="1" x14ac:dyDescent="0.25"/>
    <row r="2092" ht="21" hidden="1" customHeight="1" x14ac:dyDescent="0.25"/>
    <row r="2093" ht="21" hidden="1" customHeight="1" x14ac:dyDescent="0.25"/>
    <row r="2094" ht="21" hidden="1" customHeight="1" x14ac:dyDescent="0.25"/>
    <row r="2095" ht="21" hidden="1" customHeight="1" x14ac:dyDescent="0.25"/>
    <row r="2096" ht="21" hidden="1" customHeight="1" x14ac:dyDescent="0.25"/>
    <row r="2097" ht="21" hidden="1" customHeight="1" x14ac:dyDescent="0.25"/>
    <row r="2098" ht="21" hidden="1" customHeight="1" x14ac:dyDescent="0.25"/>
    <row r="2099" ht="21" hidden="1" customHeight="1" x14ac:dyDescent="0.25"/>
    <row r="2100" ht="21" hidden="1" customHeight="1" x14ac:dyDescent="0.25"/>
    <row r="2101" ht="21" hidden="1" customHeight="1" x14ac:dyDescent="0.25"/>
    <row r="2102" ht="21" hidden="1" customHeight="1" x14ac:dyDescent="0.25"/>
    <row r="2103" ht="21" hidden="1" customHeight="1" x14ac:dyDescent="0.25"/>
    <row r="2104" ht="21" hidden="1" customHeight="1" x14ac:dyDescent="0.25"/>
    <row r="2105" ht="21" hidden="1" customHeight="1" x14ac:dyDescent="0.25"/>
    <row r="2106" ht="21" hidden="1" customHeight="1" x14ac:dyDescent="0.25"/>
    <row r="2107" ht="21" hidden="1" customHeight="1" x14ac:dyDescent="0.25"/>
    <row r="2108" ht="21" hidden="1" customHeight="1" x14ac:dyDescent="0.25"/>
    <row r="2109" ht="21" hidden="1" customHeight="1" x14ac:dyDescent="0.25"/>
    <row r="2110" ht="21" hidden="1" customHeight="1" x14ac:dyDescent="0.25"/>
    <row r="2111" ht="21" hidden="1" customHeight="1" x14ac:dyDescent="0.25"/>
    <row r="2112" ht="21" hidden="1" customHeight="1" x14ac:dyDescent="0.25"/>
    <row r="2113" ht="21" hidden="1" customHeight="1" x14ac:dyDescent="0.25"/>
    <row r="2114" ht="21" hidden="1" customHeight="1" x14ac:dyDescent="0.25"/>
    <row r="2115" ht="21" hidden="1" customHeight="1" x14ac:dyDescent="0.25"/>
    <row r="2116" ht="21" hidden="1" customHeight="1" x14ac:dyDescent="0.25"/>
    <row r="2117" ht="21" hidden="1" customHeight="1" x14ac:dyDescent="0.25"/>
    <row r="2118" ht="21" hidden="1" customHeight="1" x14ac:dyDescent="0.25"/>
    <row r="2119" ht="21" hidden="1" customHeight="1" x14ac:dyDescent="0.25"/>
    <row r="2120" ht="21" hidden="1" customHeight="1" x14ac:dyDescent="0.25"/>
    <row r="2121" ht="21" hidden="1" customHeight="1" x14ac:dyDescent="0.25"/>
    <row r="2122" ht="21" hidden="1" customHeight="1" x14ac:dyDescent="0.25"/>
    <row r="2123" ht="21" hidden="1" customHeight="1" x14ac:dyDescent="0.25"/>
    <row r="2124" ht="21" hidden="1" customHeight="1" x14ac:dyDescent="0.25"/>
    <row r="2125" ht="21" hidden="1" customHeight="1" x14ac:dyDescent="0.25"/>
    <row r="2126" ht="21" hidden="1" customHeight="1" x14ac:dyDescent="0.25"/>
    <row r="2127" ht="21" hidden="1" customHeight="1" x14ac:dyDescent="0.25"/>
    <row r="2128" ht="21" hidden="1" customHeight="1" x14ac:dyDescent="0.25"/>
    <row r="2129" ht="21" hidden="1" customHeight="1" x14ac:dyDescent="0.25"/>
    <row r="2130" ht="21" hidden="1" customHeight="1" x14ac:dyDescent="0.25"/>
    <row r="2131" ht="21" hidden="1" customHeight="1" x14ac:dyDescent="0.25"/>
    <row r="2132" ht="21" hidden="1" customHeight="1" x14ac:dyDescent="0.25"/>
    <row r="2133" ht="21" hidden="1" customHeight="1" x14ac:dyDescent="0.25"/>
    <row r="2134" ht="21" hidden="1" customHeight="1" x14ac:dyDescent="0.25"/>
    <row r="2135" ht="21" hidden="1" customHeight="1" x14ac:dyDescent="0.25"/>
    <row r="2136" ht="21" hidden="1" customHeight="1" x14ac:dyDescent="0.25"/>
    <row r="2137" ht="21" hidden="1" customHeight="1" x14ac:dyDescent="0.25"/>
    <row r="2138" ht="21" hidden="1" customHeight="1" x14ac:dyDescent="0.25"/>
    <row r="2139" ht="21" hidden="1" customHeight="1" x14ac:dyDescent="0.25"/>
    <row r="2140" ht="21" hidden="1" customHeight="1" x14ac:dyDescent="0.25"/>
    <row r="2141" ht="21" hidden="1" customHeight="1" x14ac:dyDescent="0.25"/>
    <row r="2142" ht="21" hidden="1" customHeight="1" x14ac:dyDescent="0.25"/>
    <row r="2143" ht="21" hidden="1" customHeight="1" x14ac:dyDescent="0.25"/>
    <row r="2144" ht="21" hidden="1" customHeight="1" x14ac:dyDescent="0.25"/>
    <row r="2145" ht="21" hidden="1" customHeight="1" x14ac:dyDescent="0.25"/>
    <row r="2146" ht="21" hidden="1" customHeight="1" x14ac:dyDescent="0.25"/>
    <row r="2147" ht="21" hidden="1" customHeight="1" x14ac:dyDescent="0.25"/>
    <row r="2148" ht="21" hidden="1" customHeight="1" x14ac:dyDescent="0.25"/>
    <row r="2149" ht="21" hidden="1" customHeight="1" x14ac:dyDescent="0.25"/>
    <row r="2150" ht="21" hidden="1" customHeight="1" x14ac:dyDescent="0.25"/>
    <row r="2151" ht="21" hidden="1" customHeight="1" x14ac:dyDescent="0.25"/>
    <row r="2152" ht="21" hidden="1" customHeight="1" x14ac:dyDescent="0.25"/>
    <row r="2153" ht="21" hidden="1" customHeight="1" x14ac:dyDescent="0.25"/>
    <row r="2154" ht="21" hidden="1" customHeight="1" x14ac:dyDescent="0.25"/>
    <row r="2155" ht="21" hidden="1" customHeight="1" x14ac:dyDescent="0.25"/>
    <row r="2156" ht="21" hidden="1" customHeight="1" x14ac:dyDescent="0.25"/>
    <row r="2157" ht="21" hidden="1" customHeight="1" x14ac:dyDescent="0.25"/>
    <row r="2158" ht="21" hidden="1" customHeight="1" x14ac:dyDescent="0.25"/>
    <row r="2159" ht="21" hidden="1" customHeight="1" x14ac:dyDescent="0.25"/>
    <row r="2160" ht="21" hidden="1" customHeight="1" x14ac:dyDescent="0.25"/>
    <row r="2161" ht="21" hidden="1" customHeight="1" x14ac:dyDescent="0.25"/>
    <row r="2162" ht="21" hidden="1" customHeight="1" x14ac:dyDescent="0.25"/>
    <row r="2163" ht="21" hidden="1" customHeight="1" x14ac:dyDescent="0.25"/>
    <row r="2164" ht="21" hidden="1" customHeight="1" x14ac:dyDescent="0.25"/>
    <row r="2165" ht="21" hidden="1" customHeight="1" x14ac:dyDescent="0.25"/>
    <row r="2166" ht="21" hidden="1" customHeight="1" x14ac:dyDescent="0.25"/>
    <row r="2167" ht="21" hidden="1" customHeight="1" x14ac:dyDescent="0.25"/>
    <row r="2168" ht="21" hidden="1" customHeight="1" x14ac:dyDescent="0.25"/>
    <row r="2169" ht="21" hidden="1" customHeight="1" x14ac:dyDescent="0.25"/>
    <row r="2170" ht="21" hidden="1" customHeight="1" x14ac:dyDescent="0.25"/>
    <row r="2171" ht="21" hidden="1" customHeight="1" x14ac:dyDescent="0.25"/>
    <row r="2172" ht="21" hidden="1" customHeight="1" x14ac:dyDescent="0.25"/>
    <row r="2173" ht="21" hidden="1" customHeight="1" x14ac:dyDescent="0.25"/>
    <row r="2174" ht="21" hidden="1" customHeight="1" x14ac:dyDescent="0.25"/>
    <row r="2175" ht="21" hidden="1" customHeight="1" x14ac:dyDescent="0.25"/>
    <row r="2176" ht="21" hidden="1" customHeight="1" x14ac:dyDescent="0.25"/>
    <row r="2177" ht="21" hidden="1" customHeight="1" x14ac:dyDescent="0.25"/>
    <row r="2178" ht="21" hidden="1" customHeight="1" x14ac:dyDescent="0.25"/>
    <row r="2179" ht="21" hidden="1" customHeight="1" x14ac:dyDescent="0.25"/>
    <row r="2180" ht="21" hidden="1" customHeight="1" x14ac:dyDescent="0.25"/>
    <row r="2181" ht="21" hidden="1" customHeight="1" x14ac:dyDescent="0.25"/>
    <row r="2182" ht="21" hidden="1" customHeight="1" x14ac:dyDescent="0.25"/>
    <row r="2183" ht="21" hidden="1" customHeight="1" x14ac:dyDescent="0.25"/>
    <row r="2184" ht="21" hidden="1" customHeight="1" x14ac:dyDescent="0.25"/>
    <row r="2185" ht="21" hidden="1" customHeight="1" x14ac:dyDescent="0.25"/>
    <row r="2186" ht="21" hidden="1" customHeight="1" x14ac:dyDescent="0.25"/>
    <row r="2187" ht="21" hidden="1" customHeight="1" x14ac:dyDescent="0.25"/>
    <row r="2188" ht="21" hidden="1" customHeight="1" x14ac:dyDescent="0.25"/>
    <row r="2189" ht="21" hidden="1" customHeight="1" x14ac:dyDescent="0.25"/>
    <row r="2190" ht="21" hidden="1" customHeight="1" x14ac:dyDescent="0.25"/>
    <row r="2191" ht="21" hidden="1" customHeight="1" x14ac:dyDescent="0.25"/>
    <row r="2192" ht="21" hidden="1" customHeight="1" x14ac:dyDescent="0.25"/>
    <row r="2193" ht="21" hidden="1" customHeight="1" x14ac:dyDescent="0.25"/>
    <row r="2194" ht="21" hidden="1" customHeight="1" x14ac:dyDescent="0.25"/>
    <row r="2195" ht="21" hidden="1" customHeight="1" x14ac:dyDescent="0.25"/>
    <row r="2196" ht="21" hidden="1" customHeight="1" x14ac:dyDescent="0.25"/>
    <row r="2197" ht="21" hidden="1" customHeight="1" x14ac:dyDescent="0.25"/>
    <row r="2198" ht="21" hidden="1" customHeight="1" x14ac:dyDescent="0.25"/>
    <row r="2199" ht="21" hidden="1" customHeight="1" x14ac:dyDescent="0.25"/>
    <row r="2200" ht="21" hidden="1" customHeight="1" x14ac:dyDescent="0.25"/>
    <row r="2201" ht="21" hidden="1" customHeight="1" x14ac:dyDescent="0.25"/>
    <row r="2202" ht="21" hidden="1" customHeight="1" x14ac:dyDescent="0.25"/>
    <row r="2203" ht="21" hidden="1" customHeight="1" x14ac:dyDescent="0.25"/>
    <row r="2204" ht="21" hidden="1" customHeight="1" x14ac:dyDescent="0.25"/>
    <row r="2205" ht="21" hidden="1" customHeight="1" x14ac:dyDescent="0.25"/>
    <row r="2206" ht="21" hidden="1" customHeight="1" x14ac:dyDescent="0.25"/>
    <row r="2207" ht="21" hidden="1" customHeight="1" x14ac:dyDescent="0.25"/>
    <row r="2208" ht="21" hidden="1" customHeight="1" x14ac:dyDescent="0.25"/>
    <row r="2209" ht="21" hidden="1" customHeight="1" x14ac:dyDescent="0.25"/>
    <row r="2210" ht="21" hidden="1" customHeight="1" x14ac:dyDescent="0.25"/>
    <row r="2211" ht="21" hidden="1" customHeight="1" x14ac:dyDescent="0.25"/>
    <row r="2212" ht="21" hidden="1" customHeight="1" x14ac:dyDescent="0.25"/>
    <row r="2213" ht="21" hidden="1" customHeight="1" x14ac:dyDescent="0.25"/>
    <row r="2214" ht="21" hidden="1" customHeight="1" x14ac:dyDescent="0.25"/>
    <row r="2215" ht="21" hidden="1" customHeight="1" x14ac:dyDescent="0.25"/>
    <row r="2216" ht="21" hidden="1" customHeight="1" x14ac:dyDescent="0.25"/>
    <row r="2217" ht="21" hidden="1" customHeight="1" x14ac:dyDescent="0.25"/>
    <row r="2218" ht="21" hidden="1" customHeight="1" x14ac:dyDescent="0.25"/>
    <row r="2219" ht="21" hidden="1" customHeight="1" x14ac:dyDescent="0.25"/>
    <row r="2220" ht="21" hidden="1" customHeight="1" x14ac:dyDescent="0.25"/>
    <row r="2221" ht="21" hidden="1" customHeight="1" x14ac:dyDescent="0.25"/>
    <row r="2222" ht="21" hidden="1" customHeight="1" x14ac:dyDescent="0.25"/>
    <row r="2223" ht="21" hidden="1" customHeight="1" x14ac:dyDescent="0.25"/>
    <row r="2224" ht="21" hidden="1" customHeight="1" x14ac:dyDescent="0.25"/>
    <row r="2225" ht="21" hidden="1" customHeight="1" x14ac:dyDescent="0.25"/>
    <row r="2226" ht="21" hidden="1" customHeight="1" x14ac:dyDescent="0.25"/>
    <row r="2227" ht="21" hidden="1" customHeight="1" x14ac:dyDescent="0.25"/>
    <row r="2228" ht="21" hidden="1" customHeight="1" x14ac:dyDescent="0.25"/>
    <row r="2229" ht="21" hidden="1" customHeight="1" x14ac:dyDescent="0.25"/>
    <row r="2230" ht="21" hidden="1" customHeight="1" x14ac:dyDescent="0.25"/>
    <row r="2231" ht="21" hidden="1" customHeight="1" x14ac:dyDescent="0.25"/>
    <row r="2232" ht="21" hidden="1" customHeight="1" x14ac:dyDescent="0.25"/>
    <row r="2233" ht="21" hidden="1" customHeight="1" x14ac:dyDescent="0.25"/>
    <row r="2234" ht="21" hidden="1" customHeight="1" x14ac:dyDescent="0.25"/>
    <row r="2235" ht="21" hidden="1" customHeight="1" x14ac:dyDescent="0.25"/>
    <row r="2236" ht="21" hidden="1" customHeight="1" x14ac:dyDescent="0.25"/>
    <row r="2237" ht="21" hidden="1" customHeight="1" x14ac:dyDescent="0.25"/>
    <row r="2238" ht="21" hidden="1" customHeight="1" x14ac:dyDescent="0.25"/>
    <row r="2239" ht="21" hidden="1" customHeight="1" x14ac:dyDescent="0.25"/>
    <row r="2240" ht="21" hidden="1" customHeight="1" x14ac:dyDescent="0.25"/>
    <row r="2241" ht="21" hidden="1" customHeight="1" x14ac:dyDescent="0.25"/>
    <row r="2242" ht="21" hidden="1" customHeight="1" x14ac:dyDescent="0.25"/>
    <row r="2243" ht="21" hidden="1" customHeight="1" x14ac:dyDescent="0.25"/>
    <row r="2244" ht="21" hidden="1" customHeight="1" x14ac:dyDescent="0.25"/>
    <row r="2245" ht="21" hidden="1" customHeight="1" x14ac:dyDescent="0.25"/>
    <row r="2246" ht="21" hidden="1" customHeight="1" x14ac:dyDescent="0.25"/>
    <row r="2247" ht="21" hidden="1" customHeight="1" x14ac:dyDescent="0.25"/>
    <row r="2248" ht="21" hidden="1" customHeight="1" x14ac:dyDescent="0.25"/>
    <row r="2249" ht="21" hidden="1" customHeight="1" x14ac:dyDescent="0.25"/>
    <row r="2250" ht="21" hidden="1" customHeight="1" x14ac:dyDescent="0.25"/>
    <row r="2251" ht="21" hidden="1" customHeight="1" x14ac:dyDescent="0.25"/>
    <row r="2252" ht="21" hidden="1" customHeight="1" x14ac:dyDescent="0.25"/>
    <row r="2253" ht="21" hidden="1" customHeight="1" x14ac:dyDescent="0.25"/>
    <row r="2254" ht="21" hidden="1" customHeight="1" x14ac:dyDescent="0.25"/>
    <row r="2255" ht="21" hidden="1" customHeight="1" x14ac:dyDescent="0.25"/>
    <row r="2256" ht="21" hidden="1" customHeight="1" x14ac:dyDescent="0.25"/>
    <row r="2257" ht="21" hidden="1" customHeight="1" x14ac:dyDescent="0.25"/>
    <row r="2258" ht="21" hidden="1" customHeight="1" x14ac:dyDescent="0.25"/>
    <row r="2259" ht="21" hidden="1" customHeight="1" x14ac:dyDescent="0.25"/>
    <row r="2260" ht="21" hidden="1" customHeight="1" x14ac:dyDescent="0.25"/>
    <row r="2261" ht="21" hidden="1" customHeight="1" x14ac:dyDescent="0.25"/>
    <row r="2262" ht="21" hidden="1" customHeight="1" x14ac:dyDescent="0.25"/>
    <row r="2263" ht="21" hidden="1" customHeight="1" x14ac:dyDescent="0.25"/>
    <row r="2264" ht="21" hidden="1" customHeight="1" x14ac:dyDescent="0.25"/>
    <row r="2265" ht="21" hidden="1" customHeight="1" x14ac:dyDescent="0.25"/>
    <row r="2266" ht="21" hidden="1" customHeight="1" x14ac:dyDescent="0.25"/>
    <row r="2267" ht="21" hidden="1" customHeight="1" x14ac:dyDescent="0.25"/>
    <row r="2268" ht="21" hidden="1" customHeight="1" x14ac:dyDescent="0.25"/>
    <row r="2269" ht="21" hidden="1" customHeight="1" x14ac:dyDescent="0.25"/>
    <row r="2270" ht="21" hidden="1" customHeight="1" x14ac:dyDescent="0.25"/>
    <row r="2271" ht="21" hidden="1" customHeight="1" x14ac:dyDescent="0.25"/>
    <row r="2272" ht="21" hidden="1" customHeight="1" x14ac:dyDescent="0.25"/>
    <row r="2273" ht="21" hidden="1" customHeight="1" x14ac:dyDescent="0.25"/>
    <row r="2274" ht="21" hidden="1" customHeight="1" x14ac:dyDescent="0.25"/>
    <row r="2275" ht="21" hidden="1" customHeight="1" x14ac:dyDescent="0.25"/>
    <row r="2276" ht="21" hidden="1" customHeight="1" x14ac:dyDescent="0.25"/>
    <row r="2277" ht="21" hidden="1" customHeight="1" x14ac:dyDescent="0.25"/>
    <row r="2278" ht="21" hidden="1" customHeight="1" x14ac:dyDescent="0.25"/>
    <row r="2279" ht="21" hidden="1" customHeight="1" x14ac:dyDescent="0.25"/>
    <row r="2280" ht="21" hidden="1" customHeight="1" x14ac:dyDescent="0.25"/>
    <row r="2281" ht="21" hidden="1" customHeight="1" x14ac:dyDescent="0.25"/>
    <row r="2282" ht="21" hidden="1" customHeight="1" x14ac:dyDescent="0.25"/>
    <row r="2283" ht="21" hidden="1" customHeight="1" x14ac:dyDescent="0.25"/>
    <row r="2284" ht="21" hidden="1" customHeight="1" x14ac:dyDescent="0.25"/>
    <row r="2285" ht="21" hidden="1" customHeight="1" x14ac:dyDescent="0.25"/>
    <row r="2286" ht="21" hidden="1" customHeight="1" x14ac:dyDescent="0.25"/>
    <row r="2287" ht="21" hidden="1" customHeight="1" x14ac:dyDescent="0.25"/>
    <row r="2288" ht="21" hidden="1" customHeight="1" x14ac:dyDescent="0.25"/>
    <row r="2289" ht="21" hidden="1" customHeight="1" x14ac:dyDescent="0.25"/>
    <row r="2290" ht="21" hidden="1" customHeight="1" x14ac:dyDescent="0.25"/>
    <row r="2291" ht="21" hidden="1" customHeight="1" x14ac:dyDescent="0.25"/>
    <row r="2292" ht="21" hidden="1" customHeight="1" x14ac:dyDescent="0.25"/>
    <row r="2293" ht="21" hidden="1" customHeight="1" x14ac:dyDescent="0.25"/>
    <row r="2294" ht="21" hidden="1" customHeight="1" x14ac:dyDescent="0.25"/>
    <row r="2295" ht="21" hidden="1" customHeight="1" x14ac:dyDescent="0.25"/>
    <row r="2296" ht="21" hidden="1" customHeight="1" x14ac:dyDescent="0.25"/>
    <row r="2297" ht="21" hidden="1" customHeight="1" x14ac:dyDescent="0.25"/>
    <row r="2298" ht="21" hidden="1" customHeight="1" x14ac:dyDescent="0.25"/>
    <row r="2299" ht="21" hidden="1" customHeight="1" x14ac:dyDescent="0.25"/>
    <row r="2300" ht="21" hidden="1" customHeight="1" x14ac:dyDescent="0.25"/>
    <row r="2301" ht="21" hidden="1" customHeight="1" x14ac:dyDescent="0.25"/>
    <row r="2302" ht="21" hidden="1" customHeight="1" x14ac:dyDescent="0.25"/>
    <row r="2303" ht="21" hidden="1" customHeight="1" x14ac:dyDescent="0.25"/>
    <row r="2304" ht="21" hidden="1" customHeight="1" x14ac:dyDescent="0.25"/>
    <row r="2305" ht="21" hidden="1" customHeight="1" x14ac:dyDescent="0.25"/>
    <row r="2306" ht="21" hidden="1" customHeight="1" x14ac:dyDescent="0.25"/>
    <row r="2307" ht="21" hidden="1" customHeight="1" x14ac:dyDescent="0.25"/>
    <row r="2308" ht="21" hidden="1" customHeight="1" x14ac:dyDescent="0.25"/>
    <row r="2309" ht="21" hidden="1" customHeight="1" x14ac:dyDescent="0.25"/>
    <row r="2310" ht="21" hidden="1" customHeight="1" x14ac:dyDescent="0.25"/>
    <row r="2311" ht="21" hidden="1" customHeight="1" x14ac:dyDescent="0.25"/>
    <row r="2312" ht="21" hidden="1" customHeight="1" x14ac:dyDescent="0.25"/>
    <row r="2313" ht="21" hidden="1" customHeight="1" x14ac:dyDescent="0.25"/>
    <row r="2314" ht="21" hidden="1" customHeight="1" x14ac:dyDescent="0.25"/>
    <row r="2315" ht="21" hidden="1" customHeight="1" x14ac:dyDescent="0.25"/>
    <row r="2316" ht="21" hidden="1" customHeight="1" x14ac:dyDescent="0.25"/>
    <row r="2317" ht="21" hidden="1" customHeight="1" x14ac:dyDescent="0.25"/>
    <row r="2318" ht="21" hidden="1" customHeight="1" x14ac:dyDescent="0.25"/>
    <row r="2319" ht="21" hidden="1" customHeight="1" x14ac:dyDescent="0.25"/>
    <row r="2320" ht="21" hidden="1" customHeight="1" x14ac:dyDescent="0.25"/>
    <row r="2321" ht="21" hidden="1" customHeight="1" x14ac:dyDescent="0.25"/>
    <row r="2322" ht="21" hidden="1" customHeight="1" x14ac:dyDescent="0.25"/>
    <row r="2323" ht="21" hidden="1" customHeight="1" x14ac:dyDescent="0.25"/>
    <row r="2324" ht="21" hidden="1" customHeight="1" x14ac:dyDescent="0.25"/>
    <row r="2325" ht="21" hidden="1" customHeight="1" x14ac:dyDescent="0.25"/>
    <row r="2326" ht="21" hidden="1" customHeight="1" x14ac:dyDescent="0.25"/>
    <row r="2327" ht="21" hidden="1" customHeight="1" x14ac:dyDescent="0.25"/>
    <row r="2328" ht="21" hidden="1" customHeight="1" x14ac:dyDescent="0.25"/>
    <row r="2329" ht="21" hidden="1" customHeight="1" x14ac:dyDescent="0.25"/>
    <row r="2330" ht="21" hidden="1" customHeight="1" x14ac:dyDescent="0.25"/>
    <row r="2331" ht="21" hidden="1" customHeight="1" x14ac:dyDescent="0.25"/>
    <row r="2332" ht="21" hidden="1" customHeight="1" x14ac:dyDescent="0.25"/>
    <row r="2333" ht="21" hidden="1" customHeight="1" x14ac:dyDescent="0.25"/>
    <row r="2334" ht="21" hidden="1" customHeight="1" x14ac:dyDescent="0.25"/>
    <row r="2335" ht="21" hidden="1" customHeight="1" x14ac:dyDescent="0.25"/>
    <row r="2336" ht="21" hidden="1" customHeight="1" x14ac:dyDescent="0.25"/>
    <row r="2337" ht="21" hidden="1" customHeight="1" x14ac:dyDescent="0.25"/>
    <row r="2338" ht="21" hidden="1" customHeight="1" x14ac:dyDescent="0.25"/>
    <row r="2339" ht="21" hidden="1" customHeight="1" x14ac:dyDescent="0.25"/>
    <row r="2340" ht="21" hidden="1" customHeight="1" x14ac:dyDescent="0.25"/>
    <row r="2341" ht="21" hidden="1" customHeight="1" x14ac:dyDescent="0.25"/>
    <row r="2342" ht="21" hidden="1" customHeight="1" x14ac:dyDescent="0.25"/>
    <row r="2343" ht="21" hidden="1" customHeight="1" x14ac:dyDescent="0.25"/>
    <row r="2344" ht="21" hidden="1" customHeight="1" x14ac:dyDescent="0.25"/>
    <row r="2345" ht="21" hidden="1" customHeight="1" x14ac:dyDescent="0.25"/>
    <row r="2346" ht="21" hidden="1" customHeight="1" x14ac:dyDescent="0.25"/>
    <row r="2347" ht="21" hidden="1" customHeight="1" x14ac:dyDescent="0.25"/>
    <row r="2348" ht="21" hidden="1" customHeight="1" x14ac:dyDescent="0.25"/>
    <row r="2349" ht="21" hidden="1" customHeight="1" x14ac:dyDescent="0.25"/>
    <row r="2350" ht="21" hidden="1" customHeight="1" x14ac:dyDescent="0.25"/>
    <row r="2351" ht="21" hidden="1" customHeight="1" x14ac:dyDescent="0.25"/>
    <row r="2352" ht="21" hidden="1" customHeight="1" x14ac:dyDescent="0.25"/>
    <row r="2353" ht="21" hidden="1" customHeight="1" x14ac:dyDescent="0.25"/>
    <row r="2354" ht="21" hidden="1" customHeight="1" x14ac:dyDescent="0.25"/>
    <row r="2355" ht="21" hidden="1" customHeight="1" x14ac:dyDescent="0.25"/>
    <row r="2356" ht="21" hidden="1" customHeight="1" x14ac:dyDescent="0.25"/>
    <row r="2357" ht="21" hidden="1" customHeight="1" x14ac:dyDescent="0.25"/>
    <row r="2358" ht="21" hidden="1" customHeight="1" x14ac:dyDescent="0.25"/>
    <row r="2359" ht="21" hidden="1" customHeight="1" x14ac:dyDescent="0.25"/>
    <row r="2360" ht="21" hidden="1" customHeight="1" x14ac:dyDescent="0.25"/>
    <row r="2361" ht="21" hidden="1" customHeight="1" x14ac:dyDescent="0.25"/>
    <row r="2362" ht="21" hidden="1" customHeight="1" x14ac:dyDescent="0.25"/>
    <row r="2363" ht="21" hidden="1" customHeight="1" x14ac:dyDescent="0.25"/>
    <row r="2364" ht="21" hidden="1" customHeight="1" x14ac:dyDescent="0.25"/>
    <row r="2365" ht="21" hidden="1" customHeight="1" x14ac:dyDescent="0.25"/>
    <row r="2366" ht="21" hidden="1" customHeight="1" x14ac:dyDescent="0.25"/>
    <row r="2367" ht="21" hidden="1" customHeight="1" x14ac:dyDescent="0.25"/>
    <row r="2368" ht="21" hidden="1" customHeight="1" x14ac:dyDescent="0.25"/>
    <row r="2369" ht="21" hidden="1" customHeight="1" x14ac:dyDescent="0.25"/>
    <row r="2370" ht="21" hidden="1" customHeight="1" x14ac:dyDescent="0.25"/>
    <row r="2371" ht="21" hidden="1" customHeight="1" x14ac:dyDescent="0.25"/>
    <row r="2372" ht="21" hidden="1" customHeight="1" x14ac:dyDescent="0.25"/>
    <row r="2373" ht="21" hidden="1" customHeight="1" x14ac:dyDescent="0.25"/>
    <row r="2374" ht="21" hidden="1" customHeight="1" x14ac:dyDescent="0.25"/>
    <row r="2375" ht="21" hidden="1" customHeight="1" x14ac:dyDescent="0.25"/>
    <row r="2376" ht="21" hidden="1" customHeight="1" x14ac:dyDescent="0.25"/>
    <row r="2377" ht="21" hidden="1" customHeight="1" x14ac:dyDescent="0.25"/>
    <row r="2378" ht="21" hidden="1" customHeight="1" x14ac:dyDescent="0.25"/>
    <row r="2379" ht="21" hidden="1" customHeight="1" x14ac:dyDescent="0.25"/>
    <row r="2380" ht="21" hidden="1" customHeight="1" x14ac:dyDescent="0.25"/>
    <row r="2381" ht="21" hidden="1" customHeight="1" x14ac:dyDescent="0.25"/>
    <row r="2382" ht="21" hidden="1" customHeight="1" x14ac:dyDescent="0.25"/>
    <row r="2383" ht="21" hidden="1" customHeight="1" x14ac:dyDescent="0.25"/>
    <row r="2384" ht="21" hidden="1" customHeight="1" x14ac:dyDescent="0.25"/>
    <row r="2385" ht="21" hidden="1" customHeight="1" x14ac:dyDescent="0.25"/>
    <row r="2386" ht="21" hidden="1" customHeight="1" x14ac:dyDescent="0.25"/>
    <row r="2387" ht="21" hidden="1" customHeight="1" x14ac:dyDescent="0.25"/>
    <row r="2388" ht="21" hidden="1" customHeight="1" x14ac:dyDescent="0.25"/>
    <row r="2389" ht="21" hidden="1" customHeight="1" x14ac:dyDescent="0.25"/>
    <row r="2390" ht="21" hidden="1" customHeight="1" x14ac:dyDescent="0.25"/>
    <row r="2391" ht="21" hidden="1" customHeight="1" x14ac:dyDescent="0.25"/>
    <row r="2392" ht="21" hidden="1" customHeight="1" x14ac:dyDescent="0.25"/>
    <row r="2393" ht="21" hidden="1" customHeight="1" x14ac:dyDescent="0.25"/>
    <row r="2394" ht="21" hidden="1" customHeight="1" x14ac:dyDescent="0.25"/>
    <row r="2395" ht="21" hidden="1" customHeight="1" x14ac:dyDescent="0.25"/>
    <row r="2396" ht="21" hidden="1" customHeight="1" x14ac:dyDescent="0.25"/>
    <row r="2397" ht="21" hidden="1" customHeight="1" x14ac:dyDescent="0.25"/>
    <row r="2398" ht="21" hidden="1" customHeight="1" x14ac:dyDescent="0.25"/>
    <row r="2399" ht="21" hidden="1" customHeight="1" x14ac:dyDescent="0.25"/>
    <row r="2400" ht="21" hidden="1" customHeight="1" x14ac:dyDescent="0.25"/>
    <row r="2401" ht="21" hidden="1" customHeight="1" x14ac:dyDescent="0.25"/>
    <row r="2402" ht="21" hidden="1" customHeight="1" x14ac:dyDescent="0.25"/>
    <row r="2403" ht="21" hidden="1" customHeight="1" x14ac:dyDescent="0.25"/>
    <row r="2404" ht="21" hidden="1" customHeight="1" x14ac:dyDescent="0.25"/>
    <row r="2405" ht="21" hidden="1" customHeight="1" x14ac:dyDescent="0.25"/>
    <row r="2406" ht="21" hidden="1" customHeight="1" x14ac:dyDescent="0.25"/>
    <row r="2407" ht="21" hidden="1" customHeight="1" x14ac:dyDescent="0.25"/>
    <row r="2408" ht="21" hidden="1" customHeight="1" x14ac:dyDescent="0.25"/>
    <row r="2409" ht="21" hidden="1" customHeight="1" x14ac:dyDescent="0.25"/>
    <row r="2410" ht="21" hidden="1" customHeight="1" x14ac:dyDescent="0.25"/>
    <row r="2411" ht="21" hidden="1" customHeight="1" x14ac:dyDescent="0.25"/>
    <row r="2412" ht="21" hidden="1" customHeight="1" x14ac:dyDescent="0.25"/>
    <row r="2413" ht="21" hidden="1" customHeight="1" x14ac:dyDescent="0.25"/>
    <row r="2414" ht="21" hidden="1" customHeight="1" x14ac:dyDescent="0.25"/>
    <row r="2415" ht="21" hidden="1" customHeight="1" x14ac:dyDescent="0.25"/>
    <row r="2416" ht="21" hidden="1" customHeight="1" x14ac:dyDescent="0.25"/>
    <row r="2417" ht="21" hidden="1" customHeight="1" x14ac:dyDescent="0.25"/>
    <row r="2418" ht="21" hidden="1" customHeight="1" x14ac:dyDescent="0.25"/>
    <row r="2419" ht="21" hidden="1" customHeight="1" x14ac:dyDescent="0.25"/>
    <row r="2420" ht="21" hidden="1" customHeight="1" x14ac:dyDescent="0.25"/>
    <row r="2421" ht="21" hidden="1" customHeight="1" x14ac:dyDescent="0.25"/>
    <row r="2422" ht="21" hidden="1" customHeight="1" x14ac:dyDescent="0.25"/>
    <row r="2423" ht="21" hidden="1" customHeight="1" x14ac:dyDescent="0.25"/>
    <row r="2424" ht="21" hidden="1" customHeight="1" x14ac:dyDescent="0.25"/>
    <row r="2425" ht="21" hidden="1" customHeight="1" x14ac:dyDescent="0.25"/>
    <row r="2426" ht="21" hidden="1" customHeight="1" x14ac:dyDescent="0.25"/>
    <row r="2427" ht="21" hidden="1" customHeight="1" x14ac:dyDescent="0.25"/>
    <row r="2428" ht="21" hidden="1" customHeight="1" x14ac:dyDescent="0.25"/>
    <row r="2429" ht="21" hidden="1" customHeight="1" x14ac:dyDescent="0.25"/>
    <row r="2430" ht="21" hidden="1" customHeight="1" x14ac:dyDescent="0.25"/>
    <row r="2431" ht="21" hidden="1" customHeight="1" x14ac:dyDescent="0.25"/>
    <row r="2432" ht="21" hidden="1" customHeight="1" x14ac:dyDescent="0.25"/>
    <row r="2433" ht="21" hidden="1" customHeight="1" x14ac:dyDescent="0.25"/>
    <row r="2434" ht="21" hidden="1" customHeight="1" x14ac:dyDescent="0.25"/>
    <row r="2435" ht="21" hidden="1" customHeight="1" x14ac:dyDescent="0.25"/>
    <row r="2436" ht="21" hidden="1" customHeight="1" x14ac:dyDescent="0.25"/>
    <row r="2437" ht="21" hidden="1" customHeight="1" x14ac:dyDescent="0.25"/>
    <row r="2438" ht="21" hidden="1" customHeight="1" x14ac:dyDescent="0.25"/>
    <row r="2439" ht="21" hidden="1" customHeight="1" x14ac:dyDescent="0.25"/>
    <row r="2440" ht="21" hidden="1" customHeight="1" x14ac:dyDescent="0.25"/>
    <row r="2441" ht="21" hidden="1" customHeight="1" x14ac:dyDescent="0.25"/>
    <row r="2442" ht="21" hidden="1" customHeight="1" x14ac:dyDescent="0.25"/>
    <row r="2443" ht="21" hidden="1" customHeight="1" x14ac:dyDescent="0.25"/>
    <row r="2444" ht="21" hidden="1" customHeight="1" x14ac:dyDescent="0.25"/>
    <row r="2445" ht="21" hidden="1" customHeight="1" x14ac:dyDescent="0.25"/>
    <row r="2446" ht="21" hidden="1" customHeight="1" x14ac:dyDescent="0.25"/>
    <row r="2447" ht="21" hidden="1" customHeight="1" x14ac:dyDescent="0.25"/>
    <row r="2448" ht="21" hidden="1" customHeight="1" x14ac:dyDescent="0.25"/>
    <row r="2449" ht="21" hidden="1" customHeight="1" x14ac:dyDescent="0.25"/>
    <row r="2450" ht="21" hidden="1" customHeight="1" x14ac:dyDescent="0.25"/>
    <row r="2451" ht="21" hidden="1" customHeight="1" x14ac:dyDescent="0.25"/>
    <row r="2452" ht="21" hidden="1" customHeight="1" x14ac:dyDescent="0.25"/>
    <row r="2453" ht="21" hidden="1" customHeight="1" x14ac:dyDescent="0.25"/>
    <row r="2454" ht="21" hidden="1" customHeight="1" x14ac:dyDescent="0.25"/>
    <row r="2455" ht="21" hidden="1" customHeight="1" x14ac:dyDescent="0.25"/>
    <row r="2456" ht="21" hidden="1" customHeight="1" x14ac:dyDescent="0.25"/>
    <row r="2457" ht="21" hidden="1" customHeight="1" x14ac:dyDescent="0.25"/>
    <row r="2458" ht="21" hidden="1" customHeight="1" x14ac:dyDescent="0.25"/>
    <row r="2459" ht="21" hidden="1" customHeight="1" x14ac:dyDescent="0.25"/>
    <row r="2460" ht="21" hidden="1" customHeight="1" x14ac:dyDescent="0.25"/>
    <row r="2461" ht="21" hidden="1" customHeight="1" x14ac:dyDescent="0.25"/>
    <row r="2462" ht="21" hidden="1" customHeight="1" x14ac:dyDescent="0.25"/>
    <row r="2463" ht="21" hidden="1" customHeight="1" x14ac:dyDescent="0.25"/>
    <row r="2464" ht="21" hidden="1" customHeight="1" x14ac:dyDescent="0.25"/>
    <row r="2465" ht="21" hidden="1" customHeight="1" x14ac:dyDescent="0.25"/>
    <row r="2466" ht="21" hidden="1" customHeight="1" x14ac:dyDescent="0.25"/>
    <row r="2467" ht="21" hidden="1" customHeight="1" x14ac:dyDescent="0.25"/>
    <row r="2468" ht="21" hidden="1" customHeight="1" x14ac:dyDescent="0.25"/>
    <row r="2469" ht="21" hidden="1" customHeight="1" x14ac:dyDescent="0.25"/>
    <row r="2470" ht="21" hidden="1" customHeight="1" x14ac:dyDescent="0.25"/>
    <row r="2471" ht="21" hidden="1" customHeight="1" x14ac:dyDescent="0.25"/>
    <row r="2472" ht="21" hidden="1" customHeight="1" x14ac:dyDescent="0.25"/>
    <row r="2473" ht="21" hidden="1" customHeight="1" x14ac:dyDescent="0.25"/>
    <row r="2474" ht="21" hidden="1" customHeight="1" x14ac:dyDescent="0.25"/>
    <row r="2475" ht="21" hidden="1" customHeight="1" x14ac:dyDescent="0.25"/>
    <row r="2476" ht="21" hidden="1" customHeight="1" x14ac:dyDescent="0.25"/>
    <row r="2477" ht="21" hidden="1" customHeight="1" x14ac:dyDescent="0.25"/>
    <row r="2478" ht="21" hidden="1" customHeight="1" x14ac:dyDescent="0.25"/>
    <row r="2479" ht="21" hidden="1" customHeight="1" x14ac:dyDescent="0.25"/>
    <row r="2480" ht="21" hidden="1" customHeight="1" x14ac:dyDescent="0.25"/>
    <row r="2481" ht="21" hidden="1" customHeight="1" x14ac:dyDescent="0.25"/>
    <row r="2482" ht="21" hidden="1" customHeight="1" x14ac:dyDescent="0.25"/>
    <row r="2483" ht="21" hidden="1" customHeight="1" x14ac:dyDescent="0.25"/>
    <row r="2484" ht="21" hidden="1" customHeight="1" x14ac:dyDescent="0.25"/>
    <row r="2485" ht="21" hidden="1" customHeight="1" x14ac:dyDescent="0.25"/>
    <row r="2486" ht="21" hidden="1" customHeight="1" x14ac:dyDescent="0.25"/>
    <row r="2487" ht="21" hidden="1" customHeight="1" x14ac:dyDescent="0.25"/>
    <row r="2488" ht="21" hidden="1" customHeight="1" x14ac:dyDescent="0.25"/>
    <row r="2489" ht="21" hidden="1" customHeight="1" x14ac:dyDescent="0.25"/>
    <row r="2490" ht="21" hidden="1" customHeight="1" x14ac:dyDescent="0.25"/>
    <row r="2491" ht="21" hidden="1" customHeight="1" x14ac:dyDescent="0.25"/>
    <row r="2492" ht="21" hidden="1" customHeight="1" x14ac:dyDescent="0.25"/>
    <row r="2493" ht="21" hidden="1" customHeight="1" x14ac:dyDescent="0.25"/>
    <row r="2494" ht="21" hidden="1" customHeight="1" x14ac:dyDescent="0.25"/>
    <row r="2495" ht="21" hidden="1" customHeight="1" x14ac:dyDescent="0.25"/>
    <row r="2496" ht="21" hidden="1" customHeight="1" x14ac:dyDescent="0.25"/>
    <row r="2497" ht="21" hidden="1" customHeight="1" x14ac:dyDescent="0.25"/>
    <row r="2498" ht="21" hidden="1" customHeight="1" x14ac:dyDescent="0.25"/>
    <row r="2499" ht="21" hidden="1" customHeight="1" x14ac:dyDescent="0.25"/>
    <row r="2500" ht="21" hidden="1" customHeight="1" x14ac:dyDescent="0.25"/>
    <row r="2501" ht="21" hidden="1" customHeight="1" x14ac:dyDescent="0.25"/>
    <row r="2502" ht="21" hidden="1" customHeight="1" x14ac:dyDescent="0.25"/>
    <row r="2503" ht="21" hidden="1" customHeight="1" x14ac:dyDescent="0.25"/>
    <row r="2504" ht="21" hidden="1" customHeight="1" x14ac:dyDescent="0.25"/>
    <row r="2505" ht="21" hidden="1" customHeight="1" x14ac:dyDescent="0.25"/>
    <row r="2506" ht="21" hidden="1" customHeight="1" x14ac:dyDescent="0.25"/>
    <row r="2507" ht="21" hidden="1" customHeight="1" x14ac:dyDescent="0.25"/>
    <row r="2508" ht="21" hidden="1" customHeight="1" x14ac:dyDescent="0.25"/>
    <row r="2509" ht="21" hidden="1" customHeight="1" x14ac:dyDescent="0.25"/>
    <row r="2510" ht="21" hidden="1" customHeight="1" x14ac:dyDescent="0.25"/>
    <row r="2511" ht="21" hidden="1" customHeight="1" x14ac:dyDescent="0.25"/>
    <row r="2512" ht="21" hidden="1" customHeight="1" x14ac:dyDescent="0.25"/>
    <row r="2513" ht="21" hidden="1" customHeight="1" x14ac:dyDescent="0.25"/>
    <row r="2514" ht="21" hidden="1" customHeight="1" x14ac:dyDescent="0.25"/>
    <row r="2515" ht="21" hidden="1" customHeight="1" x14ac:dyDescent="0.25"/>
    <row r="2516" ht="21" hidden="1" customHeight="1" x14ac:dyDescent="0.25"/>
    <row r="2517" ht="21" hidden="1" customHeight="1" x14ac:dyDescent="0.25"/>
    <row r="2518" ht="21" hidden="1" customHeight="1" x14ac:dyDescent="0.25"/>
    <row r="2519" ht="21" hidden="1" customHeight="1" x14ac:dyDescent="0.25"/>
    <row r="2520" ht="21" hidden="1" customHeight="1" x14ac:dyDescent="0.25"/>
    <row r="2521" ht="21" hidden="1" customHeight="1" x14ac:dyDescent="0.25"/>
    <row r="2522" ht="21" hidden="1" customHeight="1" x14ac:dyDescent="0.25"/>
    <row r="2523" ht="21" hidden="1" customHeight="1" x14ac:dyDescent="0.25"/>
    <row r="2524" ht="21" hidden="1" customHeight="1" x14ac:dyDescent="0.25"/>
    <row r="2525" ht="21" hidden="1" customHeight="1" x14ac:dyDescent="0.25"/>
    <row r="2526" ht="21" hidden="1" customHeight="1" x14ac:dyDescent="0.25"/>
    <row r="2527" ht="21" hidden="1" customHeight="1" x14ac:dyDescent="0.25"/>
    <row r="2528" ht="21" hidden="1" customHeight="1" x14ac:dyDescent="0.25"/>
    <row r="2529" ht="21" hidden="1" customHeight="1" x14ac:dyDescent="0.25"/>
    <row r="2530" ht="21" hidden="1" customHeight="1" x14ac:dyDescent="0.25"/>
    <row r="2531" ht="21" hidden="1" customHeight="1" x14ac:dyDescent="0.25"/>
    <row r="2532" ht="21" hidden="1" customHeight="1" x14ac:dyDescent="0.25"/>
    <row r="2533" ht="21" hidden="1" customHeight="1" x14ac:dyDescent="0.25"/>
    <row r="2534" ht="21" hidden="1" customHeight="1" x14ac:dyDescent="0.25"/>
    <row r="2535" ht="21" hidden="1" customHeight="1" x14ac:dyDescent="0.25"/>
    <row r="2536" ht="21" hidden="1" customHeight="1" x14ac:dyDescent="0.25"/>
    <row r="2537" ht="21" hidden="1" customHeight="1" x14ac:dyDescent="0.25"/>
    <row r="2538" ht="21" hidden="1" customHeight="1" x14ac:dyDescent="0.25"/>
    <row r="2539" ht="21" hidden="1" customHeight="1" x14ac:dyDescent="0.25"/>
    <row r="2540" ht="21" hidden="1" customHeight="1" x14ac:dyDescent="0.25"/>
    <row r="2541" ht="21" hidden="1" customHeight="1" x14ac:dyDescent="0.25"/>
    <row r="2542" ht="21" hidden="1" customHeight="1" x14ac:dyDescent="0.25"/>
    <row r="2543" ht="21" hidden="1" customHeight="1" x14ac:dyDescent="0.25"/>
    <row r="2544" ht="21" hidden="1" customHeight="1" x14ac:dyDescent="0.25"/>
    <row r="2545" ht="21" hidden="1" customHeight="1" x14ac:dyDescent="0.25"/>
    <row r="2546" ht="21" hidden="1" customHeight="1" x14ac:dyDescent="0.25"/>
    <row r="2547" ht="21" hidden="1" customHeight="1" x14ac:dyDescent="0.25"/>
    <row r="2548" ht="21" hidden="1" customHeight="1" x14ac:dyDescent="0.25"/>
    <row r="2549" ht="21" hidden="1" customHeight="1" x14ac:dyDescent="0.25"/>
    <row r="2550" ht="21" hidden="1" customHeight="1" x14ac:dyDescent="0.25"/>
    <row r="2551" ht="21" hidden="1" customHeight="1" x14ac:dyDescent="0.25"/>
    <row r="2552" ht="21" hidden="1" customHeight="1" x14ac:dyDescent="0.25"/>
    <row r="2553" ht="21" hidden="1" customHeight="1" x14ac:dyDescent="0.25"/>
    <row r="2554" ht="21" hidden="1" customHeight="1" x14ac:dyDescent="0.25"/>
    <row r="2555" ht="21" hidden="1" customHeight="1" x14ac:dyDescent="0.25"/>
    <row r="2556" ht="21" hidden="1" customHeight="1" x14ac:dyDescent="0.25"/>
    <row r="2557" ht="21" hidden="1" customHeight="1" x14ac:dyDescent="0.25"/>
    <row r="2558" ht="21" hidden="1" customHeight="1" x14ac:dyDescent="0.25"/>
    <row r="2559" ht="21" hidden="1" customHeight="1" x14ac:dyDescent="0.25"/>
  </sheetData>
  <sheetProtection algorithmName="SHA-512" hashValue="MWVKg6GlMqJZlQd52w0bqIh2BeSxWOdrs06/rC4QPrjzdMoVjMcnlkHKkWvMSUetPoRvP7i7YNIQpVbT2X+2yw==" saltValue="rf1BZYVTy1CmtwFbXIR0Rg==" spinCount="100000" sheet="1" objects="1" scenarios="1" formatCells="0" formatRows="0" selectLockedCells="1"/>
  <mergeCells count="951">
    <mergeCell ref="B54:D54"/>
    <mergeCell ref="K52:M52"/>
    <mergeCell ref="K53:M53"/>
    <mergeCell ref="K55:M55"/>
    <mergeCell ref="A324:AW324"/>
    <mergeCell ref="A347:AW347"/>
    <mergeCell ref="H179:AR179"/>
    <mergeCell ref="H242:AR242"/>
    <mergeCell ref="H305:AR305"/>
    <mergeCell ref="A181:AW181"/>
    <mergeCell ref="A244:AW244"/>
    <mergeCell ref="A307:AW307"/>
    <mergeCell ref="A301:A303"/>
    <mergeCell ref="B301:M302"/>
    <mergeCell ref="N301:Y302"/>
    <mergeCell ref="Z301:AK302"/>
    <mergeCell ref="AL301:AW302"/>
    <mergeCell ref="B303:D303"/>
    <mergeCell ref="N303:P303"/>
    <mergeCell ref="Z303:AB303"/>
    <mergeCell ref="AL303:AN303"/>
    <mergeCell ref="B292:M293"/>
    <mergeCell ref="N292:Y293"/>
    <mergeCell ref="Z292:AK293"/>
    <mergeCell ref="A68:AW68"/>
    <mergeCell ref="A139:AW139"/>
    <mergeCell ref="A199:AW199"/>
    <mergeCell ref="A262:AW262"/>
    <mergeCell ref="A298:A300"/>
    <mergeCell ref="B298:M299"/>
    <mergeCell ref="N298:Y299"/>
    <mergeCell ref="Z298:AK299"/>
    <mergeCell ref="AL298:AW299"/>
    <mergeCell ref="B300:D300"/>
    <mergeCell ref="N300:P300"/>
    <mergeCell ref="Z300:AB300"/>
    <mergeCell ref="AL300:AN300"/>
    <mergeCell ref="A295:A297"/>
    <mergeCell ref="B295:M296"/>
    <mergeCell ref="N295:Y296"/>
    <mergeCell ref="Z295:AK296"/>
    <mergeCell ref="AL295:AW296"/>
    <mergeCell ref="B297:D297"/>
    <mergeCell ref="N297:P297"/>
    <mergeCell ref="Z297:AB297"/>
    <mergeCell ref="AL297:AN297"/>
    <mergeCell ref="A292:A294"/>
    <mergeCell ref="AL292:AW293"/>
    <mergeCell ref="A289:A291"/>
    <mergeCell ref="B289:M290"/>
    <mergeCell ref="N289:Y290"/>
    <mergeCell ref="Z289:AK290"/>
    <mergeCell ref="AL289:AW290"/>
    <mergeCell ref="B291:D291"/>
    <mergeCell ref="N291:P291"/>
    <mergeCell ref="Z291:AB291"/>
    <mergeCell ref="AL291:AN291"/>
    <mergeCell ref="A286:A288"/>
    <mergeCell ref="B286:M287"/>
    <mergeCell ref="N286:Y287"/>
    <mergeCell ref="Z286:AK287"/>
    <mergeCell ref="AL286:AW287"/>
    <mergeCell ref="B288:D288"/>
    <mergeCell ref="N288:P288"/>
    <mergeCell ref="Z288:AB288"/>
    <mergeCell ref="AL288:AN288"/>
    <mergeCell ref="A283:A285"/>
    <mergeCell ref="B283:M284"/>
    <mergeCell ref="N283:Y284"/>
    <mergeCell ref="Z283:AK284"/>
    <mergeCell ref="AL283:AW284"/>
    <mergeCell ref="B285:D285"/>
    <mergeCell ref="N285:P285"/>
    <mergeCell ref="Z285:AB285"/>
    <mergeCell ref="AL285:AN285"/>
    <mergeCell ref="A280:A282"/>
    <mergeCell ref="B280:M281"/>
    <mergeCell ref="N280:Y281"/>
    <mergeCell ref="Z280:AK281"/>
    <mergeCell ref="AL280:AW281"/>
    <mergeCell ref="B282:D282"/>
    <mergeCell ref="N282:P282"/>
    <mergeCell ref="Z282:AB282"/>
    <mergeCell ref="AL282:AN282"/>
    <mergeCell ref="A277:A279"/>
    <mergeCell ref="B277:M278"/>
    <mergeCell ref="N277:Y278"/>
    <mergeCell ref="Z277:AK278"/>
    <mergeCell ref="AL277:AW278"/>
    <mergeCell ref="B279:D279"/>
    <mergeCell ref="N279:P279"/>
    <mergeCell ref="Z279:AB279"/>
    <mergeCell ref="AL279:AN279"/>
    <mergeCell ref="AX714:BV714"/>
    <mergeCell ref="B267:D267"/>
    <mergeCell ref="N267:P267"/>
    <mergeCell ref="Z267:AB267"/>
    <mergeCell ref="AL267:AN267"/>
    <mergeCell ref="B268:M269"/>
    <mergeCell ref="N268:Y269"/>
    <mergeCell ref="Z268:AK269"/>
    <mergeCell ref="AL268:AW269"/>
    <mergeCell ref="B270:D270"/>
    <mergeCell ref="N270:P270"/>
    <mergeCell ref="Z270:AB270"/>
    <mergeCell ref="AL270:AN270"/>
    <mergeCell ref="B271:M272"/>
    <mergeCell ref="N271:Y272"/>
    <mergeCell ref="Z271:AK272"/>
    <mergeCell ref="AL271:AW272"/>
    <mergeCell ref="B273:D273"/>
    <mergeCell ref="Z276:AB276"/>
    <mergeCell ref="AL276:AN276"/>
    <mergeCell ref="B294:D294"/>
    <mergeCell ref="N294:P294"/>
    <mergeCell ref="Z294:AB294"/>
    <mergeCell ref="AL294:AN294"/>
    <mergeCell ref="A208:A210"/>
    <mergeCell ref="B208:M209"/>
    <mergeCell ref="AX719:BV719"/>
    <mergeCell ref="AX724:BV724"/>
    <mergeCell ref="AX729:BV729"/>
    <mergeCell ref="AX734:BV734"/>
    <mergeCell ref="AX739:BV739"/>
    <mergeCell ref="AX744:BV744"/>
    <mergeCell ref="Z364:AA364"/>
    <mergeCell ref="AC364:AD364"/>
    <mergeCell ref="AL364:AM364"/>
    <mergeCell ref="AO364:AP364"/>
    <mergeCell ref="Z365:AA365"/>
    <mergeCell ref="AY379:AZ379"/>
    <mergeCell ref="AZ416:BD416"/>
    <mergeCell ref="BE416:BH416"/>
    <mergeCell ref="AX572:BV572"/>
    <mergeCell ref="AX585:BV585"/>
    <mergeCell ref="AX598:BV598"/>
    <mergeCell ref="AX625:BV625"/>
    <mergeCell ref="AX652:BV652"/>
    <mergeCell ref="AX679:BV679"/>
    <mergeCell ref="AX707:BV707"/>
    <mergeCell ref="AX708:BV708"/>
    <mergeCell ref="Z207:AB207"/>
    <mergeCell ref="AL207:AN207"/>
    <mergeCell ref="B184:I184"/>
    <mergeCell ref="AN184:AU184"/>
    <mergeCell ref="A175:A177"/>
    <mergeCell ref="B175:M176"/>
    <mergeCell ref="N175:Y176"/>
    <mergeCell ref="A172:A174"/>
    <mergeCell ref="B172:M173"/>
    <mergeCell ref="N172:Y173"/>
    <mergeCell ref="AL175:AW176"/>
    <mergeCell ref="Z175:AK176"/>
    <mergeCell ref="AL172:AW173"/>
    <mergeCell ref="Z172:AK173"/>
    <mergeCell ref="N177:P177"/>
    <mergeCell ref="Z177:AB177"/>
    <mergeCell ref="B177:D177"/>
    <mergeCell ref="A198:AW198"/>
    <mergeCell ref="A205:A207"/>
    <mergeCell ref="B205:M206"/>
    <mergeCell ref="N205:Y206"/>
    <mergeCell ref="Z205:AK206"/>
    <mergeCell ref="AL205:AW206"/>
    <mergeCell ref="B207:D207"/>
    <mergeCell ref="A378:C378"/>
    <mergeCell ref="AY391:AZ391"/>
    <mergeCell ref="E104:F104"/>
    <mergeCell ref="Q104:R104"/>
    <mergeCell ref="BV378:CE378"/>
    <mergeCell ref="BA378:BD378"/>
    <mergeCell ref="B365:C365"/>
    <mergeCell ref="BL378:BS378"/>
    <mergeCell ref="N365:O365"/>
    <mergeCell ref="B362:C362"/>
    <mergeCell ref="E362:F362"/>
    <mergeCell ref="A364:A365"/>
    <mergeCell ref="B364:C364"/>
    <mergeCell ref="E364:F364"/>
    <mergeCell ref="A362:A363"/>
    <mergeCell ref="B363:C363"/>
    <mergeCell ref="E363:F363"/>
    <mergeCell ref="G363:J363"/>
    <mergeCell ref="G362:J362"/>
    <mergeCell ref="N362:O362"/>
    <mergeCell ref="S363:V363"/>
    <mergeCell ref="N121:S121"/>
    <mergeCell ref="Z120:AK120"/>
    <mergeCell ref="N112:Y112"/>
    <mergeCell ref="AL353:AW354"/>
    <mergeCell ref="A356:A358"/>
    <mergeCell ref="B356:M357"/>
    <mergeCell ref="N356:Y357"/>
    <mergeCell ref="Z356:AK357"/>
    <mergeCell ref="B361:D361"/>
    <mergeCell ref="N361:P361"/>
    <mergeCell ref="Z361:AB361"/>
    <mergeCell ref="AL361:AN361"/>
    <mergeCell ref="A359:A361"/>
    <mergeCell ref="B359:M360"/>
    <mergeCell ref="N359:Y360"/>
    <mergeCell ref="AL356:AW357"/>
    <mergeCell ref="B358:D358"/>
    <mergeCell ref="N358:P358"/>
    <mergeCell ref="AL359:AW360"/>
    <mergeCell ref="Z359:AK360"/>
    <mergeCell ref="Z358:AB358"/>
    <mergeCell ref="AL358:AN358"/>
    <mergeCell ref="AO105:AP105"/>
    <mergeCell ref="S105:V105"/>
    <mergeCell ref="Z104:AA104"/>
    <mergeCell ref="AC104:AD104"/>
    <mergeCell ref="AE104:AH104"/>
    <mergeCell ref="K104:M104"/>
    <mergeCell ref="K105:M105"/>
    <mergeCell ref="A353:A355"/>
    <mergeCell ref="B353:M354"/>
    <mergeCell ref="N353:Y354"/>
    <mergeCell ref="Z353:AK354"/>
    <mergeCell ref="AL350:AW351"/>
    <mergeCell ref="B352:D352"/>
    <mergeCell ref="N352:P352"/>
    <mergeCell ref="Z352:AB352"/>
    <mergeCell ref="AL352:AN352"/>
    <mergeCell ref="AL355:AN355"/>
    <mergeCell ref="B355:D355"/>
    <mergeCell ref="N355:P355"/>
    <mergeCell ref="Z355:AB355"/>
    <mergeCell ref="A350:A352"/>
    <mergeCell ref="B350:M351"/>
    <mergeCell ref="N350:Y351"/>
    <mergeCell ref="Z350:AK351"/>
    <mergeCell ref="W104:Y104"/>
    <mergeCell ref="AI104:AK104"/>
    <mergeCell ref="AL104:AM104"/>
    <mergeCell ref="G105:J105"/>
    <mergeCell ref="N105:O105"/>
    <mergeCell ref="B104:C104"/>
    <mergeCell ref="G104:J104"/>
    <mergeCell ref="N104:O104"/>
    <mergeCell ref="S104:V104"/>
    <mergeCell ref="B174:D174"/>
    <mergeCell ref="AE105:AH105"/>
    <mergeCell ref="AL105:AM105"/>
    <mergeCell ref="Q106:R106"/>
    <mergeCell ref="Z106:AA106"/>
    <mergeCell ref="AC106:AD106"/>
    <mergeCell ref="N106:O106"/>
    <mergeCell ref="N113:P113"/>
    <mergeCell ref="N117:Y117"/>
    <mergeCell ref="N118:Y118"/>
    <mergeCell ref="AI105:AK105"/>
    <mergeCell ref="AA113:AK113"/>
    <mergeCell ref="N174:P174"/>
    <mergeCell ref="Z156:AB156"/>
    <mergeCell ref="AL156:AN156"/>
    <mergeCell ref="AL147:AN147"/>
    <mergeCell ref="Z154:AK155"/>
    <mergeCell ref="A108:AW108"/>
    <mergeCell ref="Z150:AB150"/>
    <mergeCell ref="AL150:AN150"/>
    <mergeCell ref="A148:A150"/>
    <mergeCell ref="B148:M149"/>
    <mergeCell ref="N148:Y149"/>
    <mergeCell ref="Q105:R105"/>
    <mergeCell ref="A346:AW346"/>
    <mergeCell ref="AL106:AM106"/>
    <mergeCell ref="AO106:AP106"/>
    <mergeCell ref="B107:C107"/>
    <mergeCell ref="N107:O107"/>
    <mergeCell ref="Z107:AA107"/>
    <mergeCell ref="AL107:AM107"/>
    <mergeCell ref="Z122:AB122"/>
    <mergeCell ref="Z121:AK121"/>
    <mergeCell ref="N119:Y119"/>
    <mergeCell ref="A106:A107"/>
    <mergeCell ref="B106:C106"/>
    <mergeCell ref="E106:F106"/>
    <mergeCell ref="B210:D210"/>
    <mergeCell ref="N210:P210"/>
    <mergeCell ref="Z210:AB210"/>
    <mergeCell ref="AL210:AN210"/>
    <mergeCell ref="A211:A213"/>
    <mergeCell ref="N208:Y209"/>
    <mergeCell ref="Z208:AK209"/>
    <mergeCell ref="AL208:AW209"/>
    <mergeCell ref="AL148:AW149"/>
    <mergeCell ref="B150:D150"/>
    <mergeCell ref="N150:P150"/>
    <mergeCell ref="N142:Y143"/>
    <mergeCell ref="Z148:AK149"/>
    <mergeCell ref="A138:AW138"/>
    <mergeCell ref="AL98:AW99"/>
    <mergeCell ref="B100:D100"/>
    <mergeCell ref="N100:P100"/>
    <mergeCell ref="Z100:AB100"/>
    <mergeCell ref="AL100:AN100"/>
    <mergeCell ref="A98:A100"/>
    <mergeCell ref="B98:M99"/>
    <mergeCell ref="N98:Y99"/>
    <mergeCell ref="Z98:AK99"/>
    <mergeCell ref="A101:A103"/>
    <mergeCell ref="B101:M102"/>
    <mergeCell ref="N101:Y102"/>
    <mergeCell ref="Z101:AK102"/>
    <mergeCell ref="AL101:AW102"/>
    <mergeCell ref="B103:D103"/>
    <mergeCell ref="N103:P103"/>
    <mergeCell ref="Z103:AB103"/>
    <mergeCell ref="AL103:AN103"/>
    <mergeCell ref="A104:A105"/>
    <mergeCell ref="AQ105:AT105"/>
    <mergeCell ref="W105:Y105"/>
    <mergeCell ref="AL92:AW93"/>
    <mergeCell ref="B94:D94"/>
    <mergeCell ref="N94:P94"/>
    <mergeCell ref="Z94:AB94"/>
    <mergeCell ref="AL94:AN94"/>
    <mergeCell ref="A92:A94"/>
    <mergeCell ref="B92:M93"/>
    <mergeCell ref="N92:Y93"/>
    <mergeCell ref="Z92:AK93"/>
    <mergeCell ref="AL89:AW90"/>
    <mergeCell ref="B91:D91"/>
    <mergeCell ref="N91:P91"/>
    <mergeCell ref="Z91:AB91"/>
    <mergeCell ref="AL91:AN91"/>
    <mergeCell ref="A89:A91"/>
    <mergeCell ref="B89:M90"/>
    <mergeCell ref="N89:Y90"/>
    <mergeCell ref="Z89:AK90"/>
    <mergeCell ref="AL86:AW87"/>
    <mergeCell ref="B88:D88"/>
    <mergeCell ref="N88:P88"/>
    <mergeCell ref="Z88:AB88"/>
    <mergeCell ref="AL88:AN88"/>
    <mergeCell ref="A86:A88"/>
    <mergeCell ref="B86:M87"/>
    <mergeCell ref="N86:Y87"/>
    <mergeCell ref="Z86:AK87"/>
    <mergeCell ref="AL83:AW84"/>
    <mergeCell ref="B85:D85"/>
    <mergeCell ref="N85:P85"/>
    <mergeCell ref="Z85:AB85"/>
    <mergeCell ref="AL85:AN85"/>
    <mergeCell ref="A83:A85"/>
    <mergeCell ref="B83:M84"/>
    <mergeCell ref="N83:Y84"/>
    <mergeCell ref="Z83:AK84"/>
    <mergeCell ref="AL80:AW81"/>
    <mergeCell ref="B82:D82"/>
    <mergeCell ref="N82:P82"/>
    <mergeCell ref="Z82:AB82"/>
    <mergeCell ref="AL82:AN82"/>
    <mergeCell ref="A80:A82"/>
    <mergeCell ref="B80:M81"/>
    <mergeCell ref="N80:Y81"/>
    <mergeCell ref="Z80:AK81"/>
    <mergeCell ref="AL77:AW78"/>
    <mergeCell ref="B79:D79"/>
    <mergeCell ref="N79:P79"/>
    <mergeCell ref="Z79:AB79"/>
    <mergeCell ref="AL79:AN79"/>
    <mergeCell ref="A77:A79"/>
    <mergeCell ref="B77:M78"/>
    <mergeCell ref="N77:Y78"/>
    <mergeCell ref="Z77:AK78"/>
    <mergeCell ref="AL74:AW75"/>
    <mergeCell ref="B76:D76"/>
    <mergeCell ref="N76:P76"/>
    <mergeCell ref="Z76:AB76"/>
    <mergeCell ref="AL76:AN76"/>
    <mergeCell ref="A74:A76"/>
    <mergeCell ref="B74:M75"/>
    <mergeCell ref="N74:Y75"/>
    <mergeCell ref="Z74:AK75"/>
    <mergeCell ref="AL71:AW72"/>
    <mergeCell ref="B73:D73"/>
    <mergeCell ref="N73:P73"/>
    <mergeCell ref="Z73:AB73"/>
    <mergeCell ref="AL73:AN73"/>
    <mergeCell ref="A71:A73"/>
    <mergeCell ref="B71:M72"/>
    <mergeCell ref="N71:Y72"/>
    <mergeCell ref="Z71:AK72"/>
    <mergeCell ref="B42:D42"/>
    <mergeCell ref="N42:P42"/>
    <mergeCell ref="Z42:AB42"/>
    <mergeCell ref="AL42:AN42"/>
    <mergeCell ref="N19:Y20"/>
    <mergeCell ref="Z19:AK20"/>
    <mergeCell ref="AL25:AW26"/>
    <mergeCell ref="AL28:AW29"/>
    <mergeCell ref="AL34:AW35"/>
    <mergeCell ref="AL37:AW38"/>
    <mergeCell ref="B27:D27"/>
    <mergeCell ref="N27:P27"/>
    <mergeCell ref="B24:D24"/>
    <mergeCell ref="N24:P24"/>
    <mergeCell ref="Z49:AK50"/>
    <mergeCell ref="AL49:AW50"/>
    <mergeCell ref="AL31:AW32"/>
    <mergeCell ref="AL33:AN33"/>
    <mergeCell ref="Z36:AB36"/>
    <mergeCell ref="AL36:AN36"/>
    <mergeCell ref="Z22:AK23"/>
    <mergeCell ref="Z25:AK26"/>
    <mergeCell ref="AL30:AN30"/>
    <mergeCell ref="Z27:AB27"/>
    <mergeCell ref="AL27:AN27"/>
    <mergeCell ref="AL22:AW23"/>
    <mergeCell ref="Z46:AK47"/>
    <mergeCell ref="AL46:AW47"/>
    <mergeCell ref="AL39:AN39"/>
    <mergeCell ref="AL40:AW41"/>
    <mergeCell ref="A25:A27"/>
    <mergeCell ref="B25:M26"/>
    <mergeCell ref="N25:Y26"/>
    <mergeCell ref="A15:AW15"/>
    <mergeCell ref="A19:A21"/>
    <mergeCell ref="B19:M20"/>
    <mergeCell ref="AL19:AW20"/>
    <mergeCell ref="B21:D21"/>
    <mergeCell ref="N21:P21"/>
    <mergeCell ref="Z21:AB21"/>
    <mergeCell ref="AL21:AN21"/>
    <mergeCell ref="Z24:AB24"/>
    <mergeCell ref="AL24:AN24"/>
    <mergeCell ref="A22:A24"/>
    <mergeCell ref="B22:M23"/>
    <mergeCell ref="N22:Y23"/>
    <mergeCell ref="B18:M18"/>
    <mergeCell ref="N18:Y18"/>
    <mergeCell ref="Z18:AK18"/>
    <mergeCell ref="AL18:AW18"/>
    <mergeCell ref="B17:Y17"/>
    <mergeCell ref="Z17:AW17"/>
    <mergeCell ref="A16:AW16"/>
    <mergeCell ref="A28:A30"/>
    <mergeCell ref="B28:M29"/>
    <mergeCell ref="N28:Y29"/>
    <mergeCell ref="Z28:AK29"/>
    <mergeCell ref="B30:D30"/>
    <mergeCell ref="N30:P30"/>
    <mergeCell ref="Z30:AB30"/>
    <mergeCell ref="A31:A33"/>
    <mergeCell ref="B31:M32"/>
    <mergeCell ref="N31:Y32"/>
    <mergeCell ref="Z31:AK32"/>
    <mergeCell ref="B33:D33"/>
    <mergeCell ref="N33:P33"/>
    <mergeCell ref="Z33:AB33"/>
    <mergeCell ref="A34:A36"/>
    <mergeCell ref="B34:M35"/>
    <mergeCell ref="N34:Y35"/>
    <mergeCell ref="Z34:AK35"/>
    <mergeCell ref="A37:A39"/>
    <mergeCell ref="B37:M38"/>
    <mergeCell ref="N37:Y38"/>
    <mergeCell ref="Z37:AK38"/>
    <mergeCell ref="Z39:AB39"/>
    <mergeCell ref="B39:D39"/>
    <mergeCell ref="N39:P39"/>
    <mergeCell ref="B36:D36"/>
    <mergeCell ref="N36:P36"/>
    <mergeCell ref="A49:A51"/>
    <mergeCell ref="B49:M50"/>
    <mergeCell ref="A40:A42"/>
    <mergeCell ref="B40:M41"/>
    <mergeCell ref="N40:Y41"/>
    <mergeCell ref="Z40:AK41"/>
    <mergeCell ref="AL43:AW44"/>
    <mergeCell ref="B45:D45"/>
    <mergeCell ref="N45:P45"/>
    <mergeCell ref="Z45:AB45"/>
    <mergeCell ref="AL45:AN45"/>
    <mergeCell ref="A43:A45"/>
    <mergeCell ref="B43:M44"/>
    <mergeCell ref="N43:Y44"/>
    <mergeCell ref="Z43:AK44"/>
    <mergeCell ref="B48:D48"/>
    <mergeCell ref="N48:P48"/>
    <mergeCell ref="N49:Y50"/>
    <mergeCell ref="B51:D51"/>
    <mergeCell ref="Z48:AB48"/>
    <mergeCell ref="AL48:AN48"/>
    <mergeCell ref="A46:A48"/>
    <mergeCell ref="B46:M47"/>
    <mergeCell ref="N46:Y47"/>
    <mergeCell ref="G52:J52"/>
    <mergeCell ref="AL51:AN51"/>
    <mergeCell ref="Z53:AA53"/>
    <mergeCell ref="AC53:AD53"/>
    <mergeCell ref="AE53:AH53"/>
    <mergeCell ref="AL53:AM53"/>
    <mergeCell ref="S52:V52"/>
    <mergeCell ref="N52:O52"/>
    <mergeCell ref="N51:P51"/>
    <mergeCell ref="Z51:AB51"/>
    <mergeCell ref="N55:O55"/>
    <mergeCell ref="Z55:AA55"/>
    <mergeCell ref="AL54:AM54"/>
    <mergeCell ref="AO53:AP53"/>
    <mergeCell ref="AQ53:AT53"/>
    <mergeCell ref="A52:A53"/>
    <mergeCell ref="B53:C53"/>
    <mergeCell ref="E53:F53"/>
    <mergeCell ref="G53:J53"/>
    <mergeCell ref="N53:O53"/>
    <mergeCell ref="E52:F52"/>
    <mergeCell ref="Z52:AA52"/>
    <mergeCell ref="Q53:R53"/>
    <mergeCell ref="AC52:AD52"/>
    <mergeCell ref="AE52:AH52"/>
    <mergeCell ref="AO52:AP52"/>
    <mergeCell ref="AQ52:AT52"/>
    <mergeCell ref="AL52:AM52"/>
    <mergeCell ref="B52:D52"/>
    <mergeCell ref="A54:A55"/>
    <mergeCell ref="N54:O54"/>
    <mergeCell ref="Q54:R54"/>
    <mergeCell ref="S53:V53"/>
    <mergeCell ref="Q52:R52"/>
    <mergeCell ref="E54:F54"/>
    <mergeCell ref="Z202:AK203"/>
    <mergeCell ref="AL202:AW203"/>
    <mergeCell ref="B204:D204"/>
    <mergeCell ref="N204:P204"/>
    <mergeCell ref="Z204:AB204"/>
    <mergeCell ref="AL204:AN204"/>
    <mergeCell ref="A202:A204"/>
    <mergeCell ref="B202:M203"/>
    <mergeCell ref="N202:Y203"/>
    <mergeCell ref="B144:D144"/>
    <mergeCell ref="N144:P144"/>
    <mergeCell ref="Z144:AB144"/>
    <mergeCell ref="AL144:AN144"/>
    <mergeCell ref="A145:A147"/>
    <mergeCell ref="B145:M146"/>
    <mergeCell ref="N145:Y146"/>
    <mergeCell ref="Z145:AK146"/>
    <mergeCell ref="AL145:AW146"/>
    <mergeCell ref="B147:D147"/>
    <mergeCell ref="N147:P147"/>
    <mergeCell ref="Z147:AB147"/>
    <mergeCell ref="A142:A144"/>
    <mergeCell ref="B142:M143"/>
    <mergeCell ref="A214:A216"/>
    <mergeCell ref="B214:M215"/>
    <mergeCell ref="N214:Y215"/>
    <mergeCell ref="Z214:AK215"/>
    <mergeCell ref="AL214:AW215"/>
    <mergeCell ref="B216:D216"/>
    <mergeCell ref="N216:P216"/>
    <mergeCell ref="Z216:AB216"/>
    <mergeCell ref="AL216:AN216"/>
    <mergeCell ref="A217:A219"/>
    <mergeCell ref="B217:M218"/>
    <mergeCell ref="N217:Y218"/>
    <mergeCell ref="Z217:AK218"/>
    <mergeCell ref="AL217:AW218"/>
    <mergeCell ref="B219:D219"/>
    <mergeCell ref="N219:P219"/>
    <mergeCell ref="Z219:AB219"/>
    <mergeCell ref="AL219:AN219"/>
    <mergeCell ref="A220:A222"/>
    <mergeCell ref="B220:M221"/>
    <mergeCell ref="N220:Y221"/>
    <mergeCell ref="Z220:AK221"/>
    <mergeCell ref="AL220:AW221"/>
    <mergeCell ref="B222:D222"/>
    <mergeCell ref="N222:P222"/>
    <mergeCell ref="Z222:AB222"/>
    <mergeCell ref="AL222:AN222"/>
    <mergeCell ref="A223:A225"/>
    <mergeCell ref="B223:M224"/>
    <mergeCell ref="N223:Y224"/>
    <mergeCell ref="Z223:AK224"/>
    <mergeCell ref="AL223:AW224"/>
    <mergeCell ref="B225:D225"/>
    <mergeCell ref="N225:P225"/>
    <mergeCell ref="Z225:AB225"/>
    <mergeCell ref="AL225:AN225"/>
    <mergeCell ref="A226:A228"/>
    <mergeCell ref="B226:M227"/>
    <mergeCell ref="N226:Y227"/>
    <mergeCell ref="Z226:AK227"/>
    <mergeCell ref="AL226:AW227"/>
    <mergeCell ref="B228:D228"/>
    <mergeCell ref="N228:P228"/>
    <mergeCell ref="Z228:AB228"/>
    <mergeCell ref="AL228:AN228"/>
    <mergeCell ref="A232:A234"/>
    <mergeCell ref="B232:M233"/>
    <mergeCell ref="N232:Y233"/>
    <mergeCell ref="Z232:AK233"/>
    <mergeCell ref="AL232:AW233"/>
    <mergeCell ref="B234:D234"/>
    <mergeCell ref="N234:P234"/>
    <mergeCell ref="Z234:AB234"/>
    <mergeCell ref="AL234:AN234"/>
    <mergeCell ref="A229:A231"/>
    <mergeCell ref="B229:M230"/>
    <mergeCell ref="N229:Y230"/>
    <mergeCell ref="Z229:AK230"/>
    <mergeCell ref="AL229:AW230"/>
    <mergeCell ref="B231:D231"/>
    <mergeCell ref="N231:P231"/>
    <mergeCell ref="Z231:AB231"/>
    <mergeCell ref="AL231:AN231"/>
    <mergeCell ref="A265:A267"/>
    <mergeCell ref="B265:M266"/>
    <mergeCell ref="N265:Y266"/>
    <mergeCell ref="Z265:AK266"/>
    <mergeCell ref="AL265:AW266"/>
    <mergeCell ref="Z330:AK331"/>
    <mergeCell ref="AL330:AW331"/>
    <mergeCell ref="A235:A237"/>
    <mergeCell ref="B235:M236"/>
    <mergeCell ref="N235:Y236"/>
    <mergeCell ref="Z235:AK236"/>
    <mergeCell ref="AL235:AW236"/>
    <mergeCell ref="A268:A270"/>
    <mergeCell ref="A271:A273"/>
    <mergeCell ref="N273:P273"/>
    <mergeCell ref="Z273:AB273"/>
    <mergeCell ref="AL273:AN273"/>
    <mergeCell ref="A274:A276"/>
    <mergeCell ref="B274:M275"/>
    <mergeCell ref="N274:Y275"/>
    <mergeCell ref="Z274:AK275"/>
    <mergeCell ref="AL274:AW275"/>
    <mergeCell ref="B276:D276"/>
    <mergeCell ref="N276:P276"/>
    <mergeCell ref="Z157:AK158"/>
    <mergeCell ref="AL157:AW158"/>
    <mergeCell ref="B159:D159"/>
    <mergeCell ref="N159:P159"/>
    <mergeCell ref="Z159:AB159"/>
    <mergeCell ref="AL159:AN159"/>
    <mergeCell ref="A151:A153"/>
    <mergeCell ref="B151:M152"/>
    <mergeCell ref="N151:Y152"/>
    <mergeCell ref="Z151:AK152"/>
    <mergeCell ref="AL151:AW152"/>
    <mergeCell ref="B153:D153"/>
    <mergeCell ref="N153:P153"/>
    <mergeCell ref="Z153:AB153"/>
    <mergeCell ref="AL153:AN153"/>
    <mergeCell ref="A154:A156"/>
    <mergeCell ref="B154:M155"/>
    <mergeCell ref="N154:Y155"/>
    <mergeCell ref="A157:A159"/>
    <mergeCell ref="B157:M158"/>
    <mergeCell ref="N157:Y158"/>
    <mergeCell ref="AL154:AW155"/>
    <mergeCell ref="B156:D156"/>
    <mergeCell ref="N156:P156"/>
    <mergeCell ref="Z160:AK161"/>
    <mergeCell ref="AL160:AW161"/>
    <mergeCell ref="B162:D162"/>
    <mergeCell ref="N162:P162"/>
    <mergeCell ref="Z162:AB162"/>
    <mergeCell ref="AL162:AN162"/>
    <mergeCell ref="A163:A165"/>
    <mergeCell ref="B163:M164"/>
    <mergeCell ref="N163:Y164"/>
    <mergeCell ref="Z163:AK164"/>
    <mergeCell ref="AL163:AW164"/>
    <mergeCell ref="B165:D165"/>
    <mergeCell ref="N165:P165"/>
    <mergeCell ref="Z165:AB165"/>
    <mergeCell ref="AL165:AN165"/>
    <mergeCell ref="A160:A162"/>
    <mergeCell ref="B160:M161"/>
    <mergeCell ref="N160:Y161"/>
    <mergeCell ref="B342:C342"/>
    <mergeCell ref="N342:O342"/>
    <mergeCell ref="B340:C340"/>
    <mergeCell ref="E340:F340"/>
    <mergeCell ref="N333:Y334"/>
    <mergeCell ref="N335:P335"/>
    <mergeCell ref="B332:D332"/>
    <mergeCell ref="A169:A171"/>
    <mergeCell ref="Z169:AK170"/>
    <mergeCell ref="B171:D171"/>
    <mergeCell ref="N171:P171"/>
    <mergeCell ref="Z171:AB171"/>
    <mergeCell ref="B169:M170"/>
    <mergeCell ref="A330:A332"/>
    <mergeCell ref="B330:M331"/>
    <mergeCell ref="N330:Y331"/>
    <mergeCell ref="B237:D237"/>
    <mergeCell ref="N237:P237"/>
    <mergeCell ref="Z237:AB237"/>
    <mergeCell ref="Z263:AW263"/>
    <mergeCell ref="B264:M264"/>
    <mergeCell ref="N264:Y264"/>
    <mergeCell ref="Z264:AK264"/>
    <mergeCell ref="AL264:AW264"/>
    <mergeCell ref="A336:A338"/>
    <mergeCell ref="B336:M337"/>
    <mergeCell ref="N336:Y337"/>
    <mergeCell ref="B338:D338"/>
    <mergeCell ref="A339:A340"/>
    <mergeCell ref="B339:C339"/>
    <mergeCell ref="E339:F339"/>
    <mergeCell ref="G339:J339"/>
    <mergeCell ref="N339:O339"/>
    <mergeCell ref="W340:Y340"/>
    <mergeCell ref="AL349:AW349"/>
    <mergeCell ref="Z348:AW348"/>
    <mergeCell ref="N329:P329"/>
    <mergeCell ref="Z329:AB329"/>
    <mergeCell ref="AL329:AN329"/>
    <mergeCell ref="AL340:AM340"/>
    <mergeCell ref="AO340:AP340"/>
    <mergeCell ref="AQ340:AT340"/>
    <mergeCell ref="N338:P338"/>
    <mergeCell ref="Z338:AB338"/>
    <mergeCell ref="AL338:AN338"/>
    <mergeCell ref="N332:P332"/>
    <mergeCell ref="Z332:AB332"/>
    <mergeCell ref="AL332:AN332"/>
    <mergeCell ref="Z333:AK334"/>
    <mergeCell ref="AL333:AW334"/>
    <mergeCell ref="Z341:AA341"/>
    <mergeCell ref="AE339:AH339"/>
    <mergeCell ref="Z340:AA340"/>
    <mergeCell ref="AC340:AD340"/>
    <mergeCell ref="AE340:AH340"/>
    <mergeCell ref="Z342:AA342"/>
    <mergeCell ref="N341:O341"/>
    <mergeCell ref="Q341:R341"/>
    <mergeCell ref="AL341:AM341"/>
    <mergeCell ref="AO341:AP341"/>
    <mergeCell ref="AL339:AM339"/>
    <mergeCell ref="AO339:AP339"/>
    <mergeCell ref="AQ339:AT339"/>
    <mergeCell ref="AL55:AM55"/>
    <mergeCell ref="A67:AW67"/>
    <mergeCell ref="Z174:AB174"/>
    <mergeCell ref="AL174:AN174"/>
    <mergeCell ref="AL327:AW328"/>
    <mergeCell ref="B329:D329"/>
    <mergeCell ref="A323:AW323"/>
    <mergeCell ref="A327:A329"/>
    <mergeCell ref="B327:M328"/>
    <mergeCell ref="N327:Y328"/>
    <mergeCell ref="A341:A342"/>
    <mergeCell ref="B341:C341"/>
    <mergeCell ref="E341:F341"/>
    <mergeCell ref="Q339:R339"/>
    <mergeCell ref="S339:V339"/>
    <mergeCell ref="G340:J340"/>
    <mergeCell ref="N340:O340"/>
    <mergeCell ref="Q340:R340"/>
    <mergeCell ref="S340:V340"/>
    <mergeCell ref="B55:C55"/>
    <mergeCell ref="AL326:AW326"/>
    <mergeCell ref="Z325:AW325"/>
    <mergeCell ref="Z200:AW200"/>
    <mergeCell ref="Z201:AK201"/>
    <mergeCell ref="N201:Y201"/>
    <mergeCell ref="B200:Y200"/>
    <mergeCell ref="B201:M201"/>
    <mergeCell ref="B325:Y325"/>
    <mergeCell ref="B326:M326"/>
    <mergeCell ref="N326:Y326"/>
    <mergeCell ref="Z326:AK326"/>
    <mergeCell ref="B141:M141"/>
    <mergeCell ref="N141:Y141"/>
    <mergeCell ref="B140:Y140"/>
    <mergeCell ref="Z141:AK141"/>
    <mergeCell ref="AL141:AW141"/>
    <mergeCell ref="Z140:AW140"/>
    <mergeCell ref="N70:Y70"/>
    <mergeCell ref="Z69:AW69"/>
    <mergeCell ref="N169:Y170"/>
    <mergeCell ref="AL166:AW167"/>
    <mergeCell ref="Z142:AK143"/>
    <mergeCell ref="AL142:AW143"/>
    <mergeCell ref="AX812:BV812"/>
    <mergeCell ref="AX823:BV823"/>
    <mergeCell ref="AX834:BV834"/>
    <mergeCell ref="A238:A240"/>
    <mergeCell ref="B238:M239"/>
    <mergeCell ref="N238:Y239"/>
    <mergeCell ref="Z238:AK239"/>
    <mergeCell ref="AL238:AW239"/>
    <mergeCell ref="B240:D240"/>
    <mergeCell ref="N240:P240"/>
    <mergeCell ref="Z240:AB240"/>
    <mergeCell ref="AL240:AN240"/>
    <mergeCell ref="AX545:BV545"/>
    <mergeCell ref="AX559:BV559"/>
    <mergeCell ref="AX752:BV752"/>
    <mergeCell ref="AX751:BV751"/>
    <mergeCell ref="AX765:BV765"/>
    <mergeCell ref="AX777:BV777"/>
    <mergeCell ref="AX789:BV789"/>
    <mergeCell ref="AX801:BV801"/>
    <mergeCell ref="AX443:BV443"/>
    <mergeCell ref="Z335:AB335"/>
    <mergeCell ref="AL335:AN335"/>
    <mergeCell ref="AL342:AM342"/>
    <mergeCell ref="B333:M334"/>
    <mergeCell ref="B335:D335"/>
    <mergeCell ref="AL177:AN177"/>
    <mergeCell ref="AL237:AN237"/>
    <mergeCell ref="A261:AW261"/>
    <mergeCell ref="B263:Y263"/>
    <mergeCell ref="A95:A97"/>
    <mergeCell ref="B95:M96"/>
    <mergeCell ref="N95:Y96"/>
    <mergeCell ref="Z95:AK96"/>
    <mergeCell ref="AL95:AW96"/>
    <mergeCell ref="B97:D97"/>
    <mergeCell ref="N97:P97"/>
    <mergeCell ref="Z97:AB97"/>
    <mergeCell ref="AL97:AN97"/>
    <mergeCell ref="A333:A335"/>
    <mergeCell ref="AL169:AW170"/>
    <mergeCell ref="AL171:AN171"/>
    <mergeCell ref="A166:A168"/>
    <mergeCell ref="B166:M167"/>
    <mergeCell ref="N166:Y167"/>
    <mergeCell ref="Z166:AK167"/>
    <mergeCell ref="B168:D168"/>
    <mergeCell ref="N168:P168"/>
    <mergeCell ref="B211:M212"/>
    <mergeCell ref="B213:D213"/>
    <mergeCell ref="AL213:AN213"/>
    <mergeCell ref="Z327:AK328"/>
    <mergeCell ref="N211:Y212"/>
    <mergeCell ref="Z211:AK212"/>
    <mergeCell ref="AL211:AW212"/>
    <mergeCell ref="N213:P213"/>
    <mergeCell ref="Z213:AB213"/>
    <mergeCell ref="B246:I246"/>
    <mergeCell ref="AN246:AU246"/>
    <mergeCell ref="B247:I247"/>
    <mergeCell ref="AN247:AU247"/>
    <mergeCell ref="N207:P207"/>
    <mergeCell ref="AL168:AN168"/>
    <mergeCell ref="AZ403:BD403"/>
    <mergeCell ref="BE403:BH403"/>
    <mergeCell ref="AL362:AM362"/>
    <mergeCell ref="AL363:AM363"/>
    <mergeCell ref="AO363:AP363"/>
    <mergeCell ref="Z363:AA363"/>
    <mergeCell ref="AC363:AD363"/>
    <mergeCell ref="AE363:AH363"/>
    <mergeCell ref="AL365:AM365"/>
    <mergeCell ref="AO362:AP362"/>
    <mergeCell ref="Z362:AA362"/>
    <mergeCell ref="AC362:AD362"/>
    <mergeCell ref="AE362:AH362"/>
    <mergeCell ref="AQ363:AT363"/>
    <mergeCell ref="AQ362:AT362"/>
    <mergeCell ref="AU340:AW340"/>
    <mergeCell ref="AL201:AW201"/>
    <mergeCell ref="Z336:AK337"/>
    <mergeCell ref="AL336:AW337"/>
    <mergeCell ref="Z339:AA339"/>
    <mergeCell ref="AC339:AD339"/>
    <mergeCell ref="BF378:BH378"/>
    <mergeCell ref="AC341:AD341"/>
    <mergeCell ref="AU339:AW339"/>
    <mergeCell ref="B60:I60"/>
    <mergeCell ref="B59:I59"/>
    <mergeCell ref="AN60:AU60"/>
    <mergeCell ref="AN59:AU59"/>
    <mergeCell ref="B122:I122"/>
    <mergeCell ref="AN122:AU122"/>
    <mergeCell ref="B123:I123"/>
    <mergeCell ref="AN123:AU123"/>
    <mergeCell ref="B183:I183"/>
    <mergeCell ref="AN183:AU183"/>
    <mergeCell ref="AU104:AW104"/>
    <mergeCell ref="AU105:AW105"/>
    <mergeCell ref="Z105:AA105"/>
    <mergeCell ref="AC105:AD105"/>
    <mergeCell ref="AO104:AP104"/>
    <mergeCell ref="AQ104:AT104"/>
    <mergeCell ref="B105:C105"/>
    <mergeCell ref="E105:F105"/>
    <mergeCell ref="Z70:AK70"/>
    <mergeCell ref="AL70:AW70"/>
    <mergeCell ref="B70:M70"/>
    <mergeCell ref="B69:Y69"/>
    <mergeCell ref="Z168:AB168"/>
    <mergeCell ref="B369:I369"/>
    <mergeCell ref="AN369:AU369"/>
    <mergeCell ref="B370:I370"/>
    <mergeCell ref="AN370:AU370"/>
    <mergeCell ref="A344:AW344"/>
    <mergeCell ref="A367:AW367"/>
    <mergeCell ref="K363:M363"/>
    <mergeCell ref="W362:Y362"/>
    <mergeCell ref="W363:Y363"/>
    <mergeCell ref="AI362:AK362"/>
    <mergeCell ref="AI363:AK363"/>
    <mergeCell ref="AU362:AW362"/>
    <mergeCell ref="AU363:AW363"/>
    <mergeCell ref="N364:O364"/>
    <mergeCell ref="Q364:R364"/>
    <mergeCell ref="Q363:R363"/>
    <mergeCell ref="N363:O363"/>
    <mergeCell ref="Q362:R362"/>
    <mergeCell ref="S362:V362"/>
    <mergeCell ref="K362:M362"/>
    <mergeCell ref="B349:M349"/>
    <mergeCell ref="N349:Y349"/>
    <mergeCell ref="B348:Y348"/>
    <mergeCell ref="Z349:AK349"/>
    <mergeCell ref="A57:AW57"/>
    <mergeCell ref="A109:AW109"/>
    <mergeCell ref="K365:M365"/>
    <mergeCell ref="W365:Y365"/>
    <mergeCell ref="AI365:AK365"/>
    <mergeCell ref="AU365:AW365"/>
    <mergeCell ref="K342:M342"/>
    <mergeCell ref="W342:Y342"/>
    <mergeCell ref="AI342:AK342"/>
    <mergeCell ref="AU342:AW342"/>
    <mergeCell ref="K107:M107"/>
    <mergeCell ref="W107:Y107"/>
    <mergeCell ref="AI107:AK107"/>
    <mergeCell ref="AU107:AW107"/>
    <mergeCell ref="B309:I309"/>
    <mergeCell ref="AN309:AU309"/>
    <mergeCell ref="B310:I310"/>
    <mergeCell ref="AN310:AU310"/>
    <mergeCell ref="K339:M339"/>
    <mergeCell ref="K340:M340"/>
    <mergeCell ref="W339:Y339"/>
    <mergeCell ref="AI340:AK340"/>
    <mergeCell ref="AI339:AK339"/>
    <mergeCell ref="W55:Y55"/>
    <mergeCell ref="AI55:AK55"/>
    <mergeCell ref="AU55:AW55"/>
    <mergeCell ref="W53:Y53"/>
    <mergeCell ref="W52:Y52"/>
    <mergeCell ref="AI53:AK53"/>
    <mergeCell ref="AI52:AK52"/>
    <mergeCell ref="AU53:AW53"/>
    <mergeCell ref="AU52:AW52"/>
    <mergeCell ref="AO54:AP54"/>
    <mergeCell ref="Z54:AA54"/>
    <mergeCell ref="AC54:AD54"/>
  </mergeCells>
  <phoneticPr fontId="1" type="noConversion"/>
  <pageMargins left="0.118110236220472" right="0.118110236220472" top="0.15748031496063" bottom="0.125" header="0.31496062992126" footer="0.31496062992126"/>
  <pageSetup paperSize="9" scale="46" fitToHeight="5" orientation="landscape" r:id="rId1"/>
  <headerFooter alignWithMargins="0"/>
  <rowBreaks count="5" manualBreakCount="5">
    <brk id="63" max="48" man="1"/>
    <brk id="126" max="44" man="1"/>
    <brk id="186" max="44" man="1"/>
    <brk id="249" max="44" man="1"/>
    <brk id="312"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79"/>
  <sheetViews>
    <sheetView topLeftCell="A44" zoomScale="70" zoomScaleNormal="70" zoomScalePageLayoutView="60" workbookViewId="0">
      <selection activeCell="I35" sqref="I35"/>
    </sheetView>
  </sheetViews>
  <sheetFormatPr defaultRowHeight="13.2" x14ac:dyDescent="0.25"/>
  <cols>
    <col min="1" max="1" width="15.44140625" customWidth="1"/>
    <col min="2" max="3" width="14.6640625" customWidth="1"/>
    <col min="4" max="4" width="11.44140625" customWidth="1"/>
    <col min="5" max="5" width="14.88671875" customWidth="1"/>
    <col min="7" max="7" width="18.5546875" customWidth="1"/>
    <col min="8" max="8" width="18.88671875" customWidth="1"/>
    <col min="9" max="10" width="15.44140625" customWidth="1"/>
    <col min="13" max="13" width="12.6640625" customWidth="1"/>
    <col min="14" max="15" width="12.33203125" customWidth="1"/>
    <col min="16" max="16" width="13" bestFit="1" customWidth="1"/>
  </cols>
  <sheetData>
    <row r="1" spans="1:27" s="6" customFormat="1" ht="15.6" x14ac:dyDescent="0.3">
      <c r="A1" s="145" t="s">
        <v>46</v>
      </c>
      <c r="B1" s="146"/>
      <c r="C1" s="146"/>
      <c r="D1" s="146"/>
      <c r="E1" s="146"/>
      <c r="F1" s="146"/>
      <c r="G1" s="2"/>
      <c r="H1" s="2"/>
      <c r="I1" s="2"/>
      <c r="J1" s="2"/>
      <c r="K1" s="3"/>
      <c r="L1" s="3"/>
      <c r="M1" s="3"/>
      <c r="N1" s="2"/>
      <c r="O1" s="2"/>
      <c r="P1" s="2"/>
      <c r="Q1" s="2"/>
      <c r="R1" s="4"/>
      <c r="S1" s="4"/>
      <c r="T1" s="4"/>
      <c r="U1" s="4"/>
      <c r="V1" s="4"/>
      <c r="W1" s="4"/>
      <c r="X1" s="4"/>
      <c r="Y1" s="4"/>
      <c r="Z1" s="5"/>
      <c r="AA1" s="5"/>
    </row>
    <row r="2" spans="1:27" s="6" customFormat="1" ht="15" x14ac:dyDescent="0.25">
      <c r="A2" s="147" t="str">
        <f>Coperta!A$4</f>
        <v>Facultatea AUTOMATICĂ ȘI CALCULATOARE</v>
      </c>
      <c r="B2" s="148"/>
      <c r="C2" s="148"/>
      <c r="D2" s="148"/>
      <c r="E2" s="149"/>
      <c r="F2" s="149"/>
      <c r="G2" s="4"/>
      <c r="H2" s="4"/>
      <c r="I2" s="4"/>
      <c r="J2" s="4"/>
      <c r="K2" s="5"/>
      <c r="L2" s="5"/>
      <c r="M2" s="5"/>
      <c r="N2" s="4"/>
      <c r="O2" s="4"/>
      <c r="P2" s="4"/>
      <c r="Q2" s="4"/>
      <c r="R2" s="4"/>
      <c r="S2" s="4"/>
      <c r="T2" s="4"/>
      <c r="U2" s="4"/>
      <c r="V2" s="4"/>
      <c r="W2" s="4"/>
      <c r="X2" s="4"/>
      <c r="Y2" s="4"/>
      <c r="Z2" s="5"/>
      <c r="AA2" s="5"/>
    </row>
    <row r="3" spans="1:27" s="6" customFormat="1" ht="15" x14ac:dyDescent="0.25">
      <c r="A3" s="150"/>
      <c r="B3" s="149"/>
      <c r="C3" s="150"/>
      <c r="D3" s="150"/>
      <c r="E3" s="150"/>
      <c r="F3" s="150"/>
      <c r="K3" s="7"/>
      <c r="L3" s="7"/>
      <c r="M3" s="7"/>
      <c r="N3" s="4"/>
      <c r="O3" s="4"/>
      <c r="P3" s="4"/>
      <c r="Q3" s="4"/>
      <c r="R3" s="4"/>
      <c r="S3" s="4"/>
      <c r="T3" s="4"/>
      <c r="U3" s="4"/>
      <c r="V3" s="4"/>
      <c r="W3" s="4"/>
      <c r="X3" s="4"/>
      <c r="Y3" s="4"/>
      <c r="Z3" s="5"/>
      <c r="AA3" s="5"/>
    </row>
    <row r="4" spans="1:27" s="6" customFormat="1" ht="15.6" x14ac:dyDescent="0.3">
      <c r="A4" s="150" t="s">
        <v>180</v>
      </c>
      <c r="B4" s="149"/>
      <c r="C4" s="147" t="str">
        <f>Coperta!J$27</f>
        <v>ŞTIINŢE INGINEREŞTI</v>
      </c>
      <c r="D4" s="150"/>
      <c r="E4" s="150"/>
      <c r="F4" s="150"/>
      <c r="I4" s="126"/>
      <c r="J4" s="126"/>
      <c r="K4" s="7"/>
      <c r="L4" s="7"/>
      <c r="M4" s="7"/>
      <c r="N4" s="4"/>
      <c r="O4" s="4"/>
      <c r="P4" s="4"/>
      <c r="Q4" s="4"/>
      <c r="R4" s="4"/>
      <c r="S4" s="4"/>
      <c r="T4" s="4"/>
      <c r="U4" s="4"/>
      <c r="V4" s="4"/>
      <c r="W4" s="4"/>
      <c r="X4" s="4"/>
      <c r="Y4" s="4"/>
      <c r="Z4" s="5"/>
      <c r="AA4" s="5"/>
    </row>
    <row r="5" spans="1:27" s="6" customFormat="1" ht="15.6" x14ac:dyDescent="0.3">
      <c r="A5" s="150" t="s">
        <v>181</v>
      </c>
      <c r="B5" s="149"/>
      <c r="C5" s="147" t="str">
        <f>Coperta!J$29</f>
        <v>INGINERIA SISTEMELOR, CALCULATOARE ŞI TEHNOLOGIA INFORMAŢIEI</v>
      </c>
      <c r="D5" s="150"/>
      <c r="E5" s="150"/>
      <c r="F5" s="150"/>
      <c r="I5" s="126"/>
      <c r="J5" s="126"/>
      <c r="K5" s="7"/>
      <c r="L5" s="7"/>
      <c r="M5" s="7"/>
      <c r="N5" s="4"/>
      <c r="O5" s="4"/>
      <c r="P5" s="4"/>
      <c r="Q5" s="4"/>
      <c r="R5" s="4"/>
      <c r="S5" s="4"/>
      <c r="T5" s="4"/>
      <c r="U5" s="4"/>
      <c r="V5" s="4"/>
      <c r="W5" s="4"/>
      <c r="X5" s="4"/>
      <c r="Y5" s="4"/>
      <c r="Z5" s="5"/>
      <c r="AA5" s="5"/>
    </row>
    <row r="6" spans="1:27" s="6" customFormat="1" ht="15.6" x14ac:dyDescent="0.3">
      <c r="A6" s="150" t="s">
        <v>182</v>
      </c>
      <c r="B6" s="149"/>
      <c r="C6" s="147" t="str">
        <f>Coperta!J$31</f>
        <v>INGINERIA SISTEMELOR</v>
      </c>
      <c r="D6" s="150"/>
      <c r="E6" s="150"/>
      <c r="F6" s="150"/>
      <c r="I6" s="126"/>
      <c r="J6" s="126"/>
      <c r="K6" s="7"/>
      <c r="L6" s="7"/>
      <c r="M6" s="7"/>
      <c r="N6" s="4"/>
      <c r="O6" s="4"/>
      <c r="P6" s="4"/>
      <c r="Q6" s="4"/>
      <c r="R6" s="4"/>
      <c r="S6" s="4"/>
      <c r="T6" s="4"/>
      <c r="U6" s="4"/>
      <c r="V6" s="4"/>
      <c r="W6" s="4"/>
      <c r="X6" s="4"/>
      <c r="Y6" s="4"/>
      <c r="Z6" s="5"/>
      <c r="AA6" s="5"/>
    </row>
    <row r="7" spans="1:27" s="6" customFormat="1" ht="15" x14ac:dyDescent="0.25">
      <c r="A7" s="150" t="s">
        <v>179</v>
      </c>
      <c r="B7" s="149"/>
      <c r="C7" s="147" t="str">
        <f>Coperta!J$25</f>
        <v>AUTOMATICĂ ȘI INFORMATICĂ APLICATĂ</v>
      </c>
      <c r="D7" s="150"/>
      <c r="E7" s="150"/>
      <c r="F7" s="150"/>
      <c r="I7" s="126"/>
      <c r="J7" s="126"/>
      <c r="K7" s="7"/>
      <c r="L7" s="7"/>
      <c r="M7" s="7"/>
      <c r="N7" s="4"/>
      <c r="O7" s="4"/>
      <c r="P7" s="4"/>
      <c r="Q7" s="4"/>
      <c r="R7" s="4"/>
      <c r="S7" s="4"/>
      <c r="T7" s="4"/>
      <c r="U7" s="4"/>
      <c r="V7" s="4"/>
      <c r="W7" s="4"/>
      <c r="X7" s="4"/>
      <c r="Y7" s="4"/>
      <c r="Z7" s="5"/>
      <c r="AA7" s="5"/>
    </row>
    <row r="9" spans="1:27" s="6" customFormat="1" ht="22.8" x14ac:dyDescent="0.4">
      <c r="A9" s="481" t="s">
        <v>99</v>
      </c>
      <c r="B9" s="482"/>
      <c r="C9" s="482"/>
      <c r="D9" s="482"/>
      <c r="E9" s="482"/>
      <c r="F9" s="482"/>
      <c r="G9" s="482"/>
      <c r="H9" s="482"/>
      <c r="I9" s="482"/>
      <c r="J9" s="482"/>
      <c r="K9" s="482"/>
      <c r="L9" s="482"/>
      <c r="M9" s="482"/>
      <c r="N9" s="482"/>
      <c r="O9" s="482"/>
      <c r="P9" s="482"/>
      <c r="Q9" s="482"/>
      <c r="R9" s="482"/>
      <c r="S9" s="482"/>
      <c r="T9" s="482"/>
    </row>
    <row r="10" spans="1:27" s="83" customFormat="1" ht="22.8" x14ac:dyDescent="0.4">
      <c r="A10" s="83" t="s">
        <v>142</v>
      </c>
      <c r="G10" s="144">
        <f>E22+E23+E24+E25</f>
        <v>240</v>
      </c>
      <c r="K10" s="83">
        <v>240</v>
      </c>
      <c r="L10" s="83" t="s">
        <v>302</v>
      </c>
    </row>
    <row r="11" spans="1:27" ht="22.8" x14ac:dyDescent="0.4">
      <c r="A11" s="83" t="s">
        <v>100</v>
      </c>
      <c r="G11" s="144">
        <f>PLANURI!BL388</f>
        <v>250</v>
      </c>
    </row>
    <row r="12" spans="1:27" s="83" customFormat="1" ht="22.8" x14ac:dyDescent="0.4">
      <c r="A12" s="83" t="s">
        <v>101</v>
      </c>
      <c r="G12" s="144">
        <f>PLANURI!BN388</f>
        <v>68</v>
      </c>
    </row>
    <row r="13" spans="1:27" s="83" customFormat="1" ht="22.8" x14ac:dyDescent="0.4">
      <c r="A13" s="83" t="s">
        <v>262</v>
      </c>
      <c r="G13" s="144">
        <f>PLANURI!BP388</f>
        <v>11</v>
      </c>
      <c r="K13" s="83" t="s">
        <v>152</v>
      </c>
    </row>
    <row r="14" spans="1:27" s="83" customFormat="1" ht="22.8" x14ac:dyDescent="0.4">
      <c r="A14" s="83" t="s">
        <v>103</v>
      </c>
      <c r="G14" s="144">
        <f>PLANURI!BQ388</f>
        <v>7</v>
      </c>
      <c r="K14" s="83" t="s">
        <v>152</v>
      </c>
    </row>
    <row r="15" spans="1:27" s="83" customFormat="1" ht="22.8" x14ac:dyDescent="0.4">
      <c r="A15" s="83" t="s">
        <v>287</v>
      </c>
      <c r="G15" s="144">
        <f>PLANURI!BR388</f>
        <v>10</v>
      </c>
      <c r="K15" s="83" t="s">
        <v>153</v>
      </c>
    </row>
    <row r="16" spans="1:27" s="83" customFormat="1" ht="22.8" x14ac:dyDescent="0.4">
      <c r="A16" s="83" t="s">
        <v>102</v>
      </c>
      <c r="G16" s="144">
        <f>PLANURI!BS388</f>
        <v>8</v>
      </c>
    </row>
    <row r="17" spans="1:20" s="83" customFormat="1" ht="22.8" x14ac:dyDescent="0.4"/>
    <row r="18" spans="1:20" s="83" customFormat="1" ht="22.8" x14ac:dyDescent="0.4">
      <c r="A18" s="83" t="s">
        <v>138</v>
      </c>
    </row>
    <row r="19" spans="1:20" s="83" customFormat="1" ht="23.4" thickBot="1" x14ac:dyDescent="0.45">
      <c r="A19" s="490" t="s">
        <v>302</v>
      </c>
      <c r="B19" s="490"/>
      <c r="C19" s="490"/>
      <c r="D19" s="490"/>
      <c r="E19" s="490"/>
      <c r="F19" s="490"/>
      <c r="G19" s="490"/>
      <c r="H19" s="83" t="s">
        <v>273</v>
      </c>
      <c r="M19" s="83" t="s">
        <v>282</v>
      </c>
    </row>
    <row r="20" spans="1:20" s="83" customFormat="1" ht="22.8" x14ac:dyDescent="0.4">
      <c r="B20" s="476" t="s">
        <v>104</v>
      </c>
      <c r="C20" s="478"/>
      <c r="D20" s="479"/>
      <c r="E20" s="480"/>
      <c r="H20" s="476" t="s">
        <v>104</v>
      </c>
      <c r="I20" s="488"/>
      <c r="J20" s="489"/>
      <c r="L20"/>
      <c r="M20" s="476" t="s">
        <v>104</v>
      </c>
      <c r="N20" s="488"/>
      <c r="O20" s="489"/>
    </row>
    <row r="21" spans="1:20" s="83" customFormat="1" ht="23.4" thickBot="1" x14ac:dyDescent="0.45">
      <c r="B21" s="477"/>
      <c r="C21" s="272" t="s">
        <v>110</v>
      </c>
      <c r="D21" s="277" t="s">
        <v>111</v>
      </c>
      <c r="E21" s="278" t="s">
        <v>139</v>
      </c>
      <c r="H21" s="477"/>
      <c r="I21" s="258" t="s">
        <v>110</v>
      </c>
      <c r="J21" s="259" t="s">
        <v>111</v>
      </c>
      <c r="M21" s="477"/>
      <c r="N21" s="258" t="s">
        <v>110</v>
      </c>
      <c r="O21" s="259" t="s">
        <v>111</v>
      </c>
    </row>
    <row r="22" spans="1:20" s="83" customFormat="1" ht="22.8" x14ac:dyDescent="0.4">
      <c r="B22" s="97" t="s">
        <v>105</v>
      </c>
      <c r="C22" s="151">
        <f>PLANURI!E21+PLANURI!E24+PLANURI!E27+PLANURI!E30+PLANURI!E33+PLANURI!E36+PLANURI!E39+PLANURI!E42+PLANURI!E45+PLANURI!E48+PLANURI!E51</f>
        <v>30</v>
      </c>
      <c r="D22" s="151">
        <f>PLANURI!Q21+PLANURI!Q24+PLANURI!Q27+PLANURI!Q30+PLANURI!Q33+PLANURI!Q36+PLANURI!Q39+PLANURI!Q42+PLANURI!Q45+PLANURI!Q48+PLANURI!Q51</f>
        <v>30</v>
      </c>
      <c r="E22" s="151">
        <f>C22+D22</f>
        <v>60</v>
      </c>
      <c r="H22" s="97" t="s">
        <v>105</v>
      </c>
      <c r="I22" s="251" t="str">
        <f>IF(PLANURI!O457,"DA","NU")</f>
        <v>DA</v>
      </c>
      <c r="J22" s="151" t="str">
        <f>IF(PLANURI!O469,"DA","NU")</f>
        <v>DA</v>
      </c>
      <c r="L22" s="254"/>
      <c r="M22" s="97" t="s">
        <v>105</v>
      </c>
      <c r="N22" s="307">
        <f>PLANURI!P457</f>
        <v>25</v>
      </c>
      <c r="O22" s="308">
        <f>PLANURI!P469</f>
        <v>25</v>
      </c>
    </row>
    <row r="23" spans="1:20" s="83" customFormat="1" ht="22.8" x14ac:dyDescent="0.4">
      <c r="B23" s="95" t="s">
        <v>106</v>
      </c>
      <c r="C23" s="152">
        <f>PLANURI!AC21+PLANURI!AC24+PLANURI!AC27+PLANURI!AC30+PLANURI!AC33+PLANURI!AC36+PLANURI!AC39+PLANURI!AC42+PLANURI!AC45+PLANURI!AC48+PLANURI!AC51</f>
        <v>30</v>
      </c>
      <c r="D23" s="152">
        <f>PLANURI!AO21+PLANURI!AO24+PLANURI!AO27+PLANURI!AO30+PLANURI!AO33+PLANURI!AO36+PLANURI!AO39+PLANURI!AO42+PLANURI!AO45+PLANURI!AO48+PLANURI!AO51</f>
        <v>30</v>
      </c>
      <c r="E23" s="152">
        <f>C23+D23</f>
        <v>60</v>
      </c>
      <c r="H23" s="95" t="s">
        <v>106</v>
      </c>
      <c r="I23" s="252" t="str">
        <f>IF(PLANURI!O482,"DA","NU")</f>
        <v>DA</v>
      </c>
      <c r="J23" s="152" t="str">
        <f>IF(PLANURI!O494,"DA","NU")</f>
        <v>DA</v>
      </c>
      <c r="L23" s="254"/>
      <c r="M23" s="95" t="s">
        <v>106</v>
      </c>
      <c r="N23" s="309">
        <f>PLANURI!P482</f>
        <v>25</v>
      </c>
      <c r="O23" s="310">
        <f>PLANURI!P494</f>
        <v>25</v>
      </c>
    </row>
    <row r="24" spans="1:20" s="83" customFormat="1" ht="22.8" x14ac:dyDescent="0.4">
      <c r="B24" s="95" t="s">
        <v>107</v>
      </c>
      <c r="C24" s="152">
        <f>PLANURI!E73+PLANURI!E76+PLANURI!E79+PLANURI!E82+PLANURI!E85+PLANURI!E88+PLANURI!E91+PLANURI!E94+PLANURI!E97+PLANURI!E100+PLANURI!E103</f>
        <v>30</v>
      </c>
      <c r="D24" s="152">
        <f>PLANURI!Q73+PLANURI!Q76+PLANURI!Q79+PLANURI!Q82+PLANURI!Q85+PLANURI!Q88+PLANURI!Q91+PLANURI!Q94+PLANURI!Q97+PLANURI!Q100+PLANURI!Q103</f>
        <v>30</v>
      </c>
      <c r="E24" s="152">
        <f>C24+D24</f>
        <v>60</v>
      </c>
      <c r="H24" s="95" t="s">
        <v>107</v>
      </c>
      <c r="I24" s="252" t="str">
        <f>IF(PLANURI!O507,"DA","NU")</f>
        <v>DA</v>
      </c>
      <c r="J24" s="152" t="str">
        <f>IF(PLANURI!O519,"DA","NU")</f>
        <v>DA</v>
      </c>
      <c r="L24" s="254"/>
      <c r="M24" s="95" t="s">
        <v>107</v>
      </c>
      <c r="N24" s="309">
        <f>PLANURI!P507</f>
        <v>25</v>
      </c>
      <c r="O24" s="310">
        <f>PLANURI!P519</f>
        <v>25</v>
      </c>
    </row>
    <row r="25" spans="1:20" s="83" customFormat="1" ht="23.4" thickBot="1" x14ac:dyDescent="0.45">
      <c r="B25" s="96" t="s">
        <v>108</v>
      </c>
      <c r="C25" s="153">
        <f>PLANURI!AC73+PLANURI!AC76+PLANURI!AC79+PLANURI!AC82+PLANURI!AC85+PLANURI!AC88+PLANURI!AC91+PLANURI!AC94+PLANURI!AC97+PLANURI!AC100+PLANURI!AC103</f>
        <v>30</v>
      </c>
      <c r="D25" s="153">
        <f>PLANURI!AO73+PLANURI!AO76+PLANURI!AO79+PLANURI!AO82+PLANURI!AO85+PLANURI!AO88+PLANURI!AO91+PLANURI!AO94+PLANURI!AO97+PLANURI!AO100+PLANURI!AO103-G15</f>
        <v>30</v>
      </c>
      <c r="E25" s="153">
        <f>C25+D25</f>
        <v>60</v>
      </c>
      <c r="H25" s="96" t="s">
        <v>108</v>
      </c>
      <c r="I25" s="253" t="str">
        <f>IF(PLANURI!O532,"DA","NU")</f>
        <v>DA</v>
      </c>
      <c r="J25" s="153" t="str">
        <f>IF(PLANURI!O544,"DA","NU")</f>
        <v>DA</v>
      </c>
      <c r="L25" s="254"/>
      <c r="M25" s="96" t="s">
        <v>108</v>
      </c>
      <c r="N25" s="311">
        <f>PLANURI!P532</f>
        <v>25</v>
      </c>
      <c r="O25" s="312">
        <f>PLANURI!P544</f>
        <v>25</v>
      </c>
    </row>
    <row r="26" spans="1:20" s="83" customFormat="1" ht="22.8" x14ac:dyDescent="0.4">
      <c r="C26" s="98"/>
      <c r="D26" s="98"/>
    </row>
    <row r="27" spans="1:20" s="83" customFormat="1" ht="22.8" x14ac:dyDescent="0.4"/>
    <row r="28" spans="1:20" s="83" customFormat="1" ht="22.8" x14ac:dyDescent="0.4">
      <c r="A28" s="481" t="s">
        <v>112</v>
      </c>
      <c r="B28" s="482"/>
      <c r="C28" s="482"/>
      <c r="D28" s="482"/>
      <c r="E28" s="482"/>
      <c r="F28" s="482"/>
      <c r="G28" s="482"/>
      <c r="H28" s="482"/>
      <c r="I28" s="482"/>
      <c r="J28" s="482"/>
      <c r="K28" s="482"/>
      <c r="L28" s="482"/>
      <c r="M28" s="482"/>
      <c r="N28" s="482"/>
      <c r="O28" s="482"/>
      <c r="P28" s="482"/>
      <c r="Q28" s="482"/>
      <c r="R28" s="482"/>
      <c r="S28" s="482"/>
      <c r="T28" s="482"/>
    </row>
    <row r="29" spans="1:20" s="83" customFormat="1" ht="23.4" thickBot="1" x14ac:dyDescent="0.45">
      <c r="I29" s="85"/>
    </row>
    <row r="30" spans="1:20" s="83" customFormat="1" ht="22.8" x14ac:dyDescent="0.4">
      <c r="A30" s="486" t="s">
        <v>104</v>
      </c>
      <c r="B30" s="483" t="s">
        <v>109</v>
      </c>
      <c r="C30" s="484"/>
      <c r="D30" s="483" t="s">
        <v>118</v>
      </c>
      <c r="E30" s="485"/>
      <c r="F30" s="485"/>
      <c r="G30" s="485"/>
      <c r="H30" s="484"/>
      <c r="I30" s="271"/>
    </row>
    <row r="31" spans="1:20" s="83" customFormat="1" ht="45" customHeight="1" thickBot="1" x14ac:dyDescent="0.45">
      <c r="A31" s="487"/>
      <c r="B31" s="272" t="s">
        <v>110</v>
      </c>
      <c r="C31" s="273" t="s">
        <v>111</v>
      </c>
      <c r="D31" s="272" t="s">
        <v>113</v>
      </c>
      <c r="E31" s="274" t="s">
        <v>117</v>
      </c>
      <c r="F31" s="274" t="s">
        <v>114</v>
      </c>
      <c r="G31" s="274" t="s">
        <v>115</v>
      </c>
      <c r="H31" s="275" t="s">
        <v>116</v>
      </c>
      <c r="I31" s="276" t="s">
        <v>119</v>
      </c>
    </row>
    <row r="32" spans="1:20" s="83" customFormat="1" ht="22.8" x14ac:dyDescent="0.4">
      <c r="A32" s="89" t="s">
        <v>105</v>
      </c>
      <c r="B32" s="186">
        <v>14</v>
      </c>
      <c r="C32" s="187">
        <v>14</v>
      </c>
      <c r="D32" s="186">
        <v>3</v>
      </c>
      <c r="E32" s="188">
        <v>1</v>
      </c>
      <c r="F32" s="188">
        <v>3</v>
      </c>
      <c r="G32" s="188">
        <v>1</v>
      </c>
      <c r="H32" s="187">
        <v>2</v>
      </c>
      <c r="I32" s="189"/>
    </row>
    <row r="33" spans="1:20" s="83" customFormat="1" ht="22.8" x14ac:dyDescent="0.4">
      <c r="A33" s="87" t="s">
        <v>106</v>
      </c>
      <c r="B33" s="190">
        <v>14</v>
      </c>
      <c r="C33" s="191">
        <v>14</v>
      </c>
      <c r="D33" s="190">
        <v>3</v>
      </c>
      <c r="E33" s="192">
        <v>1</v>
      </c>
      <c r="F33" s="192">
        <v>3</v>
      </c>
      <c r="G33" s="192">
        <v>1</v>
      </c>
      <c r="H33" s="191">
        <v>2</v>
      </c>
      <c r="I33" s="193"/>
    </row>
    <row r="34" spans="1:20" s="83" customFormat="1" ht="22.8" x14ac:dyDescent="0.4">
      <c r="A34" s="87" t="s">
        <v>107</v>
      </c>
      <c r="B34" s="190">
        <v>14</v>
      </c>
      <c r="C34" s="191">
        <v>14</v>
      </c>
      <c r="D34" s="190">
        <v>3</v>
      </c>
      <c r="E34" s="192">
        <v>1</v>
      </c>
      <c r="F34" s="192">
        <v>3</v>
      </c>
      <c r="G34" s="192">
        <v>1</v>
      </c>
      <c r="H34" s="191">
        <v>2</v>
      </c>
      <c r="I34" s="193">
        <v>6</v>
      </c>
    </row>
    <row r="35" spans="1:20" s="83" customFormat="1" ht="23.4" thickBot="1" x14ac:dyDescent="0.45">
      <c r="A35" s="88" t="s">
        <v>108</v>
      </c>
      <c r="B35" s="194">
        <v>14</v>
      </c>
      <c r="C35" s="195">
        <v>7</v>
      </c>
      <c r="D35" s="194">
        <v>3</v>
      </c>
      <c r="E35" s="196">
        <v>1</v>
      </c>
      <c r="F35" s="196">
        <v>2</v>
      </c>
      <c r="G35" s="196">
        <v>1</v>
      </c>
      <c r="H35" s="195"/>
      <c r="I35" s="197"/>
    </row>
    <row r="36" spans="1:20" s="83" customFormat="1" ht="10.5" customHeight="1" x14ac:dyDescent="0.4"/>
    <row r="37" spans="1:20" s="83" customFormat="1" ht="48" customHeight="1" x14ac:dyDescent="0.4">
      <c r="A37" s="474" t="s">
        <v>261</v>
      </c>
      <c r="B37" s="475"/>
      <c r="C37" s="475"/>
      <c r="D37" s="475"/>
      <c r="E37" s="475"/>
      <c r="F37" s="475"/>
      <c r="G37" s="475"/>
      <c r="H37" s="475"/>
      <c r="I37" s="475"/>
      <c r="J37" s="475"/>
      <c r="K37" s="475"/>
      <c r="L37" s="475"/>
      <c r="M37" s="475"/>
      <c r="N37" s="475"/>
      <c r="O37" s="475"/>
      <c r="P37" s="475"/>
      <c r="Q37" s="475"/>
      <c r="R37" s="475"/>
      <c r="S37" s="475"/>
      <c r="T37" s="475"/>
    </row>
    <row r="38" spans="1:20" s="83" customFormat="1" ht="20.25" customHeight="1" x14ac:dyDescent="0.4">
      <c r="A38" s="86"/>
      <c r="B38" s="92"/>
      <c r="C38" s="92"/>
      <c r="D38" s="92"/>
      <c r="E38" s="92"/>
      <c r="F38" s="92"/>
      <c r="G38" s="92"/>
      <c r="H38" s="92"/>
      <c r="I38" s="92"/>
      <c r="J38" s="92"/>
      <c r="K38" s="92"/>
      <c r="L38" s="92"/>
      <c r="M38" s="92"/>
      <c r="N38" s="92"/>
      <c r="O38" s="92"/>
      <c r="P38" s="92"/>
      <c r="Q38" s="92"/>
      <c r="R38" s="92"/>
      <c r="S38" s="92"/>
      <c r="T38" s="92"/>
    </row>
    <row r="39" spans="1:20" s="83" customFormat="1" ht="23.25" customHeight="1" x14ac:dyDescent="0.4">
      <c r="A39" s="481" t="s">
        <v>144</v>
      </c>
      <c r="B39" s="492"/>
      <c r="C39" s="492"/>
      <c r="D39" s="492"/>
      <c r="E39" s="492"/>
      <c r="F39" s="492"/>
      <c r="G39" s="492"/>
      <c r="H39" s="492"/>
      <c r="I39" s="492"/>
      <c r="J39" s="492"/>
      <c r="K39" s="492"/>
      <c r="L39" s="492"/>
      <c r="M39" s="492"/>
      <c r="N39" s="492"/>
      <c r="O39" s="492"/>
      <c r="P39" s="492"/>
      <c r="Q39" s="492"/>
      <c r="R39" s="492"/>
      <c r="S39" s="492"/>
      <c r="T39" s="492"/>
    </row>
    <row r="40" spans="1:20" s="83" customFormat="1" ht="22.8" x14ac:dyDescent="0.4">
      <c r="H40" s="156" t="s">
        <v>183</v>
      </c>
    </row>
    <row r="41" spans="1:20" s="83" customFormat="1" ht="22.8" x14ac:dyDescent="0.4">
      <c r="A41" s="83" t="s">
        <v>147</v>
      </c>
      <c r="G41" s="144">
        <f>PLANURI!BA388+PLANURI!BB388+PLANURI!BC388</f>
        <v>63</v>
      </c>
      <c r="H41" s="154">
        <v>1</v>
      </c>
      <c r="I41" s="93"/>
    </row>
    <row r="42" spans="1:20" s="83" customFormat="1" ht="22.8" x14ac:dyDescent="0.4">
      <c r="A42" s="83" t="s">
        <v>265</v>
      </c>
      <c r="G42" s="144">
        <f>PLANURI!BA388</f>
        <v>33</v>
      </c>
      <c r="H42" s="155">
        <f>G42/G41</f>
        <v>0.52380952380952384</v>
      </c>
      <c r="I42" s="93"/>
      <c r="K42" s="83" t="s">
        <v>148</v>
      </c>
      <c r="P42" s="103"/>
    </row>
    <row r="43" spans="1:20" s="83" customFormat="1" ht="22.8" x14ac:dyDescent="0.4">
      <c r="A43" s="83" t="s">
        <v>266</v>
      </c>
      <c r="G43" s="144">
        <f>PLANURI!BB388</f>
        <v>27</v>
      </c>
      <c r="H43" s="155">
        <f>G43/G41</f>
        <v>0.42857142857142855</v>
      </c>
      <c r="I43" s="94"/>
    </row>
    <row r="44" spans="1:20" s="83" customFormat="1" ht="20.25" customHeight="1" x14ac:dyDescent="0.4">
      <c r="A44" s="83" t="s">
        <v>267</v>
      </c>
      <c r="B44" s="92"/>
      <c r="C44" s="92"/>
      <c r="D44" s="92"/>
      <c r="E44" s="92"/>
      <c r="F44" s="92"/>
      <c r="G44" s="144">
        <f>PLANURI!BC388</f>
        <v>3</v>
      </c>
      <c r="H44" s="155">
        <f>G44/G41</f>
        <v>4.7619047619047616E-2</v>
      </c>
      <c r="I44" s="92"/>
      <c r="J44" s="92"/>
      <c r="K44" s="92"/>
      <c r="L44" s="92"/>
      <c r="M44" s="92"/>
      <c r="N44" s="92"/>
      <c r="O44" s="92"/>
      <c r="P44" s="92"/>
      <c r="Q44" s="92"/>
      <c r="R44" s="92"/>
      <c r="S44" s="92"/>
      <c r="T44" s="92"/>
    </row>
    <row r="45" spans="1:20" s="83" customFormat="1" ht="21" customHeight="1" x14ac:dyDescent="0.4"/>
    <row r="46" spans="1:20" s="83" customFormat="1" ht="22.8" x14ac:dyDescent="0.4"/>
    <row r="47" spans="1:20" s="83" customFormat="1" ht="23.25" customHeight="1" x14ac:dyDescent="0.4">
      <c r="A47" s="481" t="s">
        <v>143</v>
      </c>
      <c r="B47" s="492"/>
      <c r="C47" s="492"/>
      <c r="D47" s="492"/>
      <c r="E47" s="492"/>
      <c r="F47" s="492"/>
      <c r="G47" s="492"/>
      <c r="H47" s="492"/>
      <c r="I47" s="492"/>
      <c r="J47" s="492"/>
      <c r="K47" s="492"/>
      <c r="L47" s="492"/>
      <c r="M47" s="492"/>
      <c r="N47" s="492"/>
      <c r="O47" s="492"/>
      <c r="P47" s="492"/>
      <c r="Q47" s="492"/>
      <c r="R47" s="492"/>
      <c r="S47" s="492"/>
      <c r="T47" s="492"/>
    </row>
    <row r="48" spans="1:20" s="83" customFormat="1" ht="22.8" x14ac:dyDescent="0.4"/>
    <row r="49" spans="1:20" s="83" customFormat="1" ht="22.8" x14ac:dyDescent="0.4">
      <c r="A49" s="83" t="s">
        <v>123</v>
      </c>
      <c r="G49" s="198">
        <f>PLANURI!BV388+240</f>
        <v>3264</v>
      </c>
      <c r="H49" s="83" t="s">
        <v>120</v>
      </c>
      <c r="I49" s="200">
        <v>1</v>
      </c>
      <c r="K49" s="83" t="s">
        <v>151</v>
      </c>
      <c r="P49" s="99"/>
    </row>
    <row r="50" spans="1:20" s="83" customFormat="1" ht="22.8" x14ac:dyDescent="0.4">
      <c r="A50" s="83" t="s">
        <v>124</v>
      </c>
      <c r="G50" s="198">
        <f>PLANURI!BX388+240</f>
        <v>2389</v>
      </c>
      <c r="H50" s="83" t="s">
        <v>120</v>
      </c>
      <c r="I50" s="201">
        <f>G50/G49</f>
        <v>0.73192401960784315</v>
      </c>
      <c r="K50" s="83" t="s">
        <v>133</v>
      </c>
      <c r="P50" s="100"/>
    </row>
    <row r="51" spans="1:20" ht="22.8" x14ac:dyDescent="0.4">
      <c r="A51" s="83" t="s">
        <v>121</v>
      </c>
      <c r="G51" s="198">
        <f>PLANURI!BY388</f>
        <v>875</v>
      </c>
      <c r="H51" s="83" t="s">
        <v>120</v>
      </c>
      <c r="I51" s="201">
        <f>G51/G49</f>
        <v>0.26807598039215685</v>
      </c>
      <c r="K51" s="83" t="s">
        <v>134</v>
      </c>
      <c r="P51" s="100"/>
    </row>
    <row r="52" spans="1:20" ht="22.8" x14ac:dyDescent="0.4">
      <c r="A52" s="83" t="s">
        <v>129</v>
      </c>
      <c r="G52" s="198">
        <f>PLANURI!CB388</f>
        <v>434</v>
      </c>
      <c r="H52" s="83" t="s">
        <v>120</v>
      </c>
      <c r="I52" s="201">
        <f>G52/G49</f>
        <v>0.1329656862745098</v>
      </c>
      <c r="K52" s="83" t="s">
        <v>125</v>
      </c>
      <c r="P52" s="100"/>
    </row>
    <row r="53" spans="1:20" ht="22.8" x14ac:dyDescent="0.4">
      <c r="A53" s="83" t="s">
        <v>130</v>
      </c>
      <c r="G53" s="198">
        <f>PLANURI!CC388+90</f>
        <v>1091</v>
      </c>
      <c r="H53" s="83" t="s">
        <v>120</v>
      </c>
      <c r="I53" s="201">
        <f>G53/G49</f>
        <v>0.33425245098039214</v>
      </c>
      <c r="K53" s="83" t="s">
        <v>126</v>
      </c>
      <c r="P53" s="100"/>
    </row>
    <row r="54" spans="1:20" ht="22.8" x14ac:dyDescent="0.4">
      <c r="A54" s="83" t="s">
        <v>131</v>
      </c>
      <c r="G54" s="198">
        <f>PLANURI!CD388+150</f>
        <v>1473</v>
      </c>
      <c r="H54" s="83" t="s">
        <v>120</v>
      </c>
      <c r="I54" s="201">
        <f>G54/G49</f>
        <v>0.45128676470588236</v>
      </c>
      <c r="K54" s="83" t="s">
        <v>127</v>
      </c>
      <c r="P54" s="100"/>
    </row>
    <row r="55" spans="1:20" ht="22.8" x14ac:dyDescent="0.4">
      <c r="A55" s="83" t="s">
        <v>132</v>
      </c>
      <c r="G55" s="198">
        <f>PLANURI!CE388</f>
        <v>266</v>
      </c>
      <c r="H55" s="83" t="s">
        <v>120</v>
      </c>
      <c r="I55" s="201">
        <f>G55/G49</f>
        <v>8.1495098039215688E-2</v>
      </c>
      <c r="K55" s="83" t="s">
        <v>128</v>
      </c>
      <c r="P55" s="100"/>
    </row>
    <row r="56" spans="1:20" ht="22.8" x14ac:dyDescent="0.4">
      <c r="A56" s="83"/>
      <c r="G56" s="198"/>
      <c r="H56" s="83"/>
      <c r="I56" s="202"/>
      <c r="K56" s="83"/>
      <c r="P56" s="100"/>
    </row>
    <row r="57" spans="1:20" s="83" customFormat="1" ht="22.8" x14ac:dyDescent="0.4">
      <c r="A57" s="83" t="s">
        <v>122</v>
      </c>
      <c r="G57" s="198">
        <f>PLANURI!BZ388</f>
        <v>610</v>
      </c>
      <c r="H57" s="83" t="s">
        <v>120</v>
      </c>
      <c r="I57" s="201">
        <f>G57/G49</f>
        <v>0.18688725490196079</v>
      </c>
      <c r="K57" s="83" t="s">
        <v>134</v>
      </c>
      <c r="P57" s="100"/>
    </row>
    <row r="58" spans="1:20" s="83" customFormat="1" ht="22.8" x14ac:dyDescent="0.4">
      <c r="G58" s="198"/>
      <c r="I58" s="203"/>
    </row>
    <row r="59" spans="1:20" s="83" customFormat="1" ht="22.8" x14ac:dyDescent="0.4">
      <c r="A59" s="83" t="s">
        <v>135</v>
      </c>
      <c r="G59" s="199">
        <f>(PLANURI!G55+PLANURI!S55+PLANURI!AE55+PLANURI!AQ55+PLANURI!G107+PLANURI!S107+PLANURI!AE107+PLANURI!AQ107)/(PLANURI!H55+PLANURI!I55+PLANURI!J55+PLANURI!T55+PLANURI!U55+PLANURI!V55+PLANURI!AF55+PLANURI!AG55+PLANURI!AH55+PLANURI!AR55+PLANURI!AS55+PLANURI!AT55+PLANURI!H107+PLANURI!I107+PLANURI!J107+PLANURI!T107+PLANURI!U107+PLANURI!V107+PLANURI!AF107+PLANURI!AG107+PLANURI!AH107+PLANURI!AR107+PLANURI!AS107+PLANURI!AT107+MIN(G71,240)/14)</f>
        <v>0.8193979933110368</v>
      </c>
      <c r="I59" s="203"/>
      <c r="K59" s="83" t="s">
        <v>136</v>
      </c>
    </row>
    <row r="60" spans="1:20" s="83" customFormat="1" ht="22.8" x14ac:dyDescent="0.4">
      <c r="G60" s="84"/>
    </row>
    <row r="61" spans="1:20" s="83" customFormat="1" ht="22.8" x14ac:dyDescent="0.4"/>
    <row r="62" spans="1:20" s="83" customFormat="1" ht="22.8" x14ac:dyDescent="0.4">
      <c r="A62" s="481" t="s">
        <v>145</v>
      </c>
      <c r="B62" s="482"/>
      <c r="C62" s="482"/>
      <c r="D62" s="482"/>
      <c r="E62" s="482"/>
      <c r="F62" s="482"/>
      <c r="G62" s="482"/>
      <c r="H62" s="482"/>
      <c r="I62" s="482"/>
      <c r="J62" s="482"/>
      <c r="K62" s="482"/>
      <c r="L62" s="482"/>
      <c r="M62" s="482"/>
      <c r="N62" s="482"/>
      <c r="O62" s="482"/>
      <c r="P62" s="482"/>
      <c r="Q62" s="482"/>
      <c r="R62" s="482"/>
      <c r="S62" s="482"/>
      <c r="T62" s="482"/>
    </row>
    <row r="63" spans="1:20" s="83" customFormat="1" ht="23.4" thickBot="1" x14ac:dyDescent="0.45"/>
    <row r="64" spans="1:20" ht="22.8" x14ac:dyDescent="0.4">
      <c r="A64" s="486" t="s">
        <v>104</v>
      </c>
      <c r="B64" s="493" t="s">
        <v>137</v>
      </c>
      <c r="C64" s="494"/>
    </row>
    <row r="65" spans="1:20" ht="23.4" thickBot="1" x14ac:dyDescent="0.3">
      <c r="A65" s="487"/>
      <c r="B65" s="90" t="s">
        <v>110</v>
      </c>
      <c r="C65" s="91" t="s">
        <v>111</v>
      </c>
    </row>
    <row r="66" spans="1:20" ht="22.8" x14ac:dyDescent="0.4">
      <c r="A66" s="89" t="s">
        <v>105</v>
      </c>
      <c r="B66" s="204">
        <f>PLANURI!BV380/14</f>
        <v>28</v>
      </c>
      <c r="C66" s="205">
        <f>PLANURI!BV381/14</f>
        <v>28</v>
      </c>
      <c r="K66" s="83" t="s">
        <v>154</v>
      </c>
    </row>
    <row r="67" spans="1:20" ht="22.8" x14ac:dyDescent="0.4">
      <c r="A67" s="87" t="s">
        <v>106</v>
      </c>
      <c r="B67" s="206">
        <f>PLANURI!BV382/14</f>
        <v>26</v>
      </c>
      <c r="C67" s="207">
        <f>PLANURI!BV383/14</f>
        <v>28</v>
      </c>
      <c r="K67" s="83" t="s">
        <v>154</v>
      </c>
    </row>
    <row r="68" spans="1:20" ht="22.8" x14ac:dyDescent="0.4">
      <c r="A68" s="87" t="s">
        <v>107</v>
      </c>
      <c r="B68" s="206">
        <f>PLANURI!BV384/14</f>
        <v>27.5</v>
      </c>
      <c r="C68" s="207">
        <f>PLANURI!BV385/14</f>
        <v>26</v>
      </c>
      <c r="K68" s="83" t="s">
        <v>154</v>
      </c>
    </row>
    <row r="69" spans="1:20" ht="23.4" thickBot="1" x14ac:dyDescent="0.45">
      <c r="A69" s="88" t="s">
        <v>108</v>
      </c>
      <c r="B69" s="208">
        <f>PLANURI!BV386/14</f>
        <v>26.5</v>
      </c>
      <c r="C69" s="209">
        <f>PLANURI!BV387/14</f>
        <v>26</v>
      </c>
      <c r="K69" s="83" t="s">
        <v>154</v>
      </c>
    </row>
    <row r="70" spans="1:20" ht="22.8" x14ac:dyDescent="0.4">
      <c r="A70" s="83"/>
    </row>
    <row r="71" spans="1:20" ht="22.8" x14ac:dyDescent="0.4">
      <c r="A71" s="83" t="s">
        <v>149</v>
      </c>
      <c r="G71" s="210">
        <f>PLANURI!BL415+PLANURI!BM415+PLANURI!BN415+PLANURI!BO415+PLANURI!BL428+PLANURI!BM428+PLANURI!BN428+PLANURI!BO428</f>
        <v>240</v>
      </c>
      <c r="H71" s="83" t="s">
        <v>120</v>
      </c>
      <c r="K71" s="83" t="s">
        <v>150</v>
      </c>
    </row>
    <row r="74" spans="1:20" s="83" customFormat="1" ht="22.8" x14ac:dyDescent="0.4">
      <c r="A74" s="481" t="s">
        <v>146</v>
      </c>
      <c r="B74" s="482"/>
      <c r="C74" s="482"/>
      <c r="D74" s="482"/>
      <c r="E74" s="482"/>
      <c r="F74" s="482"/>
      <c r="G74" s="482"/>
      <c r="H74" s="482"/>
      <c r="I74" s="482"/>
      <c r="J74" s="482"/>
      <c r="K74" s="482"/>
      <c r="L74" s="482"/>
      <c r="M74" s="482"/>
      <c r="N74" s="482"/>
      <c r="O74" s="482"/>
      <c r="P74" s="482"/>
      <c r="Q74" s="482"/>
      <c r="R74" s="482"/>
      <c r="S74" s="482"/>
      <c r="T74" s="482"/>
    </row>
    <row r="75" spans="1:20" s="83" customFormat="1" ht="22.8" x14ac:dyDescent="0.4"/>
    <row r="76" spans="1:20" ht="22.8" x14ac:dyDescent="0.4">
      <c r="A76" s="491" t="s">
        <v>140</v>
      </c>
      <c r="B76" s="491"/>
      <c r="C76" s="491"/>
      <c r="D76" s="491"/>
      <c r="E76" s="491"/>
      <c r="F76" s="491"/>
      <c r="G76" s="491"/>
      <c r="H76" s="491"/>
      <c r="I76" s="491"/>
      <c r="J76" s="491"/>
      <c r="K76" s="491"/>
      <c r="L76" s="491"/>
      <c r="M76" s="491"/>
    </row>
    <row r="77" spans="1:20" ht="22.8" x14ac:dyDescent="0.4">
      <c r="A77" s="491" t="s">
        <v>141</v>
      </c>
      <c r="B77" s="491"/>
      <c r="C77" s="491"/>
      <c r="D77" s="491"/>
      <c r="E77" s="491"/>
      <c r="F77" s="491"/>
      <c r="G77" s="491"/>
      <c r="H77" s="491"/>
      <c r="I77" s="491"/>
      <c r="J77" s="491"/>
      <c r="K77" s="491"/>
      <c r="L77" s="491"/>
      <c r="M77" s="491"/>
    </row>
    <row r="78" spans="1:20" ht="22.8" x14ac:dyDescent="0.4">
      <c r="A78" s="491" t="s">
        <v>178</v>
      </c>
      <c r="B78" s="491"/>
      <c r="C78" s="491"/>
      <c r="D78" s="491"/>
      <c r="E78" s="491"/>
      <c r="F78" s="491"/>
      <c r="G78" s="491"/>
      <c r="H78" s="491"/>
      <c r="I78" s="491"/>
      <c r="J78" s="491"/>
      <c r="K78" s="491"/>
      <c r="L78" s="491"/>
      <c r="M78" s="491"/>
    </row>
    <row r="79" spans="1:20" ht="22.8" x14ac:dyDescent="0.4">
      <c r="A79" s="83"/>
    </row>
  </sheetData>
  <sheetProtection algorithmName="SHA-512" hashValue="jP5J0Sw+Rjlj4SUD1bx28NpRMaDZAgjcwYYuGrr+BH7KqFQOjUxZLdded72efNbcIqxBoOGEyWvzpbSiefshcA==" saltValue="8fwhzqPaOq48SgIeb870fw==" spinCount="100000" sheet="1" objects="1" scenarios="1" selectLockedCells="1"/>
  <mergeCells count="22">
    <mergeCell ref="A76:M76"/>
    <mergeCell ref="A77:M77"/>
    <mergeCell ref="A78:M78"/>
    <mergeCell ref="A74:T74"/>
    <mergeCell ref="A39:T39"/>
    <mergeCell ref="A47:T47"/>
    <mergeCell ref="A62:T62"/>
    <mergeCell ref="A64:A65"/>
    <mergeCell ref="B64:C64"/>
    <mergeCell ref="A37:T37"/>
    <mergeCell ref="B20:B21"/>
    <mergeCell ref="C20:E20"/>
    <mergeCell ref="A9:T9"/>
    <mergeCell ref="A28:T28"/>
    <mergeCell ref="B30:C30"/>
    <mergeCell ref="D30:H30"/>
    <mergeCell ref="A30:A31"/>
    <mergeCell ref="H20:H21"/>
    <mergeCell ref="I20:J20"/>
    <mergeCell ref="M20:M21"/>
    <mergeCell ref="N20:O20"/>
    <mergeCell ref="A19:G19"/>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402"/>
  <sheetViews>
    <sheetView topLeftCell="A95" workbookViewId="0">
      <selection activeCell="J1" sqref="J1"/>
    </sheetView>
  </sheetViews>
  <sheetFormatPr defaultRowHeight="13.2" x14ac:dyDescent="0.25"/>
  <cols>
    <col min="1" max="1" width="14.6640625" bestFit="1" customWidth="1"/>
    <col min="2" max="2" width="3" bestFit="1" customWidth="1"/>
    <col min="3" max="3" width="51.88671875" bestFit="1" customWidth="1"/>
    <col min="4" max="4" width="3.33203125" bestFit="1" customWidth="1"/>
    <col min="5" max="5" width="4.88671875" bestFit="1" customWidth="1"/>
    <col min="6" max="6" width="6" bestFit="1" customWidth="1"/>
    <col min="7" max="7" width="10.5546875" bestFit="1" customWidth="1"/>
    <col min="8" max="8" width="6.44140625" bestFit="1" customWidth="1"/>
    <col min="9" max="9" width="9.88671875" bestFit="1" customWidth="1"/>
    <col min="10" max="10" width="19.109375" bestFit="1" customWidth="1"/>
    <col min="11" max="11" width="6.44140625" bestFit="1" customWidth="1"/>
    <col min="12" max="12" width="9.88671875" bestFit="1" customWidth="1"/>
    <col min="13" max="13" width="19.6640625" bestFit="1" customWidth="1"/>
    <col min="14" max="14" width="12" bestFit="1" customWidth="1"/>
    <col min="15" max="15" width="15.109375" bestFit="1" customWidth="1"/>
    <col min="16" max="16" width="18.6640625" bestFit="1" customWidth="1"/>
    <col min="17" max="17" width="12" bestFit="1" customWidth="1"/>
    <col min="18" max="18" width="15.109375" bestFit="1" customWidth="1"/>
    <col min="19" max="19" width="18.6640625" bestFit="1" customWidth="1"/>
    <col min="20" max="21" width="8.109375" bestFit="1" customWidth="1"/>
    <col min="22" max="22" width="9" bestFit="1" customWidth="1"/>
    <col min="23" max="23" width="16.88671875" bestFit="1" customWidth="1"/>
    <col min="24" max="25" width="12.33203125" bestFit="1" customWidth="1"/>
    <col min="26" max="26" width="8.6640625" bestFit="1" customWidth="1"/>
    <col min="27" max="27" width="8.33203125" bestFit="1" customWidth="1"/>
    <col min="28" max="28" width="7.5546875" bestFit="1" customWidth="1"/>
    <col min="29" max="29" width="8" bestFit="1" customWidth="1"/>
    <col min="30" max="30" width="3.88671875" bestFit="1" customWidth="1"/>
    <col min="31" max="31" width="4.88671875" customWidth="1"/>
    <col min="32" max="32" width="6.5546875" bestFit="1" customWidth="1"/>
    <col min="33" max="33" width="6.6640625" bestFit="1" customWidth="1"/>
    <col min="34" max="34" width="4.88671875" customWidth="1"/>
  </cols>
  <sheetData>
    <row r="1" spans="1:33" x14ac:dyDescent="0.25">
      <c r="A1" t="s">
        <v>300</v>
      </c>
      <c r="B1" t="s">
        <v>51</v>
      </c>
      <c r="C1">
        <v>20220620</v>
      </c>
      <c r="E1">
        <v>2022</v>
      </c>
      <c r="F1">
        <v>6</v>
      </c>
      <c r="G1">
        <v>20</v>
      </c>
      <c r="H1" s="317" t="s">
        <v>301</v>
      </c>
      <c r="J1">
        <v>20211006</v>
      </c>
    </row>
    <row r="2" spans="1:33" s="92" customFormat="1" ht="26.4" x14ac:dyDescent="0.25">
      <c r="A2" s="260" t="str">
        <f>PLANURI!AX444</f>
        <v>codDisciplina</v>
      </c>
      <c r="B2" s="92" t="str">
        <f>PLANURI!AY444</f>
        <v>ID</v>
      </c>
      <c r="C2" s="261" t="str">
        <f>PLANURI!AZ444</f>
        <v>Disciplina</v>
      </c>
      <c r="D2" s="261" t="str">
        <f>PLANURI!BA444</f>
        <v>An</v>
      </c>
      <c r="E2" s="261" t="str">
        <f>PLANURI!BB444</f>
        <v>Sem</v>
      </c>
      <c r="F2" s="92" t="str">
        <f>PLANURI!BC444</f>
        <v>Tip Ev</v>
      </c>
      <c r="G2" s="261" t="str">
        <f>PLANURI!BD444</f>
        <v>Regim Disc</v>
      </c>
      <c r="H2" s="92" t="str">
        <f>PLANURI!BE444</f>
        <v>C/sapt</v>
      </c>
      <c r="I2" s="92" t="str">
        <f>PLANURI!BF444</f>
        <v>S/L/P/sapt</v>
      </c>
      <c r="J2" s="92" t="str">
        <f>PLANURI!BG444</f>
        <v>Total ore integral/sapt</v>
      </c>
      <c r="K2" s="92" t="str">
        <f>PLANURI!BH444</f>
        <v>C/sem</v>
      </c>
      <c r="L2" s="92" t="str">
        <f>PLANURI!BI444</f>
        <v>S/L/P/sem</v>
      </c>
      <c r="M2" s="92" t="str">
        <f>PLANURI!BJ444</f>
        <v>Total ore integral /sem</v>
      </c>
      <c r="N2" s="92" t="str">
        <f>PLANURI!BK444</f>
        <v>PracticaVap/sapt</v>
      </c>
      <c r="O2" s="92" t="str">
        <f>PLANURI!BL444</f>
        <v>Elab proiect/sapt</v>
      </c>
      <c r="P2" s="92" t="str">
        <f>PLANURI!BM444</f>
        <v>Total ore partial /sapt</v>
      </c>
      <c r="Q2" s="92" t="str">
        <f>PLANURI!BN444</f>
        <v>VAPPractica/sem</v>
      </c>
      <c r="R2" s="92" t="str">
        <f>PLANURI!BO444</f>
        <v>Elab proiect/sem</v>
      </c>
      <c r="S2" s="92" t="str">
        <f>PLANURI!BP444</f>
        <v>Total ore partial /sem</v>
      </c>
      <c r="T2" s="92" t="str">
        <f>PLANURI!BQ444</f>
        <v>VPI/sapt</v>
      </c>
      <c r="U2" s="92" t="str">
        <f>PLANURI!BR444</f>
        <v>VPI/sem</v>
      </c>
      <c r="V2" s="92" t="str">
        <f>PLANURI!BS444</f>
        <v>Nr credite</v>
      </c>
      <c r="W2" s="92" t="str">
        <f>PLANURI!BT444</f>
        <v>Categorie formativa</v>
      </c>
      <c r="X2" s="92" t="str">
        <f>PLANURI!BU444</f>
        <v>Total ore/sapt</v>
      </c>
      <c r="Y2" s="92" t="str">
        <f>PLANURI!BV444</f>
        <v>Total ore/sem</v>
      </c>
      <c r="Z2" t="s">
        <v>228</v>
      </c>
      <c r="AA2" t="s">
        <v>229</v>
      </c>
      <c r="AB2" t="s">
        <v>230</v>
      </c>
      <c r="AC2" t="s">
        <v>231</v>
      </c>
      <c r="AD2" s="219" t="s">
        <v>232</v>
      </c>
      <c r="AE2" s="219" t="s">
        <v>233</v>
      </c>
      <c r="AF2" s="219" t="s">
        <v>234</v>
      </c>
      <c r="AG2" t="str">
        <f>PLANURI!BW444</f>
        <v>An_cal</v>
      </c>
    </row>
    <row r="3" spans="1:33" x14ac:dyDescent="0.25">
      <c r="A3" t="str">
        <f>PLANURI!AX445</f>
        <v>L021.23.01.F1</v>
      </c>
      <c r="B3">
        <f>PLANURI!AY445</f>
        <v>1</v>
      </c>
      <c r="C3" t="str">
        <f>PLANURI!AZ445</f>
        <v>Analiză matematică</v>
      </c>
      <c r="D3">
        <f>PLANURI!BA445</f>
        <v>1</v>
      </c>
      <c r="E3" t="str">
        <f>PLANURI!BB445</f>
        <v>1</v>
      </c>
      <c r="F3" t="str">
        <f>PLANURI!BC445</f>
        <v>E</v>
      </c>
      <c r="G3" t="str">
        <f>PLANURI!BD445</f>
        <v>DI</v>
      </c>
      <c r="H3">
        <f>PLANURI!BE445</f>
        <v>2</v>
      </c>
      <c r="I3">
        <f>PLANURI!BF445</f>
        <v>2</v>
      </c>
      <c r="J3">
        <f>PLANURI!BG445</f>
        <v>4</v>
      </c>
      <c r="K3">
        <f>PLANURI!BH445</f>
        <v>28</v>
      </c>
      <c r="L3">
        <f>PLANURI!BI445</f>
        <v>28</v>
      </c>
      <c r="M3">
        <f>PLANURI!BJ445</f>
        <v>56</v>
      </c>
      <c r="N3">
        <f>PLANURI!BK445</f>
        <v>0</v>
      </c>
      <c r="O3">
        <f>PLANURI!BL445</f>
        <v>0</v>
      </c>
      <c r="P3">
        <f>PLANURI!BM445</f>
        <v>0</v>
      </c>
      <c r="Q3">
        <f>PLANURI!BN445</f>
        <v>0</v>
      </c>
      <c r="R3" t="str">
        <f>PLANURI!BO445</f>
        <v>0</v>
      </c>
      <c r="S3">
        <f>PLANURI!BP445</f>
        <v>0</v>
      </c>
      <c r="T3">
        <f>PLANURI!BQ445</f>
        <v>4.9000000000000004</v>
      </c>
      <c r="U3">
        <f>PLANURI!BR445</f>
        <v>69</v>
      </c>
      <c r="V3">
        <f>PLANURI!BS445</f>
        <v>5</v>
      </c>
      <c r="W3" t="str">
        <f>PLANURI!BT445</f>
        <v>DF</v>
      </c>
      <c r="X3">
        <f>PLANURI!BU445</f>
        <v>8.9</v>
      </c>
      <c r="Y3">
        <f>PLANURI!BV445</f>
        <v>125</v>
      </c>
      <c r="Z3" t="str">
        <f>PLANURI!A$4</f>
        <v>Facultatea AUTOMATICĂ ȘI CALCULATOARE</v>
      </c>
      <c r="AA3" t="str">
        <f>PLANURI!H$6</f>
        <v>ŞTIINŢE INGINEREŞTI</v>
      </c>
      <c r="AB3">
        <f>PLANURI!C$12</f>
        <v>220</v>
      </c>
      <c r="AC3" t="str">
        <f>PLANURI!H$9</f>
        <v>AUTOMATICĂ ȘI INFORMATICĂ APLICATĂ</v>
      </c>
      <c r="AD3">
        <f>PLANURI!A$12</f>
        <v>20</v>
      </c>
      <c r="AE3">
        <f>PLANURI!B$12</f>
        <v>60</v>
      </c>
      <c r="AF3">
        <f>PLANURI!D$12</f>
        <v>10</v>
      </c>
      <c r="AG3" t="str">
        <f>PLANURI!BW445</f>
        <v>2023</v>
      </c>
    </row>
    <row r="4" spans="1:33" x14ac:dyDescent="0.25">
      <c r="A4" t="str">
        <f>PLANURI!AX446</f>
        <v>L021.23.01.F2</v>
      </c>
      <c r="B4">
        <f>PLANURI!AY446</f>
        <v>2</v>
      </c>
      <c r="C4" t="str">
        <f>PLANURI!AZ446</f>
        <v>Algebră liniară, geometrie analitică și diferențială</v>
      </c>
      <c r="D4">
        <f>PLANURI!BA446</f>
        <v>1</v>
      </c>
      <c r="E4" t="str">
        <f>PLANURI!BB446</f>
        <v>1</v>
      </c>
      <c r="F4" t="str">
        <f>PLANURI!BC446</f>
        <v>E</v>
      </c>
      <c r="G4" t="str">
        <f>PLANURI!BD446</f>
        <v>DI</v>
      </c>
      <c r="H4">
        <f>PLANURI!WL446</f>
        <v>2</v>
      </c>
      <c r="I4">
        <f>PLANURI!BF446</f>
        <v>2</v>
      </c>
      <c r="J4">
        <f>PLANURI!BG446</f>
        <v>4</v>
      </c>
      <c r="K4">
        <f>PLANURI!BH446</f>
        <v>28</v>
      </c>
      <c r="L4">
        <f>PLANURI!BI446</f>
        <v>28</v>
      </c>
      <c r="M4">
        <f>PLANURI!BJ446</f>
        <v>56</v>
      </c>
      <c r="N4">
        <f>PLANURI!BK446</f>
        <v>0</v>
      </c>
      <c r="O4">
        <f>PLANURI!BL446</f>
        <v>0</v>
      </c>
      <c r="P4">
        <f>PLANURI!BM446</f>
        <v>0</v>
      </c>
      <c r="Q4">
        <f>PLANURI!BN446</f>
        <v>0</v>
      </c>
      <c r="R4" t="str">
        <f>PLANURI!BO446</f>
        <v>0</v>
      </c>
      <c r="S4">
        <f>PLANURI!BP446</f>
        <v>0</v>
      </c>
      <c r="T4">
        <f>PLANURI!BQ446</f>
        <v>4.9000000000000004</v>
      </c>
      <c r="U4">
        <f>PLANURI!BR446</f>
        <v>69</v>
      </c>
      <c r="V4">
        <f>PLANURI!BS446</f>
        <v>5</v>
      </c>
      <c r="W4" t="str">
        <f>PLANURI!BT446</f>
        <v>DF</v>
      </c>
      <c r="X4">
        <f>PLANURI!BU446</f>
        <v>8.9</v>
      </c>
      <c r="Y4">
        <f>PLANURI!BV446</f>
        <v>125</v>
      </c>
      <c r="Z4" t="str">
        <f>PLANURI!A$4</f>
        <v>Facultatea AUTOMATICĂ ȘI CALCULATOARE</v>
      </c>
      <c r="AA4" t="str">
        <f>PLANURI!H$6</f>
        <v>ŞTIINŢE INGINEREŞTI</v>
      </c>
      <c r="AB4">
        <f>PLANURI!C$12</f>
        <v>220</v>
      </c>
      <c r="AC4" t="str">
        <f>PLANURI!H$9</f>
        <v>AUTOMATICĂ ȘI INFORMATICĂ APLICATĂ</v>
      </c>
      <c r="AD4">
        <f>PLANURI!A$12</f>
        <v>20</v>
      </c>
      <c r="AE4">
        <f>PLANURI!B$12</f>
        <v>60</v>
      </c>
      <c r="AF4">
        <f>PLANURI!D$12</f>
        <v>10</v>
      </c>
      <c r="AG4" t="str">
        <f>PLANURI!BW446</f>
        <v>2023</v>
      </c>
    </row>
    <row r="5" spans="1:33" x14ac:dyDescent="0.25">
      <c r="A5" t="str">
        <f>PLANURI!AX447</f>
        <v>L021.23.01.F3</v>
      </c>
      <c r="B5">
        <f>PLANURI!AY447</f>
        <v>3</v>
      </c>
      <c r="C5" t="str">
        <f>PLANURI!AZ447</f>
        <v>Fizică</v>
      </c>
      <c r="D5">
        <f>PLANURI!BA447</f>
        <v>1</v>
      </c>
      <c r="E5" t="str">
        <f>PLANURI!BB447</f>
        <v>1</v>
      </c>
      <c r="F5" t="str">
        <f>PLANURI!BC447</f>
        <v>D</v>
      </c>
      <c r="G5" t="str">
        <f>PLANURI!BD447</f>
        <v>DI</v>
      </c>
      <c r="H5">
        <f>PLANURI!BE447</f>
        <v>3</v>
      </c>
      <c r="I5">
        <f>PLANURI!BF447</f>
        <v>2</v>
      </c>
      <c r="J5">
        <f>PLANURI!BG447</f>
        <v>5</v>
      </c>
      <c r="K5">
        <f>PLANURI!BH447</f>
        <v>42</v>
      </c>
      <c r="L5">
        <f>PLANURI!BI447</f>
        <v>28</v>
      </c>
      <c r="M5">
        <f>PLANURI!BJ447</f>
        <v>70</v>
      </c>
      <c r="N5">
        <f>PLANURI!BK447</f>
        <v>0</v>
      </c>
      <c r="O5">
        <f>PLANURI!BL447</f>
        <v>0</v>
      </c>
      <c r="P5">
        <f>PLANURI!BM447</f>
        <v>0</v>
      </c>
      <c r="Q5">
        <f>PLANURI!BN447</f>
        <v>0</v>
      </c>
      <c r="R5" t="str">
        <f>PLANURI!BO447</f>
        <v>0</v>
      </c>
      <c r="S5">
        <f>PLANURI!BP447</f>
        <v>0</v>
      </c>
      <c r="T5">
        <f>PLANURI!BQ447</f>
        <v>2.1</v>
      </c>
      <c r="U5">
        <f>PLANURI!BR447</f>
        <v>30</v>
      </c>
      <c r="V5">
        <f>PLANURI!BS447</f>
        <v>4</v>
      </c>
      <c r="W5" t="str">
        <f>PLANURI!BT447</f>
        <v>DF</v>
      </c>
      <c r="X5">
        <f>PLANURI!BU447</f>
        <v>7.1</v>
      </c>
      <c r="Y5">
        <f>PLANURI!BV447</f>
        <v>100</v>
      </c>
      <c r="Z5" t="str">
        <f>PLANURI!A$4</f>
        <v>Facultatea AUTOMATICĂ ȘI CALCULATOARE</v>
      </c>
      <c r="AA5" t="str">
        <f>PLANURI!H$6</f>
        <v>ŞTIINŢE INGINEREŞTI</v>
      </c>
      <c r="AB5">
        <f>PLANURI!C$12</f>
        <v>220</v>
      </c>
      <c r="AC5" t="str">
        <f>PLANURI!H$9</f>
        <v>AUTOMATICĂ ȘI INFORMATICĂ APLICATĂ</v>
      </c>
      <c r="AD5">
        <f>PLANURI!A$12</f>
        <v>20</v>
      </c>
      <c r="AE5">
        <f>PLANURI!B$12</f>
        <v>60</v>
      </c>
      <c r="AF5">
        <f>PLANURI!D$12</f>
        <v>10</v>
      </c>
      <c r="AG5" t="str">
        <f>PLANURI!BW447</f>
        <v>2023</v>
      </c>
    </row>
    <row r="6" spans="1:33" x14ac:dyDescent="0.25">
      <c r="A6" t="str">
        <f>PLANURI!AX448</f>
        <v>L021.23.01.F4</v>
      </c>
      <c r="B6">
        <f>PLANURI!AY448</f>
        <v>4</v>
      </c>
      <c r="C6" t="str">
        <f>PLANURI!AZ448</f>
        <v>Programarea calculatoarelor și limbaje de programare 1</v>
      </c>
      <c r="D6">
        <f>PLANURI!BA448</f>
        <v>1</v>
      </c>
      <c r="E6" t="str">
        <f>PLANURI!BB448</f>
        <v>1</v>
      </c>
      <c r="F6" t="str">
        <f>PLANURI!BC448</f>
        <v>E</v>
      </c>
      <c r="G6" t="str">
        <f>PLANURI!BD448</f>
        <v>DI</v>
      </c>
      <c r="H6">
        <f>PLANURI!WL448</f>
        <v>0</v>
      </c>
      <c r="I6">
        <f>PLANURI!BF448</f>
        <v>2</v>
      </c>
      <c r="J6">
        <f>PLANURI!BG448</f>
        <v>5</v>
      </c>
      <c r="K6">
        <f>PLANURI!BH448</f>
        <v>42</v>
      </c>
      <c r="L6">
        <f>PLANURI!BI448</f>
        <v>28</v>
      </c>
      <c r="M6">
        <f>PLANURI!BJ448</f>
        <v>70</v>
      </c>
      <c r="N6">
        <f>PLANURI!BK448</f>
        <v>0</v>
      </c>
      <c r="O6">
        <f>PLANURI!BL448</f>
        <v>0</v>
      </c>
      <c r="P6">
        <f>PLANURI!BM448</f>
        <v>0</v>
      </c>
      <c r="Q6">
        <f>PLANURI!BN448</f>
        <v>0</v>
      </c>
      <c r="R6" t="str">
        <f>PLANURI!BO448</f>
        <v>0</v>
      </c>
      <c r="S6">
        <f>PLANURI!BP448</f>
        <v>0</v>
      </c>
      <c r="T6">
        <f>PLANURI!BQ448</f>
        <v>3.9</v>
      </c>
      <c r="U6">
        <f>PLANURI!BR448</f>
        <v>55</v>
      </c>
      <c r="V6">
        <f>PLANURI!BS448</f>
        <v>5</v>
      </c>
      <c r="W6" t="str">
        <f>PLANURI!BT448</f>
        <v>DF</v>
      </c>
      <c r="X6">
        <f>PLANURI!BU448</f>
        <v>8.9</v>
      </c>
      <c r="Y6">
        <f>PLANURI!BV448</f>
        <v>125</v>
      </c>
      <c r="Z6" t="str">
        <f>PLANURI!A$4</f>
        <v>Facultatea AUTOMATICĂ ȘI CALCULATOARE</v>
      </c>
      <c r="AA6" t="str">
        <f>PLANURI!H$6</f>
        <v>ŞTIINŢE INGINEREŞTI</v>
      </c>
      <c r="AB6">
        <f>PLANURI!C$12</f>
        <v>220</v>
      </c>
      <c r="AC6" t="str">
        <f>PLANURI!H$9</f>
        <v>AUTOMATICĂ ȘI INFORMATICĂ APLICATĂ</v>
      </c>
      <c r="AD6">
        <f>PLANURI!A$12</f>
        <v>20</v>
      </c>
      <c r="AE6">
        <f>PLANURI!B$12</f>
        <v>60</v>
      </c>
      <c r="AF6">
        <f>PLANURI!D$12</f>
        <v>10</v>
      </c>
      <c r="AG6" t="str">
        <f>PLANURI!BW448</f>
        <v>2023</v>
      </c>
    </row>
    <row r="7" spans="1:33" x14ac:dyDescent="0.25">
      <c r="A7" t="str">
        <f>PLANURI!AX449</f>
        <v>L021.23.01.D5</v>
      </c>
      <c r="B7">
        <f>PLANURI!AY449</f>
        <v>5</v>
      </c>
      <c r="C7" t="str">
        <f>PLANURI!AZ449</f>
        <v>Mecanică</v>
      </c>
      <c r="D7">
        <f>PLANURI!BA449</f>
        <v>1</v>
      </c>
      <c r="E7" t="str">
        <f>PLANURI!BB449</f>
        <v>1</v>
      </c>
      <c r="F7" t="str">
        <f>PLANURI!BC449</f>
        <v>D</v>
      </c>
      <c r="G7" t="str">
        <f>PLANURI!BD449</f>
        <v>DI</v>
      </c>
      <c r="H7">
        <f>PLANURI!BE449</f>
        <v>2</v>
      </c>
      <c r="I7">
        <f>PLANURI!BF449</f>
        <v>1</v>
      </c>
      <c r="J7">
        <f>PLANURI!BG449</f>
        <v>3</v>
      </c>
      <c r="K7">
        <f>PLANURI!BH449</f>
        <v>28</v>
      </c>
      <c r="L7">
        <f>PLANURI!BI449</f>
        <v>14</v>
      </c>
      <c r="M7">
        <f>PLANURI!BJ449</f>
        <v>42</v>
      </c>
      <c r="N7">
        <f>PLANURI!BK449</f>
        <v>0</v>
      </c>
      <c r="O7">
        <f>PLANURI!BL449</f>
        <v>0</v>
      </c>
      <c r="P7">
        <f>PLANURI!BM449</f>
        <v>0</v>
      </c>
      <c r="Q7">
        <f>PLANURI!BN449</f>
        <v>0</v>
      </c>
      <c r="R7" t="str">
        <f>PLANURI!BO449</f>
        <v>0</v>
      </c>
      <c r="S7">
        <f>PLANURI!BP449</f>
        <v>0</v>
      </c>
      <c r="T7">
        <f>PLANURI!BQ449</f>
        <v>2.4</v>
      </c>
      <c r="U7">
        <f>PLANURI!BR449</f>
        <v>33</v>
      </c>
      <c r="V7">
        <f>PLANURI!BS449</f>
        <v>3</v>
      </c>
      <c r="W7" t="str">
        <f>PLANURI!BT449</f>
        <v>DD</v>
      </c>
      <c r="X7">
        <f>PLANURI!BU449</f>
        <v>5.4</v>
      </c>
      <c r="Y7">
        <f>PLANURI!BV449</f>
        <v>75</v>
      </c>
      <c r="Z7" t="str">
        <f>PLANURI!A$4</f>
        <v>Facultatea AUTOMATICĂ ȘI CALCULATOARE</v>
      </c>
      <c r="AA7" t="str">
        <f>PLANURI!H$6</f>
        <v>ŞTIINŢE INGINEREŞTI</v>
      </c>
      <c r="AB7">
        <f>PLANURI!C$12</f>
        <v>220</v>
      </c>
      <c r="AC7" t="str">
        <f>PLANURI!H$9</f>
        <v>AUTOMATICĂ ȘI INFORMATICĂ APLICATĂ</v>
      </c>
      <c r="AD7">
        <f>PLANURI!A$12</f>
        <v>20</v>
      </c>
      <c r="AE7">
        <f>PLANURI!B$12</f>
        <v>60</v>
      </c>
      <c r="AF7">
        <f>PLANURI!D$12</f>
        <v>10</v>
      </c>
      <c r="AG7" t="str">
        <f>PLANURI!BW449</f>
        <v>2023</v>
      </c>
    </row>
    <row r="8" spans="1:33" x14ac:dyDescent="0.25">
      <c r="A8" t="str">
        <f>PLANURI!AX450</f>
        <v>L021.23.01.D6</v>
      </c>
      <c r="B8">
        <f>PLANURI!AY450</f>
        <v>6</v>
      </c>
      <c r="C8" t="str">
        <f>PLANURI!AZ450</f>
        <v>Logică computațională</v>
      </c>
      <c r="D8">
        <f>PLANURI!BA450</f>
        <v>1</v>
      </c>
      <c r="E8" t="str">
        <f>PLANURI!BB450</f>
        <v>1</v>
      </c>
      <c r="F8" t="str">
        <f>PLANURI!BC450</f>
        <v>E</v>
      </c>
      <c r="G8" t="str">
        <f>PLANURI!BD450</f>
        <v>DI</v>
      </c>
      <c r="H8">
        <f>PLANURI!WL450</f>
        <v>0</v>
      </c>
      <c r="I8">
        <f>PLANURI!BF450</f>
        <v>2</v>
      </c>
      <c r="J8">
        <f>PLANURI!BG450</f>
        <v>4</v>
      </c>
      <c r="K8">
        <f>PLANURI!BH450</f>
        <v>28</v>
      </c>
      <c r="L8">
        <f>PLANURI!BI450</f>
        <v>28</v>
      </c>
      <c r="M8">
        <f>PLANURI!BJ450</f>
        <v>56</v>
      </c>
      <c r="N8">
        <f>PLANURI!BK450</f>
        <v>0</v>
      </c>
      <c r="O8">
        <f>PLANURI!BL450</f>
        <v>0</v>
      </c>
      <c r="P8">
        <f>PLANURI!BM450</f>
        <v>0</v>
      </c>
      <c r="Q8">
        <f>PLANURI!BN450</f>
        <v>0</v>
      </c>
      <c r="R8" t="str">
        <f>PLANURI!BO450</f>
        <v>0</v>
      </c>
      <c r="S8">
        <f>PLANURI!BP450</f>
        <v>0</v>
      </c>
      <c r="T8">
        <f>PLANURI!BQ450</f>
        <v>3.1</v>
      </c>
      <c r="U8">
        <f>PLANURI!BR450</f>
        <v>44</v>
      </c>
      <c r="V8">
        <f>PLANURI!BS450</f>
        <v>4</v>
      </c>
      <c r="W8" t="str">
        <f>PLANURI!BT450</f>
        <v>DD</v>
      </c>
      <c r="X8">
        <f>PLANURI!BU450</f>
        <v>7.1</v>
      </c>
      <c r="Y8">
        <f>PLANURI!BV450</f>
        <v>100</v>
      </c>
      <c r="Z8" t="str">
        <f>PLANURI!A$4</f>
        <v>Facultatea AUTOMATICĂ ȘI CALCULATOARE</v>
      </c>
      <c r="AA8" t="str">
        <f>PLANURI!H$6</f>
        <v>ŞTIINŢE INGINEREŞTI</v>
      </c>
      <c r="AB8">
        <f>PLANURI!C$12</f>
        <v>220</v>
      </c>
      <c r="AC8" t="str">
        <f>PLANURI!H$9</f>
        <v>AUTOMATICĂ ȘI INFORMATICĂ APLICATĂ</v>
      </c>
      <c r="AD8">
        <f>PLANURI!A$12</f>
        <v>20</v>
      </c>
      <c r="AE8">
        <f>PLANURI!B$12</f>
        <v>60</v>
      </c>
      <c r="AF8">
        <f>PLANURI!D$12</f>
        <v>10</v>
      </c>
      <c r="AG8" t="str">
        <f>PLANURI!BW450</f>
        <v>2023</v>
      </c>
    </row>
    <row r="9" spans="1:33" x14ac:dyDescent="0.25">
      <c r="A9" t="str">
        <f>PLANURI!AX451</f>
        <v>L021.23.01.C7</v>
      </c>
      <c r="B9">
        <f>PLANURI!AY451</f>
        <v>7</v>
      </c>
      <c r="C9" t="str">
        <f>PLANURI!AZ451</f>
        <v>Limbi moderne 1</v>
      </c>
      <c r="D9">
        <f>PLANURI!BA451</f>
        <v>1</v>
      </c>
      <c r="E9" t="str">
        <f>PLANURI!BB451</f>
        <v>1</v>
      </c>
      <c r="F9" t="str">
        <f>PLANURI!BC451</f>
        <v>D</v>
      </c>
      <c r="G9" t="str">
        <f>PLANURI!BD451</f>
        <v>DI</v>
      </c>
      <c r="H9">
        <f>PLANURI!BE451</f>
        <v>0</v>
      </c>
      <c r="I9">
        <f>PLANURI!BF451</f>
        <v>2</v>
      </c>
      <c r="J9">
        <f>PLANURI!BG451</f>
        <v>2</v>
      </c>
      <c r="K9">
        <f>PLANURI!BH451</f>
        <v>0</v>
      </c>
      <c r="L9">
        <f>PLANURI!BI451</f>
        <v>28</v>
      </c>
      <c r="M9">
        <f>PLANURI!BJ451</f>
        <v>28</v>
      </c>
      <c r="N9">
        <f>PLANURI!BK451</f>
        <v>0</v>
      </c>
      <c r="O9">
        <f>PLANURI!BL451</f>
        <v>0</v>
      </c>
      <c r="P9">
        <f>PLANURI!BM451</f>
        <v>0</v>
      </c>
      <c r="Q9">
        <f>PLANURI!BN451</f>
        <v>0</v>
      </c>
      <c r="R9" t="str">
        <f>PLANURI!BO451</f>
        <v>0</v>
      </c>
      <c r="S9">
        <f>PLANURI!BP451</f>
        <v>0</v>
      </c>
      <c r="T9">
        <f>PLANURI!BQ451</f>
        <v>1.6</v>
      </c>
      <c r="U9">
        <f>PLANURI!BR451</f>
        <v>22</v>
      </c>
      <c r="V9">
        <f>PLANURI!BS451</f>
        <v>2</v>
      </c>
      <c r="W9" t="str">
        <f>PLANURI!BT451</f>
        <v>DC</v>
      </c>
      <c r="X9">
        <f>PLANURI!BU451</f>
        <v>3.6</v>
      </c>
      <c r="Y9">
        <f>PLANURI!BV451</f>
        <v>50</v>
      </c>
      <c r="Z9" t="str">
        <f>PLANURI!A$4</f>
        <v>Facultatea AUTOMATICĂ ȘI CALCULATOARE</v>
      </c>
      <c r="AA9" t="str">
        <f>PLANURI!H$6</f>
        <v>ŞTIINŢE INGINEREŞTI</v>
      </c>
      <c r="AB9">
        <f>PLANURI!C$12</f>
        <v>220</v>
      </c>
      <c r="AC9" t="str">
        <f>PLANURI!H$9</f>
        <v>AUTOMATICĂ ȘI INFORMATICĂ APLICATĂ</v>
      </c>
      <c r="AD9">
        <f>PLANURI!A$12</f>
        <v>20</v>
      </c>
      <c r="AE9">
        <f>PLANURI!B$12</f>
        <v>60</v>
      </c>
      <c r="AF9">
        <f>PLANURI!D$12</f>
        <v>10</v>
      </c>
      <c r="AG9" t="str">
        <f>PLANURI!BW451</f>
        <v>2023</v>
      </c>
    </row>
    <row r="10" spans="1:33" x14ac:dyDescent="0.25">
      <c r="A10" t="str">
        <f>PLANURI!AX452</f>
        <v>L021.23.01.C8</v>
      </c>
      <c r="B10">
        <f>PLANURI!AY452</f>
        <v>8</v>
      </c>
      <c r="C10" t="str">
        <f>PLANURI!AZ452</f>
        <v>Educație fizică și sport 1</v>
      </c>
      <c r="D10">
        <f>PLANURI!BA452</f>
        <v>1</v>
      </c>
      <c r="E10" t="str">
        <f>PLANURI!BB452</f>
        <v>1</v>
      </c>
      <c r="F10" t="str">
        <f>PLANURI!BC452</f>
        <v>D</v>
      </c>
      <c r="G10" t="str">
        <f>PLANURI!BD452</f>
        <v>DI</v>
      </c>
      <c r="H10">
        <f>PLANURI!WL452</f>
        <v>0</v>
      </c>
      <c r="I10">
        <f>PLANURI!BF452</f>
        <v>1</v>
      </c>
      <c r="J10">
        <f>PLANURI!BG452</f>
        <v>1</v>
      </c>
      <c r="K10">
        <f>PLANURI!BH452</f>
        <v>0</v>
      </c>
      <c r="L10">
        <f>PLANURI!BI452</f>
        <v>14</v>
      </c>
      <c r="M10">
        <f>PLANURI!BJ452</f>
        <v>14</v>
      </c>
      <c r="N10">
        <f>PLANURI!BK452</f>
        <v>0</v>
      </c>
      <c r="O10">
        <f>PLANURI!BL452</f>
        <v>0</v>
      </c>
      <c r="P10">
        <f>PLANURI!BM452</f>
        <v>0</v>
      </c>
      <c r="Q10">
        <f>PLANURI!BN452</f>
        <v>0</v>
      </c>
      <c r="R10" t="str">
        <f>PLANURI!BO452</f>
        <v>0</v>
      </c>
      <c r="S10">
        <f>PLANURI!BP452</f>
        <v>0</v>
      </c>
      <c r="T10">
        <f>PLANURI!BQ452</f>
        <v>2.6</v>
      </c>
      <c r="U10">
        <f>PLANURI!BR452</f>
        <v>36</v>
      </c>
      <c r="V10">
        <f>PLANURI!BS452</f>
        <v>2</v>
      </c>
      <c r="W10" t="str">
        <f>PLANURI!BT452</f>
        <v>DC</v>
      </c>
      <c r="X10">
        <f>PLANURI!BU452</f>
        <v>3.6</v>
      </c>
      <c r="Y10">
        <f>PLANURI!BV452</f>
        <v>50</v>
      </c>
      <c r="Z10" t="str">
        <f>PLANURI!A$4</f>
        <v>Facultatea AUTOMATICĂ ȘI CALCULATOARE</v>
      </c>
      <c r="AA10" t="str">
        <f>PLANURI!H$6</f>
        <v>ŞTIINŢE INGINEREŞTI</v>
      </c>
      <c r="AB10">
        <f>PLANURI!C$12</f>
        <v>220</v>
      </c>
      <c r="AC10" t="str">
        <f>PLANURI!H$9</f>
        <v>AUTOMATICĂ ȘI INFORMATICĂ APLICATĂ</v>
      </c>
      <c r="AD10">
        <f>PLANURI!A$12</f>
        <v>20</v>
      </c>
      <c r="AE10">
        <f>PLANURI!B$12</f>
        <v>60</v>
      </c>
      <c r="AF10">
        <f>PLANURI!D$12</f>
        <v>10</v>
      </c>
      <c r="AG10" t="str">
        <f>PLANURI!BW452</f>
        <v>2023</v>
      </c>
    </row>
    <row r="11" spans="1:33" x14ac:dyDescent="0.25">
      <c r="A11" t="str">
        <f>PLANURI!AX453</f>
        <v/>
      </c>
      <c r="B11">
        <f>PLANURI!AY453</f>
        <v>9</v>
      </c>
      <c r="C11" t="str">
        <f>PLANURI!AZ453</f>
        <v/>
      </c>
      <c r="D11" t="str">
        <f>PLANURI!BA453</f>
        <v/>
      </c>
      <c r="E11" t="str">
        <f>PLANURI!BB453</f>
        <v/>
      </c>
      <c r="F11" t="str">
        <f>PLANURI!BC453</f>
        <v/>
      </c>
      <c r="G11" t="str">
        <f>PLANURI!BD453</f>
        <v/>
      </c>
      <c r="H11" t="str">
        <f>PLANURI!BE453</f>
        <v/>
      </c>
      <c r="I11" t="str">
        <f>PLANURI!BF453</f>
        <v/>
      </c>
      <c r="J11" t="str">
        <f>PLANURI!BG453</f>
        <v/>
      </c>
      <c r="K11" t="str">
        <f>PLANURI!BH453</f>
        <v/>
      </c>
      <c r="L11" t="str">
        <f>PLANURI!BI453</f>
        <v/>
      </c>
      <c r="M11" t="str">
        <f>PLANURI!BJ453</f>
        <v/>
      </c>
      <c r="N11" t="str">
        <f>PLANURI!BK453</f>
        <v/>
      </c>
      <c r="O11" t="str">
        <f>PLANURI!BL453</f>
        <v/>
      </c>
      <c r="P11" t="str">
        <f>PLANURI!BM453</f>
        <v/>
      </c>
      <c r="Q11" t="str">
        <f>PLANURI!BN453</f>
        <v/>
      </c>
      <c r="R11" t="str">
        <f>PLANURI!BO453</f>
        <v>0</v>
      </c>
      <c r="S11" t="str">
        <f>PLANURI!BP453</f>
        <v/>
      </c>
      <c r="T11" t="str">
        <f>PLANURI!BQ453</f>
        <v/>
      </c>
      <c r="U11" t="str">
        <f>PLANURI!BR453</f>
        <v/>
      </c>
      <c r="V11" t="str">
        <f>PLANURI!BS453</f>
        <v/>
      </c>
      <c r="W11" t="str">
        <f>PLANURI!BT453</f>
        <v/>
      </c>
      <c r="X11" t="str">
        <f>PLANURI!BU453</f>
        <v/>
      </c>
      <c r="Y11" t="str">
        <f>PLANURI!BV453</f>
        <v/>
      </c>
      <c r="Z11" t="str">
        <f>PLANURI!A$4</f>
        <v>Facultatea AUTOMATICĂ ȘI CALCULATOARE</v>
      </c>
      <c r="AA11" t="str">
        <f>PLANURI!H$6</f>
        <v>ŞTIINŢE INGINEREŞTI</v>
      </c>
      <c r="AB11">
        <f>PLANURI!C$12</f>
        <v>220</v>
      </c>
      <c r="AC11" t="str">
        <f>PLANURI!H$9</f>
        <v>AUTOMATICĂ ȘI INFORMATICĂ APLICATĂ</v>
      </c>
      <c r="AD11">
        <f>PLANURI!A$12</f>
        <v>20</v>
      </c>
      <c r="AE11">
        <f>PLANURI!B$12</f>
        <v>60</v>
      </c>
      <c r="AF11">
        <f>PLANURI!D$12</f>
        <v>10</v>
      </c>
      <c r="AG11" t="str">
        <f>PLANURI!BW453</f>
        <v/>
      </c>
    </row>
    <row r="12" spans="1:33" x14ac:dyDescent="0.25">
      <c r="A12" t="str">
        <f>PLANURI!AX454</f>
        <v/>
      </c>
      <c r="B12">
        <f>PLANURI!AY454</f>
        <v>10</v>
      </c>
      <c r="C12" t="str">
        <f>PLANURI!AZ454</f>
        <v/>
      </c>
      <c r="D12" t="str">
        <f>PLANURI!BA454</f>
        <v/>
      </c>
      <c r="E12" t="str">
        <f>PLANURI!BB454</f>
        <v/>
      </c>
      <c r="F12" t="str">
        <f>PLANURI!BC454</f>
        <v/>
      </c>
      <c r="G12" t="str">
        <f>PLANURI!BD454</f>
        <v/>
      </c>
      <c r="H12">
        <f>PLANURI!WL454</f>
        <v>0</v>
      </c>
      <c r="I12" t="str">
        <f>PLANURI!BF454</f>
        <v/>
      </c>
      <c r="J12" t="str">
        <f>PLANURI!BG454</f>
        <v/>
      </c>
      <c r="K12" t="str">
        <f>PLANURI!BH454</f>
        <v/>
      </c>
      <c r="L12" t="str">
        <f>PLANURI!BI454</f>
        <v/>
      </c>
      <c r="M12" t="str">
        <f>PLANURI!BJ454</f>
        <v/>
      </c>
      <c r="N12" t="str">
        <f>PLANURI!BK454</f>
        <v/>
      </c>
      <c r="O12" t="str">
        <f>PLANURI!BL454</f>
        <v/>
      </c>
      <c r="P12" t="str">
        <f>PLANURI!BM454</f>
        <v/>
      </c>
      <c r="Q12" t="str">
        <f>PLANURI!BN454</f>
        <v/>
      </c>
      <c r="R12" t="str">
        <f>PLANURI!BO454</f>
        <v>0</v>
      </c>
      <c r="S12" t="str">
        <f>PLANURI!BP454</f>
        <v/>
      </c>
      <c r="T12" t="str">
        <f>PLANURI!BQ454</f>
        <v/>
      </c>
      <c r="U12" t="str">
        <f>PLANURI!BR454</f>
        <v/>
      </c>
      <c r="V12" t="str">
        <f>PLANURI!BS454</f>
        <v/>
      </c>
      <c r="W12" t="str">
        <f>PLANURI!BT454</f>
        <v/>
      </c>
      <c r="X12" t="str">
        <f>PLANURI!BU454</f>
        <v/>
      </c>
      <c r="Y12" t="str">
        <f>PLANURI!BV454</f>
        <v/>
      </c>
      <c r="Z12" t="str">
        <f>PLANURI!A$4</f>
        <v>Facultatea AUTOMATICĂ ȘI CALCULATOARE</v>
      </c>
      <c r="AA12" t="str">
        <f>PLANURI!H$6</f>
        <v>ŞTIINŢE INGINEREŞTI</v>
      </c>
      <c r="AB12">
        <f>PLANURI!C$12</f>
        <v>220</v>
      </c>
      <c r="AC12" t="str">
        <f>PLANURI!H$9</f>
        <v>AUTOMATICĂ ȘI INFORMATICĂ APLICATĂ</v>
      </c>
      <c r="AD12">
        <f>PLANURI!A$12</f>
        <v>20</v>
      </c>
      <c r="AE12">
        <f>PLANURI!B$12</f>
        <v>60</v>
      </c>
      <c r="AF12">
        <f>PLANURI!D$12</f>
        <v>10</v>
      </c>
      <c r="AG12" t="str">
        <f>PLANURI!BW454</f>
        <v/>
      </c>
    </row>
    <row r="13" spans="1:33" x14ac:dyDescent="0.25">
      <c r="A13" t="str">
        <f>PLANURI!AX455</f>
        <v>L021.23.01.f11-ij</v>
      </c>
      <c r="B13">
        <f>PLANURI!AY455</f>
        <v>11</v>
      </c>
      <c r="C13" t="str">
        <f>PLANURI!AZ455</f>
        <v/>
      </c>
      <c r="D13" t="str">
        <f>PLANURI!BA455</f>
        <v/>
      </c>
      <c r="E13" t="str">
        <f>PLANURI!BB455</f>
        <v/>
      </c>
      <c r="F13" t="str">
        <f>PLANURI!BC455</f>
        <v/>
      </c>
      <c r="G13" t="str">
        <f>PLANURI!BD455</f>
        <v/>
      </c>
      <c r="H13" t="str">
        <f>PLANURI!BE455</f>
        <v/>
      </c>
      <c r="I13" t="str">
        <f>PLANURI!BF455</f>
        <v/>
      </c>
      <c r="J13" t="str">
        <f>PLANURI!BG455</f>
        <v/>
      </c>
      <c r="K13" t="str">
        <f>PLANURI!BH455</f>
        <v/>
      </c>
      <c r="L13" t="str">
        <f>PLANURI!BI455</f>
        <v/>
      </c>
      <c r="M13" t="str">
        <f>PLANURI!BJ455</f>
        <v/>
      </c>
      <c r="N13">
        <f>PLANURI!BK455</f>
        <v>0</v>
      </c>
      <c r="O13" t="str">
        <f>PLANURI!BL455</f>
        <v/>
      </c>
      <c r="P13" t="str">
        <f>PLANURI!BM455</f>
        <v/>
      </c>
      <c r="Q13" t="str">
        <f>PLANURI!BN455</f>
        <v/>
      </c>
      <c r="R13" t="str">
        <f>PLANURI!BO455</f>
        <v>0</v>
      </c>
      <c r="S13" t="str">
        <f>PLANURI!BP455</f>
        <v/>
      </c>
      <c r="T13" t="str">
        <f>PLANURI!BQ455</f>
        <v/>
      </c>
      <c r="U13" t="str">
        <f>PLANURI!BR455</f>
        <v/>
      </c>
      <c r="V13" t="str">
        <f>PLANURI!BS455</f>
        <v/>
      </c>
      <c r="W13" t="str">
        <f>PLANURI!BT455</f>
        <v/>
      </c>
      <c r="X13" t="str">
        <f>PLANURI!BU455</f>
        <v/>
      </c>
      <c r="Y13" t="str">
        <f>PLANURI!BV455</f>
        <v/>
      </c>
      <c r="Z13" t="str">
        <f>PLANURI!A$4</f>
        <v>Facultatea AUTOMATICĂ ȘI CALCULATOARE</v>
      </c>
      <c r="AA13" t="str">
        <f>PLANURI!H$6</f>
        <v>ŞTIINŢE INGINEREŞTI</v>
      </c>
      <c r="AB13">
        <f>PLANURI!C$12</f>
        <v>220</v>
      </c>
      <c r="AC13" t="str">
        <f>PLANURI!H$9</f>
        <v>AUTOMATICĂ ȘI INFORMATICĂ APLICATĂ</v>
      </c>
      <c r="AD13">
        <f>PLANURI!A$12</f>
        <v>20</v>
      </c>
      <c r="AE13">
        <f>PLANURI!B$12</f>
        <v>60</v>
      </c>
      <c r="AF13">
        <f>PLANURI!D$12</f>
        <v>10</v>
      </c>
      <c r="AG13" t="str">
        <f>PLANURI!BW455</f>
        <v/>
      </c>
    </row>
    <row r="14" spans="1:33" x14ac:dyDescent="0.25">
      <c r="A14" t="str">
        <f>PLANURI!AX456</f>
        <v>Semestrul 2</v>
      </c>
      <c r="B14">
        <f>PLANURI!AY456</f>
        <v>0</v>
      </c>
      <c r="C14">
        <f>PLANURI!AZ456</f>
        <v>0</v>
      </c>
      <c r="D14">
        <f>PLANURI!BA456</f>
        <v>0</v>
      </c>
      <c r="E14">
        <f>PLANURI!BB456</f>
        <v>0</v>
      </c>
      <c r="F14">
        <f>PLANURI!BC456</f>
        <v>0</v>
      </c>
      <c r="G14">
        <f>PLANURI!BD456</f>
        <v>0</v>
      </c>
      <c r="H14">
        <f>PLANURI!WL456</f>
        <v>0</v>
      </c>
      <c r="I14">
        <f>PLANURI!BF456</f>
        <v>0</v>
      </c>
      <c r="J14">
        <f>PLANURI!BG456</f>
        <v>0</v>
      </c>
      <c r="K14">
        <f>PLANURI!BH456</f>
        <v>0</v>
      </c>
      <c r="L14">
        <f>PLANURI!BI456</f>
        <v>0</v>
      </c>
      <c r="M14">
        <f>PLANURI!BJ456</f>
        <v>0</v>
      </c>
      <c r="N14">
        <f>PLANURI!BK456</f>
        <v>0</v>
      </c>
      <c r="O14">
        <f>PLANURI!BL456</f>
        <v>0</v>
      </c>
      <c r="P14">
        <f>PLANURI!BM456</f>
        <v>0</v>
      </c>
      <c r="Q14">
        <f>PLANURI!BN456</f>
        <v>0</v>
      </c>
      <c r="R14">
        <f>PLANURI!BO456</f>
        <v>0</v>
      </c>
      <c r="S14">
        <f>PLANURI!BP456</f>
        <v>0</v>
      </c>
      <c r="T14">
        <f>PLANURI!BQ456</f>
        <v>0</v>
      </c>
      <c r="U14">
        <f>PLANURI!BR456</f>
        <v>0</v>
      </c>
      <c r="V14">
        <f>PLANURI!BS456</f>
        <v>30</v>
      </c>
      <c r="W14">
        <f>PLANURI!BT456</f>
        <v>0</v>
      </c>
      <c r="X14">
        <f>PLANURI!BU456</f>
        <v>0</v>
      </c>
      <c r="Y14">
        <f>PLANURI!BV456</f>
        <v>0</v>
      </c>
      <c r="Z14" t="str">
        <f>PLANURI!A$4</f>
        <v>Facultatea AUTOMATICĂ ȘI CALCULATOARE</v>
      </c>
      <c r="AA14" t="str">
        <f>PLANURI!H$6</f>
        <v>ŞTIINŢE INGINEREŞTI</v>
      </c>
      <c r="AB14">
        <f>PLANURI!C$12</f>
        <v>220</v>
      </c>
      <c r="AC14" t="str">
        <f>PLANURI!H$9</f>
        <v>AUTOMATICĂ ȘI INFORMATICĂ APLICATĂ</v>
      </c>
      <c r="AD14">
        <f>PLANURI!A$12</f>
        <v>20</v>
      </c>
      <c r="AE14">
        <f>PLANURI!B$12</f>
        <v>60</v>
      </c>
      <c r="AF14">
        <f>PLANURI!D$12</f>
        <v>10</v>
      </c>
      <c r="AG14" t="str">
        <f>PLANURI!BW456</f>
        <v/>
      </c>
    </row>
    <row r="15" spans="1:33" x14ac:dyDescent="0.25">
      <c r="A15" t="str">
        <f>PLANURI!AX457</f>
        <v>L021.23.02.F1</v>
      </c>
      <c r="B15">
        <f>PLANURI!AY457</f>
        <v>1</v>
      </c>
      <c r="C15" t="str">
        <f>PLANURI!AZ457</f>
        <v>Metode numerice</v>
      </c>
      <c r="D15">
        <f>PLANURI!BA457</f>
        <v>1</v>
      </c>
      <c r="E15" t="str">
        <f>PLANURI!BB457</f>
        <v>2</v>
      </c>
      <c r="F15" t="str">
        <f>PLANURI!BC457</f>
        <v>D</v>
      </c>
      <c r="G15" t="str">
        <f>PLANURI!BD457</f>
        <v>DI</v>
      </c>
      <c r="H15">
        <f>PLANURI!BE457</f>
        <v>2</v>
      </c>
      <c r="I15">
        <f>PLANURI!BF457</f>
        <v>2</v>
      </c>
      <c r="J15">
        <f>PLANURI!BG457</f>
        <v>4</v>
      </c>
      <c r="K15">
        <f>PLANURI!BH457</f>
        <v>28</v>
      </c>
      <c r="L15">
        <f>PLANURI!BI457</f>
        <v>28</v>
      </c>
      <c r="M15">
        <f>PLANURI!BJ457</f>
        <v>56</v>
      </c>
      <c r="N15">
        <f>PLANURI!BK457</f>
        <v>0</v>
      </c>
      <c r="O15">
        <f>PLANURI!BL457</f>
        <v>0</v>
      </c>
      <c r="P15">
        <f>PLANURI!BM457</f>
        <v>0</v>
      </c>
      <c r="Q15">
        <f>PLANURI!BN457</f>
        <v>0</v>
      </c>
      <c r="R15" t="str">
        <f>PLANURI!BO457</f>
        <v>0</v>
      </c>
      <c r="S15">
        <f>PLANURI!BP457</f>
        <v>0</v>
      </c>
      <c r="T15">
        <f>PLANURI!BQ457</f>
        <v>4.9000000000000004</v>
      </c>
      <c r="U15">
        <f>PLANURI!BR457</f>
        <v>69</v>
      </c>
      <c r="V15">
        <f>PLANURI!BS457</f>
        <v>5</v>
      </c>
      <c r="W15" t="str">
        <f>PLANURI!BT457</f>
        <v>DF</v>
      </c>
      <c r="X15">
        <f>PLANURI!BU457</f>
        <v>8.9</v>
      </c>
      <c r="Y15">
        <f>PLANURI!BV457</f>
        <v>125</v>
      </c>
      <c r="Z15" t="str">
        <f>PLANURI!A$4</f>
        <v>Facultatea AUTOMATICĂ ȘI CALCULATOARE</v>
      </c>
      <c r="AA15" t="str">
        <f>PLANURI!H$6</f>
        <v>ŞTIINŢE INGINEREŞTI</v>
      </c>
      <c r="AB15">
        <f>PLANURI!C$12</f>
        <v>220</v>
      </c>
      <c r="AC15" t="str">
        <f>PLANURI!H$9</f>
        <v>AUTOMATICĂ ȘI INFORMATICĂ APLICATĂ</v>
      </c>
      <c r="AD15">
        <f>PLANURI!A$12</f>
        <v>20</v>
      </c>
      <c r="AE15">
        <f>PLANURI!B$12</f>
        <v>60</v>
      </c>
      <c r="AF15">
        <f>PLANURI!D$12</f>
        <v>10</v>
      </c>
      <c r="AG15" t="str">
        <f>PLANURI!BW457</f>
        <v>2023</v>
      </c>
    </row>
    <row r="16" spans="1:33" x14ac:dyDescent="0.25">
      <c r="A16" t="str">
        <f>PLANURI!AX458</f>
        <v>L021.23.02.F2</v>
      </c>
      <c r="B16">
        <f>PLANURI!AY458</f>
        <v>2</v>
      </c>
      <c r="C16" t="str">
        <f>PLANURI!AZ458</f>
        <v>Matematici speciale
(Probabilități și statistică)</v>
      </c>
      <c r="D16">
        <f>PLANURI!BA458</f>
        <v>1</v>
      </c>
      <c r="E16" t="str">
        <f>PLANURI!BB458</f>
        <v>2</v>
      </c>
      <c r="F16" t="str">
        <f>PLANURI!BC458</f>
        <v>E</v>
      </c>
      <c r="G16" t="str">
        <f>PLANURI!BD458</f>
        <v>DI</v>
      </c>
      <c r="H16">
        <f>PLANURI!WL458</f>
        <v>0</v>
      </c>
      <c r="I16">
        <f>PLANURI!BF458</f>
        <v>2</v>
      </c>
      <c r="J16">
        <f>PLANURI!BG458</f>
        <v>5</v>
      </c>
      <c r="K16">
        <f>PLANURI!BH458</f>
        <v>42</v>
      </c>
      <c r="L16">
        <f>PLANURI!BI458</f>
        <v>28</v>
      </c>
      <c r="M16">
        <f>PLANURI!BJ458</f>
        <v>70</v>
      </c>
      <c r="N16">
        <f>PLANURI!BK458</f>
        <v>0</v>
      </c>
      <c r="O16">
        <f>PLANURI!BL458</f>
        <v>0</v>
      </c>
      <c r="P16">
        <f>PLANURI!BM458</f>
        <v>0</v>
      </c>
      <c r="Q16">
        <f>PLANURI!BN458</f>
        <v>0</v>
      </c>
      <c r="R16" t="str">
        <f>PLANURI!BO458</f>
        <v>0</v>
      </c>
      <c r="S16">
        <f>PLANURI!BP458</f>
        <v>0</v>
      </c>
      <c r="T16">
        <f>PLANURI!BQ458</f>
        <v>3.9</v>
      </c>
      <c r="U16">
        <f>PLANURI!BR458</f>
        <v>55</v>
      </c>
      <c r="V16">
        <f>PLANURI!BS458</f>
        <v>5</v>
      </c>
      <c r="W16" t="str">
        <f>PLANURI!BT458</f>
        <v>DF</v>
      </c>
      <c r="X16">
        <f>PLANURI!BU458</f>
        <v>8.9</v>
      </c>
      <c r="Y16">
        <f>PLANURI!BV458</f>
        <v>125</v>
      </c>
      <c r="Z16" t="str">
        <f>PLANURI!A$4</f>
        <v>Facultatea AUTOMATICĂ ȘI CALCULATOARE</v>
      </c>
      <c r="AA16" t="str">
        <f>PLANURI!H$6</f>
        <v>ŞTIINŢE INGINEREŞTI</v>
      </c>
      <c r="AB16">
        <f>PLANURI!C$12</f>
        <v>220</v>
      </c>
      <c r="AC16" t="str">
        <f>PLANURI!H$9</f>
        <v>AUTOMATICĂ ȘI INFORMATICĂ APLICATĂ</v>
      </c>
      <c r="AD16">
        <f>PLANURI!A$12</f>
        <v>20</v>
      </c>
      <c r="AE16">
        <f>PLANURI!B$12</f>
        <v>60</v>
      </c>
      <c r="AF16">
        <f>PLANURI!D$12</f>
        <v>10</v>
      </c>
      <c r="AG16" t="str">
        <f>PLANURI!BW458</f>
        <v>2023</v>
      </c>
    </row>
    <row r="17" spans="1:33" x14ac:dyDescent="0.25">
      <c r="A17" t="str">
        <f>PLANURI!AX459</f>
        <v>L021.23.02.D3</v>
      </c>
      <c r="B17">
        <f>PLANURI!AY459</f>
        <v>3</v>
      </c>
      <c r="C17" t="str">
        <f>PLANURI!AZ459</f>
        <v>Electrotehnică</v>
      </c>
      <c r="D17">
        <f>PLANURI!BA459</f>
        <v>1</v>
      </c>
      <c r="E17" t="str">
        <f>PLANURI!BB459</f>
        <v>2</v>
      </c>
      <c r="F17" t="str">
        <f>PLANURI!BC459</f>
        <v>E</v>
      </c>
      <c r="G17" t="str">
        <f>PLANURI!BD459</f>
        <v>DI</v>
      </c>
      <c r="H17">
        <f>PLANURI!BE459</f>
        <v>2</v>
      </c>
      <c r="I17">
        <f>PLANURI!BF459</f>
        <v>2</v>
      </c>
      <c r="J17">
        <f>PLANURI!BG459</f>
        <v>4</v>
      </c>
      <c r="K17">
        <f>PLANURI!BH459</f>
        <v>28</v>
      </c>
      <c r="L17">
        <f>PLANURI!BI459</f>
        <v>28</v>
      </c>
      <c r="M17">
        <f>PLANURI!BJ459</f>
        <v>56</v>
      </c>
      <c r="N17">
        <f>PLANURI!BK459</f>
        <v>0</v>
      </c>
      <c r="O17">
        <f>PLANURI!BL459</f>
        <v>0</v>
      </c>
      <c r="P17">
        <f>PLANURI!BM459</f>
        <v>0</v>
      </c>
      <c r="Q17">
        <f>PLANURI!BN459</f>
        <v>0</v>
      </c>
      <c r="R17" t="str">
        <f>PLANURI!BO459</f>
        <v>0</v>
      </c>
      <c r="S17">
        <f>PLANURI!BP459</f>
        <v>0</v>
      </c>
      <c r="T17">
        <f>PLANURI!BQ459</f>
        <v>3.1</v>
      </c>
      <c r="U17">
        <f>PLANURI!BR459</f>
        <v>44</v>
      </c>
      <c r="V17">
        <f>PLANURI!BS459</f>
        <v>4</v>
      </c>
      <c r="W17" t="str">
        <f>PLANURI!BT459</f>
        <v>DD</v>
      </c>
      <c r="X17">
        <f>PLANURI!BU459</f>
        <v>7.1</v>
      </c>
      <c r="Y17">
        <f>PLANURI!BV459</f>
        <v>100</v>
      </c>
      <c r="Z17" t="str">
        <f>PLANURI!A$4</f>
        <v>Facultatea AUTOMATICĂ ȘI CALCULATOARE</v>
      </c>
      <c r="AA17" t="str">
        <f>PLANURI!H$6</f>
        <v>ŞTIINŢE INGINEREŞTI</v>
      </c>
      <c r="AB17">
        <f>PLANURI!C$12</f>
        <v>220</v>
      </c>
      <c r="AC17" t="str">
        <f>PLANURI!H$9</f>
        <v>AUTOMATICĂ ȘI INFORMATICĂ APLICATĂ</v>
      </c>
      <c r="AD17">
        <f>PLANURI!A$12</f>
        <v>20</v>
      </c>
      <c r="AE17">
        <f>PLANURI!B$12</f>
        <v>60</v>
      </c>
      <c r="AF17">
        <f>PLANURI!D$12</f>
        <v>10</v>
      </c>
      <c r="AG17" t="str">
        <f>PLANURI!BW459</f>
        <v>2023</v>
      </c>
    </row>
    <row r="18" spans="1:33" x14ac:dyDescent="0.25">
      <c r="A18" t="str">
        <f>PLANURI!AX460</f>
        <v>L021.23.02.F4</v>
      </c>
      <c r="B18">
        <f>PLANURI!AY460</f>
        <v>4</v>
      </c>
      <c r="C18" t="str">
        <f>PLANURI!AZ460</f>
        <v>Programarea calculatoarelor și limbaje de programare 2</v>
      </c>
      <c r="D18">
        <f>PLANURI!BA460</f>
        <v>1</v>
      </c>
      <c r="E18" t="str">
        <f>PLANURI!BB460</f>
        <v>2</v>
      </c>
      <c r="F18" t="str">
        <f>PLANURI!BC460</f>
        <v>D</v>
      </c>
      <c r="G18" t="str">
        <f>PLANURI!BD460</f>
        <v>DI</v>
      </c>
      <c r="H18">
        <f>PLANURI!WL460</f>
        <v>0</v>
      </c>
      <c r="I18">
        <f>PLANURI!BF460</f>
        <v>2</v>
      </c>
      <c r="J18">
        <f>PLANURI!BG460</f>
        <v>4</v>
      </c>
      <c r="K18">
        <f>PLANURI!BH460</f>
        <v>28</v>
      </c>
      <c r="L18">
        <f>PLANURI!BI460</f>
        <v>28</v>
      </c>
      <c r="M18">
        <f>PLANURI!BJ460</f>
        <v>56</v>
      </c>
      <c r="N18">
        <f>PLANURI!BK460</f>
        <v>0</v>
      </c>
      <c r="O18">
        <f>PLANURI!BL460</f>
        <v>0</v>
      </c>
      <c r="P18">
        <f>PLANURI!BM460</f>
        <v>0</v>
      </c>
      <c r="Q18">
        <f>PLANURI!BN460</f>
        <v>0</v>
      </c>
      <c r="R18" t="str">
        <f>PLANURI!BO460</f>
        <v>0</v>
      </c>
      <c r="S18">
        <f>PLANURI!BP460</f>
        <v>0</v>
      </c>
      <c r="T18">
        <f>PLANURI!BQ460</f>
        <v>3.1</v>
      </c>
      <c r="U18">
        <f>PLANURI!BR460</f>
        <v>44</v>
      </c>
      <c r="V18">
        <f>PLANURI!BS460</f>
        <v>4</v>
      </c>
      <c r="W18" t="str">
        <f>PLANURI!BT460</f>
        <v>DF</v>
      </c>
      <c r="X18">
        <f>PLANURI!BU460</f>
        <v>7.1</v>
      </c>
      <c r="Y18">
        <f>PLANURI!BV460</f>
        <v>100</v>
      </c>
      <c r="Z18" t="str">
        <f>PLANURI!A$4</f>
        <v>Facultatea AUTOMATICĂ ȘI CALCULATOARE</v>
      </c>
      <c r="AA18" t="str">
        <f>PLANURI!H$6</f>
        <v>ŞTIINŢE INGINEREŞTI</v>
      </c>
      <c r="AB18">
        <f>PLANURI!C$12</f>
        <v>220</v>
      </c>
      <c r="AC18" t="str">
        <f>PLANURI!H$9</f>
        <v>AUTOMATICĂ ȘI INFORMATICĂ APLICATĂ</v>
      </c>
      <c r="AD18">
        <f>PLANURI!A$12</f>
        <v>20</v>
      </c>
      <c r="AE18">
        <f>PLANURI!B$12</f>
        <v>60</v>
      </c>
      <c r="AF18">
        <f>PLANURI!D$12</f>
        <v>10</v>
      </c>
      <c r="AG18" t="str">
        <f>PLANURI!BW460</f>
        <v>2023</v>
      </c>
    </row>
    <row r="19" spans="1:33" x14ac:dyDescent="0.25">
      <c r="A19" t="str">
        <f>PLANURI!AX461</f>
        <v>L021.23.02.S5</v>
      </c>
      <c r="B19">
        <f>PLANURI!AY461</f>
        <v>5</v>
      </c>
      <c r="C19" t="str">
        <f>PLANURI!AZ461</f>
        <v>Tehnici de programare</v>
      </c>
      <c r="D19">
        <f>PLANURI!BA461</f>
        <v>1</v>
      </c>
      <c r="E19" t="str">
        <f>PLANURI!BB461</f>
        <v>2</v>
      </c>
      <c r="F19" t="str">
        <f>PLANURI!BC461</f>
        <v>E</v>
      </c>
      <c r="G19" t="str">
        <f>PLANURI!BD461</f>
        <v>DI</v>
      </c>
      <c r="H19">
        <f>PLANURI!BE461</f>
        <v>2</v>
      </c>
      <c r="I19">
        <f>PLANURI!BF461</f>
        <v>2</v>
      </c>
      <c r="J19">
        <f>PLANURI!BG461</f>
        <v>4</v>
      </c>
      <c r="K19">
        <f>PLANURI!BH461</f>
        <v>28</v>
      </c>
      <c r="L19">
        <f>PLANURI!BI461</f>
        <v>28</v>
      </c>
      <c r="M19">
        <f>PLANURI!BJ461</f>
        <v>56</v>
      </c>
      <c r="N19">
        <f>PLANURI!BK461</f>
        <v>0</v>
      </c>
      <c r="O19">
        <f>PLANURI!BL461</f>
        <v>0</v>
      </c>
      <c r="P19">
        <f>PLANURI!BM461</f>
        <v>0</v>
      </c>
      <c r="Q19">
        <f>PLANURI!BN461</f>
        <v>0</v>
      </c>
      <c r="R19" t="str">
        <f>PLANURI!BO461</f>
        <v>0</v>
      </c>
      <c r="S19">
        <f>PLANURI!BP461</f>
        <v>0</v>
      </c>
      <c r="T19">
        <f>PLANURI!BQ461</f>
        <v>3.1</v>
      </c>
      <c r="U19">
        <f>PLANURI!BR461</f>
        <v>44</v>
      </c>
      <c r="V19">
        <f>PLANURI!BS461</f>
        <v>4</v>
      </c>
      <c r="W19" t="str">
        <f>PLANURI!BT461</f>
        <v>DS</v>
      </c>
      <c r="X19">
        <f>PLANURI!BU461</f>
        <v>7.1</v>
      </c>
      <c r="Y19">
        <f>PLANURI!BV461</f>
        <v>100</v>
      </c>
      <c r="Z19" t="str">
        <f>PLANURI!A$4</f>
        <v>Facultatea AUTOMATICĂ ȘI CALCULATOARE</v>
      </c>
      <c r="AA19" t="str">
        <f>PLANURI!H$6</f>
        <v>ŞTIINŢE INGINEREŞTI</v>
      </c>
      <c r="AB19">
        <f>PLANURI!C$12</f>
        <v>220</v>
      </c>
      <c r="AC19" t="str">
        <f>PLANURI!H$9</f>
        <v>AUTOMATICĂ ȘI INFORMATICĂ APLICATĂ</v>
      </c>
      <c r="AD19">
        <f>PLANURI!A$12</f>
        <v>20</v>
      </c>
      <c r="AE19">
        <f>PLANURI!B$12</f>
        <v>60</v>
      </c>
      <c r="AF19">
        <f>PLANURI!D$12</f>
        <v>10</v>
      </c>
      <c r="AG19" t="str">
        <f>PLANURI!BW461</f>
        <v>2023</v>
      </c>
    </row>
    <row r="20" spans="1:33" x14ac:dyDescent="0.25">
      <c r="A20" t="str">
        <f>PLANURI!AX462</f>
        <v>L021.23.02.D6</v>
      </c>
      <c r="B20">
        <f>PLANURI!AY462</f>
        <v>6</v>
      </c>
      <c r="C20" t="str">
        <f>PLANURI!AZ462</f>
        <v>Analiza și sinteza dispozitivelor numerice</v>
      </c>
      <c r="D20">
        <f>PLANURI!BA462</f>
        <v>1</v>
      </c>
      <c r="E20" t="str">
        <f>PLANURI!BB462</f>
        <v>2</v>
      </c>
      <c r="F20" t="str">
        <f>PLANURI!BC462</f>
        <v>E</v>
      </c>
      <c r="G20" t="str">
        <f>PLANURI!BD462</f>
        <v>DI</v>
      </c>
      <c r="H20">
        <f>PLANURI!WL462</f>
        <v>0</v>
      </c>
      <c r="I20">
        <f>PLANURI!BF462</f>
        <v>2</v>
      </c>
      <c r="J20">
        <f>PLANURI!BG462</f>
        <v>4</v>
      </c>
      <c r="K20">
        <f>PLANURI!BH462</f>
        <v>28</v>
      </c>
      <c r="L20">
        <f>PLANURI!BI462</f>
        <v>28</v>
      </c>
      <c r="M20">
        <f>PLANURI!BJ462</f>
        <v>56</v>
      </c>
      <c r="N20">
        <f>PLANURI!BK462</f>
        <v>0</v>
      </c>
      <c r="O20">
        <f>PLANURI!BL462</f>
        <v>0</v>
      </c>
      <c r="P20">
        <f>PLANURI!BM462</f>
        <v>0</v>
      </c>
      <c r="Q20">
        <f>PLANURI!BN462</f>
        <v>0</v>
      </c>
      <c r="R20" t="str">
        <f>PLANURI!BO462</f>
        <v>0</v>
      </c>
      <c r="S20">
        <f>PLANURI!BP462</f>
        <v>0</v>
      </c>
      <c r="T20">
        <f>PLANURI!BQ462</f>
        <v>3.1</v>
      </c>
      <c r="U20">
        <f>PLANURI!BR462</f>
        <v>44</v>
      </c>
      <c r="V20">
        <f>PLANURI!BS462</f>
        <v>4</v>
      </c>
      <c r="W20" t="str">
        <f>PLANURI!BT462</f>
        <v>DD</v>
      </c>
      <c r="X20">
        <f>PLANURI!BU462</f>
        <v>7.1</v>
      </c>
      <c r="Y20">
        <f>PLANURI!BV462</f>
        <v>100</v>
      </c>
      <c r="Z20" t="str">
        <f>PLANURI!A$4</f>
        <v>Facultatea AUTOMATICĂ ȘI CALCULATOARE</v>
      </c>
      <c r="AA20" t="str">
        <f>PLANURI!H$6</f>
        <v>ŞTIINŢE INGINEREŞTI</v>
      </c>
      <c r="AB20">
        <f>PLANURI!C$12</f>
        <v>220</v>
      </c>
      <c r="AC20" t="str">
        <f>PLANURI!H$9</f>
        <v>AUTOMATICĂ ȘI INFORMATICĂ APLICATĂ</v>
      </c>
      <c r="AD20">
        <f>PLANURI!A$12</f>
        <v>20</v>
      </c>
      <c r="AE20">
        <f>PLANURI!B$12</f>
        <v>60</v>
      </c>
      <c r="AF20">
        <f>PLANURI!D$12</f>
        <v>10</v>
      </c>
      <c r="AG20" t="str">
        <f>PLANURI!BW462</f>
        <v>2023</v>
      </c>
    </row>
    <row r="21" spans="1:33" x14ac:dyDescent="0.25">
      <c r="A21" t="str">
        <f>PLANURI!AX463</f>
        <v>L021.23.02.C7</v>
      </c>
      <c r="B21">
        <f>PLANURI!AY463</f>
        <v>7</v>
      </c>
      <c r="C21" t="str">
        <f>PLANURI!AZ463</f>
        <v>Limbi moderne 2</v>
      </c>
      <c r="D21">
        <f>PLANURI!BA463</f>
        <v>1</v>
      </c>
      <c r="E21" t="str">
        <f>PLANURI!BB463</f>
        <v>2</v>
      </c>
      <c r="F21" t="str">
        <f>PLANURI!BC463</f>
        <v>D</v>
      </c>
      <c r="G21" t="str">
        <f>PLANURI!BD463</f>
        <v>DI</v>
      </c>
      <c r="H21">
        <f>PLANURI!BE463</f>
        <v>0</v>
      </c>
      <c r="I21">
        <f>PLANURI!BF463</f>
        <v>2</v>
      </c>
      <c r="J21">
        <f>PLANURI!BG463</f>
        <v>2</v>
      </c>
      <c r="K21">
        <f>PLANURI!BH463</f>
        <v>0</v>
      </c>
      <c r="L21">
        <f>PLANURI!BI463</f>
        <v>28</v>
      </c>
      <c r="M21">
        <f>PLANURI!BJ463</f>
        <v>28</v>
      </c>
      <c r="N21">
        <f>PLANURI!BK463</f>
        <v>0</v>
      </c>
      <c r="O21">
        <f>PLANURI!BL463</f>
        <v>0</v>
      </c>
      <c r="P21">
        <f>PLANURI!BM463</f>
        <v>0</v>
      </c>
      <c r="Q21">
        <f>PLANURI!BN463</f>
        <v>0</v>
      </c>
      <c r="R21" t="str">
        <f>PLANURI!BO463</f>
        <v>0</v>
      </c>
      <c r="S21">
        <f>PLANURI!BP463</f>
        <v>0</v>
      </c>
      <c r="T21">
        <f>PLANURI!BQ463</f>
        <v>1.6</v>
      </c>
      <c r="U21">
        <f>PLANURI!BR463</f>
        <v>22</v>
      </c>
      <c r="V21">
        <f>PLANURI!BS463</f>
        <v>2</v>
      </c>
      <c r="W21" t="str">
        <f>PLANURI!BT463</f>
        <v>DC</v>
      </c>
      <c r="X21">
        <f>PLANURI!BU463</f>
        <v>3.6</v>
      </c>
      <c r="Y21">
        <f>PLANURI!BV463</f>
        <v>50</v>
      </c>
      <c r="Z21" t="str">
        <f>PLANURI!A$4</f>
        <v>Facultatea AUTOMATICĂ ȘI CALCULATOARE</v>
      </c>
      <c r="AA21" t="str">
        <f>PLANURI!H$6</f>
        <v>ŞTIINŢE INGINEREŞTI</v>
      </c>
      <c r="AB21">
        <f>PLANURI!C$12</f>
        <v>220</v>
      </c>
      <c r="AC21" t="str">
        <f>PLANURI!H$9</f>
        <v>AUTOMATICĂ ȘI INFORMATICĂ APLICATĂ</v>
      </c>
      <c r="AD21">
        <f>PLANURI!A$12</f>
        <v>20</v>
      </c>
      <c r="AE21">
        <f>PLANURI!B$12</f>
        <v>60</v>
      </c>
      <c r="AF21">
        <f>PLANURI!D$12</f>
        <v>10</v>
      </c>
      <c r="AG21" t="str">
        <f>PLANURI!BW463</f>
        <v>2023</v>
      </c>
    </row>
    <row r="22" spans="1:33" x14ac:dyDescent="0.25">
      <c r="A22" t="str">
        <f>PLANURI!AX464</f>
        <v>L021.23.02.C8</v>
      </c>
      <c r="B22">
        <f>PLANURI!AY464</f>
        <v>8</v>
      </c>
      <c r="C22" t="str">
        <f>PLANURI!AZ464</f>
        <v>Educație fizică și sport 2</v>
      </c>
      <c r="D22">
        <f>PLANURI!BA464</f>
        <v>1</v>
      </c>
      <c r="E22" t="str">
        <f>PLANURI!BB464</f>
        <v>2</v>
      </c>
      <c r="F22" t="str">
        <f>PLANURI!BC464</f>
        <v>D</v>
      </c>
      <c r="G22" t="str">
        <f>PLANURI!BD464</f>
        <v>DI</v>
      </c>
      <c r="H22">
        <f>PLANURI!WL464</f>
        <v>0</v>
      </c>
      <c r="I22">
        <f>PLANURI!BF464</f>
        <v>1</v>
      </c>
      <c r="J22">
        <f>PLANURI!BG464</f>
        <v>1</v>
      </c>
      <c r="K22">
        <f>PLANURI!BH464</f>
        <v>0</v>
      </c>
      <c r="L22">
        <f>PLANURI!BI464</f>
        <v>14</v>
      </c>
      <c r="M22">
        <f>PLANURI!BJ464</f>
        <v>14</v>
      </c>
      <c r="N22">
        <f>PLANURI!BK464</f>
        <v>0</v>
      </c>
      <c r="O22">
        <f>PLANURI!BL464</f>
        <v>0</v>
      </c>
      <c r="P22">
        <f>PLANURI!BM464</f>
        <v>0</v>
      </c>
      <c r="Q22">
        <f>PLANURI!BN464</f>
        <v>0</v>
      </c>
      <c r="R22" t="str">
        <f>PLANURI!BO464</f>
        <v>0</v>
      </c>
      <c r="S22">
        <f>PLANURI!BP464</f>
        <v>0</v>
      </c>
      <c r="T22">
        <f>PLANURI!BQ464</f>
        <v>2.6</v>
      </c>
      <c r="U22">
        <f>PLANURI!BR464</f>
        <v>36</v>
      </c>
      <c r="V22">
        <f>PLANURI!BS464</f>
        <v>2</v>
      </c>
      <c r="W22" t="str">
        <f>PLANURI!BT464</f>
        <v>DC</v>
      </c>
      <c r="X22">
        <f>PLANURI!BU464</f>
        <v>3.6</v>
      </c>
      <c r="Y22">
        <f>PLANURI!BV464</f>
        <v>50</v>
      </c>
      <c r="Z22" t="str">
        <f>PLANURI!A$4</f>
        <v>Facultatea AUTOMATICĂ ȘI CALCULATOARE</v>
      </c>
      <c r="AA22" t="str">
        <f>PLANURI!H$6</f>
        <v>ŞTIINŢE INGINEREŞTI</v>
      </c>
      <c r="AB22">
        <f>PLANURI!C$12</f>
        <v>220</v>
      </c>
      <c r="AC22" t="str">
        <f>PLANURI!H$9</f>
        <v>AUTOMATICĂ ȘI INFORMATICĂ APLICATĂ</v>
      </c>
      <c r="AD22">
        <f>PLANURI!A$12</f>
        <v>20</v>
      </c>
      <c r="AE22">
        <f>PLANURI!B$12</f>
        <v>60</v>
      </c>
      <c r="AF22">
        <f>PLANURI!D$12</f>
        <v>10</v>
      </c>
      <c r="AG22" t="str">
        <f>PLANURI!BW464</f>
        <v>2023</v>
      </c>
    </row>
    <row r="23" spans="1:33" x14ac:dyDescent="0.25">
      <c r="A23" t="str">
        <f>PLANURI!AX465</f>
        <v/>
      </c>
      <c r="B23">
        <f>PLANURI!AY465</f>
        <v>9</v>
      </c>
      <c r="C23" t="str">
        <f>PLANURI!AZ465</f>
        <v/>
      </c>
      <c r="D23" t="str">
        <f>PLANURI!BA465</f>
        <v/>
      </c>
      <c r="E23" t="str">
        <f>PLANURI!BB465</f>
        <v/>
      </c>
      <c r="F23" t="str">
        <f>PLANURI!BC465</f>
        <v/>
      </c>
      <c r="G23" t="str">
        <f>PLANURI!BD465</f>
        <v/>
      </c>
      <c r="H23" t="str">
        <f>PLANURI!BE465</f>
        <v/>
      </c>
      <c r="I23" t="str">
        <f>PLANURI!BF465</f>
        <v/>
      </c>
      <c r="J23" t="str">
        <f>PLANURI!BG465</f>
        <v/>
      </c>
      <c r="K23" t="str">
        <f>PLANURI!BH465</f>
        <v/>
      </c>
      <c r="L23" t="str">
        <f>PLANURI!BI465</f>
        <v/>
      </c>
      <c r="M23" t="str">
        <f>PLANURI!BJ465</f>
        <v/>
      </c>
      <c r="N23" t="str">
        <f>PLANURI!BK465</f>
        <v/>
      </c>
      <c r="O23" t="str">
        <f>PLANURI!BL465</f>
        <v/>
      </c>
      <c r="P23" t="str">
        <f>PLANURI!BM465</f>
        <v/>
      </c>
      <c r="Q23" t="str">
        <f>PLANURI!BN465</f>
        <v/>
      </c>
      <c r="R23" t="str">
        <f>PLANURI!BO465</f>
        <v>0</v>
      </c>
      <c r="S23" t="str">
        <f>PLANURI!BP465</f>
        <v/>
      </c>
      <c r="T23" t="str">
        <f>PLANURI!BQ465</f>
        <v/>
      </c>
      <c r="U23" t="str">
        <f>PLANURI!BR465</f>
        <v/>
      </c>
      <c r="V23" t="str">
        <f>PLANURI!BS465</f>
        <v/>
      </c>
      <c r="W23" t="str">
        <f>PLANURI!BT465</f>
        <v/>
      </c>
      <c r="X23" t="str">
        <f>PLANURI!BU465</f>
        <v/>
      </c>
      <c r="Y23" t="str">
        <f>PLANURI!BV465</f>
        <v/>
      </c>
      <c r="Z23" t="str">
        <f>PLANURI!A$4</f>
        <v>Facultatea AUTOMATICĂ ȘI CALCULATOARE</v>
      </c>
      <c r="AA23" t="str">
        <f>PLANURI!H$6</f>
        <v>ŞTIINŢE INGINEREŞTI</v>
      </c>
      <c r="AB23">
        <f>PLANURI!C$12</f>
        <v>220</v>
      </c>
      <c r="AC23" t="str">
        <f>PLANURI!H$9</f>
        <v>AUTOMATICĂ ȘI INFORMATICĂ APLICATĂ</v>
      </c>
      <c r="AD23">
        <f>PLANURI!A$12</f>
        <v>20</v>
      </c>
      <c r="AE23">
        <f>PLANURI!B$12</f>
        <v>60</v>
      </c>
      <c r="AF23">
        <f>PLANURI!D$12</f>
        <v>10</v>
      </c>
      <c r="AG23" t="str">
        <f>PLANURI!BW465</f>
        <v/>
      </c>
    </row>
    <row r="24" spans="1:33" x14ac:dyDescent="0.25">
      <c r="A24" t="str">
        <f>PLANURI!AX466</f>
        <v/>
      </c>
      <c r="B24">
        <f>PLANURI!AY466</f>
        <v>10</v>
      </c>
      <c r="C24" t="str">
        <f>PLANURI!AZ466</f>
        <v/>
      </c>
      <c r="D24" t="str">
        <f>PLANURI!BA466</f>
        <v/>
      </c>
      <c r="E24" t="str">
        <f>PLANURI!BB466</f>
        <v/>
      </c>
      <c r="F24" t="str">
        <f>PLANURI!BC466</f>
        <v/>
      </c>
      <c r="G24" t="str">
        <f>PLANURI!BD466</f>
        <v/>
      </c>
      <c r="H24">
        <f>PLANURI!WL466</f>
        <v>0</v>
      </c>
      <c r="I24" t="str">
        <f>PLANURI!BF466</f>
        <v/>
      </c>
      <c r="J24" t="str">
        <f>PLANURI!BG466</f>
        <v/>
      </c>
      <c r="K24" t="str">
        <f>PLANURI!BH466</f>
        <v/>
      </c>
      <c r="L24" t="str">
        <f>PLANURI!BI466</f>
        <v/>
      </c>
      <c r="M24" t="str">
        <f>PLANURI!BJ466</f>
        <v/>
      </c>
      <c r="N24" t="str">
        <f>PLANURI!BK466</f>
        <v/>
      </c>
      <c r="O24" t="str">
        <f>PLANURI!BL466</f>
        <v/>
      </c>
      <c r="P24" t="str">
        <f>PLANURI!BM466</f>
        <v/>
      </c>
      <c r="Q24" t="str">
        <f>PLANURI!BN466</f>
        <v/>
      </c>
      <c r="R24" t="str">
        <f>PLANURI!BO466</f>
        <v>0</v>
      </c>
      <c r="S24" t="str">
        <f>PLANURI!BP466</f>
        <v/>
      </c>
      <c r="T24" t="str">
        <f>PLANURI!BQ466</f>
        <v/>
      </c>
      <c r="U24" t="str">
        <f>PLANURI!BR466</f>
        <v/>
      </c>
      <c r="V24" t="str">
        <f>PLANURI!BS466</f>
        <v/>
      </c>
      <c r="W24" t="str">
        <f>PLANURI!BT466</f>
        <v/>
      </c>
      <c r="X24" t="str">
        <f>PLANURI!BU466</f>
        <v/>
      </c>
      <c r="Y24" t="str">
        <f>PLANURI!BV466</f>
        <v/>
      </c>
      <c r="Z24" t="str">
        <f>PLANURI!A$4</f>
        <v>Facultatea AUTOMATICĂ ȘI CALCULATOARE</v>
      </c>
      <c r="AA24" t="str">
        <f>PLANURI!H$6</f>
        <v>ŞTIINŢE INGINEREŞTI</v>
      </c>
      <c r="AB24">
        <f>PLANURI!C$12</f>
        <v>220</v>
      </c>
      <c r="AC24" t="str">
        <f>PLANURI!H$9</f>
        <v>AUTOMATICĂ ȘI INFORMATICĂ APLICATĂ</v>
      </c>
      <c r="AD24">
        <f>PLANURI!A$12</f>
        <v>20</v>
      </c>
      <c r="AE24">
        <f>PLANURI!B$12</f>
        <v>60</v>
      </c>
      <c r="AF24">
        <f>PLANURI!D$12</f>
        <v>10</v>
      </c>
      <c r="AG24" t="str">
        <f>PLANURI!BW466</f>
        <v/>
      </c>
    </row>
    <row r="25" spans="1:33" x14ac:dyDescent="0.25">
      <c r="A25" t="str">
        <f>PLANURI!AX467</f>
        <v>L021.23.02.f11-ij</v>
      </c>
      <c r="B25">
        <f>PLANURI!AY467</f>
        <v>11</v>
      </c>
      <c r="C25" t="str">
        <f>PLANURI!AZ467</f>
        <v/>
      </c>
      <c r="D25" t="str">
        <f>PLANURI!BA467</f>
        <v/>
      </c>
      <c r="E25" t="str">
        <f>PLANURI!BB467</f>
        <v/>
      </c>
      <c r="F25" t="str">
        <f>PLANURI!BC467</f>
        <v/>
      </c>
      <c r="G25" t="str">
        <f>PLANURI!BD467</f>
        <v/>
      </c>
      <c r="H25" t="str">
        <f>PLANURI!BE467</f>
        <v/>
      </c>
      <c r="I25" t="str">
        <f>PLANURI!BF467</f>
        <v/>
      </c>
      <c r="J25" t="str">
        <f>PLANURI!BG467</f>
        <v/>
      </c>
      <c r="K25" t="str">
        <f>PLANURI!BH467</f>
        <v/>
      </c>
      <c r="L25" t="str">
        <f>PLANURI!BI467</f>
        <v/>
      </c>
      <c r="M25" t="str">
        <f>PLANURI!BJ467</f>
        <v/>
      </c>
      <c r="N25" t="str">
        <f>PLANURI!BK467</f>
        <v/>
      </c>
      <c r="O25" t="str">
        <f>PLANURI!BL467</f>
        <v/>
      </c>
      <c r="P25" t="str">
        <f>PLANURI!BM467</f>
        <v/>
      </c>
      <c r="Q25" t="str">
        <f>PLANURI!BN467</f>
        <v/>
      </c>
      <c r="R25" t="str">
        <f>PLANURI!BO467</f>
        <v>0</v>
      </c>
      <c r="S25" t="str">
        <f>PLANURI!BP467</f>
        <v/>
      </c>
      <c r="T25" t="str">
        <f>PLANURI!BQ467</f>
        <v/>
      </c>
      <c r="U25" t="str">
        <f>PLANURI!BR467</f>
        <v/>
      </c>
      <c r="V25" t="str">
        <f>PLANURI!BS467</f>
        <v/>
      </c>
      <c r="W25" t="str">
        <f>PLANURI!BT467</f>
        <v/>
      </c>
      <c r="X25" t="str">
        <f>PLANURI!BU467</f>
        <v/>
      </c>
      <c r="Y25" t="str">
        <f>PLANURI!BV467</f>
        <v/>
      </c>
      <c r="Z25" t="str">
        <f>PLANURI!A$4</f>
        <v>Facultatea AUTOMATICĂ ȘI CALCULATOARE</v>
      </c>
      <c r="AA25" t="str">
        <f>PLANURI!H$6</f>
        <v>ŞTIINŢE INGINEREŞTI</v>
      </c>
      <c r="AB25">
        <f>PLANURI!C$12</f>
        <v>220</v>
      </c>
      <c r="AC25" t="str">
        <f>PLANURI!H$9</f>
        <v>AUTOMATICĂ ȘI INFORMATICĂ APLICATĂ</v>
      </c>
      <c r="AD25">
        <f>PLANURI!A$12</f>
        <v>20</v>
      </c>
      <c r="AE25">
        <f>PLANURI!B$12</f>
        <v>60</v>
      </c>
      <c r="AF25">
        <f>PLANURI!D$12</f>
        <v>10</v>
      </c>
      <c r="AG25" t="str">
        <f>PLANURI!BW467</f>
        <v/>
      </c>
    </row>
    <row r="26" spans="1:33" x14ac:dyDescent="0.25">
      <c r="A26" t="str">
        <f>PLANURI!AX468</f>
        <v>Semestrul 3</v>
      </c>
      <c r="B26">
        <f>PLANURI!AY468</f>
        <v>0</v>
      </c>
      <c r="C26">
        <f>PLANURI!AZ468</f>
        <v>0</v>
      </c>
      <c r="D26">
        <f>PLANURI!BA468</f>
        <v>0</v>
      </c>
      <c r="E26">
        <f>PLANURI!BB468</f>
        <v>0</v>
      </c>
      <c r="F26">
        <f>PLANURI!BC468</f>
        <v>0</v>
      </c>
      <c r="G26">
        <f>PLANURI!BD468</f>
        <v>0</v>
      </c>
      <c r="H26">
        <f>PLANURI!WL468</f>
        <v>0</v>
      </c>
      <c r="I26">
        <f>PLANURI!BF468</f>
        <v>0</v>
      </c>
      <c r="J26">
        <f>PLANURI!BG468</f>
        <v>0</v>
      </c>
      <c r="K26">
        <f>PLANURI!BH468</f>
        <v>0</v>
      </c>
      <c r="L26">
        <f>PLANURI!BI468</f>
        <v>0</v>
      </c>
      <c r="M26">
        <f>PLANURI!BJ468</f>
        <v>0</v>
      </c>
      <c r="N26">
        <f>PLANURI!BK468</f>
        <v>0</v>
      </c>
      <c r="O26">
        <f>PLANURI!BL468</f>
        <v>0</v>
      </c>
      <c r="P26">
        <f>PLANURI!BM468</f>
        <v>0</v>
      </c>
      <c r="Q26">
        <f>PLANURI!BN468</f>
        <v>0</v>
      </c>
      <c r="R26">
        <f>PLANURI!BO468</f>
        <v>0</v>
      </c>
      <c r="S26">
        <f>PLANURI!BP468</f>
        <v>0</v>
      </c>
      <c r="T26">
        <f>PLANURI!BQ468</f>
        <v>0</v>
      </c>
      <c r="U26">
        <f>PLANURI!BR468</f>
        <v>0</v>
      </c>
      <c r="V26">
        <f>PLANURI!BS468</f>
        <v>30</v>
      </c>
      <c r="W26">
        <f>PLANURI!BT468</f>
        <v>0</v>
      </c>
      <c r="X26">
        <f>PLANURI!BU468</f>
        <v>0</v>
      </c>
      <c r="Y26">
        <f>PLANURI!BV468</f>
        <v>0</v>
      </c>
      <c r="Z26" t="str">
        <f>PLANURI!A$4</f>
        <v>Facultatea AUTOMATICĂ ȘI CALCULATOARE</v>
      </c>
      <c r="AA26" t="str">
        <f>PLANURI!H$6</f>
        <v>ŞTIINŢE INGINEREŞTI</v>
      </c>
      <c r="AB26">
        <f>PLANURI!C$12</f>
        <v>220</v>
      </c>
      <c r="AC26" t="str">
        <f>PLANURI!H$9</f>
        <v>AUTOMATICĂ ȘI INFORMATICĂ APLICATĂ</v>
      </c>
      <c r="AD26">
        <f>PLANURI!A$12</f>
        <v>20</v>
      </c>
      <c r="AE26">
        <f>PLANURI!B$12</f>
        <v>60</v>
      </c>
      <c r="AF26">
        <f>PLANURI!D$12</f>
        <v>10</v>
      </c>
      <c r="AG26" t="str">
        <f>PLANURI!BW468</f>
        <v/>
      </c>
    </row>
    <row r="27" spans="1:33" x14ac:dyDescent="0.25">
      <c r="A27" t="str">
        <f>PLANURI!AX469</f>
        <v>codDisciplina</v>
      </c>
      <c r="B27" t="str">
        <f>PLANURI!AY469</f>
        <v>ID</v>
      </c>
      <c r="C27" t="str">
        <f>PLANURI!AZ469</f>
        <v>Disciplina</v>
      </c>
      <c r="D27" t="str">
        <f>PLANURI!BA469</f>
        <v>An</v>
      </c>
      <c r="E27" t="str">
        <f>PLANURI!BB469</f>
        <v>Sem</v>
      </c>
      <c r="F27" t="str">
        <f>PLANURI!BC469</f>
        <v>Tip Ev</v>
      </c>
      <c r="G27" t="str">
        <f>PLANURI!BD469</f>
        <v>Regim Disc</v>
      </c>
      <c r="H27" t="str">
        <f>PLANURI!BE469</f>
        <v>C/sapt</v>
      </c>
      <c r="I27" t="str">
        <f>PLANURI!BF469</f>
        <v>S/L/P/sapt</v>
      </c>
      <c r="J27" t="str">
        <f>PLANURI!BG469</f>
        <v>Total ore integral/sapt</v>
      </c>
      <c r="K27" t="str">
        <f>PLANURI!BH469</f>
        <v>C/sem</v>
      </c>
      <c r="L27" t="str">
        <f>PLANURI!BI469</f>
        <v>S/L/P/sem</v>
      </c>
      <c r="M27" t="str">
        <f>PLANURI!BJ469</f>
        <v>Total ore integral /sem</v>
      </c>
      <c r="N27" t="str">
        <f>PLANURI!BK469</f>
        <v>PracticaVap/sapt</v>
      </c>
      <c r="O27" t="str">
        <f>PLANURI!BL469</f>
        <v>Elab proiect/sapt</v>
      </c>
      <c r="P27" t="str">
        <f>PLANURI!BM469</f>
        <v>Total ore partial /sapt</v>
      </c>
      <c r="Q27" t="str">
        <f>PLANURI!BN469</f>
        <v>VAPPractica/sem</v>
      </c>
      <c r="R27" t="str">
        <f>PLANURI!BO469</f>
        <v>Elab proiect/sem</v>
      </c>
      <c r="S27" t="str">
        <f>PLANURI!BP469</f>
        <v>Total ore partial /sem</v>
      </c>
      <c r="T27" t="str">
        <f>PLANURI!BQ469</f>
        <v>VPI/sapt</v>
      </c>
      <c r="U27" t="str">
        <f>PLANURI!BR469</f>
        <v>VPI/sem</v>
      </c>
      <c r="V27" t="str">
        <f>PLANURI!BS469</f>
        <v>Nr credite</v>
      </c>
      <c r="W27" t="str">
        <f>PLANURI!BT469</f>
        <v>Categorie formativa</v>
      </c>
      <c r="X27" t="str">
        <f>PLANURI!BU469</f>
        <v>Total ore/sapt</v>
      </c>
      <c r="Y27" t="str">
        <f>PLANURI!BV469</f>
        <v>Total ore/sem</v>
      </c>
      <c r="Z27" t="str">
        <f>PLANURI!A$4</f>
        <v>Facultatea AUTOMATICĂ ȘI CALCULATOARE</v>
      </c>
      <c r="AA27" t="str">
        <f>PLANURI!H$6</f>
        <v>ŞTIINŢE INGINEREŞTI</v>
      </c>
      <c r="AB27">
        <f>PLANURI!C$12</f>
        <v>220</v>
      </c>
      <c r="AC27" t="str">
        <f>PLANURI!H$9</f>
        <v>AUTOMATICĂ ȘI INFORMATICĂ APLICATĂ</v>
      </c>
      <c r="AD27">
        <f>PLANURI!A$12</f>
        <v>20</v>
      </c>
      <c r="AE27">
        <f>PLANURI!B$12</f>
        <v>60</v>
      </c>
      <c r="AF27">
        <f>PLANURI!D$12</f>
        <v>10</v>
      </c>
      <c r="AG27" t="e">
        <f>PLANURI!BW469</f>
        <v>#VALUE!</v>
      </c>
    </row>
    <row r="28" spans="1:33" x14ac:dyDescent="0.25">
      <c r="A28" t="str">
        <f>PLANURI!AX470</f>
        <v>L021.23.03.D1</v>
      </c>
      <c r="B28">
        <f>PLANURI!AY470</f>
        <v>1</v>
      </c>
      <c r="C28" t="str">
        <f>PLANURI!AZ470</f>
        <v>Teoria sistemelor 1</v>
      </c>
      <c r="D28">
        <f>PLANURI!BA470</f>
        <v>2</v>
      </c>
      <c r="E28" t="str">
        <f>PLANURI!BB470</f>
        <v>3</v>
      </c>
      <c r="F28" t="str">
        <f>PLANURI!BC470</f>
        <v>E</v>
      </c>
      <c r="G28" t="str">
        <f>PLANURI!BD470</f>
        <v>DI</v>
      </c>
      <c r="H28">
        <f>PLANURI!WL470</f>
        <v>0</v>
      </c>
      <c r="I28">
        <f>PLANURI!BF470</f>
        <v>2</v>
      </c>
      <c r="J28">
        <f>PLANURI!BG470</f>
        <v>4</v>
      </c>
      <c r="K28">
        <f>PLANURI!BH470</f>
        <v>28</v>
      </c>
      <c r="L28">
        <f>PLANURI!BI470</f>
        <v>28</v>
      </c>
      <c r="M28">
        <f>PLANURI!BJ470</f>
        <v>56</v>
      </c>
      <c r="N28">
        <f>PLANURI!BK470</f>
        <v>0</v>
      </c>
      <c r="O28">
        <f>PLANURI!BL470</f>
        <v>0</v>
      </c>
      <c r="P28">
        <f>PLANURI!BM470</f>
        <v>0</v>
      </c>
      <c r="Q28">
        <f>PLANURI!BN470</f>
        <v>0</v>
      </c>
      <c r="R28" t="str">
        <f>PLANURI!BO470</f>
        <v>0</v>
      </c>
      <c r="S28">
        <f>PLANURI!BP470</f>
        <v>0</v>
      </c>
      <c r="T28">
        <f>PLANURI!BQ470</f>
        <v>3.1</v>
      </c>
      <c r="U28">
        <f>PLANURI!BR470</f>
        <v>44</v>
      </c>
      <c r="V28">
        <f>PLANURI!BS470</f>
        <v>4</v>
      </c>
      <c r="W28" t="str">
        <f>PLANURI!BT470</f>
        <v>DD</v>
      </c>
      <c r="X28">
        <f>PLANURI!BU470</f>
        <v>7.1</v>
      </c>
      <c r="Y28">
        <f>PLANURI!BV470</f>
        <v>100</v>
      </c>
      <c r="Z28" t="str">
        <f>PLANURI!A$4</f>
        <v>Facultatea AUTOMATICĂ ȘI CALCULATOARE</v>
      </c>
      <c r="AA28" t="str">
        <f>PLANURI!H$6</f>
        <v>ŞTIINŢE INGINEREŞTI</v>
      </c>
      <c r="AB28">
        <f>PLANURI!C$12</f>
        <v>220</v>
      </c>
      <c r="AC28" t="str">
        <f>PLANURI!H$9</f>
        <v>AUTOMATICĂ ȘI INFORMATICĂ APLICATĂ</v>
      </c>
      <c r="AD28">
        <f>PLANURI!A$12</f>
        <v>20</v>
      </c>
      <c r="AE28">
        <f>PLANURI!B$12</f>
        <v>60</v>
      </c>
      <c r="AF28">
        <f>PLANURI!D$12</f>
        <v>10</v>
      </c>
      <c r="AG28" t="str">
        <f>PLANURI!BW470</f>
        <v>2024</v>
      </c>
    </row>
    <row r="29" spans="1:33" x14ac:dyDescent="0.25">
      <c r="A29" t="str">
        <f>PLANURI!AX471</f>
        <v>L021.23.03.D2</v>
      </c>
      <c r="B29">
        <f>PLANURI!AY471</f>
        <v>2</v>
      </c>
      <c r="C29" t="str">
        <f>PLANURI!AZ471</f>
        <v>Măsurări și traductoare</v>
      </c>
      <c r="D29">
        <f>PLANURI!BA471</f>
        <v>2</v>
      </c>
      <c r="E29" t="str">
        <f>PLANURI!BB471</f>
        <v>3</v>
      </c>
      <c r="F29" t="str">
        <f>PLANURI!BC471</f>
        <v>D</v>
      </c>
      <c r="G29" t="str">
        <f>PLANURI!BD471</f>
        <v>DI</v>
      </c>
      <c r="H29">
        <f>PLANURI!BE471</f>
        <v>2</v>
      </c>
      <c r="I29">
        <f>PLANURI!BF471</f>
        <v>1.5</v>
      </c>
      <c r="J29">
        <f>PLANURI!BG471</f>
        <v>3.5</v>
      </c>
      <c r="K29">
        <f>PLANURI!BH471</f>
        <v>28</v>
      </c>
      <c r="L29">
        <f>PLANURI!BI471</f>
        <v>21</v>
      </c>
      <c r="M29">
        <f>PLANURI!BJ471</f>
        <v>49</v>
      </c>
      <c r="N29">
        <f>PLANURI!BK471</f>
        <v>0</v>
      </c>
      <c r="O29">
        <f>PLANURI!BL471</f>
        <v>0</v>
      </c>
      <c r="P29">
        <f>PLANURI!BM471</f>
        <v>0</v>
      </c>
      <c r="Q29">
        <f>PLANURI!BN471</f>
        <v>0</v>
      </c>
      <c r="R29" t="str">
        <f>PLANURI!BO471</f>
        <v>0</v>
      </c>
      <c r="S29">
        <f>PLANURI!BP471</f>
        <v>0</v>
      </c>
      <c r="T29">
        <f>PLANURI!BQ471</f>
        <v>3.6</v>
      </c>
      <c r="U29">
        <f>PLANURI!BR471</f>
        <v>51</v>
      </c>
      <c r="V29">
        <f>PLANURI!BS471</f>
        <v>4</v>
      </c>
      <c r="W29" t="str">
        <f>PLANURI!BT471</f>
        <v>DD</v>
      </c>
      <c r="X29">
        <f>PLANURI!BU471</f>
        <v>7.1</v>
      </c>
      <c r="Y29">
        <f>PLANURI!BV471</f>
        <v>100</v>
      </c>
      <c r="Z29" t="str">
        <f>PLANURI!A$4</f>
        <v>Facultatea AUTOMATICĂ ȘI CALCULATOARE</v>
      </c>
      <c r="AA29" t="str">
        <f>PLANURI!H$6</f>
        <v>ŞTIINŢE INGINEREŞTI</v>
      </c>
      <c r="AB29">
        <f>PLANURI!C$12</f>
        <v>220</v>
      </c>
      <c r="AC29" t="str">
        <f>PLANURI!H$9</f>
        <v>AUTOMATICĂ ȘI INFORMATICĂ APLICATĂ</v>
      </c>
      <c r="AD29">
        <f>PLANURI!A$12</f>
        <v>20</v>
      </c>
      <c r="AE29">
        <f>PLANURI!B$12</f>
        <v>60</v>
      </c>
      <c r="AF29">
        <f>PLANURI!D$12</f>
        <v>10</v>
      </c>
      <c r="AG29" t="str">
        <f>PLANURI!BW471</f>
        <v>2024</v>
      </c>
    </row>
    <row r="30" spans="1:33" x14ac:dyDescent="0.25">
      <c r="A30" t="str">
        <f>PLANURI!AX472</f>
        <v>L021.23.03.S3</v>
      </c>
      <c r="B30">
        <f>PLANURI!AY472</f>
        <v>3</v>
      </c>
      <c r="C30" t="str">
        <f>PLANURI!AZ472</f>
        <v>Programare orientată pe obiecte</v>
      </c>
      <c r="D30">
        <f>PLANURI!BA472</f>
        <v>2</v>
      </c>
      <c r="E30" t="str">
        <f>PLANURI!BB472</f>
        <v>3</v>
      </c>
      <c r="F30" t="str">
        <f>PLANURI!BC472</f>
        <v>E</v>
      </c>
      <c r="G30" t="str">
        <f>PLANURI!BD472</f>
        <v>DI</v>
      </c>
      <c r="H30">
        <f>PLANURI!WL472</f>
        <v>0</v>
      </c>
      <c r="I30">
        <f>PLANURI!BF472</f>
        <v>2</v>
      </c>
      <c r="J30">
        <f>PLANURI!BG472</f>
        <v>4.5</v>
      </c>
      <c r="K30">
        <f>PLANURI!BH472</f>
        <v>35</v>
      </c>
      <c r="L30">
        <f>PLANURI!BI472</f>
        <v>28</v>
      </c>
      <c r="M30">
        <f>PLANURI!BJ472</f>
        <v>63</v>
      </c>
      <c r="N30">
        <f>PLANURI!BK472</f>
        <v>0</v>
      </c>
      <c r="O30">
        <f>PLANURI!BL472</f>
        <v>0</v>
      </c>
      <c r="P30">
        <f>PLANURI!BM472</f>
        <v>0</v>
      </c>
      <c r="Q30">
        <f>PLANURI!BN472</f>
        <v>0</v>
      </c>
      <c r="R30" t="str">
        <f>PLANURI!BO472</f>
        <v>0</v>
      </c>
      <c r="S30">
        <f>PLANURI!BP472</f>
        <v>0</v>
      </c>
      <c r="T30">
        <f>PLANURI!BQ472</f>
        <v>4.4000000000000004</v>
      </c>
      <c r="U30">
        <f>PLANURI!BR472</f>
        <v>62</v>
      </c>
      <c r="V30">
        <f>PLANURI!BS472</f>
        <v>5</v>
      </c>
      <c r="W30" t="str">
        <f>PLANURI!BT472</f>
        <v>DS</v>
      </c>
      <c r="X30">
        <f>PLANURI!BU472</f>
        <v>8.9</v>
      </c>
      <c r="Y30">
        <f>PLANURI!BV472</f>
        <v>125</v>
      </c>
      <c r="Z30" t="str">
        <f>PLANURI!A$4</f>
        <v>Facultatea AUTOMATICĂ ȘI CALCULATOARE</v>
      </c>
      <c r="AA30" t="str">
        <f>PLANURI!H$6</f>
        <v>ŞTIINŢE INGINEREŞTI</v>
      </c>
      <c r="AB30">
        <f>PLANURI!C$12</f>
        <v>220</v>
      </c>
      <c r="AC30" t="str">
        <f>PLANURI!H$9</f>
        <v>AUTOMATICĂ ȘI INFORMATICĂ APLICATĂ</v>
      </c>
      <c r="AD30">
        <f>PLANURI!A$12</f>
        <v>20</v>
      </c>
      <c r="AE30">
        <f>PLANURI!B$12</f>
        <v>60</v>
      </c>
      <c r="AF30">
        <f>PLANURI!D$12</f>
        <v>10</v>
      </c>
      <c r="AG30" t="str">
        <f>PLANURI!BW472</f>
        <v>2024</v>
      </c>
    </row>
    <row r="31" spans="1:33" x14ac:dyDescent="0.25">
      <c r="A31" t="str">
        <f>PLANURI!AX473</f>
        <v>L021.23.03.D4</v>
      </c>
      <c r="B31">
        <f>PLANURI!AY473</f>
        <v>4</v>
      </c>
      <c r="C31" t="str">
        <f>PLANURI!AZ473</f>
        <v>Proiectarea algoritmilor</v>
      </c>
      <c r="D31">
        <f>PLANURI!BA473</f>
        <v>2</v>
      </c>
      <c r="E31" t="str">
        <f>PLANURI!BB473</f>
        <v>3</v>
      </c>
      <c r="F31" t="str">
        <f>PLANURI!BC473</f>
        <v>E</v>
      </c>
      <c r="G31" t="str">
        <f>PLANURI!BD473</f>
        <v>DI</v>
      </c>
      <c r="H31">
        <f>PLANURI!BE473</f>
        <v>2</v>
      </c>
      <c r="I31">
        <f>PLANURI!BF473</f>
        <v>2</v>
      </c>
      <c r="J31">
        <f>PLANURI!BG473</f>
        <v>4</v>
      </c>
      <c r="K31">
        <f>PLANURI!BH473</f>
        <v>28</v>
      </c>
      <c r="L31">
        <f>PLANURI!BI473</f>
        <v>28</v>
      </c>
      <c r="M31">
        <f>PLANURI!BJ473</f>
        <v>56</v>
      </c>
      <c r="N31">
        <f>PLANURI!BK473</f>
        <v>0</v>
      </c>
      <c r="O31">
        <f>PLANURI!BL473</f>
        <v>0</v>
      </c>
      <c r="P31">
        <f>PLANURI!BM473</f>
        <v>0</v>
      </c>
      <c r="Q31">
        <f>PLANURI!BN473</f>
        <v>0</v>
      </c>
      <c r="R31" t="str">
        <f>PLANURI!BO473</f>
        <v>0</v>
      </c>
      <c r="S31">
        <f>PLANURI!BP473</f>
        <v>0</v>
      </c>
      <c r="T31">
        <f>PLANURI!BQ473</f>
        <v>3.1</v>
      </c>
      <c r="U31">
        <f>PLANURI!BR473</f>
        <v>44</v>
      </c>
      <c r="V31">
        <f>PLANURI!BS473</f>
        <v>4</v>
      </c>
      <c r="W31" t="str">
        <f>PLANURI!BT473</f>
        <v>DD</v>
      </c>
      <c r="X31">
        <f>PLANURI!BU473</f>
        <v>7.1</v>
      </c>
      <c r="Y31">
        <f>PLANURI!BV473</f>
        <v>100</v>
      </c>
      <c r="Z31" t="str">
        <f>PLANURI!A$4</f>
        <v>Facultatea AUTOMATICĂ ȘI CALCULATOARE</v>
      </c>
      <c r="AA31" t="str">
        <f>PLANURI!H$6</f>
        <v>ŞTIINŢE INGINEREŞTI</v>
      </c>
      <c r="AB31">
        <f>PLANURI!C$12</f>
        <v>220</v>
      </c>
      <c r="AC31" t="str">
        <f>PLANURI!H$9</f>
        <v>AUTOMATICĂ ȘI INFORMATICĂ APLICATĂ</v>
      </c>
      <c r="AD31">
        <f>PLANURI!A$12</f>
        <v>20</v>
      </c>
      <c r="AE31">
        <f>PLANURI!B$12</f>
        <v>60</v>
      </c>
      <c r="AF31">
        <f>PLANURI!D$12</f>
        <v>10</v>
      </c>
      <c r="AG31" t="str">
        <f>PLANURI!BW473</f>
        <v>2024</v>
      </c>
    </row>
    <row r="32" spans="1:33" x14ac:dyDescent="0.25">
      <c r="A32" t="str">
        <f>PLANURI!AX474</f>
        <v>L021.23.03.D5</v>
      </c>
      <c r="B32">
        <f>PLANURI!AY474</f>
        <v>5</v>
      </c>
      <c r="C32" t="str">
        <f>PLANURI!AZ474</f>
        <v>Circuite electronice liniare</v>
      </c>
      <c r="D32">
        <f>PLANURI!BA474</f>
        <v>2</v>
      </c>
      <c r="E32" t="str">
        <f>PLANURI!BB474</f>
        <v>3</v>
      </c>
      <c r="F32" t="str">
        <f>PLANURI!BC474</f>
        <v>D</v>
      </c>
      <c r="G32" t="str">
        <f>PLANURI!BD474</f>
        <v>DI</v>
      </c>
      <c r="H32">
        <f>PLANURI!WL474</f>
        <v>0</v>
      </c>
      <c r="I32">
        <f>PLANURI!BF474</f>
        <v>1</v>
      </c>
      <c r="J32">
        <f>PLANURI!BG474</f>
        <v>3</v>
      </c>
      <c r="K32">
        <f>PLANURI!BH474</f>
        <v>28</v>
      </c>
      <c r="L32">
        <f>PLANURI!BI474</f>
        <v>14</v>
      </c>
      <c r="M32">
        <f>PLANURI!BJ474</f>
        <v>42</v>
      </c>
      <c r="N32">
        <f>PLANURI!BK474</f>
        <v>0</v>
      </c>
      <c r="O32">
        <f>PLANURI!BL474</f>
        <v>0</v>
      </c>
      <c r="P32">
        <f>PLANURI!BM474</f>
        <v>0</v>
      </c>
      <c r="Q32">
        <f>PLANURI!BN474</f>
        <v>0</v>
      </c>
      <c r="R32" t="str">
        <f>PLANURI!BO474</f>
        <v>0</v>
      </c>
      <c r="S32">
        <f>PLANURI!BP474</f>
        <v>0</v>
      </c>
      <c r="T32">
        <f>PLANURI!BQ474</f>
        <v>4.0999999999999996</v>
      </c>
      <c r="U32">
        <f>PLANURI!BR474</f>
        <v>58</v>
      </c>
      <c r="V32">
        <f>PLANURI!BS474</f>
        <v>4</v>
      </c>
      <c r="W32" t="str">
        <f>PLANURI!BT474</f>
        <v>DD</v>
      </c>
      <c r="X32">
        <f>PLANURI!BU474</f>
        <v>7.1</v>
      </c>
      <c r="Y32">
        <f>PLANURI!BV474</f>
        <v>100</v>
      </c>
      <c r="Z32" t="str">
        <f>PLANURI!A$4</f>
        <v>Facultatea AUTOMATICĂ ȘI CALCULATOARE</v>
      </c>
      <c r="AA32" t="str">
        <f>PLANURI!H$6</f>
        <v>ŞTIINŢE INGINEREŞTI</v>
      </c>
      <c r="AB32">
        <f>PLANURI!C$12</f>
        <v>220</v>
      </c>
      <c r="AC32" t="str">
        <f>PLANURI!H$9</f>
        <v>AUTOMATICĂ ȘI INFORMATICĂ APLICATĂ</v>
      </c>
      <c r="AD32">
        <f>PLANURI!A$12</f>
        <v>20</v>
      </c>
      <c r="AE32">
        <f>PLANURI!B$12</f>
        <v>60</v>
      </c>
      <c r="AF32">
        <f>PLANURI!D$12</f>
        <v>10</v>
      </c>
      <c r="AG32" t="str">
        <f>PLANURI!BW474</f>
        <v>2024</v>
      </c>
    </row>
    <row r="33" spans="1:33" x14ac:dyDescent="0.25">
      <c r="A33" t="str">
        <f>PLANURI!AX475</f>
        <v>L021.23.03.D6</v>
      </c>
      <c r="B33">
        <f>PLANURI!AY475</f>
        <v>6</v>
      </c>
      <c r="C33" t="str">
        <f>PLANURI!AZ475</f>
        <v>Arhitectura calculatoarelor</v>
      </c>
      <c r="D33">
        <f>PLANURI!BA475</f>
        <v>2</v>
      </c>
      <c r="E33" t="str">
        <f>PLANURI!BB475</f>
        <v>3</v>
      </c>
      <c r="F33" t="str">
        <f>PLANURI!BC475</f>
        <v>E</v>
      </c>
      <c r="G33" t="str">
        <f>PLANURI!BD475</f>
        <v>DI</v>
      </c>
      <c r="H33">
        <f>PLANURI!BE475</f>
        <v>2</v>
      </c>
      <c r="I33">
        <f>PLANURI!BF475</f>
        <v>2</v>
      </c>
      <c r="J33">
        <f>PLANURI!BG475</f>
        <v>4</v>
      </c>
      <c r="K33">
        <f>PLANURI!BH475</f>
        <v>28</v>
      </c>
      <c r="L33">
        <f>PLANURI!BI475</f>
        <v>28</v>
      </c>
      <c r="M33">
        <f>PLANURI!BJ475</f>
        <v>56</v>
      </c>
      <c r="N33">
        <f>PLANURI!BK475</f>
        <v>0</v>
      </c>
      <c r="O33">
        <f>PLANURI!BL475</f>
        <v>0</v>
      </c>
      <c r="P33">
        <f>PLANURI!BM475</f>
        <v>0</v>
      </c>
      <c r="Q33">
        <f>PLANURI!BN475</f>
        <v>0</v>
      </c>
      <c r="R33" t="str">
        <f>PLANURI!BO475</f>
        <v>0</v>
      </c>
      <c r="S33">
        <f>PLANURI!BP475</f>
        <v>0</v>
      </c>
      <c r="T33">
        <f>PLANURI!BQ475</f>
        <v>3.1</v>
      </c>
      <c r="U33">
        <f>PLANURI!BR475</f>
        <v>44</v>
      </c>
      <c r="V33">
        <f>PLANURI!BS475</f>
        <v>4</v>
      </c>
      <c r="W33" t="str">
        <f>PLANURI!BT475</f>
        <v>DD</v>
      </c>
      <c r="X33">
        <f>PLANURI!BU475</f>
        <v>7.1</v>
      </c>
      <c r="Y33">
        <f>PLANURI!BV475</f>
        <v>100</v>
      </c>
      <c r="Z33" t="str">
        <f>PLANURI!A$4</f>
        <v>Facultatea AUTOMATICĂ ȘI CALCULATOARE</v>
      </c>
      <c r="AA33" t="str">
        <f>PLANURI!H$6</f>
        <v>ŞTIINŢE INGINEREŞTI</v>
      </c>
      <c r="AB33">
        <f>PLANURI!C$12</f>
        <v>220</v>
      </c>
      <c r="AC33" t="str">
        <f>PLANURI!H$9</f>
        <v>AUTOMATICĂ ȘI INFORMATICĂ APLICATĂ</v>
      </c>
      <c r="AD33">
        <f>PLANURI!A$12</f>
        <v>20</v>
      </c>
      <c r="AE33">
        <f>PLANURI!B$12</f>
        <v>60</v>
      </c>
      <c r="AF33">
        <f>PLANURI!D$12</f>
        <v>10</v>
      </c>
      <c r="AG33" t="str">
        <f>PLANURI!BW475</f>
        <v>2024</v>
      </c>
    </row>
    <row r="34" spans="1:33" x14ac:dyDescent="0.25">
      <c r="A34" t="str">
        <f>PLANURI!AX476</f>
        <v>L021.23.03.C7</v>
      </c>
      <c r="B34">
        <f>PLANURI!AY476</f>
        <v>7</v>
      </c>
      <c r="C34" t="str">
        <f>PLANURI!AZ476</f>
        <v>Comunicare</v>
      </c>
      <c r="D34">
        <f>PLANURI!BA476</f>
        <v>2</v>
      </c>
      <c r="E34" t="str">
        <f>PLANURI!BB476</f>
        <v>3</v>
      </c>
      <c r="F34" t="str">
        <f>PLANURI!BC476</f>
        <v>D</v>
      </c>
      <c r="G34" t="str">
        <f>PLANURI!BD476</f>
        <v>DI</v>
      </c>
      <c r="H34">
        <f>PLANURI!WL476</f>
        <v>0</v>
      </c>
      <c r="I34">
        <f>PLANURI!BF476</f>
        <v>1</v>
      </c>
      <c r="J34">
        <f>PLANURI!BG476</f>
        <v>2</v>
      </c>
      <c r="K34">
        <f>PLANURI!BH476</f>
        <v>14</v>
      </c>
      <c r="L34">
        <f>PLANURI!BI476</f>
        <v>14</v>
      </c>
      <c r="M34">
        <f>PLANURI!BJ476</f>
        <v>28</v>
      </c>
      <c r="N34">
        <f>PLANURI!BK476</f>
        <v>0</v>
      </c>
      <c r="O34">
        <f>PLANURI!BL476</f>
        <v>0</v>
      </c>
      <c r="P34">
        <f>PLANURI!BM476</f>
        <v>0</v>
      </c>
      <c r="Q34">
        <f>PLANURI!BN476</f>
        <v>0</v>
      </c>
      <c r="R34" t="str">
        <f>PLANURI!BO476</f>
        <v>0</v>
      </c>
      <c r="S34">
        <f>PLANURI!BP476</f>
        <v>0</v>
      </c>
      <c r="T34">
        <f>PLANURI!BQ476</f>
        <v>3.4</v>
      </c>
      <c r="U34">
        <f>PLANURI!BR476</f>
        <v>47</v>
      </c>
      <c r="V34">
        <f>PLANURI!BS476</f>
        <v>3</v>
      </c>
      <c r="W34" t="str">
        <f>PLANURI!BT476</f>
        <v>DC</v>
      </c>
      <c r="X34">
        <f>PLANURI!BU476</f>
        <v>5.4</v>
      </c>
      <c r="Y34">
        <f>PLANURI!BV476</f>
        <v>75</v>
      </c>
      <c r="Z34" t="str">
        <f>PLANURI!A$4</f>
        <v>Facultatea AUTOMATICĂ ȘI CALCULATOARE</v>
      </c>
      <c r="AA34" t="str">
        <f>PLANURI!H$6</f>
        <v>ŞTIINŢE INGINEREŞTI</v>
      </c>
      <c r="AB34">
        <f>PLANURI!C$12</f>
        <v>220</v>
      </c>
      <c r="AC34" t="str">
        <f>PLANURI!H$9</f>
        <v>AUTOMATICĂ ȘI INFORMATICĂ APLICATĂ</v>
      </c>
      <c r="AD34">
        <f>PLANURI!A$12</f>
        <v>20</v>
      </c>
      <c r="AE34">
        <f>PLANURI!B$12</f>
        <v>60</v>
      </c>
      <c r="AF34">
        <f>PLANURI!D$12</f>
        <v>10</v>
      </c>
      <c r="AG34" t="str">
        <f>PLANURI!BW476</f>
        <v>2024</v>
      </c>
    </row>
    <row r="35" spans="1:33" x14ac:dyDescent="0.25">
      <c r="A35" t="str">
        <f>PLANURI!AX477</f>
        <v>L021.23.03.C8</v>
      </c>
      <c r="B35">
        <f>PLANURI!AY477</f>
        <v>8</v>
      </c>
      <c r="C35" t="str">
        <f>PLANURI!AZ477</f>
        <v>Educație fizică și sport 3</v>
      </c>
      <c r="D35">
        <f>PLANURI!BA477</f>
        <v>2</v>
      </c>
      <c r="E35" t="str">
        <f>PLANURI!BB477</f>
        <v>3</v>
      </c>
      <c r="F35" t="str">
        <f>PLANURI!BC477</f>
        <v>D</v>
      </c>
      <c r="G35" t="str">
        <f>PLANURI!BD477</f>
        <v>DI</v>
      </c>
      <c r="H35">
        <f>PLANURI!BE477</f>
        <v>0</v>
      </c>
      <c r="I35">
        <f>PLANURI!BF477</f>
        <v>1</v>
      </c>
      <c r="J35">
        <f>PLANURI!BG477</f>
        <v>1</v>
      </c>
      <c r="K35">
        <f>PLANURI!BH477</f>
        <v>0</v>
      </c>
      <c r="L35">
        <f>PLANURI!BI477</f>
        <v>14</v>
      </c>
      <c r="M35">
        <f>PLANURI!BJ477</f>
        <v>14</v>
      </c>
      <c r="N35">
        <f>PLANURI!BK477</f>
        <v>0</v>
      </c>
      <c r="O35">
        <f>PLANURI!BL477</f>
        <v>0</v>
      </c>
      <c r="P35">
        <f>PLANURI!BM477</f>
        <v>0</v>
      </c>
      <c r="Q35">
        <f>PLANURI!BN477</f>
        <v>0</v>
      </c>
      <c r="R35" t="str">
        <f>PLANURI!BO477</f>
        <v>0</v>
      </c>
      <c r="S35">
        <f>PLANURI!BP477</f>
        <v>0</v>
      </c>
      <c r="T35">
        <f>PLANURI!BQ477</f>
        <v>2.6</v>
      </c>
      <c r="U35">
        <f>PLANURI!BR477</f>
        <v>36</v>
      </c>
      <c r="V35">
        <f>PLANURI!BS477</f>
        <v>2</v>
      </c>
      <c r="W35" t="str">
        <f>PLANURI!BT477</f>
        <v>DC</v>
      </c>
      <c r="X35">
        <f>PLANURI!BU477</f>
        <v>3.6</v>
      </c>
      <c r="Y35">
        <f>PLANURI!BV477</f>
        <v>50</v>
      </c>
      <c r="Z35" t="str">
        <f>PLANURI!A$4</f>
        <v>Facultatea AUTOMATICĂ ȘI CALCULATOARE</v>
      </c>
      <c r="AA35" t="str">
        <f>PLANURI!H$6</f>
        <v>ŞTIINŢE INGINEREŞTI</v>
      </c>
      <c r="AB35">
        <f>PLANURI!C$12</f>
        <v>220</v>
      </c>
      <c r="AC35" t="str">
        <f>PLANURI!H$9</f>
        <v>AUTOMATICĂ ȘI INFORMATICĂ APLICATĂ</v>
      </c>
      <c r="AD35">
        <f>PLANURI!A$12</f>
        <v>20</v>
      </c>
      <c r="AE35">
        <f>PLANURI!B$12</f>
        <v>60</v>
      </c>
      <c r="AF35">
        <f>PLANURI!D$12</f>
        <v>10</v>
      </c>
      <c r="AG35" t="str">
        <f>PLANURI!BW477</f>
        <v>2024</v>
      </c>
    </row>
    <row r="36" spans="1:33" x14ac:dyDescent="0.25">
      <c r="A36" t="str">
        <f>PLANURI!AX478</f>
        <v/>
      </c>
      <c r="B36">
        <f>PLANURI!AY478</f>
        <v>9</v>
      </c>
      <c r="C36" t="str">
        <f>PLANURI!AZ478</f>
        <v/>
      </c>
      <c r="D36" t="str">
        <f>PLANURI!BA478</f>
        <v/>
      </c>
      <c r="E36" t="str">
        <f>PLANURI!BB478</f>
        <v/>
      </c>
      <c r="F36" t="str">
        <f>PLANURI!BC478</f>
        <v/>
      </c>
      <c r="G36" t="str">
        <f>PLANURI!BD478</f>
        <v/>
      </c>
      <c r="H36">
        <f>PLANURI!WL478</f>
        <v>0</v>
      </c>
      <c r="I36" t="str">
        <f>PLANURI!BF478</f>
        <v/>
      </c>
      <c r="J36" t="str">
        <f>PLANURI!BG478</f>
        <v/>
      </c>
      <c r="K36" t="str">
        <f>PLANURI!BH478</f>
        <v/>
      </c>
      <c r="L36" t="str">
        <f>PLANURI!BI478</f>
        <v/>
      </c>
      <c r="M36" t="str">
        <f>PLANURI!BJ478</f>
        <v/>
      </c>
      <c r="N36" t="str">
        <f>PLANURI!BK478</f>
        <v/>
      </c>
      <c r="O36" t="str">
        <f>PLANURI!BL478</f>
        <v/>
      </c>
      <c r="P36" t="str">
        <f>PLANURI!BM478</f>
        <v/>
      </c>
      <c r="Q36" t="str">
        <f>PLANURI!BN478</f>
        <v/>
      </c>
      <c r="R36" t="str">
        <f>PLANURI!BO478</f>
        <v>0</v>
      </c>
      <c r="S36" t="str">
        <f>PLANURI!BP478</f>
        <v/>
      </c>
      <c r="T36" t="str">
        <f>PLANURI!BQ478</f>
        <v/>
      </c>
      <c r="U36" t="str">
        <f>PLANURI!BR478</f>
        <v/>
      </c>
      <c r="V36" t="str">
        <f>PLANURI!BS478</f>
        <v/>
      </c>
      <c r="W36" t="str">
        <f>PLANURI!BT478</f>
        <v/>
      </c>
      <c r="X36" t="str">
        <f>PLANURI!BU478</f>
        <v/>
      </c>
      <c r="Y36" t="str">
        <f>PLANURI!BV478</f>
        <v/>
      </c>
      <c r="Z36" t="str">
        <f>PLANURI!A$4</f>
        <v>Facultatea AUTOMATICĂ ȘI CALCULATOARE</v>
      </c>
      <c r="AA36" t="str">
        <f>PLANURI!H$6</f>
        <v>ŞTIINŢE INGINEREŞTI</v>
      </c>
      <c r="AB36">
        <f>PLANURI!C$12</f>
        <v>220</v>
      </c>
      <c r="AC36" t="str">
        <f>PLANURI!H$9</f>
        <v>AUTOMATICĂ ȘI INFORMATICĂ APLICATĂ</v>
      </c>
      <c r="AD36">
        <f>PLANURI!A$12</f>
        <v>20</v>
      </c>
      <c r="AE36">
        <f>PLANURI!B$12</f>
        <v>60</v>
      </c>
      <c r="AF36">
        <f>PLANURI!D$12</f>
        <v>10</v>
      </c>
      <c r="AG36" t="str">
        <f>PLANURI!BW478</f>
        <v/>
      </c>
    </row>
    <row r="37" spans="1:33" x14ac:dyDescent="0.25">
      <c r="A37" t="str">
        <f>PLANURI!AX479</f>
        <v/>
      </c>
      <c r="B37">
        <f>PLANURI!AY479</f>
        <v>10</v>
      </c>
      <c r="C37" t="str">
        <f>PLANURI!AZ479</f>
        <v/>
      </c>
      <c r="D37" t="str">
        <f>PLANURI!BA479</f>
        <v/>
      </c>
      <c r="E37" t="str">
        <f>PLANURI!BB479</f>
        <v/>
      </c>
      <c r="F37" t="str">
        <f>PLANURI!BC479</f>
        <v/>
      </c>
      <c r="G37" t="str">
        <f>PLANURI!BD479</f>
        <v/>
      </c>
      <c r="H37" t="str">
        <f>PLANURI!BE479</f>
        <v/>
      </c>
      <c r="I37" t="str">
        <f>PLANURI!BF479</f>
        <v/>
      </c>
      <c r="J37" t="str">
        <f>PLANURI!BG479</f>
        <v/>
      </c>
      <c r="K37" t="str">
        <f>PLANURI!BH479</f>
        <v/>
      </c>
      <c r="L37" t="str">
        <f>PLANURI!BI479</f>
        <v/>
      </c>
      <c r="M37" t="str">
        <f>PLANURI!BJ479</f>
        <v/>
      </c>
      <c r="N37" t="str">
        <f>PLANURI!BK479</f>
        <v/>
      </c>
      <c r="O37" t="str">
        <f>PLANURI!BL479</f>
        <v/>
      </c>
      <c r="P37" t="str">
        <f>PLANURI!BM479</f>
        <v/>
      </c>
      <c r="Q37" t="str">
        <f>PLANURI!BN479</f>
        <v/>
      </c>
      <c r="R37" t="str">
        <f>PLANURI!BO479</f>
        <v>0</v>
      </c>
      <c r="S37" t="str">
        <f>PLANURI!BP479</f>
        <v/>
      </c>
      <c r="T37" t="str">
        <f>PLANURI!BQ479</f>
        <v/>
      </c>
      <c r="U37" t="str">
        <f>PLANURI!BR479</f>
        <v/>
      </c>
      <c r="V37" t="str">
        <f>PLANURI!BS479</f>
        <v/>
      </c>
      <c r="W37" t="str">
        <f>PLANURI!BT479</f>
        <v/>
      </c>
      <c r="X37" t="str">
        <f>PLANURI!BU479</f>
        <v/>
      </c>
      <c r="Y37" t="str">
        <f>PLANURI!BV479</f>
        <v/>
      </c>
      <c r="Z37" t="str">
        <f>PLANURI!A$4</f>
        <v>Facultatea AUTOMATICĂ ȘI CALCULATOARE</v>
      </c>
      <c r="AA37" t="str">
        <f>PLANURI!H$6</f>
        <v>ŞTIINŢE INGINEREŞTI</v>
      </c>
      <c r="AB37">
        <f>PLANURI!C$12</f>
        <v>220</v>
      </c>
      <c r="AC37" t="str">
        <f>PLANURI!H$9</f>
        <v>AUTOMATICĂ ȘI INFORMATICĂ APLICATĂ</v>
      </c>
      <c r="AD37">
        <f>PLANURI!A$12</f>
        <v>20</v>
      </c>
      <c r="AE37">
        <f>PLANURI!B$12</f>
        <v>60</v>
      </c>
      <c r="AF37">
        <f>PLANURI!D$12</f>
        <v>10</v>
      </c>
      <c r="AG37" t="str">
        <f>PLANURI!BW479</f>
        <v/>
      </c>
    </row>
    <row r="38" spans="1:33" x14ac:dyDescent="0.25">
      <c r="A38" t="str">
        <f>PLANURI!AX480</f>
        <v>L021.23.03.f11-ij</v>
      </c>
      <c r="B38">
        <f>PLANURI!AY480</f>
        <v>11</v>
      </c>
      <c r="C38" t="str">
        <f>PLANURI!AZ480</f>
        <v/>
      </c>
      <c r="D38" t="str">
        <f>PLANURI!BA480</f>
        <v/>
      </c>
      <c r="E38" t="str">
        <f>PLANURI!BB480</f>
        <v/>
      </c>
      <c r="F38" t="str">
        <f>PLANURI!BC480</f>
        <v/>
      </c>
      <c r="G38" t="str">
        <f>PLANURI!BD480</f>
        <v/>
      </c>
      <c r="H38">
        <f>PLANURI!WL480</f>
        <v>0</v>
      </c>
      <c r="I38" t="str">
        <f>PLANURI!BF480</f>
        <v/>
      </c>
      <c r="J38" t="str">
        <f>PLANURI!BG480</f>
        <v/>
      </c>
      <c r="K38" t="str">
        <f>PLANURI!BH480</f>
        <v/>
      </c>
      <c r="L38" t="str">
        <f>PLANURI!BI480</f>
        <v/>
      </c>
      <c r="M38" t="str">
        <f>PLANURI!BJ480</f>
        <v/>
      </c>
      <c r="N38" t="str">
        <f>PLANURI!BK480</f>
        <v/>
      </c>
      <c r="O38" t="str">
        <f>PLANURI!BL480</f>
        <v/>
      </c>
      <c r="P38" t="str">
        <f>PLANURI!BM480</f>
        <v/>
      </c>
      <c r="Q38" t="str">
        <f>PLANURI!BN480</f>
        <v/>
      </c>
      <c r="R38" t="str">
        <f>PLANURI!BO480</f>
        <v>0</v>
      </c>
      <c r="S38" t="str">
        <f>PLANURI!BP480</f>
        <v/>
      </c>
      <c r="T38" t="str">
        <f>PLANURI!BQ480</f>
        <v/>
      </c>
      <c r="U38" t="str">
        <f>PLANURI!BR480</f>
        <v/>
      </c>
      <c r="V38" t="str">
        <f>PLANURI!BS480</f>
        <v/>
      </c>
      <c r="W38" t="str">
        <f>PLANURI!BT480</f>
        <v/>
      </c>
      <c r="X38" t="str">
        <f>PLANURI!BU480</f>
        <v/>
      </c>
      <c r="Y38" t="str">
        <f>PLANURI!BV480</f>
        <v/>
      </c>
      <c r="Z38" t="str">
        <f>PLANURI!A$4</f>
        <v>Facultatea AUTOMATICĂ ȘI CALCULATOARE</v>
      </c>
      <c r="AA38" t="str">
        <f>PLANURI!H$6</f>
        <v>ŞTIINŢE INGINEREŞTI</v>
      </c>
      <c r="AB38">
        <f>PLANURI!C$12</f>
        <v>220</v>
      </c>
      <c r="AC38" t="str">
        <f>PLANURI!H$9</f>
        <v>AUTOMATICĂ ȘI INFORMATICĂ APLICATĂ</v>
      </c>
      <c r="AD38">
        <f>PLANURI!A$12</f>
        <v>20</v>
      </c>
      <c r="AE38">
        <f>PLANURI!B$12</f>
        <v>60</v>
      </c>
      <c r="AF38">
        <f>PLANURI!D$12</f>
        <v>10</v>
      </c>
      <c r="AG38" t="str">
        <f>PLANURI!BW480</f>
        <v/>
      </c>
    </row>
    <row r="39" spans="1:33" x14ac:dyDescent="0.25">
      <c r="A39" t="str">
        <f>PLANURI!AX481</f>
        <v>Semestrul 4</v>
      </c>
      <c r="B39">
        <f>PLANURI!AY481</f>
        <v>0</v>
      </c>
      <c r="C39">
        <f>PLANURI!AZ481</f>
        <v>0</v>
      </c>
      <c r="D39">
        <f>PLANURI!BA481</f>
        <v>0</v>
      </c>
      <c r="E39">
        <f>PLANURI!BB481</f>
        <v>0</v>
      </c>
      <c r="F39">
        <f>PLANURI!BC481</f>
        <v>0</v>
      </c>
      <c r="G39">
        <f>PLANURI!BD481</f>
        <v>0</v>
      </c>
      <c r="H39">
        <f>PLANURI!BE481</f>
        <v>0</v>
      </c>
      <c r="I39">
        <f>PLANURI!BF481</f>
        <v>0</v>
      </c>
      <c r="J39">
        <f>PLANURI!BG481</f>
        <v>0</v>
      </c>
      <c r="K39">
        <f>PLANURI!BH481</f>
        <v>0</v>
      </c>
      <c r="L39">
        <f>PLANURI!BI481</f>
        <v>0</v>
      </c>
      <c r="M39">
        <f>PLANURI!BJ481</f>
        <v>0</v>
      </c>
      <c r="N39">
        <f>PLANURI!BK481</f>
        <v>0</v>
      </c>
      <c r="O39">
        <f>PLANURI!BL481</f>
        <v>0</v>
      </c>
      <c r="P39">
        <f>PLANURI!BM481</f>
        <v>0</v>
      </c>
      <c r="Q39">
        <f>PLANURI!BN481</f>
        <v>0</v>
      </c>
      <c r="R39">
        <f>PLANURI!BO481</f>
        <v>0</v>
      </c>
      <c r="S39">
        <f>PLANURI!BP481</f>
        <v>0</v>
      </c>
      <c r="T39">
        <f>PLANURI!BQ481</f>
        <v>0</v>
      </c>
      <c r="U39">
        <f>PLANURI!BR481</f>
        <v>0</v>
      </c>
      <c r="V39">
        <f>PLANURI!BS481</f>
        <v>30</v>
      </c>
      <c r="W39">
        <f>PLANURI!BT481</f>
        <v>0</v>
      </c>
      <c r="X39">
        <f>PLANURI!BU481</f>
        <v>0</v>
      </c>
      <c r="Y39">
        <f>PLANURI!BV481</f>
        <v>0</v>
      </c>
      <c r="Z39" t="str">
        <f>PLANURI!A$4</f>
        <v>Facultatea AUTOMATICĂ ȘI CALCULATOARE</v>
      </c>
      <c r="AA39" t="str">
        <f>PLANURI!H$6</f>
        <v>ŞTIINŢE INGINEREŞTI</v>
      </c>
      <c r="AB39">
        <f>PLANURI!C$12</f>
        <v>220</v>
      </c>
      <c r="AC39" t="str">
        <f>PLANURI!H$9</f>
        <v>AUTOMATICĂ ȘI INFORMATICĂ APLICATĂ</v>
      </c>
      <c r="AD39">
        <f>PLANURI!A$12</f>
        <v>20</v>
      </c>
      <c r="AE39">
        <f>PLANURI!B$12</f>
        <v>60</v>
      </c>
      <c r="AF39">
        <f>PLANURI!D$12</f>
        <v>10</v>
      </c>
      <c r="AG39" t="str">
        <f>PLANURI!BW481</f>
        <v/>
      </c>
    </row>
    <row r="40" spans="1:33" x14ac:dyDescent="0.25">
      <c r="A40" t="str">
        <f>PLANURI!AX482</f>
        <v>L021.23.04.S1</v>
      </c>
      <c r="B40">
        <f>PLANURI!AY482</f>
        <v>1</v>
      </c>
      <c r="C40" t="str">
        <f>PLANURI!AZ482</f>
        <v>Medii software orientate pe aplicații</v>
      </c>
      <c r="D40">
        <f>PLANURI!BA482</f>
        <v>2</v>
      </c>
      <c r="E40" t="str">
        <f>PLANURI!BB482</f>
        <v>4</v>
      </c>
      <c r="F40" t="str">
        <f>PLANURI!BC482</f>
        <v>E</v>
      </c>
      <c r="G40" t="str">
        <f>PLANURI!BD482</f>
        <v>DI</v>
      </c>
      <c r="H40">
        <f>PLANURI!WL482</f>
        <v>0</v>
      </c>
      <c r="I40">
        <f>PLANURI!BF482</f>
        <v>2</v>
      </c>
      <c r="J40">
        <f>PLANURI!BG482</f>
        <v>4</v>
      </c>
      <c r="K40">
        <f>PLANURI!BH482</f>
        <v>28</v>
      </c>
      <c r="L40">
        <f>PLANURI!BI482</f>
        <v>28</v>
      </c>
      <c r="M40">
        <f>PLANURI!BJ482</f>
        <v>56</v>
      </c>
      <c r="N40">
        <f>PLANURI!BK482</f>
        <v>0</v>
      </c>
      <c r="O40">
        <f>PLANURI!BL482</f>
        <v>0</v>
      </c>
      <c r="P40">
        <f>PLANURI!BM482</f>
        <v>0</v>
      </c>
      <c r="Q40">
        <f>PLANURI!BN482</f>
        <v>0</v>
      </c>
      <c r="R40" t="str">
        <f>PLANURI!BO482</f>
        <v>0</v>
      </c>
      <c r="S40">
        <f>PLANURI!BP482</f>
        <v>0</v>
      </c>
      <c r="T40">
        <f>PLANURI!BQ482</f>
        <v>3.1</v>
      </c>
      <c r="U40">
        <f>PLANURI!BR482</f>
        <v>44</v>
      </c>
      <c r="V40">
        <f>PLANURI!BS482</f>
        <v>4</v>
      </c>
      <c r="W40" t="str">
        <f>PLANURI!BT482</f>
        <v>DS</v>
      </c>
      <c r="X40">
        <f>PLANURI!BU482</f>
        <v>7.1</v>
      </c>
      <c r="Y40">
        <f>PLANURI!BV482</f>
        <v>100</v>
      </c>
      <c r="Z40" t="str">
        <f>PLANURI!A$4</f>
        <v>Facultatea AUTOMATICĂ ȘI CALCULATOARE</v>
      </c>
      <c r="AA40" t="str">
        <f>PLANURI!H$6</f>
        <v>ŞTIINŢE INGINEREŞTI</v>
      </c>
      <c r="AB40">
        <f>PLANURI!C$12</f>
        <v>220</v>
      </c>
      <c r="AC40" t="str">
        <f>PLANURI!H$9</f>
        <v>AUTOMATICĂ ȘI INFORMATICĂ APLICATĂ</v>
      </c>
      <c r="AD40">
        <f>PLANURI!A$12</f>
        <v>20</v>
      </c>
      <c r="AE40">
        <f>PLANURI!B$12</f>
        <v>60</v>
      </c>
      <c r="AF40">
        <f>PLANURI!D$12</f>
        <v>10</v>
      </c>
      <c r="AG40" t="str">
        <f>PLANURI!BW482</f>
        <v>2024</v>
      </c>
    </row>
    <row r="41" spans="1:33" x14ac:dyDescent="0.25">
      <c r="A41" t="str">
        <f>PLANURI!AX483</f>
        <v>L021.23.04.D2</v>
      </c>
      <c r="B41">
        <f>PLANURI!AY483</f>
        <v>2</v>
      </c>
      <c r="C41" t="str">
        <f>PLANURI!AZ483</f>
        <v>Baze de date</v>
      </c>
      <c r="D41">
        <f>PLANURI!BA483</f>
        <v>2</v>
      </c>
      <c r="E41" t="str">
        <f>PLANURI!BB483</f>
        <v>4</v>
      </c>
      <c r="F41" t="str">
        <f>PLANURI!BC483</f>
        <v>D</v>
      </c>
      <c r="G41" t="str">
        <f>PLANURI!BD483</f>
        <v>DI</v>
      </c>
      <c r="H41">
        <f>PLANURI!BE483</f>
        <v>2</v>
      </c>
      <c r="I41">
        <f>PLANURI!BF483</f>
        <v>2</v>
      </c>
      <c r="J41">
        <f>PLANURI!BG483</f>
        <v>4</v>
      </c>
      <c r="K41">
        <f>PLANURI!BH483</f>
        <v>28</v>
      </c>
      <c r="L41">
        <f>PLANURI!BI483</f>
        <v>28</v>
      </c>
      <c r="M41">
        <f>PLANURI!BJ483</f>
        <v>56</v>
      </c>
      <c r="N41">
        <f>PLANURI!BK483</f>
        <v>0</v>
      </c>
      <c r="O41">
        <f>PLANURI!BL483</f>
        <v>0</v>
      </c>
      <c r="P41">
        <f>PLANURI!BM483</f>
        <v>0</v>
      </c>
      <c r="Q41">
        <f>PLANURI!BN483</f>
        <v>0</v>
      </c>
      <c r="R41" t="str">
        <f>PLANURI!BO483</f>
        <v>0</v>
      </c>
      <c r="S41">
        <f>PLANURI!BP483</f>
        <v>0</v>
      </c>
      <c r="T41">
        <f>PLANURI!BQ483</f>
        <v>3.1</v>
      </c>
      <c r="U41">
        <f>PLANURI!BR483</f>
        <v>44</v>
      </c>
      <c r="V41">
        <f>PLANURI!BS483</f>
        <v>4</v>
      </c>
      <c r="W41" t="str">
        <f>PLANURI!BT483</f>
        <v>DD</v>
      </c>
      <c r="X41">
        <f>PLANURI!BU483</f>
        <v>7.1</v>
      </c>
      <c r="Y41">
        <f>PLANURI!BV483</f>
        <v>100</v>
      </c>
      <c r="Z41" t="str">
        <f>PLANURI!A$4</f>
        <v>Facultatea AUTOMATICĂ ȘI CALCULATOARE</v>
      </c>
      <c r="AA41" t="str">
        <f>PLANURI!H$6</f>
        <v>ŞTIINŢE INGINEREŞTI</v>
      </c>
      <c r="AB41">
        <f>PLANURI!C$12</f>
        <v>220</v>
      </c>
      <c r="AC41" t="str">
        <f>PLANURI!H$9</f>
        <v>AUTOMATICĂ ȘI INFORMATICĂ APLICATĂ</v>
      </c>
      <c r="AD41">
        <f>PLANURI!A$12</f>
        <v>20</v>
      </c>
      <c r="AE41">
        <f>PLANURI!B$12</f>
        <v>60</v>
      </c>
      <c r="AF41">
        <f>PLANURI!D$12</f>
        <v>10</v>
      </c>
      <c r="AG41" t="str">
        <f>PLANURI!BW483</f>
        <v>2024</v>
      </c>
    </row>
    <row r="42" spans="1:33" x14ac:dyDescent="0.25">
      <c r="A42" t="str">
        <f>PLANURI!AX484</f>
        <v>L021.23.04.S3</v>
      </c>
      <c r="B42">
        <f>PLANURI!AY484</f>
        <v>3</v>
      </c>
      <c r="C42" t="str">
        <f>PLANURI!AZ484</f>
        <v>Securitatea sistemelor de calcul</v>
      </c>
      <c r="D42">
        <f>PLANURI!BA484</f>
        <v>2</v>
      </c>
      <c r="E42" t="str">
        <f>PLANURI!BB484</f>
        <v>4</v>
      </c>
      <c r="F42" t="str">
        <f>PLANURI!BC484</f>
        <v>E</v>
      </c>
      <c r="G42" t="str">
        <f>PLANURI!BD484</f>
        <v>DI</v>
      </c>
      <c r="H42">
        <f>PLANURI!WL484</f>
        <v>0</v>
      </c>
      <c r="I42">
        <f>PLANURI!BF484</f>
        <v>2</v>
      </c>
      <c r="J42">
        <f>PLANURI!BG484</f>
        <v>4</v>
      </c>
      <c r="K42">
        <f>PLANURI!BH484</f>
        <v>28</v>
      </c>
      <c r="L42">
        <f>PLANURI!BI484</f>
        <v>28</v>
      </c>
      <c r="M42">
        <f>PLANURI!BJ484</f>
        <v>56</v>
      </c>
      <c r="N42">
        <f>PLANURI!BK484</f>
        <v>0</v>
      </c>
      <c r="O42">
        <f>PLANURI!BL484</f>
        <v>0</v>
      </c>
      <c r="P42">
        <f>PLANURI!BM484</f>
        <v>0</v>
      </c>
      <c r="Q42">
        <f>PLANURI!BN484</f>
        <v>0</v>
      </c>
      <c r="R42" t="str">
        <f>PLANURI!BO484</f>
        <v>0</v>
      </c>
      <c r="S42">
        <f>PLANURI!BP484</f>
        <v>0</v>
      </c>
      <c r="T42">
        <f>PLANURI!BQ484</f>
        <v>3.1</v>
      </c>
      <c r="U42">
        <f>PLANURI!BR484</f>
        <v>44</v>
      </c>
      <c r="V42">
        <f>PLANURI!BS484</f>
        <v>4</v>
      </c>
      <c r="W42" t="str">
        <f>PLANURI!BT484</f>
        <v>DS</v>
      </c>
      <c r="X42">
        <f>PLANURI!BU484</f>
        <v>7.1</v>
      </c>
      <c r="Y42">
        <f>PLANURI!BV484</f>
        <v>100</v>
      </c>
      <c r="Z42" t="str">
        <f>PLANURI!A$4</f>
        <v>Facultatea AUTOMATICĂ ȘI CALCULATOARE</v>
      </c>
      <c r="AA42" t="str">
        <f>PLANURI!H$6</f>
        <v>ŞTIINŢE INGINEREŞTI</v>
      </c>
      <c r="AB42">
        <f>PLANURI!C$12</f>
        <v>220</v>
      </c>
      <c r="AC42" t="str">
        <f>PLANURI!H$9</f>
        <v>AUTOMATICĂ ȘI INFORMATICĂ APLICATĂ</v>
      </c>
      <c r="AD42">
        <f>PLANURI!A$12</f>
        <v>20</v>
      </c>
      <c r="AE42">
        <f>PLANURI!B$12</f>
        <v>60</v>
      </c>
      <c r="AF42">
        <f>PLANURI!D$12</f>
        <v>10</v>
      </c>
      <c r="AG42" t="str">
        <f>PLANURI!BW484</f>
        <v>2024</v>
      </c>
    </row>
    <row r="43" spans="1:33" x14ac:dyDescent="0.25">
      <c r="A43" t="str">
        <f>PLANURI!AX485</f>
        <v>L021.23.04.D4</v>
      </c>
      <c r="B43">
        <f>PLANURI!AY485</f>
        <v>4</v>
      </c>
      <c r="C43" t="str">
        <f>PLANURI!AZ485</f>
        <v>Modelare și simulare</v>
      </c>
      <c r="D43">
        <f>PLANURI!BA485</f>
        <v>2</v>
      </c>
      <c r="E43" t="str">
        <f>PLANURI!BB485</f>
        <v>4</v>
      </c>
      <c r="F43" t="str">
        <f>PLANURI!BC485</f>
        <v>E</v>
      </c>
      <c r="G43" t="str">
        <f>PLANURI!BD485</f>
        <v>DI</v>
      </c>
      <c r="H43">
        <f>PLANURI!BE485</f>
        <v>2</v>
      </c>
      <c r="I43">
        <f>PLANURI!BF485</f>
        <v>2</v>
      </c>
      <c r="J43">
        <f>PLANURI!BG485</f>
        <v>4</v>
      </c>
      <c r="K43">
        <f>PLANURI!BH485</f>
        <v>28</v>
      </c>
      <c r="L43">
        <f>PLANURI!BI485</f>
        <v>28</v>
      </c>
      <c r="M43">
        <f>PLANURI!BJ485</f>
        <v>56</v>
      </c>
      <c r="N43">
        <f>PLANURI!BK485</f>
        <v>0</v>
      </c>
      <c r="O43">
        <f>PLANURI!BL485</f>
        <v>0</v>
      </c>
      <c r="P43">
        <f>PLANURI!BM485</f>
        <v>0</v>
      </c>
      <c r="Q43">
        <f>PLANURI!BN485</f>
        <v>0</v>
      </c>
      <c r="R43" t="str">
        <f>PLANURI!BO485</f>
        <v>0</v>
      </c>
      <c r="S43">
        <f>PLANURI!BP485</f>
        <v>0</v>
      </c>
      <c r="T43">
        <f>PLANURI!BQ485</f>
        <v>3.1</v>
      </c>
      <c r="U43">
        <f>PLANURI!BR485</f>
        <v>44</v>
      </c>
      <c r="V43">
        <f>PLANURI!BS485</f>
        <v>4</v>
      </c>
      <c r="W43" t="str">
        <f>PLANURI!BT485</f>
        <v>DD</v>
      </c>
      <c r="X43">
        <f>PLANURI!BU485</f>
        <v>7.1</v>
      </c>
      <c r="Y43">
        <f>PLANURI!BV485</f>
        <v>100</v>
      </c>
      <c r="Z43" t="str">
        <f>PLANURI!A$4</f>
        <v>Facultatea AUTOMATICĂ ȘI CALCULATOARE</v>
      </c>
      <c r="AA43" t="str">
        <f>PLANURI!H$6</f>
        <v>ŞTIINŢE INGINEREŞTI</v>
      </c>
      <c r="AB43">
        <f>PLANURI!C$12</f>
        <v>220</v>
      </c>
      <c r="AC43" t="str">
        <f>PLANURI!H$9</f>
        <v>AUTOMATICĂ ȘI INFORMATICĂ APLICATĂ</v>
      </c>
      <c r="AD43">
        <f>PLANURI!A$12</f>
        <v>20</v>
      </c>
      <c r="AE43">
        <f>PLANURI!B$12</f>
        <v>60</v>
      </c>
      <c r="AF43">
        <f>PLANURI!D$12</f>
        <v>10</v>
      </c>
      <c r="AG43" t="str">
        <f>PLANURI!BW485</f>
        <v>2024</v>
      </c>
    </row>
    <row r="44" spans="1:33" x14ac:dyDescent="0.25">
      <c r="A44" t="str">
        <f>PLANURI!AX486</f>
        <v>L021.23.04.D5</v>
      </c>
      <c r="B44">
        <f>PLANURI!AY486</f>
        <v>5</v>
      </c>
      <c r="C44" t="str">
        <f>PLANURI!AZ486</f>
        <v>Optimizări</v>
      </c>
      <c r="D44">
        <f>PLANURI!BA486</f>
        <v>2</v>
      </c>
      <c r="E44" t="str">
        <f>PLANURI!BB486</f>
        <v>4</v>
      </c>
      <c r="F44" t="str">
        <f>PLANURI!BC486</f>
        <v>D</v>
      </c>
      <c r="G44" t="str">
        <f>PLANURI!BD486</f>
        <v>DI</v>
      </c>
      <c r="H44">
        <f>PLANURI!WL486</f>
        <v>0</v>
      </c>
      <c r="I44">
        <f>PLANURI!BF486</f>
        <v>2</v>
      </c>
      <c r="J44">
        <f>PLANURI!BG486</f>
        <v>4</v>
      </c>
      <c r="K44">
        <f>PLANURI!BH486</f>
        <v>28</v>
      </c>
      <c r="L44">
        <f>PLANURI!BI486</f>
        <v>28</v>
      </c>
      <c r="M44">
        <f>PLANURI!BJ486</f>
        <v>56</v>
      </c>
      <c r="N44">
        <f>PLANURI!BK486</f>
        <v>0</v>
      </c>
      <c r="O44">
        <f>PLANURI!BL486</f>
        <v>0</v>
      </c>
      <c r="P44">
        <f>PLANURI!BM486</f>
        <v>0</v>
      </c>
      <c r="Q44">
        <f>PLANURI!BN486</f>
        <v>0</v>
      </c>
      <c r="R44" t="str">
        <f>PLANURI!BO486</f>
        <v>0</v>
      </c>
      <c r="S44">
        <f>PLANURI!BP486</f>
        <v>0</v>
      </c>
      <c r="T44">
        <f>PLANURI!BQ486</f>
        <v>3.1</v>
      </c>
      <c r="U44">
        <f>PLANURI!BR486</f>
        <v>44</v>
      </c>
      <c r="V44">
        <f>PLANURI!BS486</f>
        <v>4</v>
      </c>
      <c r="W44" t="str">
        <f>PLANURI!BT486</f>
        <v>DD</v>
      </c>
      <c r="X44">
        <f>PLANURI!BU486</f>
        <v>7.1</v>
      </c>
      <c r="Y44">
        <f>PLANURI!BV486</f>
        <v>100</v>
      </c>
      <c r="Z44" t="str">
        <f>PLANURI!A$4</f>
        <v>Facultatea AUTOMATICĂ ȘI CALCULATOARE</v>
      </c>
      <c r="AA44" t="str">
        <f>PLANURI!H$6</f>
        <v>ŞTIINŢE INGINEREŞTI</v>
      </c>
      <c r="AB44">
        <f>PLANURI!C$12</f>
        <v>220</v>
      </c>
      <c r="AC44" t="str">
        <f>PLANURI!H$9</f>
        <v>AUTOMATICĂ ȘI INFORMATICĂ APLICATĂ</v>
      </c>
      <c r="AD44">
        <f>PLANURI!A$12</f>
        <v>20</v>
      </c>
      <c r="AE44">
        <f>PLANURI!B$12</f>
        <v>60</v>
      </c>
      <c r="AF44">
        <f>PLANURI!D$12</f>
        <v>10</v>
      </c>
      <c r="AG44" t="str">
        <f>PLANURI!BW486</f>
        <v>2024</v>
      </c>
    </row>
    <row r="45" spans="1:33" x14ac:dyDescent="0.25">
      <c r="A45" t="str">
        <f>PLANURI!AX487</f>
        <v>L021.23.04.D6</v>
      </c>
      <c r="B45">
        <f>PLANURI!AY487</f>
        <v>6</v>
      </c>
      <c r="C45" t="str">
        <f>PLANURI!AZ487</f>
        <v>Sisteme cu microprocesoare</v>
      </c>
      <c r="D45">
        <f>PLANURI!BA487</f>
        <v>2</v>
      </c>
      <c r="E45" t="str">
        <f>PLANURI!BB487</f>
        <v>4</v>
      </c>
      <c r="F45" t="str">
        <f>PLANURI!BC487</f>
        <v>E</v>
      </c>
      <c r="G45" t="str">
        <f>PLANURI!BD487</f>
        <v>DI</v>
      </c>
      <c r="H45">
        <f>PLANURI!BE487</f>
        <v>2</v>
      </c>
      <c r="I45">
        <f>PLANURI!BF487</f>
        <v>2</v>
      </c>
      <c r="J45">
        <f>PLANURI!BG487</f>
        <v>4</v>
      </c>
      <c r="K45">
        <f>PLANURI!BH487</f>
        <v>28</v>
      </c>
      <c r="L45">
        <f>PLANURI!BI487</f>
        <v>28</v>
      </c>
      <c r="M45">
        <f>PLANURI!BJ487</f>
        <v>56</v>
      </c>
      <c r="N45">
        <f>PLANURI!BK487</f>
        <v>0</v>
      </c>
      <c r="O45">
        <f>PLANURI!BL487</f>
        <v>0</v>
      </c>
      <c r="P45">
        <f>PLANURI!BM487</f>
        <v>0</v>
      </c>
      <c r="Q45">
        <f>PLANURI!BN487</f>
        <v>0</v>
      </c>
      <c r="R45" t="str">
        <f>PLANURI!BO487</f>
        <v>0</v>
      </c>
      <c r="S45">
        <f>PLANURI!BP487</f>
        <v>0</v>
      </c>
      <c r="T45">
        <f>PLANURI!BQ487</f>
        <v>4.9000000000000004</v>
      </c>
      <c r="U45">
        <f>PLANURI!BR487</f>
        <v>69</v>
      </c>
      <c r="V45">
        <f>PLANURI!BS487</f>
        <v>5</v>
      </c>
      <c r="W45" t="str">
        <f>PLANURI!BT487</f>
        <v>DD</v>
      </c>
      <c r="X45">
        <f>PLANURI!BU487</f>
        <v>8.9</v>
      </c>
      <c r="Y45">
        <f>PLANURI!BV487</f>
        <v>125</v>
      </c>
      <c r="Z45" t="str">
        <f>PLANURI!A$4</f>
        <v>Facultatea AUTOMATICĂ ȘI CALCULATOARE</v>
      </c>
      <c r="AA45" t="str">
        <f>PLANURI!H$6</f>
        <v>ŞTIINŢE INGINEREŞTI</v>
      </c>
      <c r="AB45">
        <f>PLANURI!C$12</f>
        <v>220</v>
      </c>
      <c r="AC45" t="str">
        <f>PLANURI!H$9</f>
        <v>AUTOMATICĂ ȘI INFORMATICĂ APLICATĂ</v>
      </c>
      <c r="AD45">
        <f>PLANURI!A$12</f>
        <v>20</v>
      </c>
      <c r="AE45">
        <f>PLANURI!B$12</f>
        <v>60</v>
      </c>
      <c r="AF45">
        <f>PLANURI!D$12</f>
        <v>10</v>
      </c>
      <c r="AG45" t="str">
        <f>PLANURI!BW487</f>
        <v>2024</v>
      </c>
    </row>
    <row r="46" spans="1:33" x14ac:dyDescent="0.25">
      <c r="A46" t="str">
        <f>PLANURI!AX488</f>
        <v>L021.23.04.C7</v>
      </c>
      <c r="B46">
        <f>PLANURI!AY488</f>
        <v>7</v>
      </c>
      <c r="C46" t="str">
        <f>PLANURI!AZ488</f>
        <v>Microeconomie</v>
      </c>
      <c r="D46">
        <f>PLANURI!BA488</f>
        <v>2</v>
      </c>
      <c r="E46" t="str">
        <f>PLANURI!BB488</f>
        <v>4</v>
      </c>
      <c r="F46" t="str">
        <f>PLANURI!BC488</f>
        <v>D</v>
      </c>
      <c r="G46" t="str">
        <f>PLANURI!BD488</f>
        <v>DI</v>
      </c>
      <c r="H46">
        <f>PLANURI!WL488</f>
        <v>0</v>
      </c>
      <c r="I46">
        <f>PLANURI!BF488</f>
        <v>1</v>
      </c>
      <c r="J46">
        <f>PLANURI!BG488</f>
        <v>3</v>
      </c>
      <c r="K46">
        <f>PLANURI!BH488</f>
        <v>28</v>
      </c>
      <c r="L46">
        <f>PLANURI!BI488</f>
        <v>14</v>
      </c>
      <c r="M46">
        <f>PLANURI!BJ488</f>
        <v>42</v>
      </c>
      <c r="N46">
        <f>PLANURI!BK488</f>
        <v>0</v>
      </c>
      <c r="O46">
        <f>PLANURI!BL488</f>
        <v>0</v>
      </c>
      <c r="P46">
        <f>PLANURI!BM488</f>
        <v>0</v>
      </c>
      <c r="Q46">
        <f>PLANURI!BN488</f>
        <v>0</v>
      </c>
      <c r="R46" t="str">
        <f>PLANURI!BO488</f>
        <v>0</v>
      </c>
      <c r="S46">
        <f>PLANURI!BP488</f>
        <v>0</v>
      </c>
      <c r="T46">
        <f>PLANURI!BQ488</f>
        <v>2.4</v>
      </c>
      <c r="U46">
        <f>PLANURI!BR488</f>
        <v>33</v>
      </c>
      <c r="V46">
        <f>PLANURI!BS488</f>
        <v>3</v>
      </c>
      <c r="W46" t="str">
        <f>PLANURI!BT488</f>
        <v>DC</v>
      </c>
      <c r="X46">
        <f>PLANURI!BU488</f>
        <v>5.4</v>
      </c>
      <c r="Y46">
        <f>PLANURI!BV488</f>
        <v>75</v>
      </c>
      <c r="Z46" t="str">
        <f>PLANURI!A$4</f>
        <v>Facultatea AUTOMATICĂ ȘI CALCULATOARE</v>
      </c>
      <c r="AA46" t="str">
        <f>PLANURI!H$6</f>
        <v>ŞTIINŢE INGINEREŞTI</v>
      </c>
      <c r="AB46">
        <f>PLANURI!C$12</f>
        <v>220</v>
      </c>
      <c r="AC46" t="str">
        <f>PLANURI!H$9</f>
        <v>AUTOMATICĂ ȘI INFORMATICĂ APLICATĂ</v>
      </c>
      <c r="AD46">
        <f>PLANURI!A$12</f>
        <v>20</v>
      </c>
      <c r="AE46">
        <f>PLANURI!B$12</f>
        <v>60</v>
      </c>
      <c r="AF46">
        <f>PLANURI!D$12</f>
        <v>10</v>
      </c>
      <c r="AG46" t="str">
        <f>PLANURI!BW488</f>
        <v>2024</v>
      </c>
    </row>
    <row r="47" spans="1:33" x14ac:dyDescent="0.25">
      <c r="A47" t="str">
        <f>PLANURI!AX489</f>
        <v>L021.23.04.C8</v>
      </c>
      <c r="B47">
        <f>PLANURI!AY489</f>
        <v>8</v>
      </c>
      <c r="C47" t="str">
        <f>PLANURI!AZ489</f>
        <v>Educație fizică și sport 4</v>
      </c>
      <c r="D47">
        <f>PLANURI!BA489</f>
        <v>2</v>
      </c>
      <c r="E47" t="str">
        <f>PLANURI!BB489</f>
        <v>4</v>
      </c>
      <c r="F47" t="str">
        <f>PLANURI!BC489</f>
        <v>D</v>
      </c>
      <c r="G47" t="str">
        <f>PLANURI!BD489</f>
        <v>DI</v>
      </c>
      <c r="H47">
        <f>PLANURI!BE489</f>
        <v>0</v>
      </c>
      <c r="I47">
        <f>PLANURI!BF489</f>
        <v>1</v>
      </c>
      <c r="J47">
        <f>PLANURI!BG489</f>
        <v>1</v>
      </c>
      <c r="K47">
        <f>PLANURI!BH489</f>
        <v>0</v>
      </c>
      <c r="L47">
        <f>PLANURI!BI489</f>
        <v>14</v>
      </c>
      <c r="M47">
        <f>PLANURI!BJ489</f>
        <v>14</v>
      </c>
      <c r="N47">
        <f>PLANURI!BK489</f>
        <v>0</v>
      </c>
      <c r="O47">
        <f>PLANURI!BL489</f>
        <v>0</v>
      </c>
      <c r="P47">
        <f>PLANURI!BM489</f>
        <v>0</v>
      </c>
      <c r="Q47">
        <f>PLANURI!BN489</f>
        <v>0</v>
      </c>
      <c r="R47" t="str">
        <f>PLANURI!BO489</f>
        <v>0</v>
      </c>
      <c r="S47">
        <f>PLANURI!BP489</f>
        <v>0</v>
      </c>
      <c r="T47">
        <f>PLANURI!BQ489</f>
        <v>2.6</v>
      </c>
      <c r="U47">
        <f>PLANURI!BR489</f>
        <v>36</v>
      </c>
      <c r="V47">
        <f>PLANURI!BS489</f>
        <v>2</v>
      </c>
      <c r="W47" t="str">
        <f>PLANURI!BT489</f>
        <v>DC</v>
      </c>
      <c r="X47">
        <f>PLANURI!BU489</f>
        <v>3.6</v>
      </c>
      <c r="Y47">
        <f>PLANURI!BV489</f>
        <v>50</v>
      </c>
      <c r="Z47" t="str">
        <f>PLANURI!A$4</f>
        <v>Facultatea AUTOMATICĂ ȘI CALCULATOARE</v>
      </c>
      <c r="AA47" t="str">
        <f>PLANURI!H$6</f>
        <v>ŞTIINŢE INGINEREŞTI</v>
      </c>
      <c r="AB47">
        <f>PLANURI!C$12</f>
        <v>220</v>
      </c>
      <c r="AC47" t="str">
        <f>PLANURI!H$9</f>
        <v>AUTOMATICĂ ȘI INFORMATICĂ APLICATĂ</v>
      </c>
      <c r="AD47">
        <f>PLANURI!A$12</f>
        <v>20</v>
      </c>
      <c r="AE47">
        <f>PLANURI!B$12</f>
        <v>60</v>
      </c>
      <c r="AF47">
        <f>PLANURI!D$12</f>
        <v>10</v>
      </c>
      <c r="AG47" t="str">
        <f>PLANURI!BW489</f>
        <v>2024</v>
      </c>
    </row>
    <row r="48" spans="1:33" x14ac:dyDescent="0.25">
      <c r="A48" t="str">
        <f>PLANURI!AX490</f>
        <v/>
      </c>
      <c r="B48">
        <f>PLANURI!AY490</f>
        <v>9</v>
      </c>
      <c r="C48" t="str">
        <f>PLANURI!AZ490</f>
        <v/>
      </c>
      <c r="D48" t="str">
        <f>PLANURI!BA490</f>
        <v/>
      </c>
      <c r="E48" t="str">
        <f>PLANURI!BB490</f>
        <v/>
      </c>
      <c r="F48" t="str">
        <f>PLANURI!BC490</f>
        <v/>
      </c>
      <c r="G48" t="str">
        <f>PLANURI!BD490</f>
        <v/>
      </c>
      <c r="H48">
        <f>PLANURI!WL490</f>
        <v>0</v>
      </c>
      <c r="I48" t="str">
        <f>PLANURI!BF490</f>
        <v/>
      </c>
      <c r="J48" t="str">
        <f>PLANURI!BG490</f>
        <v/>
      </c>
      <c r="K48" t="str">
        <f>PLANURI!BH490</f>
        <v/>
      </c>
      <c r="L48" t="str">
        <f>PLANURI!BI490</f>
        <v/>
      </c>
      <c r="M48" t="str">
        <f>PLANURI!BJ490</f>
        <v/>
      </c>
      <c r="N48" t="str">
        <f>PLANURI!BK490</f>
        <v/>
      </c>
      <c r="O48" t="str">
        <f>PLANURI!BL490</f>
        <v/>
      </c>
      <c r="P48" t="str">
        <f>PLANURI!BM490</f>
        <v/>
      </c>
      <c r="Q48" t="str">
        <f>PLANURI!BN490</f>
        <v/>
      </c>
      <c r="R48" t="str">
        <f>PLANURI!BO490</f>
        <v>0</v>
      </c>
      <c r="S48" t="str">
        <f>PLANURI!BP490</f>
        <v/>
      </c>
      <c r="T48" t="str">
        <f>PLANURI!BQ490</f>
        <v/>
      </c>
      <c r="U48" t="str">
        <f>PLANURI!BR490</f>
        <v/>
      </c>
      <c r="V48" t="str">
        <f>PLANURI!BS490</f>
        <v/>
      </c>
      <c r="W48" t="str">
        <f>PLANURI!BT490</f>
        <v/>
      </c>
      <c r="X48" t="str">
        <f>PLANURI!BU490</f>
        <v/>
      </c>
      <c r="Y48" t="str">
        <f>PLANURI!BV490</f>
        <v/>
      </c>
      <c r="Z48" t="str">
        <f>PLANURI!A$4</f>
        <v>Facultatea AUTOMATICĂ ȘI CALCULATOARE</v>
      </c>
      <c r="AA48" t="str">
        <f>PLANURI!H$6</f>
        <v>ŞTIINŢE INGINEREŞTI</v>
      </c>
      <c r="AB48">
        <f>PLANURI!C$12</f>
        <v>220</v>
      </c>
      <c r="AC48" t="str">
        <f>PLANURI!H$9</f>
        <v>AUTOMATICĂ ȘI INFORMATICĂ APLICATĂ</v>
      </c>
      <c r="AD48">
        <f>PLANURI!A$12</f>
        <v>20</v>
      </c>
      <c r="AE48">
        <f>PLANURI!B$12</f>
        <v>60</v>
      </c>
      <c r="AF48">
        <f>PLANURI!D$12</f>
        <v>10</v>
      </c>
      <c r="AG48" t="str">
        <f>PLANURI!BW490</f>
        <v/>
      </c>
    </row>
    <row r="49" spans="1:33" x14ac:dyDescent="0.25">
      <c r="A49" t="str">
        <f>PLANURI!AX491</f>
        <v/>
      </c>
      <c r="B49">
        <f>PLANURI!AY491</f>
        <v>10</v>
      </c>
      <c r="C49" t="str">
        <f>PLANURI!AZ491</f>
        <v/>
      </c>
      <c r="D49" t="str">
        <f>PLANURI!BA491</f>
        <v/>
      </c>
      <c r="E49" t="str">
        <f>PLANURI!BB491</f>
        <v/>
      </c>
      <c r="F49" t="str">
        <f>PLANURI!BC491</f>
        <v/>
      </c>
      <c r="G49" t="str">
        <f>PLANURI!BD491</f>
        <v/>
      </c>
      <c r="H49" t="str">
        <f>PLANURI!BE491</f>
        <v/>
      </c>
      <c r="I49" t="str">
        <f>PLANURI!BF491</f>
        <v/>
      </c>
      <c r="J49" t="str">
        <f>PLANURI!BG491</f>
        <v/>
      </c>
      <c r="K49" t="str">
        <f>PLANURI!BH491</f>
        <v/>
      </c>
      <c r="L49" t="str">
        <f>PLANURI!BI491</f>
        <v/>
      </c>
      <c r="M49" t="str">
        <f>PLANURI!BJ491</f>
        <v/>
      </c>
      <c r="N49" t="str">
        <f>PLANURI!BK491</f>
        <v/>
      </c>
      <c r="O49" t="str">
        <f>PLANURI!BL491</f>
        <v/>
      </c>
      <c r="P49" t="str">
        <f>PLANURI!BM491</f>
        <v/>
      </c>
      <c r="Q49" t="str">
        <f>PLANURI!BN491</f>
        <v/>
      </c>
      <c r="R49" t="str">
        <f>PLANURI!BO491</f>
        <v>0</v>
      </c>
      <c r="S49" t="str">
        <f>PLANURI!BP491</f>
        <v/>
      </c>
      <c r="T49" t="str">
        <f>PLANURI!BQ491</f>
        <v/>
      </c>
      <c r="U49" t="str">
        <f>PLANURI!BR491</f>
        <v/>
      </c>
      <c r="V49" t="str">
        <f>PLANURI!BS491</f>
        <v/>
      </c>
      <c r="W49" t="str">
        <f>PLANURI!BT491</f>
        <v/>
      </c>
      <c r="X49" t="str">
        <f>PLANURI!BU491</f>
        <v/>
      </c>
      <c r="Y49" t="str">
        <f>PLANURI!BV491</f>
        <v/>
      </c>
      <c r="Z49" t="str">
        <f>PLANURI!A$4</f>
        <v>Facultatea AUTOMATICĂ ȘI CALCULATOARE</v>
      </c>
      <c r="AA49" t="str">
        <f>PLANURI!H$6</f>
        <v>ŞTIINŢE INGINEREŞTI</v>
      </c>
      <c r="AB49">
        <f>PLANURI!C$12</f>
        <v>220</v>
      </c>
      <c r="AC49" t="str">
        <f>PLANURI!H$9</f>
        <v>AUTOMATICĂ ȘI INFORMATICĂ APLICATĂ</v>
      </c>
      <c r="AD49">
        <f>PLANURI!A$12</f>
        <v>20</v>
      </c>
      <c r="AE49">
        <f>PLANURI!B$12</f>
        <v>60</v>
      </c>
      <c r="AF49">
        <f>PLANURI!D$12</f>
        <v>10</v>
      </c>
      <c r="AG49" t="str">
        <f>PLANURI!BW491</f>
        <v/>
      </c>
    </row>
    <row r="50" spans="1:33" x14ac:dyDescent="0.25">
      <c r="A50" t="str">
        <f>PLANURI!AX492</f>
        <v>L021.23.04.f11-ij</v>
      </c>
      <c r="B50">
        <f>PLANURI!AY492</f>
        <v>11</v>
      </c>
      <c r="C50" t="str">
        <f>PLANURI!AZ492</f>
        <v/>
      </c>
      <c r="D50" t="str">
        <f>PLANURI!BA492</f>
        <v/>
      </c>
      <c r="E50" t="str">
        <f>PLANURI!BB492</f>
        <v/>
      </c>
      <c r="F50" t="str">
        <f>PLANURI!BC492</f>
        <v/>
      </c>
      <c r="G50" t="str">
        <f>PLANURI!BD492</f>
        <v/>
      </c>
      <c r="H50">
        <f>PLANURI!WL492</f>
        <v>0</v>
      </c>
      <c r="I50" t="str">
        <f>PLANURI!BF492</f>
        <v/>
      </c>
      <c r="J50" t="str">
        <f>PLANURI!BG492</f>
        <v/>
      </c>
      <c r="K50" t="str">
        <f>PLANURI!BH492</f>
        <v/>
      </c>
      <c r="L50" t="str">
        <f>PLANURI!BI492</f>
        <v/>
      </c>
      <c r="M50" t="str">
        <f>PLANURI!BJ492</f>
        <v/>
      </c>
      <c r="N50" t="str">
        <f>PLANURI!BK492</f>
        <v/>
      </c>
      <c r="O50" t="str">
        <f>PLANURI!BL492</f>
        <v/>
      </c>
      <c r="P50" t="str">
        <f>PLANURI!BM492</f>
        <v/>
      </c>
      <c r="Q50" t="str">
        <f>PLANURI!BN492</f>
        <v/>
      </c>
      <c r="R50" t="str">
        <f>PLANURI!BO492</f>
        <v>0</v>
      </c>
      <c r="S50" t="str">
        <f>PLANURI!BP492</f>
        <v/>
      </c>
      <c r="T50" t="str">
        <f>PLANURI!BQ492</f>
        <v/>
      </c>
      <c r="U50" t="str">
        <f>PLANURI!BR492</f>
        <v/>
      </c>
      <c r="V50" t="str">
        <f>PLANURI!BS492</f>
        <v/>
      </c>
      <c r="W50" t="str">
        <f>PLANURI!BT492</f>
        <v/>
      </c>
      <c r="X50" t="str">
        <f>PLANURI!BU492</f>
        <v/>
      </c>
      <c r="Y50" t="str">
        <f>PLANURI!BV492</f>
        <v/>
      </c>
      <c r="Z50" t="str">
        <f>PLANURI!A$4</f>
        <v>Facultatea AUTOMATICĂ ȘI CALCULATOARE</v>
      </c>
      <c r="AA50" t="str">
        <f>PLANURI!H$6</f>
        <v>ŞTIINŢE INGINEREŞTI</v>
      </c>
      <c r="AB50">
        <f>PLANURI!C$12</f>
        <v>220</v>
      </c>
      <c r="AC50" t="str">
        <f>PLANURI!H$9</f>
        <v>AUTOMATICĂ ȘI INFORMATICĂ APLICATĂ</v>
      </c>
      <c r="AD50">
        <f>PLANURI!A$12</f>
        <v>20</v>
      </c>
      <c r="AE50">
        <f>PLANURI!B$12</f>
        <v>60</v>
      </c>
      <c r="AF50">
        <f>PLANURI!D$12</f>
        <v>10</v>
      </c>
      <c r="AG50" t="str">
        <f>PLANURI!BW492</f>
        <v/>
      </c>
    </row>
    <row r="51" spans="1:33" x14ac:dyDescent="0.25">
      <c r="A51" t="str">
        <f>PLANURI!AX493</f>
        <v>Semestrul 5</v>
      </c>
      <c r="B51">
        <f>PLANURI!AY493</f>
        <v>0</v>
      </c>
      <c r="C51">
        <f>PLANURI!AZ493</f>
        <v>0</v>
      </c>
      <c r="D51">
        <f>PLANURI!BA493</f>
        <v>0</v>
      </c>
      <c r="E51">
        <f>PLANURI!BB493</f>
        <v>0</v>
      </c>
      <c r="F51">
        <f>PLANURI!BC493</f>
        <v>0</v>
      </c>
      <c r="G51">
        <f>PLANURI!BD493</f>
        <v>0</v>
      </c>
      <c r="H51">
        <f>PLANURI!BE493</f>
        <v>0</v>
      </c>
      <c r="I51">
        <f>PLANURI!BF493</f>
        <v>0</v>
      </c>
      <c r="J51">
        <f>PLANURI!BG493</f>
        <v>0</v>
      </c>
      <c r="K51">
        <f>PLANURI!BH493</f>
        <v>0</v>
      </c>
      <c r="L51">
        <f>PLANURI!BI493</f>
        <v>0</v>
      </c>
      <c r="M51">
        <f>PLANURI!BJ493</f>
        <v>0</v>
      </c>
      <c r="N51">
        <f>PLANURI!BK493</f>
        <v>0</v>
      </c>
      <c r="O51">
        <f>PLANURI!BL493</f>
        <v>0</v>
      </c>
      <c r="P51">
        <f>PLANURI!BM493</f>
        <v>0</v>
      </c>
      <c r="Q51">
        <f>PLANURI!BN493</f>
        <v>0</v>
      </c>
      <c r="R51">
        <f>PLANURI!BO493</f>
        <v>0</v>
      </c>
      <c r="S51">
        <f>PLANURI!BP493</f>
        <v>0</v>
      </c>
      <c r="T51">
        <f>PLANURI!BQ493</f>
        <v>0</v>
      </c>
      <c r="U51">
        <f>PLANURI!BR493</f>
        <v>0</v>
      </c>
      <c r="V51">
        <f>PLANURI!BS493</f>
        <v>30</v>
      </c>
      <c r="W51">
        <f>PLANURI!BT493</f>
        <v>0</v>
      </c>
      <c r="X51">
        <f>PLANURI!BU493</f>
        <v>0</v>
      </c>
      <c r="Y51">
        <f>PLANURI!BV493</f>
        <v>0</v>
      </c>
      <c r="Z51" t="str">
        <f>PLANURI!A$4</f>
        <v>Facultatea AUTOMATICĂ ȘI CALCULATOARE</v>
      </c>
      <c r="AA51" t="str">
        <f>PLANURI!H$6</f>
        <v>ŞTIINŢE INGINEREŞTI</v>
      </c>
      <c r="AB51">
        <f>PLANURI!C$12</f>
        <v>220</v>
      </c>
      <c r="AC51" t="str">
        <f>PLANURI!H$9</f>
        <v>AUTOMATICĂ ȘI INFORMATICĂ APLICATĂ</v>
      </c>
      <c r="AD51">
        <f>PLANURI!A$12</f>
        <v>20</v>
      </c>
      <c r="AE51">
        <f>PLANURI!B$12</f>
        <v>60</v>
      </c>
      <c r="AF51">
        <f>PLANURI!D$12</f>
        <v>10</v>
      </c>
      <c r="AG51" t="str">
        <f>PLANURI!BW493</f>
        <v/>
      </c>
    </row>
    <row r="52" spans="1:33" x14ac:dyDescent="0.25">
      <c r="A52" t="str">
        <f>PLANURI!AX494</f>
        <v>codDisciplina</v>
      </c>
      <c r="B52" t="str">
        <f>PLANURI!AY494</f>
        <v>ID</v>
      </c>
      <c r="C52" t="str">
        <f>PLANURI!AZ494</f>
        <v>Disciplina</v>
      </c>
      <c r="D52" t="str">
        <f>PLANURI!BA494</f>
        <v>An</v>
      </c>
      <c r="E52" t="str">
        <f>PLANURI!BB494</f>
        <v>Sem</v>
      </c>
      <c r="F52" t="str">
        <f>PLANURI!BC494</f>
        <v>Tip Ev</v>
      </c>
      <c r="G52" t="str">
        <f>PLANURI!BD494</f>
        <v>Regim Disc</v>
      </c>
      <c r="H52">
        <f>PLANURI!WL494</f>
        <v>0</v>
      </c>
      <c r="I52" t="str">
        <f>PLANURI!BF494</f>
        <v>S/L/P/sapt</v>
      </c>
      <c r="J52" t="str">
        <f>PLANURI!BG494</f>
        <v>Total ore integral/sapt</v>
      </c>
      <c r="K52" t="str">
        <f>PLANURI!BH494</f>
        <v>C/sem</v>
      </c>
      <c r="L52" t="str">
        <f>PLANURI!BI494</f>
        <v>S/L/P/sem</v>
      </c>
      <c r="M52" t="str">
        <f>PLANURI!BJ494</f>
        <v>Total ore integral /sem</v>
      </c>
      <c r="N52" t="str">
        <f>PLANURI!BK494</f>
        <v>PracticaVap/sapt</v>
      </c>
      <c r="O52" t="str">
        <f>PLANURI!BL494</f>
        <v>Elab proiect/sapt</v>
      </c>
      <c r="P52" t="str">
        <f>PLANURI!BM494</f>
        <v>Total ore partial /sapt</v>
      </c>
      <c r="Q52" t="str">
        <f>PLANURI!BN494</f>
        <v>VAPPractica/sem</v>
      </c>
      <c r="R52" t="str">
        <f>PLANURI!BO494</f>
        <v>Elab proiect/sem</v>
      </c>
      <c r="S52" t="str">
        <f>PLANURI!BP494</f>
        <v>Total ore partial /sem</v>
      </c>
      <c r="T52" t="str">
        <f>PLANURI!BQ494</f>
        <v>VPI/sapt</v>
      </c>
      <c r="U52" t="str">
        <f>PLANURI!BR494</f>
        <v>VPI/sem</v>
      </c>
      <c r="V52" t="str">
        <f>PLANURI!BS494</f>
        <v>Nr credite</v>
      </c>
      <c r="W52" t="str">
        <f>PLANURI!BT494</f>
        <v>Categorie formativa</v>
      </c>
      <c r="X52" t="str">
        <f>PLANURI!BU494</f>
        <v>Total ore/sapt</v>
      </c>
      <c r="Y52" t="str">
        <f>PLANURI!BV494</f>
        <v>Total ore/sem</v>
      </c>
      <c r="Z52" t="str">
        <f>PLANURI!A$4</f>
        <v>Facultatea AUTOMATICĂ ȘI CALCULATOARE</v>
      </c>
      <c r="AA52" t="str">
        <f>PLANURI!H$6</f>
        <v>ŞTIINŢE INGINEREŞTI</v>
      </c>
      <c r="AB52">
        <f>PLANURI!C$12</f>
        <v>220</v>
      </c>
      <c r="AC52" t="str">
        <f>PLANURI!H$9</f>
        <v>AUTOMATICĂ ȘI INFORMATICĂ APLICATĂ</v>
      </c>
      <c r="AD52">
        <f>PLANURI!A$12</f>
        <v>20</v>
      </c>
      <c r="AE52">
        <f>PLANURI!B$12</f>
        <v>60</v>
      </c>
      <c r="AF52">
        <f>PLANURI!D$12</f>
        <v>10</v>
      </c>
      <c r="AG52" t="e">
        <f>PLANURI!BW494</f>
        <v>#VALUE!</v>
      </c>
    </row>
    <row r="53" spans="1:33" x14ac:dyDescent="0.25">
      <c r="A53" t="str">
        <f>PLANURI!AX495</f>
        <v>L021.23.05.S1</v>
      </c>
      <c r="B53">
        <f>PLANURI!AY495</f>
        <v>1</v>
      </c>
      <c r="C53" t="str">
        <f>PLANURI!AZ495</f>
        <v>Sisteme încorporate</v>
      </c>
      <c r="D53">
        <f>PLANURI!BA495</f>
        <v>3</v>
      </c>
      <c r="E53" t="str">
        <f>PLANURI!BB495</f>
        <v>5</v>
      </c>
      <c r="F53" t="str">
        <f>PLANURI!BC495</f>
        <v>E</v>
      </c>
      <c r="G53" t="str">
        <f>PLANURI!BD495</f>
        <v>DI</v>
      </c>
      <c r="H53">
        <f>PLANURI!BE495</f>
        <v>2</v>
      </c>
      <c r="I53">
        <f>PLANURI!BF495</f>
        <v>2.5</v>
      </c>
      <c r="J53">
        <f>PLANURI!BG495</f>
        <v>4.5</v>
      </c>
      <c r="K53">
        <f>PLANURI!BH495</f>
        <v>28</v>
      </c>
      <c r="L53">
        <f>PLANURI!BI495</f>
        <v>35</v>
      </c>
      <c r="M53">
        <f>PLANURI!BJ495</f>
        <v>63</v>
      </c>
      <c r="N53">
        <f>PLANURI!BK495</f>
        <v>0</v>
      </c>
      <c r="O53">
        <f>PLANURI!BL495</f>
        <v>0</v>
      </c>
      <c r="P53">
        <f>PLANURI!BM495</f>
        <v>0</v>
      </c>
      <c r="Q53">
        <f>PLANURI!BN495</f>
        <v>0</v>
      </c>
      <c r="R53" t="str">
        <f>PLANURI!BO495</f>
        <v>0</v>
      </c>
      <c r="S53">
        <f>PLANURI!BP495</f>
        <v>0</v>
      </c>
      <c r="T53">
        <f>PLANURI!BQ495</f>
        <v>4.4000000000000004</v>
      </c>
      <c r="U53">
        <f>PLANURI!BR495</f>
        <v>62</v>
      </c>
      <c r="V53">
        <f>PLANURI!BS495</f>
        <v>5</v>
      </c>
      <c r="W53" t="str">
        <f>PLANURI!BT495</f>
        <v>DS</v>
      </c>
      <c r="X53">
        <f>PLANURI!BU495</f>
        <v>8.9</v>
      </c>
      <c r="Y53">
        <f>PLANURI!BV495</f>
        <v>125</v>
      </c>
      <c r="Z53" t="str">
        <f>PLANURI!A$4</f>
        <v>Facultatea AUTOMATICĂ ȘI CALCULATOARE</v>
      </c>
      <c r="AA53" t="str">
        <f>PLANURI!H$6</f>
        <v>ŞTIINŢE INGINEREŞTI</v>
      </c>
      <c r="AB53">
        <f>PLANURI!C$12</f>
        <v>220</v>
      </c>
      <c r="AC53" t="str">
        <f>PLANURI!H$9</f>
        <v>AUTOMATICĂ ȘI INFORMATICĂ APLICATĂ</v>
      </c>
      <c r="AD53">
        <f>PLANURI!A$12</f>
        <v>20</v>
      </c>
      <c r="AE53">
        <f>PLANURI!B$12</f>
        <v>60</v>
      </c>
      <c r="AF53">
        <f>PLANURI!D$12</f>
        <v>10</v>
      </c>
      <c r="AG53" t="str">
        <f>PLANURI!BW495</f>
        <v>2025</v>
      </c>
    </row>
    <row r="54" spans="1:33" x14ac:dyDescent="0.25">
      <c r="A54" t="str">
        <f>PLANURI!AX496</f>
        <v>L021.23.05.D2</v>
      </c>
      <c r="B54">
        <f>PLANURI!AY496</f>
        <v>2</v>
      </c>
      <c r="C54" t="str">
        <f>PLANURI!AZ496</f>
        <v>Sisteme automate</v>
      </c>
      <c r="D54">
        <f>PLANURI!BA496</f>
        <v>3</v>
      </c>
      <c r="E54" t="str">
        <f>PLANURI!BB496</f>
        <v>5</v>
      </c>
      <c r="F54" t="str">
        <f>PLANURI!BC496</f>
        <v>E</v>
      </c>
      <c r="G54" t="str">
        <f>PLANURI!BD496</f>
        <v>DI</v>
      </c>
      <c r="H54">
        <f>PLANURI!WL496</f>
        <v>0</v>
      </c>
      <c r="I54">
        <f>PLANURI!BF496</f>
        <v>2</v>
      </c>
      <c r="J54">
        <f>PLANURI!BG496</f>
        <v>4</v>
      </c>
      <c r="K54">
        <f>PLANURI!BH496</f>
        <v>28</v>
      </c>
      <c r="L54">
        <f>PLANURI!BI496</f>
        <v>28</v>
      </c>
      <c r="M54">
        <f>PLANURI!BJ496</f>
        <v>56</v>
      </c>
      <c r="N54">
        <f>PLANURI!BK496</f>
        <v>0</v>
      </c>
      <c r="O54">
        <f>PLANURI!BL496</f>
        <v>0</v>
      </c>
      <c r="P54">
        <f>PLANURI!BM496</f>
        <v>0</v>
      </c>
      <c r="Q54">
        <f>PLANURI!BN496</f>
        <v>0</v>
      </c>
      <c r="R54" t="str">
        <f>PLANURI!BO496</f>
        <v>0</v>
      </c>
      <c r="S54">
        <f>PLANURI!BP496</f>
        <v>0</v>
      </c>
      <c r="T54">
        <f>PLANURI!BQ496</f>
        <v>4.9000000000000004</v>
      </c>
      <c r="U54">
        <f>PLANURI!BR496</f>
        <v>69</v>
      </c>
      <c r="V54">
        <f>PLANURI!BS496</f>
        <v>5</v>
      </c>
      <c r="W54" t="str">
        <f>PLANURI!BT496</f>
        <v>DD</v>
      </c>
      <c r="X54">
        <f>PLANURI!BU496</f>
        <v>8.9</v>
      </c>
      <c r="Y54">
        <f>PLANURI!BV496</f>
        <v>125</v>
      </c>
      <c r="Z54" t="str">
        <f>PLANURI!A$4</f>
        <v>Facultatea AUTOMATICĂ ȘI CALCULATOARE</v>
      </c>
      <c r="AA54" t="str">
        <f>PLANURI!H$6</f>
        <v>ŞTIINŢE INGINEREŞTI</v>
      </c>
      <c r="AB54">
        <f>PLANURI!C$12</f>
        <v>220</v>
      </c>
      <c r="AC54" t="str">
        <f>PLANURI!H$9</f>
        <v>AUTOMATICĂ ȘI INFORMATICĂ APLICATĂ</v>
      </c>
      <c r="AD54">
        <f>PLANURI!A$12</f>
        <v>20</v>
      </c>
      <c r="AE54">
        <f>PLANURI!B$12</f>
        <v>60</v>
      </c>
      <c r="AF54">
        <f>PLANURI!D$12</f>
        <v>10</v>
      </c>
      <c r="AG54" t="str">
        <f>PLANURI!BW496</f>
        <v>2025</v>
      </c>
    </row>
    <row r="55" spans="1:33" x14ac:dyDescent="0.25">
      <c r="A55" t="str">
        <f>PLANURI!AX497</f>
        <v>L021.23.05.S3</v>
      </c>
      <c r="B55">
        <f>PLANURI!AY497</f>
        <v>3</v>
      </c>
      <c r="C55" t="str">
        <f>PLANURI!AZ497</f>
        <v>Programare Java</v>
      </c>
      <c r="D55">
        <f>PLANURI!BA497</f>
        <v>3</v>
      </c>
      <c r="E55" t="str">
        <f>PLANURI!BB497</f>
        <v>5</v>
      </c>
      <c r="F55" t="str">
        <f>PLANURI!BC497</f>
        <v>D</v>
      </c>
      <c r="G55" t="str">
        <f>PLANURI!BD497</f>
        <v>DI</v>
      </c>
      <c r="H55">
        <f>PLANURI!BE497</f>
        <v>2</v>
      </c>
      <c r="I55">
        <f>PLANURI!BF497</f>
        <v>2</v>
      </c>
      <c r="J55">
        <f>PLANURI!BG497</f>
        <v>4</v>
      </c>
      <c r="K55">
        <f>PLANURI!BH497</f>
        <v>28</v>
      </c>
      <c r="L55">
        <f>PLANURI!BI497</f>
        <v>28</v>
      </c>
      <c r="M55">
        <f>PLANURI!BJ497</f>
        <v>56</v>
      </c>
      <c r="N55">
        <f>PLANURI!BK497</f>
        <v>0</v>
      </c>
      <c r="O55">
        <f>PLANURI!BL497</f>
        <v>0</v>
      </c>
      <c r="P55">
        <f>PLANURI!BM497</f>
        <v>0</v>
      </c>
      <c r="Q55">
        <f>PLANURI!BN497</f>
        <v>0</v>
      </c>
      <c r="R55" t="str">
        <f>PLANURI!BO497</f>
        <v>0</v>
      </c>
      <c r="S55">
        <f>PLANURI!BP497</f>
        <v>0</v>
      </c>
      <c r="T55">
        <f>PLANURI!BQ497</f>
        <v>4.9000000000000004</v>
      </c>
      <c r="U55">
        <f>PLANURI!BR497</f>
        <v>69</v>
      </c>
      <c r="V55">
        <f>PLANURI!BS497</f>
        <v>5</v>
      </c>
      <c r="W55" t="str">
        <f>PLANURI!BT497</f>
        <v>DS</v>
      </c>
      <c r="X55">
        <f>PLANURI!BU497</f>
        <v>8.9</v>
      </c>
      <c r="Y55">
        <f>PLANURI!BV497</f>
        <v>125</v>
      </c>
      <c r="Z55" t="str">
        <f>PLANURI!A$4</f>
        <v>Facultatea AUTOMATICĂ ȘI CALCULATOARE</v>
      </c>
      <c r="AA55" t="str">
        <f>PLANURI!H$6</f>
        <v>ŞTIINŢE INGINEREŞTI</v>
      </c>
      <c r="AB55">
        <f>PLANURI!C$12</f>
        <v>220</v>
      </c>
      <c r="AC55" t="str">
        <f>PLANURI!H$9</f>
        <v>AUTOMATICĂ ȘI INFORMATICĂ APLICATĂ</v>
      </c>
      <c r="AD55">
        <f>PLANURI!A$12</f>
        <v>20</v>
      </c>
      <c r="AE55">
        <f>PLANURI!B$12</f>
        <v>60</v>
      </c>
      <c r="AF55">
        <f>PLANURI!D$12</f>
        <v>10</v>
      </c>
      <c r="AG55" t="str">
        <f>PLANURI!BW497</f>
        <v>2025</v>
      </c>
    </row>
    <row r="56" spans="1:33" x14ac:dyDescent="0.25">
      <c r="A56" t="str">
        <f>PLANURI!AX498</f>
        <v>L021.23.05.S4-ij</v>
      </c>
      <c r="B56">
        <f>PLANURI!AY498</f>
        <v>4</v>
      </c>
      <c r="C56" t="str">
        <f>PLANURI!AZ498</f>
        <v/>
      </c>
      <c r="D56" t="str">
        <f>PLANURI!BA498</f>
        <v/>
      </c>
      <c r="E56" t="str">
        <f>PLANURI!BB498</f>
        <v/>
      </c>
      <c r="F56" t="str">
        <f>PLANURI!BC498</f>
        <v/>
      </c>
      <c r="G56" t="str">
        <f>PLANURI!BD498</f>
        <v/>
      </c>
      <c r="H56">
        <f>PLANURI!WL498</f>
        <v>0</v>
      </c>
      <c r="I56" t="str">
        <f>PLANURI!BF498</f>
        <v/>
      </c>
      <c r="J56" t="str">
        <f>PLANURI!BG498</f>
        <v/>
      </c>
      <c r="K56" t="str">
        <f>PLANURI!BH498</f>
        <v/>
      </c>
      <c r="L56" t="str">
        <f>PLANURI!BI498</f>
        <v/>
      </c>
      <c r="M56" t="str">
        <f>PLANURI!BJ498</f>
        <v/>
      </c>
      <c r="N56" t="str">
        <f>PLANURI!BK498</f>
        <v/>
      </c>
      <c r="O56" t="str">
        <f>PLANURI!BL498</f>
        <v/>
      </c>
      <c r="P56" t="str">
        <f>PLANURI!BM498</f>
        <v/>
      </c>
      <c r="Q56" t="str">
        <f>PLANURI!BN498</f>
        <v/>
      </c>
      <c r="R56" t="str">
        <f>PLANURI!BO498</f>
        <v>0</v>
      </c>
      <c r="S56" t="str">
        <f>PLANURI!BP498</f>
        <v/>
      </c>
      <c r="T56" t="str">
        <f>PLANURI!BQ498</f>
        <v/>
      </c>
      <c r="U56" t="str">
        <f>PLANURI!BR498</f>
        <v/>
      </c>
      <c r="V56" t="str">
        <f>PLANURI!BS498</f>
        <v/>
      </c>
      <c r="W56" t="str">
        <f>PLANURI!BT498</f>
        <v/>
      </c>
      <c r="X56" t="str">
        <f>PLANURI!BU498</f>
        <v/>
      </c>
      <c r="Y56" t="str">
        <f>PLANURI!BV498</f>
        <v/>
      </c>
      <c r="Z56" t="str">
        <f>PLANURI!A$4</f>
        <v>Facultatea AUTOMATICĂ ȘI CALCULATOARE</v>
      </c>
      <c r="AA56" t="str">
        <f>PLANURI!H$6</f>
        <v>ŞTIINŢE INGINEREŞTI</v>
      </c>
      <c r="AB56">
        <f>PLANURI!C$12</f>
        <v>220</v>
      </c>
      <c r="AC56" t="str">
        <f>PLANURI!H$9</f>
        <v>AUTOMATICĂ ȘI INFORMATICĂ APLICATĂ</v>
      </c>
      <c r="AD56">
        <f>PLANURI!A$12</f>
        <v>20</v>
      </c>
      <c r="AE56">
        <f>PLANURI!B$12</f>
        <v>60</v>
      </c>
      <c r="AF56">
        <f>PLANURI!D$12</f>
        <v>10</v>
      </c>
      <c r="AG56" t="str">
        <f>PLANURI!BW498</f>
        <v/>
      </c>
    </row>
    <row r="57" spans="1:33" x14ac:dyDescent="0.25">
      <c r="A57" t="str">
        <f>PLANURI!AX499</f>
        <v>L021.23.05.S5-ij</v>
      </c>
      <c r="B57">
        <f>PLANURI!AY499</f>
        <v>5</v>
      </c>
      <c r="C57" t="str">
        <f>PLANURI!AZ499</f>
        <v/>
      </c>
      <c r="D57" t="str">
        <f>PLANURI!BA499</f>
        <v/>
      </c>
      <c r="E57" t="str">
        <f>PLANURI!BB499</f>
        <v/>
      </c>
      <c r="F57" t="str">
        <f>PLANURI!BC499</f>
        <v/>
      </c>
      <c r="G57" t="str">
        <f>PLANURI!BD499</f>
        <v/>
      </c>
      <c r="H57" t="str">
        <f>PLANURI!BE499</f>
        <v/>
      </c>
      <c r="I57" t="str">
        <f>PLANURI!BF499</f>
        <v/>
      </c>
      <c r="J57" t="str">
        <f>PLANURI!BG499</f>
        <v/>
      </c>
      <c r="K57" t="str">
        <f>PLANURI!BH499</f>
        <v/>
      </c>
      <c r="L57" t="str">
        <f>PLANURI!BI499</f>
        <v/>
      </c>
      <c r="M57" t="str">
        <f>PLANURI!BJ499</f>
        <v/>
      </c>
      <c r="N57" t="str">
        <f>PLANURI!BK499</f>
        <v/>
      </c>
      <c r="O57" t="str">
        <f>PLANURI!BL499</f>
        <v/>
      </c>
      <c r="P57" t="str">
        <f>PLANURI!BM499</f>
        <v/>
      </c>
      <c r="Q57" t="str">
        <f>PLANURI!BN499</f>
        <v/>
      </c>
      <c r="R57" t="str">
        <f>PLANURI!BO499</f>
        <v>0</v>
      </c>
      <c r="S57" t="str">
        <f>PLANURI!BP499</f>
        <v/>
      </c>
      <c r="T57" t="str">
        <f>PLANURI!BQ499</f>
        <v/>
      </c>
      <c r="U57" t="str">
        <f>PLANURI!BR499</f>
        <v/>
      </c>
      <c r="V57" t="str">
        <f>PLANURI!BS499</f>
        <v/>
      </c>
      <c r="W57" t="str">
        <f>PLANURI!BT499</f>
        <v/>
      </c>
      <c r="X57" t="str">
        <f>PLANURI!BU499</f>
        <v/>
      </c>
      <c r="Y57" t="str">
        <f>PLANURI!BV499</f>
        <v/>
      </c>
      <c r="Z57" t="str">
        <f>PLANURI!A$4</f>
        <v>Facultatea AUTOMATICĂ ȘI CALCULATOARE</v>
      </c>
      <c r="AA57" t="str">
        <f>PLANURI!H$6</f>
        <v>ŞTIINŢE INGINEREŞTI</v>
      </c>
      <c r="AB57">
        <f>PLANURI!C$12</f>
        <v>220</v>
      </c>
      <c r="AC57" t="str">
        <f>PLANURI!H$9</f>
        <v>AUTOMATICĂ ȘI INFORMATICĂ APLICATĂ</v>
      </c>
      <c r="AD57">
        <f>PLANURI!A$12</f>
        <v>20</v>
      </c>
      <c r="AE57">
        <f>PLANURI!B$12</f>
        <v>60</v>
      </c>
      <c r="AF57">
        <f>PLANURI!D$12</f>
        <v>10</v>
      </c>
      <c r="AG57" t="str">
        <f>PLANURI!BW499</f>
        <v/>
      </c>
    </row>
    <row r="58" spans="1:33" x14ac:dyDescent="0.25">
      <c r="A58" t="str">
        <f>PLANURI!AX500</f>
        <v>L021.23.05.D6-ij</v>
      </c>
      <c r="B58">
        <f>PLANURI!AY500</f>
        <v>6</v>
      </c>
      <c r="C58" t="str">
        <f>PLANURI!AZ500</f>
        <v/>
      </c>
      <c r="D58" t="str">
        <f>PLANURI!BA500</f>
        <v/>
      </c>
      <c r="E58" t="str">
        <f>PLANURI!BB500</f>
        <v/>
      </c>
      <c r="F58" t="str">
        <f>PLANURI!BC500</f>
        <v/>
      </c>
      <c r="G58" t="str">
        <f>PLANURI!BD500</f>
        <v/>
      </c>
      <c r="H58">
        <f>PLANURI!WL500</f>
        <v>0</v>
      </c>
      <c r="I58" t="str">
        <f>PLANURI!BF500</f>
        <v/>
      </c>
      <c r="J58" t="str">
        <f>PLANURI!BG500</f>
        <v/>
      </c>
      <c r="K58" t="str">
        <f>PLANURI!BH500</f>
        <v/>
      </c>
      <c r="L58" t="str">
        <f>PLANURI!BI500</f>
        <v/>
      </c>
      <c r="M58" t="str">
        <f>PLANURI!BJ500</f>
        <v/>
      </c>
      <c r="N58" t="str">
        <f>PLANURI!BK500</f>
        <v/>
      </c>
      <c r="O58" t="str">
        <f>PLANURI!BL500</f>
        <v/>
      </c>
      <c r="P58" t="str">
        <f>PLANURI!BM500</f>
        <v/>
      </c>
      <c r="Q58" t="str">
        <f>PLANURI!BN500</f>
        <v/>
      </c>
      <c r="R58" t="str">
        <f>PLANURI!BO500</f>
        <v>0</v>
      </c>
      <c r="S58" t="str">
        <f>PLANURI!BP500</f>
        <v/>
      </c>
      <c r="T58" t="str">
        <f>PLANURI!BQ500</f>
        <v/>
      </c>
      <c r="U58" t="str">
        <f>PLANURI!BR500</f>
        <v/>
      </c>
      <c r="V58" t="str">
        <f>PLANURI!BS500</f>
        <v/>
      </c>
      <c r="W58" t="str">
        <f>PLANURI!BT500</f>
        <v/>
      </c>
      <c r="X58" t="str">
        <f>PLANURI!BU500</f>
        <v/>
      </c>
      <c r="Y58" t="str">
        <f>PLANURI!BV500</f>
        <v/>
      </c>
      <c r="Z58" t="str">
        <f>PLANURI!A$4</f>
        <v>Facultatea AUTOMATICĂ ȘI CALCULATOARE</v>
      </c>
      <c r="AA58" t="str">
        <f>PLANURI!H$6</f>
        <v>ŞTIINŢE INGINEREŞTI</v>
      </c>
      <c r="AB58">
        <f>PLANURI!C$12</f>
        <v>220</v>
      </c>
      <c r="AC58" t="str">
        <f>PLANURI!H$9</f>
        <v>AUTOMATICĂ ȘI INFORMATICĂ APLICATĂ</v>
      </c>
      <c r="AD58">
        <f>PLANURI!A$12</f>
        <v>20</v>
      </c>
      <c r="AE58">
        <f>PLANURI!B$12</f>
        <v>60</v>
      </c>
      <c r="AF58">
        <f>PLANURI!D$12</f>
        <v>10</v>
      </c>
      <c r="AG58" t="str">
        <f>PLANURI!BW500</f>
        <v/>
      </c>
    </row>
    <row r="59" spans="1:33" x14ac:dyDescent="0.25">
      <c r="A59" t="str">
        <f>PLANURI!AX501</f>
        <v>L021.23.05.C7</v>
      </c>
      <c r="B59">
        <f>PLANURI!AY501</f>
        <v>7</v>
      </c>
      <c r="C59" t="str">
        <f>PLANURI!AZ501</f>
        <v>Management și Marketing</v>
      </c>
      <c r="D59">
        <f>PLANURI!BA501</f>
        <v>3</v>
      </c>
      <c r="E59" t="str">
        <f>PLANURI!BB501</f>
        <v>5</v>
      </c>
      <c r="F59" t="str">
        <f>PLANURI!BC501</f>
        <v>D</v>
      </c>
      <c r="G59" t="str">
        <f>PLANURI!BD501</f>
        <v>DI</v>
      </c>
      <c r="H59">
        <f>PLANURI!BE501</f>
        <v>2</v>
      </c>
      <c r="I59">
        <f>PLANURI!BF501</f>
        <v>2</v>
      </c>
      <c r="J59">
        <f>PLANURI!BG501</f>
        <v>4</v>
      </c>
      <c r="K59">
        <f>PLANURI!BH501</f>
        <v>28</v>
      </c>
      <c r="L59">
        <f>PLANURI!BI501</f>
        <v>28</v>
      </c>
      <c r="M59">
        <f>PLANURI!BJ501</f>
        <v>56</v>
      </c>
      <c r="N59">
        <f>PLANURI!BK501</f>
        <v>0</v>
      </c>
      <c r="O59">
        <f>PLANURI!BL501</f>
        <v>0</v>
      </c>
      <c r="P59">
        <f>PLANURI!BM501</f>
        <v>0</v>
      </c>
      <c r="Q59">
        <f>PLANURI!BN501</f>
        <v>0</v>
      </c>
      <c r="R59" t="str">
        <f>PLANURI!BO501</f>
        <v>0</v>
      </c>
      <c r="S59">
        <f>PLANURI!BP501</f>
        <v>0</v>
      </c>
      <c r="T59">
        <f>PLANURI!BQ501</f>
        <v>1.4</v>
      </c>
      <c r="U59">
        <f>PLANURI!BR501</f>
        <v>19</v>
      </c>
      <c r="V59">
        <f>PLANURI!BS501</f>
        <v>3</v>
      </c>
      <c r="W59" t="str">
        <f>PLANURI!BT501</f>
        <v>DC</v>
      </c>
      <c r="X59">
        <f>PLANURI!BU501</f>
        <v>5.4</v>
      </c>
      <c r="Y59">
        <f>PLANURI!BV501</f>
        <v>75</v>
      </c>
      <c r="Z59" t="str">
        <f>PLANURI!A$4</f>
        <v>Facultatea AUTOMATICĂ ȘI CALCULATOARE</v>
      </c>
      <c r="AA59" t="str">
        <f>PLANURI!H$6</f>
        <v>ŞTIINŢE INGINEREŞTI</v>
      </c>
      <c r="AB59">
        <f>PLANURI!C$12</f>
        <v>220</v>
      </c>
      <c r="AC59" t="str">
        <f>PLANURI!H$9</f>
        <v>AUTOMATICĂ ȘI INFORMATICĂ APLICATĂ</v>
      </c>
      <c r="AD59">
        <f>PLANURI!A$12</f>
        <v>20</v>
      </c>
      <c r="AE59">
        <f>PLANURI!B$12</f>
        <v>60</v>
      </c>
      <c r="AF59">
        <f>PLANURI!D$12</f>
        <v>10</v>
      </c>
      <c r="AG59" t="str">
        <f>PLANURI!BW501</f>
        <v>2025</v>
      </c>
    </row>
    <row r="60" spans="1:33" x14ac:dyDescent="0.25">
      <c r="A60" t="str">
        <f>PLANURI!AX502</f>
        <v/>
      </c>
      <c r="B60">
        <f>PLANURI!AY502</f>
        <v>8</v>
      </c>
      <c r="C60" t="str">
        <f>PLANURI!AZ502</f>
        <v/>
      </c>
      <c r="D60" t="str">
        <f>PLANURI!BA502</f>
        <v/>
      </c>
      <c r="E60" t="str">
        <f>PLANURI!BB502</f>
        <v/>
      </c>
      <c r="F60" t="str">
        <f>PLANURI!BC502</f>
        <v/>
      </c>
      <c r="G60" t="str">
        <f>PLANURI!BD502</f>
        <v/>
      </c>
      <c r="H60">
        <f>PLANURI!WL502</f>
        <v>0</v>
      </c>
      <c r="I60" t="str">
        <f>PLANURI!BF502</f>
        <v/>
      </c>
      <c r="J60" t="str">
        <f>PLANURI!BG502</f>
        <v/>
      </c>
      <c r="K60" t="str">
        <f>PLANURI!BH502</f>
        <v/>
      </c>
      <c r="L60" t="str">
        <f>PLANURI!BI502</f>
        <v/>
      </c>
      <c r="M60" t="str">
        <f>PLANURI!BJ502</f>
        <v/>
      </c>
      <c r="N60" t="str">
        <f>PLANURI!BK502</f>
        <v/>
      </c>
      <c r="O60" t="str">
        <f>PLANURI!BL502</f>
        <v/>
      </c>
      <c r="P60" t="str">
        <f>PLANURI!BM502</f>
        <v/>
      </c>
      <c r="Q60" t="str">
        <f>PLANURI!BN502</f>
        <v/>
      </c>
      <c r="R60" t="str">
        <f>PLANURI!BO502</f>
        <v>0</v>
      </c>
      <c r="S60" t="str">
        <f>PLANURI!BP502</f>
        <v/>
      </c>
      <c r="T60" t="str">
        <f>PLANURI!BQ502</f>
        <v/>
      </c>
      <c r="U60" t="str">
        <f>PLANURI!BR502</f>
        <v/>
      </c>
      <c r="V60" t="str">
        <f>PLANURI!BS502</f>
        <v/>
      </c>
      <c r="W60" t="str">
        <f>PLANURI!BT502</f>
        <v/>
      </c>
      <c r="X60" t="str">
        <f>PLANURI!BU502</f>
        <v/>
      </c>
      <c r="Y60" t="str">
        <f>PLANURI!BV502</f>
        <v/>
      </c>
      <c r="Z60" t="str">
        <f>PLANURI!A$4</f>
        <v>Facultatea AUTOMATICĂ ȘI CALCULATOARE</v>
      </c>
      <c r="AA60" t="str">
        <f>PLANURI!H$6</f>
        <v>ŞTIINŢE INGINEREŞTI</v>
      </c>
      <c r="AB60">
        <f>PLANURI!C$12</f>
        <v>220</v>
      </c>
      <c r="AC60" t="str">
        <f>PLANURI!H$9</f>
        <v>AUTOMATICĂ ȘI INFORMATICĂ APLICATĂ</v>
      </c>
      <c r="AD60">
        <f>PLANURI!A$12</f>
        <v>20</v>
      </c>
      <c r="AE60">
        <f>PLANURI!B$12</f>
        <v>60</v>
      </c>
      <c r="AF60">
        <f>PLANURI!D$12</f>
        <v>10</v>
      </c>
      <c r="AG60" t="str">
        <f>PLANURI!BW502</f>
        <v/>
      </c>
    </row>
    <row r="61" spans="1:33" x14ac:dyDescent="0.25">
      <c r="A61" t="str">
        <f>PLANURI!AX503</f>
        <v/>
      </c>
      <c r="B61">
        <f>PLANURI!AY503</f>
        <v>9</v>
      </c>
      <c r="C61" t="str">
        <f>PLANURI!AZ503</f>
        <v/>
      </c>
      <c r="D61" t="str">
        <f>PLANURI!BA503</f>
        <v/>
      </c>
      <c r="E61" t="str">
        <f>PLANURI!BB503</f>
        <v/>
      </c>
      <c r="F61" t="str">
        <f>PLANURI!BC503</f>
        <v/>
      </c>
      <c r="G61" t="str">
        <f>PLANURI!BD503</f>
        <v/>
      </c>
      <c r="H61" t="str">
        <f>PLANURI!BE503</f>
        <v/>
      </c>
      <c r="I61" t="str">
        <f>PLANURI!BF503</f>
        <v/>
      </c>
      <c r="J61" t="str">
        <f>PLANURI!BG503</f>
        <v/>
      </c>
      <c r="K61" t="str">
        <f>PLANURI!BH503</f>
        <v/>
      </c>
      <c r="L61" t="str">
        <f>PLANURI!BI503</f>
        <v/>
      </c>
      <c r="M61" t="str">
        <f>PLANURI!BJ503</f>
        <v/>
      </c>
      <c r="N61" t="str">
        <f>PLANURI!BK503</f>
        <v/>
      </c>
      <c r="O61" t="str">
        <f>PLANURI!BL503</f>
        <v/>
      </c>
      <c r="P61" t="str">
        <f>PLANURI!BM503</f>
        <v/>
      </c>
      <c r="Q61" t="str">
        <f>PLANURI!BN503</f>
        <v/>
      </c>
      <c r="R61" t="str">
        <f>PLANURI!BO503</f>
        <v>0</v>
      </c>
      <c r="S61" t="str">
        <f>PLANURI!BP503</f>
        <v/>
      </c>
      <c r="T61" t="str">
        <f>PLANURI!BQ503</f>
        <v/>
      </c>
      <c r="U61" t="str">
        <f>PLANURI!BR503</f>
        <v/>
      </c>
      <c r="V61" t="str">
        <f>PLANURI!BS503</f>
        <v/>
      </c>
      <c r="W61" t="str">
        <f>PLANURI!BT503</f>
        <v/>
      </c>
      <c r="X61" t="str">
        <f>PLANURI!BU503</f>
        <v/>
      </c>
      <c r="Y61" t="str">
        <f>PLANURI!BV503</f>
        <v/>
      </c>
      <c r="Z61" t="str">
        <f>PLANURI!A$4</f>
        <v>Facultatea AUTOMATICĂ ȘI CALCULATOARE</v>
      </c>
      <c r="AA61" t="str">
        <f>PLANURI!H$6</f>
        <v>ŞTIINŢE INGINEREŞTI</v>
      </c>
      <c r="AB61">
        <f>PLANURI!C$12</f>
        <v>220</v>
      </c>
      <c r="AC61" t="str">
        <f>PLANURI!H$9</f>
        <v>AUTOMATICĂ ȘI INFORMATICĂ APLICATĂ</v>
      </c>
      <c r="AD61">
        <f>PLANURI!A$12</f>
        <v>20</v>
      </c>
      <c r="AE61">
        <f>PLANURI!B$12</f>
        <v>60</v>
      </c>
      <c r="AF61">
        <f>PLANURI!D$12</f>
        <v>10</v>
      </c>
      <c r="AG61" t="str">
        <f>PLANURI!BW503</f>
        <v/>
      </c>
    </row>
    <row r="62" spans="1:33" x14ac:dyDescent="0.25">
      <c r="A62" t="str">
        <f>PLANURI!AX504</f>
        <v/>
      </c>
      <c r="B62">
        <f>PLANURI!AY504</f>
        <v>10</v>
      </c>
      <c r="C62" t="str">
        <f>PLANURI!AZ504</f>
        <v/>
      </c>
      <c r="D62" t="str">
        <f>PLANURI!BA504</f>
        <v/>
      </c>
      <c r="E62" t="str">
        <f>PLANURI!BB504</f>
        <v/>
      </c>
      <c r="F62" t="str">
        <f>PLANURI!BC504</f>
        <v/>
      </c>
      <c r="G62" t="str">
        <f>PLANURI!BD504</f>
        <v/>
      </c>
      <c r="H62">
        <f>PLANURI!WL504</f>
        <v>0</v>
      </c>
      <c r="I62" t="str">
        <f>PLANURI!BF504</f>
        <v/>
      </c>
      <c r="J62" t="str">
        <f>PLANURI!BG504</f>
        <v/>
      </c>
      <c r="K62" t="str">
        <f>PLANURI!BH504</f>
        <v/>
      </c>
      <c r="L62" t="str">
        <f>PLANURI!BI504</f>
        <v/>
      </c>
      <c r="M62" t="str">
        <f>PLANURI!BJ504</f>
        <v/>
      </c>
      <c r="N62" t="str">
        <f>PLANURI!BK504</f>
        <v/>
      </c>
      <c r="O62" t="str">
        <f>PLANURI!BL504</f>
        <v/>
      </c>
      <c r="P62" t="str">
        <f>PLANURI!BM504</f>
        <v/>
      </c>
      <c r="Q62" t="str">
        <f>PLANURI!BN504</f>
        <v/>
      </c>
      <c r="R62" t="str">
        <f>PLANURI!BO504</f>
        <v>0</v>
      </c>
      <c r="S62" t="str">
        <f>PLANURI!BP504</f>
        <v/>
      </c>
      <c r="T62" t="str">
        <f>PLANURI!BQ504</f>
        <v/>
      </c>
      <c r="U62" t="str">
        <f>PLANURI!BR504</f>
        <v/>
      </c>
      <c r="V62" t="str">
        <f>PLANURI!BS504</f>
        <v/>
      </c>
      <c r="W62" t="str">
        <f>PLANURI!BT504</f>
        <v/>
      </c>
      <c r="X62" t="str">
        <f>PLANURI!BU504</f>
        <v/>
      </c>
      <c r="Y62" t="str">
        <f>PLANURI!BV504</f>
        <v/>
      </c>
      <c r="Z62" t="str">
        <f>PLANURI!A$4</f>
        <v>Facultatea AUTOMATICĂ ȘI CALCULATOARE</v>
      </c>
      <c r="AA62" t="str">
        <f>PLANURI!H$6</f>
        <v>ŞTIINŢE INGINEREŞTI</v>
      </c>
      <c r="AB62">
        <f>PLANURI!C$12</f>
        <v>220</v>
      </c>
      <c r="AC62" t="str">
        <f>PLANURI!H$9</f>
        <v>AUTOMATICĂ ȘI INFORMATICĂ APLICATĂ</v>
      </c>
      <c r="AD62">
        <f>PLANURI!A$12</f>
        <v>20</v>
      </c>
      <c r="AE62">
        <f>PLANURI!B$12</f>
        <v>60</v>
      </c>
      <c r="AF62">
        <f>PLANURI!D$12</f>
        <v>10</v>
      </c>
      <c r="AG62" t="str">
        <f>PLANURI!BW504</f>
        <v/>
      </c>
    </row>
    <row r="63" spans="1:33" x14ac:dyDescent="0.25">
      <c r="A63" t="str">
        <f>PLANURI!AX505</f>
        <v>L021.23.05.f11-ij</v>
      </c>
      <c r="B63">
        <f>PLANURI!AY505</f>
        <v>11</v>
      </c>
      <c r="C63" t="str">
        <f>PLANURI!AZ505</f>
        <v/>
      </c>
      <c r="D63" t="str">
        <f>PLANURI!BA505</f>
        <v/>
      </c>
      <c r="E63" t="str">
        <f>PLANURI!BB505</f>
        <v/>
      </c>
      <c r="F63" t="str">
        <f>PLANURI!BC505</f>
        <v/>
      </c>
      <c r="G63" t="str">
        <f>PLANURI!BD505</f>
        <v/>
      </c>
      <c r="H63" t="str">
        <f>PLANURI!BE505</f>
        <v/>
      </c>
      <c r="I63" t="str">
        <f>PLANURI!BF505</f>
        <v/>
      </c>
      <c r="J63" t="str">
        <f>PLANURI!BG505</f>
        <v/>
      </c>
      <c r="K63" t="str">
        <f>PLANURI!BH505</f>
        <v/>
      </c>
      <c r="L63" t="str">
        <f>PLANURI!BI505</f>
        <v/>
      </c>
      <c r="M63" t="str">
        <f>PLANURI!BJ505</f>
        <v/>
      </c>
      <c r="N63" t="str">
        <f>PLANURI!BK505</f>
        <v/>
      </c>
      <c r="O63" t="str">
        <f>PLANURI!BL505</f>
        <v/>
      </c>
      <c r="P63" t="str">
        <f>PLANURI!BM505</f>
        <v/>
      </c>
      <c r="Q63" t="str">
        <f>PLANURI!BN505</f>
        <v/>
      </c>
      <c r="R63" t="str">
        <f>PLANURI!BO505</f>
        <v>0</v>
      </c>
      <c r="S63" t="str">
        <f>PLANURI!BP505</f>
        <v/>
      </c>
      <c r="T63" t="str">
        <f>PLANURI!BQ505</f>
        <v/>
      </c>
      <c r="U63" t="str">
        <f>PLANURI!BR505</f>
        <v/>
      </c>
      <c r="V63" t="str">
        <f>PLANURI!BS505</f>
        <v/>
      </c>
      <c r="W63" t="str">
        <f>PLANURI!BT505</f>
        <v/>
      </c>
      <c r="X63" t="str">
        <f>PLANURI!BU505</f>
        <v/>
      </c>
      <c r="Y63" t="str">
        <f>PLANURI!BV505</f>
        <v/>
      </c>
      <c r="Z63" t="str">
        <f>PLANURI!A$4</f>
        <v>Facultatea AUTOMATICĂ ȘI CALCULATOARE</v>
      </c>
      <c r="AA63" t="str">
        <f>PLANURI!H$6</f>
        <v>ŞTIINŢE INGINEREŞTI</v>
      </c>
      <c r="AB63">
        <f>PLANURI!C$12</f>
        <v>220</v>
      </c>
      <c r="AC63" t="str">
        <f>PLANURI!H$9</f>
        <v>AUTOMATICĂ ȘI INFORMATICĂ APLICATĂ</v>
      </c>
      <c r="AD63">
        <f>PLANURI!A$12</f>
        <v>20</v>
      </c>
      <c r="AE63">
        <f>PLANURI!B$12</f>
        <v>60</v>
      </c>
      <c r="AF63">
        <f>PLANURI!D$12</f>
        <v>10</v>
      </c>
      <c r="AG63" t="str">
        <f>PLANURI!BW505</f>
        <v/>
      </c>
    </row>
    <row r="64" spans="1:33" x14ac:dyDescent="0.25">
      <c r="A64" t="str">
        <f>PLANURI!AX506</f>
        <v>Semestrul 6</v>
      </c>
      <c r="B64">
        <f>PLANURI!AY506</f>
        <v>0</v>
      </c>
      <c r="C64">
        <f>PLANURI!AZ506</f>
        <v>0</v>
      </c>
      <c r="D64">
        <f>PLANURI!BA506</f>
        <v>0</v>
      </c>
      <c r="E64">
        <f>PLANURI!BB506</f>
        <v>0</v>
      </c>
      <c r="F64">
        <f>PLANURI!BC506</f>
        <v>0</v>
      </c>
      <c r="G64">
        <f>PLANURI!BD506</f>
        <v>0</v>
      </c>
      <c r="H64">
        <f>PLANURI!WL506</f>
        <v>0</v>
      </c>
      <c r="I64">
        <f>PLANURI!BF506</f>
        <v>0</v>
      </c>
      <c r="J64">
        <f>PLANURI!BG506</f>
        <v>0</v>
      </c>
      <c r="K64">
        <f>PLANURI!BH506</f>
        <v>0</v>
      </c>
      <c r="L64">
        <f>PLANURI!BI506</f>
        <v>0</v>
      </c>
      <c r="M64">
        <f>PLANURI!BJ506</f>
        <v>0</v>
      </c>
      <c r="N64">
        <f>PLANURI!BK506</f>
        <v>0</v>
      </c>
      <c r="O64">
        <f>PLANURI!BL506</f>
        <v>0</v>
      </c>
      <c r="P64">
        <f>PLANURI!BM506</f>
        <v>0</v>
      </c>
      <c r="Q64">
        <f>PLANURI!BN506</f>
        <v>0</v>
      </c>
      <c r="R64">
        <f>PLANURI!BO506</f>
        <v>0</v>
      </c>
      <c r="S64">
        <f>PLANURI!BP506</f>
        <v>0</v>
      </c>
      <c r="T64">
        <f>PLANURI!BQ506</f>
        <v>0</v>
      </c>
      <c r="U64">
        <f>PLANURI!BR506</f>
        <v>0</v>
      </c>
      <c r="V64">
        <f>PLANURI!BS506</f>
        <v>18</v>
      </c>
      <c r="W64">
        <f>PLANURI!BT506</f>
        <v>0</v>
      </c>
      <c r="X64">
        <f>PLANURI!BU506</f>
        <v>0</v>
      </c>
      <c r="Y64">
        <f>PLANURI!BV506</f>
        <v>0</v>
      </c>
      <c r="Z64" t="str">
        <f>PLANURI!A$4</f>
        <v>Facultatea AUTOMATICĂ ȘI CALCULATOARE</v>
      </c>
      <c r="AA64" t="str">
        <f>PLANURI!H$6</f>
        <v>ŞTIINŢE INGINEREŞTI</v>
      </c>
      <c r="AB64">
        <f>PLANURI!C$12</f>
        <v>220</v>
      </c>
      <c r="AC64" t="str">
        <f>PLANURI!H$9</f>
        <v>AUTOMATICĂ ȘI INFORMATICĂ APLICATĂ</v>
      </c>
      <c r="AD64">
        <f>PLANURI!A$12</f>
        <v>20</v>
      </c>
      <c r="AE64">
        <f>PLANURI!B$12</f>
        <v>60</v>
      </c>
      <c r="AF64">
        <f>PLANURI!D$12</f>
        <v>10</v>
      </c>
      <c r="AG64" t="str">
        <f>PLANURI!BW506</f>
        <v/>
      </c>
    </row>
    <row r="65" spans="1:33" x14ac:dyDescent="0.25">
      <c r="A65" t="str">
        <f>PLANURI!AX507</f>
        <v>L021.23.06.D1</v>
      </c>
      <c r="B65">
        <f>PLANURI!AY507</f>
        <v>1</v>
      </c>
      <c r="C65" t="str">
        <f>PLANURI!AZ507</f>
        <v>Ingineria reglării automate</v>
      </c>
      <c r="D65">
        <f>PLANURI!BA507</f>
        <v>3</v>
      </c>
      <c r="E65" t="str">
        <f>PLANURI!BB507</f>
        <v>6</v>
      </c>
      <c r="F65" t="str">
        <f>PLANURI!BC507</f>
        <v>E</v>
      </c>
      <c r="G65" t="str">
        <f>PLANURI!BD507</f>
        <v>DI</v>
      </c>
      <c r="H65">
        <f>PLANURI!BE507</f>
        <v>2</v>
      </c>
      <c r="I65">
        <f>PLANURI!BF507</f>
        <v>1.5</v>
      </c>
      <c r="J65">
        <f>PLANURI!BG507</f>
        <v>3.5</v>
      </c>
      <c r="K65">
        <f>PLANURI!BH507</f>
        <v>28</v>
      </c>
      <c r="L65">
        <f>PLANURI!BI507</f>
        <v>21</v>
      </c>
      <c r="M65">
        <f>PLANURI!BJ507</f>
        <v>49</v>
      </c>
      <c r="N65">
        <f>PLANURI!BK507</f>
        <v>0</v>
      </c>
      <c r="O65">
        <f>PLANURI!BL507</f>
        <v>0</v>
      </c>
      <c r="P65">
        <f>PLANURI!BM507</f>
        <v>0</v>
      </c>
      <c r="Q65">
        <f>PLANURI!BN507</f>
        <v>0</v>
      </c>
      <c r="R65" t="str">
        <f>PLANURI!BO507</f>
        <v>0</v>
      </c>
      <c r="S65">
        <f>PLANURI!BP507</f>
        <v>0</v>
      </c>
      <c r="T65">
        <f>PLANURI!BQ507</f>
        <v>3.6</v>
      </c>
      <c r="U65">
        <f>PLANURI!BR507</f>
        <v>51</v>
      </c>
      <c r="V65">
        <f>PLANURI!BS507</f>
        <v>4</v>
      </c>
      <c r="W65" t="str">
        <f>PLANURI!BT507</f>
        <v>DD</v>
      </c>
      <c r="X65">
        <f>PLANURI!BU507</f>
        <v>7.1</v>
      </c>
      <c r="Y65">
        <f>PLANURI!BV507</f>
        <v>100</v>
      </c>
      <c r="Z65" t="str">
        <f>PLANURI!A$4</f>
        <v>Facultatea AUTOMATICĂ ȘI CALCULATOARE</v>
      </c>
      <c r="AA65" t="str">
        <f>PLANURI!H$6</f>
        <v>ŞTIINŢE INGINEREŞTI</v>
      </c>
      <c r="AB65">
        <f>PLANURI!C$12</f>
        <v>220</v>
      </c>
      <c r="AC65" t="str">
        <f>PLANURI!H$9</f>
        <v>AUTOMATICĂ ȘI INFORMATICĂ APLICATĂ</v>
      </c>
      <c r="AD65">
        <f>PLANURI!A$12</f>
        <v>20</v>
      </c>
      <c r="AE65">
        <f>PLANURI!B$12</f>
        <v>60</v>
      </c>
      <c r="AF65">
        <f>PLANURI!D$12</f>
        <v>10</v>
      </c>
      <c r="AG65" t="str">
        <f>PLANURI!BW507</f>
        <v>2025</v>
      </c>
    </row>
    <row r="66" spans="1:33" x14ac:dyDescent="0.25">
      <c r="A66" t="str">
        <f>PLANURI!AX508</f>
        <v>L021.23.06.S2</v>
      </c>
      <c r="B66">
        <f>PLANURI!AY508</f>
        <v>2</v>
      </c>
      <c r="C66" t="str">
        <f>PLANURI!AZ508</f>
        <v>Sisteme de operare</v>
      </c>
      <c r="D66">
        <f>PLANURI!BA508</f>
        <v>3</v>
      </c>
      <c r="E66" t="str">
        <f>PLANURI!BB508</f>
        <v>6</v>
      </c>
      <c r="F66" t="str">
        <f>PLANURI!BC508</f>
        <v>D</v>
      </c>
      <c r="G66" t="str">
        <f>PLANURI!BD508</f>
        <v>DI</v>
      </c>
      <c r="H66">
        <f>PLANURI!WL508</f>
        <v>0</v>
      </c>
      <c r="I66">
        <f>PLANURI!BF508</f>
        <v>2</v>
      </c>
      <c r="J66">
        <f>PLANURI!BG508</f>
        <v>4.5</v>
      </c>
      <c r="K66">
        <f>PLANURI!BH508</f>
        <v>35</v>
      </c>
      <c r="L66">
        <f>PLANURI!BI508</f>
        <v>28</v>
      </c>
      <c r="M66">
        <f>PLANURI!BJ508</f>
        <v>63</v>
      </c>
      <c r="N66">
        <f>PLANURI!BK508</f>
        <v>0</v>
      </c>
      <c r="O66">
        <f>PLANURI!BL508</f>
        <v>0</v>
      </c>
      <c r="P66">
        <f>PLANURI!BM508</f>
        <v>0</v>
      </c>
      <c r="Q66">
        <f>PLANURI!BN508</f>
        <v>0</v>
      </c>
      <c r="R66" t="str">
        <f>PLANURI!BO508</f>
        <v>0</v>
      </c>
      <c r="S66">
        <f>PLANURI!BP508</f>
        <v>0</v>
      </c>
      <c r="T66">
        <f>PLANURI!BQ508</f>
        <v>2.6</v>
      </c>
      <c r="U66">
        <f>PLANURI!BR508</f>
        <v>37</v>
      </c>
      <c r="V66">
        <f>PLANURI!BS508</f>
        <v>4</v>
      </c>
      <c r="W66" t="str">
        <f>PLANURI!BT508</f>
        <v>DS</v>
      </c>
      <c r="X66">
        <f>PLANURI!BU508</f>
        <v>7.1</v>
      </c>
      <c r="Y66">
        <f>PLANURI!BV508</f>
        <v>100</v>
      </c>
      <c r="Z66" t="str">
        <f>PLANURI!A$4</f>
        <v>Facultatea AUTOMATICĂ ȘI CALCULATOARE</v>
      </c>
      <c r="AA66" t="str">
        <f>PLANURI!H$6</f>
        <v>ŞTIINŢE INGINEREŞTI</v>
      </c>
      <c r="AB66">
        <f>PLANURI!C$12</f>
        <v>220</v>
      </c>
      <c r="AC66" t="str">
        <f>PLANURI!H$9</f>
        <v>AUTOMATICĂ ȘI INFORMATICĂ APLICATĂ</v>
      </c>
      <c r="AD66">
        <f>PLANURI!A$12</f>
        <v>20</v>
      </c>
      <c r="AE66">
        <f>PLANURI!B$12</f>
        <v>60</v>
      </c>
      <c r="AF66">
        <f>PLANURI!D$12</f>
        <v>10</v>
      </c>
      <c r="AG66" t="str">
        <f>PLANURI!BW508</f>
        <v>2025</v>
      </c>
    </row>
    <row r="67" spans="1:33" x14ac:dyDescent="0.25">
      <c r="A67" t="str">
        <f>PLANURI!AX509</f>
        <v>L021.23.06.D3</v>
      </c>
      <c r="B67">
        <f>PLANURI!AY509</f>
        <v>3</v>
      </c>
      <c r="C67" t="str">
        <f>PLANURI!AZ509</f>
        <v>Rețele de calculatoare</v>
      </c>
      <c r="D67">
        <f>PLANURI!BA509</f>
        <v>3</v>
      </c>
      <c r="E67" t="str">
        <f>PLANURI!BB509</f>
        <v>6</v>
      </c>
      <c r="F67" t="str">
        <f>PLANURI!BC509</f>
        <v>E</v>
      </c>
      <c r="G67" t="str">
        <f>PLANURI!BD509</f>
        <v>DI</v>
      </c>
      <c r="H67">
        <f>PLANURI!BE509</f>
        <v>3</v>
      </c>
      <c r="I67">
        <f>PLANURI!BF509</f>
        <v>2</v>
      </c>
      <c r="J67">
        <f>PLANURI!BG509</f>
        <v>5</v>
      </c>
      <c r="K67">
        <f>PLANURI!BH509</f>
        <v>42</v>
      </c>
      <c r="L67">
        <f>PLANURI!BI509</f>
        <v>28</v>
      </c>
      <c r="M67">
        <f>PLANURI!BJ509</f>
        <v>70</v>
      </c>
      <c r="N67">
        <f>PLANURI!BK509</f>
        <v>0</v>
      </c>
      <c r="O67">
        <f>PLANURI!BL509</f>
        <v>0</v>
      </c>
      <c r="P67">
        <f>PLANURI!BM509</f>
        <v>0</v>
      </c>
      <c r="Q67">
        <f>PLANURI!BN509</f>
        <v>0</v>
      </c>
      <c r="R67" t="str">
        <f>PLANURI!BO509</f>
        <v>0</v>
      </c>
      <c r="S67">
        <f>PLANURI!BP509</f>
        <v>0</v>
      </c>
      <c r="T67">
        <f>PLANURI!BQ509</f>
        <v>2.1</v>
      </c>
      <c r="U67">
        <f>PLANURI!BR509</f>
        <v>30</v>
      </c>
      <c r="V67">
        <f>PLANURI!BS509</f>
        <v>4</v>
      </c>
      <c r="W67" t="str">
        <f>PLANURI!BT509</f>
        <v>DD</v>
      </c>
      <c r="X67">
        <f>PLANURI!BU509</f>
        <v>7.1</v>
      </c>
      <c r="Y67">
        <f>PLANURI!BV509</f>
        <v>100</v>
      </c>
      <c r="Z67" t="str">
        <f>PLANURI!A$4</f>
        <v>Facultatea AUTOMATICĂ ȘI CALCULATOARE</v>
      </c>
      <c r="AA67" t="str">
        <f>PLANURI!H$6</f>
        <v>ŞTIINŢE INGINEREŞTI</v>
      </c>
      <c r="AB67">
        <f>PLANURI!C$12</f>
        <v>220</v>
      </c>
      <c r="AC67" t="str">
        <f>PLANURI!H$9</f>
        <v>AUTOMATICĂ ȘI INFORMATICĂ APLICATĂ</v>
      </c>
      <c r="AD67">
        <f>PLANURI!A$12</f>
        <v>20</v>
      </c>
      <c r="AE67">
        <f>PLANURI!B$12</f>
        <v>60</v>
      </c>
      <c r="AF67">
        <f>PLANURI!D$12</f>
        <v>10</v>
      </c>
      <c r="AG67" t="str">
        <f>PLANURI!BW509</f>
        <v>2025</v>
      </c>
    </row>
    <row r="68" spans="1:33" x14ac:dyDescent="0.25">
      <c r="A68" t="str">
        <f>PLANURI!AX510</f>
        <v>L021.23.06.D4-ij</v>
      </c>
      <c r="B68">
        <f>PLANURI!AY510</f>
        <v>4</v>
      </c>
      <c r="C68" t="str">
        <f>PLANURI!AZ510</f>
        <v/>
      </c>
      <c r="D68" t="str">
        <f>PLANURI!BA510</f>
        <v/>
      </c>
      <c r="E68" t="str">
        <f>PLANURI!BB510</f>
        <v/>
      </c>
      <c r="F68" t="str">
        <f>PLANURI!BC510</f>
        <v/>
      </c>
      <c r="G68" t="str">
        <f>PLANURI!BD510</f>
        <v/>
      </c>
      <c r="H68">
        <f>PLANURI!WL510</f>
        <v>0</v>
      </c>
      <c r="I68" t="str">
        <f>PLANURI!BF510</f>
        <v/>
      </c>
      <c r="J68" t="str">
        <f>PLANURI!BG510</f>
        <v/>
      </c>
      <c r="K68" t="str">
        <f>PLANURI!BH510</f>
        <v/>
      </c>
      <c r="L68" t="str">
        <f>PLANURI!BI510</f>
        <v/>
      </c>
      <c r="M68" t="str">
        <f>PLANURI!BJ510</f>
        <v/>
      </c>
      <c r="N68" t="str">
        <f>PLANURI!BK510</f>
        <v/>
      </c>
      <c r="O68" t="str">
        <f>PLANURI!BL510</f>
        <v/>
      </c>
      <c r="P68" t="str">
        <f>PLANURI!BM510</f>
        <v/>
      </c>
      <c r="Q68" t="str">
        <f>PLANURI!BN510</f>
        <v/>
      </c>
      <c r="R68" t="str">
        <f>PLANURI!BO510</f>
        <v>0</v>
      </c>
      <c r="S68" t="str">
        <f>PLANURI!BP510</f>
        <v/>
      </c>
      <c r="T68" t="str">
        <f>PLANURI!BQ510</f>
        <v/>
      </c>
      <c r="U68" t="str">
        <f>PLANURI!BR510</f>
        <v/>
      </c>
      <c r="V68" t="str">
        <f>PLANURI!BS510</f>
        <v/>
      </c>
      <c r="W68" t="str">
        <f>PLANURI!BT510</f>
        <v/>
      </c>
      <c r="X68" t="str">
        <f>PLANURI!BU510</f>
        <v/>
      </c>
      <c r="Y68" t="str">
        <f>PLANURI!BV510</f>
        <v/>
      </c>
      <c r="Z68" t="str">
        <f>PLANURI!A$4</f>
        <v>Facultatea AUTOMATICĂ ȘI CALCULATOARE</v>
      </c>
      <c r="AA68" t="str">
        <f>PLANURI!H$6</f>
        <v>ŞTIINŢE INGINEREŞTI</v>
      </c>
      <c r="AB68">
        <f>PLANURI!C$12</f>
        <v>220</v>
      </c>
      <c r="AC68" t="str">
        <f>PLANURI!H$9</f>
        <v>AUTOMATICĂ ȘI INFORMATICĂ APLICATĂ</v>
      </c>
      <c r="AD68">
        <f>PLANURI!A$12</f>
        <v>20</v>
      </c>
      <c r="AE68">
        <f>PLANURI!B$12</f>
        <v>60</v>
      </c>
      <c r="AF68">
        <f>PLANURI!D$12</f>
        <v>10</v>
      </c>
      <c r="AG68" t="str">
        <f>PLANURI!BW510</f>
        <v/>
      </c>
    </row>
    <row r="69" spans="1:33" x14ac:dyDescent="0.25">
      <c r="A69" t="str">
        <f>PLANURI!AX511</f>
        <v>L021.23.06.S5-ij</v>
      </c>
      <c r="B69">
        <f>PLANURI!AY511</f>
        <v>5</v>
      </c>
      <c r="C69" t="str">
        <f>PLANURI!AZ511</f>
        <v/>
      </c>
      <c r="D69" t="str">
        <f>PLANURI!BA511</f>
        <v/>
      </c>
      <c r="E69" t="str">
        <f>PLANURI!BB511</f>
        <v/>
      </c>
      <c r="F69" t="str">
        <f>PLANURI!BC511</f>
        <v/>
      </c>
      <c r="G69" t="str">
        <f>PLANURI!BD511</f>
        <v/>
      </c>
      <c r="H69" t="str">
        <f>PLANURI!BE511</f>
        <v/>
      </c>
      <c r="I69" t="str">
        <f>PLANURI!BF511</f>
        <v/>
      </c>
      <c r="J69" t="str">
        <f>PLANURI!BG511</f>
        <v/>
      </c>
      <c r="K69" t="str">
        <f>PLANURI!BH511</f>
        <v/>
      </c>
      <c r="L69" t="str">
        <f>PLANURI!BI511</f>
        <v/>
      </c>
      <c r="M69" t="str">
        <f>PLANURI!BJ511</f>
        <v/>
      </c>
      <c r="N69" t="str">
        <f>PLANURI!BK511</f>
        <v/>
      </c>
      <c r="O69" t="str">
        <f>PLANURI!BL511</f>
        <v/>
      </c>
      <c r="P69" t="str">
        <f>PLANURI!BM511</f>
        <v/>
      </c>
      <c r="Q69" t="str">
        <f>PLANURI!BN511</f>
        <v/>
      </c>
      <c r="R69" t="str">
        <f>PLANURI!BO511</f>
        <v>0</v>
      </c>
      <c r="S69" t="str">
        <f>PLANURI!BP511</f>
        <v/>
      </c>
      <c r="T69" t="str">
        <f>PLANURI!BQ511</f>
        <v/>
      </c>
      <c r="U69" t="str">
        <f>PLANURI!BR511</f>
        <v/>
      </c>
      <c r="V69" t="str">
        <f>PLANURI!BS511</f>
        <v/>
      </c>
      <c r="W69" t="str">
        <f>PLANURI!BT511</f>
        <v/>
      </c>
      <c r="X69" t="str">
        <f>PLANURI!BU511</f>
        <v/>
      </c>
      <c r="Y69" t="str">
        <f>PLANURI!BV511</f>
        <v/>
      </c>
      <c r="Z69" t="str">
        <f>PLANURI!A$4</f>
        <v>Facultatea AUTOMATICĂ ȘI CALCULATOARE</v>
      </c>
      <c r="AA69" t="str">
        <f>PLANURI!H$6</f>
        <v>ŞTIINŢE INGINEREŞTI</v>
      </c>
      <c r="AB69">
        <f>PLANURI!C$12</f>
        <v>220</v>
      </c>
      <c r="AC69" t="str">
        <f>PLANURI!H$9</f>
        <v>AUTOMATICĂ ȘI INFORMATICĂ APLICATĂ</v>
      </c>
      <c r="AD69">
        <f>PLANURI!A$12</f>
        <v>20</v>
      </c>
      <c r="AE69">
        <f>PLANURI!B$12</f>
        <v>60</v>
      </c>
      <c r="AF69">
        <f>PLANURI!D$12</f>
        <v>10</v>
      </c>
      <c r="AG69" t="str">
        <f>PLANURI!BW511</f>
        <v/>
      </c>
    </row>
    <row r="70" spans="1:33" x14ac:dyDescent="0.25">
      <c r="A70" t="str">
        <f>PLANURI!AX512</f>
        <v>L021.23.06.S6-ij</v>
      </c>
      <c r="B70">
        <f>PLANURI!AY512</f>
        <v>6</v>
      </c>
      <c r="C70" t="str">
        <f>PLANURI!AZ512</f>
        <v/>
      </c>
      <c r="D70" t="str">
        <f>PLANURI!BA512</f>
        <v/>
      </c>
      <c r="E70" t="str">
        <f>PLANURI!BB512</f>
        <v/>
      </c>
      <c r="F70" t="str">
        <f>PLANURI!BC512</f>
        <v/>
      </c>
      <c r="G70" t="str">
        <f>PLANURI!BD512</f>
        <v/>
      </c>
      <c r="H70">
        <f>PLANURI!WL512</f>
        <v>0</v>
      </c>
      <c r="I70" t="str">
        <f>PLANURI!BF512</f>
        <v/>
      </c>
      <c r="J70" t="str">
        <f>PLANURI!BG512</f>
        <v/>
      </c>
      <c r="K70" t="str">
        <f>PLANURI!BH512</f>
        <v/>
      </c>
      <c r="L70" t="str">
        <f>PLANURI!BI512</f>
        <v/>
      </c>
      <c r="M70" t="str">
        <f>PLANURI!BJ512</f>
        <v/>
      </c>
      <c r="N70" t="str">
        <f>PLANURI!BK512</f>
        <v/>
      </c>
      <c r="O70" t="str">
        <f>PLANURI!BL512</f>
        <v/>
      </c>
      <c r="P70" t="str">
        <f>PLANURI!BM512</f>
        <v/>
      </c>
      <c r="Q70" t="str">
        <f>PLANURI!BN512</f>
        <v/>
      </c>
      <c r="R70" t="str">
        <f>PLANURI!BO512</f>
        <v>0</v>
      </c>
      <c r="S70" t="str">
        <f>PLANURI!BP512</f>
        <v/>
      </c>
      <c r="T70" t="str">
        <f>PLANURI!BQ512</f>
        <v/>
      </c>
      <c r="U70" t="str">
        <f>PLANURI!BR512</f>
        <v/>
      </c>
      <c r="V70" t="str">
        <f>PLANURI!BS512</f>
        <v/>
      </c>
      <c r="W70" t="str">
        <f>PLANURI!BT512</f>
        <v/>
      </c>
      <c r="X70" t="str">
        <f>PLANURI!BU512</f>
        <v/>
      </c>
      <c r="Y70" t="str">
        <f>PLANURI!BV512</f>
        <v/>
      </c>
      <c r="Z70" t="str">
        <f>PLANURI!A$4</f>
        <v>Facultatea AUTOMATICĂ ȘI CALCULATOARE</v>
      </c>
      <c r="AA70" t="str">
        <f>PLANURI!H$6</f>
        <v>ŞTIINŢE INGINEREŞTI</v>
      </c>
      <c r="AB70">
        <f>PLANURI!C$12</f>
        <v>220</v>
      </c>
      <c r="AC70" t="str">
        <f>PLANURI!H$9</f>
        <v>AUTOMATICĂ ȘI INFORMATICĂ APLICATĂ</v>
      </c>
      <c r="AD70">
        <f>PLANURI!A$12</f>
        <v>20</v>
      </c>
      <c r="AE70">
        <f>PLANURI!B$12</f>
        <v>60</v>
      </c>
      <c r="AF70">
        <f>PLANURI!D$12</f>
        <v>10</v>
      </c>
      <c r="AG70" t="str">
        <f>PLANURI!BW512</f>
        <v/>
      </c>
    </row>
    <row r="71" spans="1:33" x14ac:dyDescent="0.25">
      <c r="A71" t="str">
        <f>PLANURI!AX513</f>
        <v>L021.23.06.C7-ij</v>
      </c>
      <c r="B71">
        <f>PLANURI!AY513</f>
        <v>7</v>
      </c>
      <c r="C71" t="str">
        <f>PLANURI!AZ513</f>
        <v/>
      </c>
      <c r="D71" t="str">
        <f>PLANURI!BA513</f>
        <v/>
      </c>
      <c r="E71" t="str">
        <f>PLANURI!BB513</f>
        <v/>
      </c>
      <c r="F71" t="str">
        <f>PLANURI!BC513</f>
        <v/>
      </c>
      <c r="G71" t="str">
        <f>PLANURI!BD513</f>
        <v/>
      </c>
      <c r="H71" t="str">
        <f>PLANURI!BE513</f>
        <v/>
      </c>
      <c r="I71" t="str">
        <f>PLANURI!BF513</f>
        <v/>
      </c>
      <c r="J71" t="str">
        <f>PLANURI!BG513</f>
        <v/>
      </c>
      <c r="K71" t="str">
        <f>PLANURI!BH513</f>
        <v/>
      </c>
      <c r="L71" t="str">
        <f>PLANURI!BI513</f>
        <v/>
      </c>
      <c r="M71" t="str">
        <f>PLANURI!BJ513</f>
        <v/>
      </c>
      <c r="N71" t="str">
        <f>PLANURI!BK513</f>
        <v/>
      </c>
      <c r="O71" t="str">
        <f>PLANURI!BL513</f>
        <v/>
      </c>
      <c r="P71" t="str">
        <f>PLANURI!BM513</f>
        <v/>
      </c>
      <c r="Q71" t="str">
        <f>PLANURI!BN513</f>
        <v/>
      </c>
      <c r="R71" t="str">
        <f>PLANURI!BO513</f>
        <v>0</v>
      </c>
      <c r="S71" t="str">
        <f>PLANURI!BP513</f>
        <v/>
      </c>
      <c r="T71" t="str">
        <f>PLANURI!BQ513</f>
        <v/>
      </c>
      <c r="U71" t="str">
        <f>PLANURI!BR513</f>
        <v/>
      </c>
      <c r="V71" t="str">
        <f>PLANURI!BS513</f>
        <v/>
      </c>
      <c r="W71" t="str">
        <f>PLANURI!BT513</f>
        <v/>
      </c>
      <c r="X71" t="str">
        <f>PLANURI!BU513</f>
        <v/>
      </c>
      <c r="Y71" t="str">
        <f>PLANURI!BV513</f>
        <v/>
      </c>
      <c r="Z71" t="str">
        <f>PLANURI!A$4</f>
        <v>Facultatea AUTOMATICĂ ȘI CALCULATOARE</v>
      </c>
      <c r="AA71" t="str">
        <f>PLANURI!H$6</f>
        <v>ŞTIINŢE INGINEREŞTI</v>
      </c>
      <c r="AB71">
        <f>PLANURI!C$12</f>
        <v>220</v>
      </c>
      <c r="AC71" t="str">
        <f>PLANURI!H$9</f>
        <v>AUTOMATICĂ ȘI INFORMATICĂ APLICATĂ</v>
      </c>
      <c r="AD71">
        <f>PLANURI!A$12</f>
        <v>20</v>
      </c>
      <c r="AE71">
        <f>PLANURI!B$12</f>
        <v>60</v>
      </c>
      <c r="AF71">
        <f>PLANURI!D$12</f>
        <v>10</v>
      </c>
      <c r="AG71" t="str">
        <f>PLANURI!BW513</f>
        <v/>
      </c>
    </row>
    <row r="72" spans="1:33" x14ac:dyDescent="0.25">
      <c r="A72" t="str">
        <f>PLANURI!AX514</f>
        <v>L021.23.06.D8</v>
      </c>
      <c r="B72">
        <f>PLANURI!AY514</f>
        <v>8</v>
      </c>
      <c r="C72" t="str">
        <f>PLANURI!AZ514</f>
        <v/>
      </c>
      <c r="D72" t="str">
        <f>PLANURI!BA514</f>
        <v/>
      </c>
      <c r="E72" t="str">
        <f>PLANURI!BB514</f>
        <v/>
      </c>
      <c r="F72" t="str">
        <f>PLANURI!BC514</f>
        <v/>
      </c>
      <c r="G72" t="str">
        <f>PLANURI!BD514</f>
        <v/>
      </c>
      <c r="H72">
        <f>PLANURI!WL514</f>
        <v>0</v>
      </c>
      <c r="I72" t="str">
        <f>PLANURI!BF514</f>
        <v/>
      </c>
      <c r="J72" t="str">
        <f>PLANURI!BG514</f>
        <v/>
      </c>
      <c r="K72" t="str">
        <f>PLANURI!BH514</f>
        <v/>
      </c>
      <c r="L72" t="str">
        <f>PLANURI!BI514</f>
        <v/>
      </c>
      <c r="M72" t="str">
        <f>PLANURI!BJ514</f>
        <v/>
      </c>
      <c r="N72" t="str">
        <f>PLANURI!BK514</f>
        <v/>
      </c>
      <c r="O72" t="str">
        <f>PLANURI!BL514</f>
        <v/>
      </c>
      <c r="P72" t="str">
        <f>PLANURI!BM514</f>
        <v/>
      </c>
      <c r="Q72" t="str">
        <f>PLANURI!BN514</f>
        <v/>
      </c>
      <c r="R72" t="str">
        <f>PLANURI!BO514</f>
        <v>0</v>
      </c>
      <c r="S72" t="str">
        <f>PLANURI!BP514</f>
        <v/>
      </c>
      <c r="T72" t="str">
        <f>PLANURI!BQ514</f>
        <v/>
      </c>
      <c r="U72" t="str">
        <f>PLANURI!BR514</f>
        <v/>
      </c>
      <c r="V72" t="str">
        <f>PLANURI!BS514</f>
        <v/>
      </c>
      <c r="W72" t="str">
        <f>PLANURI!BT514</f>
        <v/>
      </c>
      <c r="X72" t="str">
        <f>PLANURI!BU514</f>
        <v/>
      </c>
      <c r="Y72" t="str">
        <f>PLANURI!BV514</f>
        <v/>
      </c>
      <c r="Z72" t="str">
        <f>PLANURI!A$4</f>
        <v>Facultatea AUTOMATICĂ ȘI CALCULATOARE</v>
      </c>
      <c r="AA72" t="str">
        <f>PLANURI!H$6</f>
        <v>ŞTIINŢE INGINEREŞTI</v>
      </c>
      <c r="AB72">
        <f>PLANURI!C$12</f>
        <v>220</v>
      </c>
      <c r="AC72" t="str">
        <f>PLANURI!H$9</f>
        <v>AUTOMATICĂ ȘI INFORMATICĂ APLICATĂ</v>
      </c>
      <c r="AD72">
        <f>PLANURI!A$12</f>
        <v>20</v>
      </c>
      <c r="AE72">
        <f>PLANURI!B$12</f>
        <v>60</v>
      </c>
      <c r="AF72">
        <f>PLANURI!D$12</f>
        <v>10</v>
      </c>
      <c r="AG72" t="str">
        <f>PLANURI!BW514</f>
        <v/>
      </c>
    </row>
    <row r="73" spans="1:33" x14ac:dyDescent="0.25">
      <c r="A73" t="str">
        <f>PLANURI!AX515</f>
        <v>L021.23.06.S9</v>
      </c>
      <c r="B73">
        <f>PLANURI!AY515</f>
        <v>9</v>
      </c>
      <c r="C73" t="str">
        <f>PLANURI!AZ515</f>
        <v/>
      </c>
      <c r="D73" t="str">
        <f>PLANURI!BA515</f>
        <v/>
      </c>
      <c r="E73" t="str">
        <f>PLANURI!BB515</f>
        <v/>
      </c>
      <c r="F73" t="str">
        <f>PLANURI!BC515</f>
        <v/>
      </c>
      <c r="G73" t="str">
        <f>PLANURI!BD515</f>
        <v/>
      </c>
      <c r="H73" t="str">
        <f>PLANURI!BE515</f>
        <v/>
      </c>
      <c r="I73" t="str">
        <f>PLANURI!BF515</f>
        <v/>
      </c>
      <c r="J73" t="str">
        <f>PLANURI!BG515</f>
        <v/>
      </c>
      <c r="K73" t="str">
        <f>PLANURI!BH515</f>
        <v/>
      </c>
      <c r="L73" t="str">
        <f>PLANURI!BI515</f>
        <v/>
      </c>
      <c r="M73" t="str">
        <f>PLANURI!BJ515</f>
        <v/>
      </c>
      <c r="N73" t="str">
        <f>PLANURI!BK515</f>
        <v/>
      </c>
      <c r="O73" t="str">
        <f>PLANURI!BL515</f>
        <v/>
      </c>
      <c r="P73" t="str">
        <f>PLANURI!BM515</f>
        <v/>
      </c>
      <c r="Q73" t="str">
        <f>PLANURI!BN515</f>
        <v/>
      </c>
      <c r="R73" t="str">
        <f>PLANURI!BO515</f>
        <v>0</v>
      </c>
      <c r="S73" t="str">
        <f>PLANURI!BP515</f>
        <v/>
      </c>
      <c r="T73" t="str">
        <f>PLANURI!BQ515</f>
        <v/>
      </c>
      <c r="U73" t="str">
        <f>PLANURI!BR515</f>
        <v/>
      </c>
      <c r="V73" t="str">
        <f>PLANURI!BS515</f>
        <v/>
      </c>
      <c r="W73" t="str">
        <f>PLANURI!BT515</f>
        <v/>
      </c>
      <c r="X73" t="str">
        <f>PLANURI!BU515</f>
        <v/>
      </c>
      <c r="Y73" t="str">
        <f>PLANURI!BV515</f>
        <v/>
      </c>
      <c r="Z73" t="str">
        <f>PLANURI!A$4</f>
        <v>Facultatea AUTOMATICĂ ȘI CALCULATOARE</v>
      </c>
      <c r="AA73" t="str">
        <f>PLANURI!H$6</f>
        <v>ŞTIINŢE INGINEREŞTI</v>
      </c>
      <c r="AB73">
        <f>PLANURI!C$12</f>
        <v>220</v>
      </c>
      <c r="AC73" t="str">
        <f>PLANURI!H$9</f>
        <v>AUTOMATICĂ ȘI INFORMATICĂ APLICATĂ</v>
      </c>
      <c r="AD73">
        <f>PLANURI!A$12</f>
        <v>20</v>
      </c>
      <c r="AE73">
        <f>PLANURI!B$12</f>
        <v>60</v>
      </c>
      <c r="AF73">
        <f>PLANURI!D$12</f>
        <v>10</v>
      </c>
      <c r="AG73" t="str">
        <f>PLANURI!BW515</f>
        <v/>
      </c>
    </row>
    <row r="74" spans="1:33" x14ac:dyDescent="0.25">
      <c r="A74" t="str">
        <f>PLANURI!AX516</f>
        <v/>
      </c>
      <c r="B74">
        <f>PLANURI!AY516</f>
        <v>10</v>
      </c>
      <c r="C74" t="str">
        <f>PLANURI!AZ516</f>
        <v/>
      </c>
      <c r="D74" t="str">
        <f>PLANURI!BA516</f>
        <v/>
      </c>
      <c r="E74" t="str">
        <f>PLANURI!BB516</f>
        <v/>
      </c>
      <c r="F74" t="str">
        <f>PLANURI!BC516</f>
        <v/>
      </c>
      <c r="G74" t="str">
        <f>PLANURI!BD516</f>
        <v/>
      </c>
      <c r="H74">
        <f>PLANURI!WL516</f>
        <v>0</v>
      </c>
      <c r="I74" t="str">
        <f>PLANURI!BF516</f>
        <v/>
      </c>
      <c r="J74" t="str">
        <f>PLANURI!BG516</f>
        <v/>
      </c>
      <c r="K74" t="str">
        <f>PLANURI!BH516</f>
        <v/>
      </c>
      <c r="L74" t="str">
        <f>PLANURI!BI516</f>
        <v/>
      </c>
      <c r="M74" t="str">
        <f>PLANURI!BJ516</f>
        <v/>
      </c>
      <c r="N74" t="str">
        <f>PLANURI!BK516</f>
        <v/>
      </c>
      <c r="O74" t="str">
        <f>PLANURI!BL516</f>
        <v/>
      </c>
      <c r="P74" t="str">
        <f>PLANURI!BM516</f>
        <v/>
      </c>
      <c r="Q74" t="str">
        <f>PLANURI!BN516</f>
        <v/>
      </c>
      <c r="R74" t="str">
        <f>PLANURI!BO516</f>
        <v>0</v>
      </c>
      <c r="S74" t="str">
        <f>PLANURI!BP516</f>
        <v/>
      </c>
      <c r="T74" t="str">
        <f>PLANURI!BQ516</f>
        <v/>
      </c>
      <c r="U74" t="str">
        <f>PLANURI!BR516</f>
        <v/>
      </c>
      <c r="V74" t="str">
        <f>PLANURI!BS516</f>
        <v/>
      </c>
      <c r="W74" t="str">
        <f>PLANURI!BT516</f>
        <v/>
      </c>
      <c r="X74" t="str">
        <f>PLANURI!BU516</f>
        <v/>
      </c>
      <c r="Y74" t="str">
        <f>PLANURI!BV516</f>
        <v/>
      </c>
      <c r="Z74" t="str">
        <f>PLANURI!A$4</f>
        <v>Facultatea AUTOMATICĂ ȘI CALCULATOARE</v>
      </c>
      <c r="AA74" t="str">
        <f>PLANURI!H$6</f>
        <v>ŞTIINŢE INGINEREŞTI</v>
      </c>
      <c r="AB74">
        <f>PLANURI!C$12</f>
        <v>220</v>
      </c>
      <c r="AC74" t="str">
        <f>PLANURI!H$9</f>
        <v>AUTOMATICĂ ȘI INFORMATICĂ APLICATĂ</v>
      </c>
      <c r="AD74">
        <f>PLANURI!A$12</f>
        <v>20</v>
      </c>
      <c r="AE74">
        <f>PLANURI!B$12</f>
        <v>60</v>
      </c>
      <c r="AF74">
        <f>PLANURI!D$12</f>
        <v>10</v>
      </c>
      <c r="AG74" t="str">
        <f>PLANURI!BW516</f>
        <v/>
      </c>
    </row>
    <row r="75" spans="1:33" x14ac:dyDescent="0.25">
      <c r="A75" t="str">
        <f>PLANURI!AX517</f>
        <v>L021.23.06.f11-ij</v>
      </c>
      <c r="B75">
        <f>PLANURI!AY517</f>
        <v>11</v>
      </c>
      <c r="C75" t="str">
        <f>PLANURI!AZ517</f>
        <v/>
      </c>
      <c r="D75" t="str">
        <f>PLANURI!BA517</f>
        <v/>
      </c>
      <c r="E75" t="str">
        <f>PLANURI!BB517</f>
        <v/>
      </c>
      <c r="F75" t="str">
        <f>PLANURI!BC517</f>
        <v/>
      </c>
      <c r="G75" t="str">
        <f>PLANURI!BD517</f>
        <v/>
      </c>
      <c r="H75" t="str">
        <f>PLANURI!BE517</f>
        <v/>
      </c>
      <c r="I75" t="str">
        <f>PLANURI!BF517</f>
        <v/>
      </c>
      <c r="J75" t="str">
        <f>PLANURI!BG517</f>
        <v/>
      </c>
      <c r="K75" t="str">
        <f>PLANURI!BH517</f>
        <v/>
      </c>
      <c r="L75" t="str">
        <f>PLANURI!BI517</f>
        <v/>
      </c>
      <c r="M75" t="str">
        <f>PLANURI!BJ517</f>
        <v/>
      </c>
      <c r="N75" t="str">
        <f>PLANURI!BK517</f>
        <v/>
      </c>
      <c r="O75" t="str">
        <f>PLANURI!BL517</f>
        <v/>
      </c>
      <c r="P75" t="str">
        <f>PLANURI!BM517</f>
        <v/>
      </c>
      <c r="Q75" t="str">
        <f>PLANURI!BN517</f>
        <v/>
      </c>
      <c r="R75" t="str">
        <f>PLANURI!BO517</f>
        <v>0</v>
      </c>
      <c r="S75" t="str">
        <f>PLANURI!BP517</f>
        <v/>
      </c>
      <c r="T75" t="str">
        <f>PLANURI!BQ517</f>
        <v/>
      </c>
      <c r="U75" t="str">
        <f>PLANURI!BR517</f>
        <v/>
      </c>
      <c r="V75" t="str">
        <f>PLANURI!BS517</f>
        <v/>
      </c>
      <c r="W75" t="str">
        <f>PLANURI!BT517</f>
        <v/>
      </c>
      <c r="X75" t="str">
        <f>PLANURI!BU517</f>
        <v/>
      </c>
      <c r="Y75" t="str">
        <f>PLANURI!BV517</f>
        <v/>
      </c>
      <c r="Z75" t="str">
        <f>PLANURI!A$4</f>
        <v>Facultatea AUTOMATICĂ ȘI CALCULATOARE</v>
      </c>
      <c r="AA75" t="str">
        <f>PLANURI!H$6</f>
        <v>ŞTIINŢE INGINEREŞTI</v>
      </c>
      <c r="AB75">
        <f>PLANURI!C$12</f>
        <v>220</v>
      </c>
      <c r="AC75" t="str">
        <f>PLANURI!H$9</f>
        <v>AUTOMATICĂ ȘI INFORMATICĂ APLICATĂ</v>
      </c>
      <c r="AD75">
        <f>PLANURI!A$12</f>
        <v>20</v>
      </c>
      <c r="AE75">
        <f>PLANURI!B$12</f>
        <v>60</v>
      </c>
      <c r="AF75">
        <f>PLANURI!D$12</f>
        <v>10</v>
      </c>
      <c r="AG75" t="str">
        <f>PLANURI!BW517</f>
        <v/>
      </c>
    </row>
    <row r="76" spans="1:33" x14ac:dyDescent="0.25">
      <c r="A76" t="str">
        <f>PLANURI!AX518</f>
        <v>Semestrul 7</v>
      </c>
      <c r="B76">
        <f>PLANURI!AY518</f>
        <v>0</v>
      </c>
      <c r="C76">
        <f>PLANURI!AZ518</f>
        <v>0</v>
      </c>
      <c r="D76">
        <f>PLANURI!BA518</f>
        <v>0</v>
      </c>
      <c r="E76">
        <f>PLANURI!BB518</f>
        <v>0</v>
      </c>
      <c r="F76">
        <f>PLANURI!BC518</f>
        <v>0</v>
      </c>
      <c r="G76">
        <f>PLANURI!BD518</f>
        <v>0</v>
      </c>
      <c r="H76">
        <f>PLANURI!WL518</f>
        <v>0</v>
      </c>
      <c r="I76">
        <f>PLANURI!BF518</f>
        <v>0</v>
      </c>
      <c r="J76">
        <f>PLANURI!BG518</f>
        <v>0</v>
      </c>
      <c r="K76">
        <f>PLANURI!BH518</f>
        <v>0</v>
      </c>
      <c r="L76">
        <f>PLANURI!BI518</f>
        <v>0</v>
      </c>
      <c r="M76">
        <f>PLANURI!BJ518</f>
        <v>0</v>
      </c>
      <c r="N76">
        <f>PLANURI!BK518</f>
        <v>0</v>
      </c>
      <c r="O76">
        <f>PLANURI!BL518</f>
        <v>0</v>
      </c>
      <c r="P76">
        <f>PLANURI!BM518</f>
        <v>0</v>
      </c>
      <c r="Q76">
        <f>PLANURI!BN518</f>
        <v>0</v>
      </c>
      <c r="R76">
        <f>PLANURI!BO518</f>
        <v>0</v>
      </c>
      <c r="S76">
        <f>PLANURI!BP518</f>
        <v>0</v>
      </c>
      <c r="T76">
        <f>PLANURI!BQ518</f>
        <v>0</v>
      </c>
      <c r="U76">
        <f>PLANURI!BR518</f>
        <v>0</v>
      </c>
      <c r="V76">
        <f>PLANURI!BS518</f>
        <v>12</v>
      </c>
      <c r="W76">
        <f>PLANURI!BT518</f>
        <v>0</v>
      </c>
      <c r="X76">
        <f>PLANURI!BU518</f>
        <v>0</v>
      </c>
      <c r="Y76">
        <f>PLANURI!BV518</f>
        <v>0</v>
      </c>
      <c r="Z76" t="str">
        <f>PLANURI!A$4</f>
        <v>Facultatea AUTOMATICĂ ȘI CALCULATOARE</v>
      </c>
      <c r="AA76" t="str">
        <f>PLANURI!H$6</f>
        <v>ŞTIINŢE INGINEREŞTI</v>
      </c>
      <c r="AB76">
        <f>PLANURI!C$12</f>
        <v>220</v>
      </c>
      <c r="AC76" t="str">
        <f>PLANURI!H$9</f>
        <v>AUTOMATICĂ ȘI INFORMATICĂ APLICATĂ</v>
      </c>
      <c r="AD76">
        <f>PLANURI!A$12</f>
        <v>20</v>
      </c>
      <c r="AE76">
        <f>PLANURI!B$12</f>
        <v>60</v>
      </c>
      <c r="AF76">
        <f>PLANURI!D$12</f>
        <v>10</v>
      </c>
      <c r="AG76" t="str">
        <f>PLANURI!BW518</f>
        <v/>
      </c>
    </row>
    <row r="77" spans="1:33" x14ac:dyDescent="0.25">
      <c r="A77" t="str">
        <f>PLANURI!AX519</f>
        <v>codDisciplina</v>
      </c>
      <c r="B77" t="str">
        <f>PLANURI!AY519</f>
        <v>ID</v>
      </c>
      <c r="C77" t="str">
        <f>PLANURI!AZ519</f>
        <v>Disciplina</v>
      </c>
      <c r="D77" t="str">
        <f>PLANURI!BA519</f>
        <v>An</v>
      </c>
      <c r="E77" t="str">
        <f>PLANURI!BB519</f>
        <v>Sem</v>
      </c>
      <c r="F77" t="str">
        <f>PLANURI!BC519</f>
        <v>Tip Ev</v>
      </c>
      <c r="G77" t="str">
        <f>PLANURI!BD519</f>
        <v>Regim Disc</v>
      </c>
      <c r="H77" t="str">
        <f>PLANURI!BE519</f>
        <v>C/sapt</v>
      </c>
      <c r="I77" t="str">
        <f>PLANURI!BF519</f>
        <v>S/L/P/sapt</v>
      </c>
      <c r="J77" t="str">
        <f>PLANURI!BG519</f>
        <v>Total ore integral/sapt</v>
      </c>
      <c r="K77" t="str">
        <f>PLANURI!BH519</f>
        <v>C/sem</v>
      </c>
      <c r="L77" t="str">
        <f>PLANURI!BI519</f>
        <v>S/L/P/sem</v>
      </c>
      <c r="M77" t="str">
        <f>PLANURI!BJ519</f>
        <v>Total ore integral /sem</v>
      </c>
      <c r="N77" t="str">
        <f>PLANURI!BK519</f>
        <v>PracticaVap/sapt</v>
      </c>
      <c r="O77" t="str">
        <f>PLANURI!BL519</f>
        <v>Elab proiect/sapt</v>
      </c>
      <c r="P77" t="str">
        <f>PLANURI!BM519</f>
        <v>Total ore partial /sapt</v>
      </c>
      <c r="Q77" t="str">
        <f>PLANURI!BN519</f>
        <v>VAPPractica/sem</v>
      </c>
      <c r="R77" t="str">
        <f>PLANURI!BO519</f>
        <v>Elab proiect/sem</v>
      </c>
      <c r="S77" t="str">
        <f>PLANURI!BP519</f>
        <v>Total ore partial /sem</v>
      </c>
      <c r="T77" t="str">
        <f>PLANURI!BQ519</f>
        <v>VPI/sapt</v>
      </c>
      <c r="U77" t="str">
        <f>PLANURI!BR519</f>
        <v>VPI/sem</v>
      </c>
      <c r="V77" t="str">
        <f>PLANURI!BS519</f>
        <v>Nr credite</v>
      </c>
      <c r="W77" t="str">
        <f>PLANURI!BT519</f>
        <v>Categorie formativa</v>
      </c>
      <c r="X77" t="str">
        <f>PLANURI!BU519</f>
        <v>Total ore/sapt</v>
      </c>
      <c r="Y77" t="str">
        <f>PLANURI!BV519</f>
        <v>Total ore/sem</v>
      </c>
      <c r="Z77" t="str">
        <f>PLANURI!A$4</f>
        <v>Facultatea AUTOMATICĂ ȘI CALCULATOARE</v>
      </c>
      <c r="AA77" t="str">
        <f>PLANURI!H$6</f>
        <v>ŞTIINŢE INGINEREŞTI</v>
      </c>
      <c r="AB77">
        <f>PLANURI!C$12</f>
        <v>220</v>
      </c>
      <c r="AC77" t="str">
        <f>PLANURI!H$9</f>
        <v>AUTOMATICĂ ȘI INFORMATICĂ APLICATĂ</v>
      </c>
      <c r="AD77">
        <f>PLANURI!A$12</f>
        <v>20</v>
      </c>
      <c r="AE77">
        <f>PLANURI!B$12</f>
        <v>60</v>
      </c>
      <c r="AF77">
        <f>PLANURI!D$12</f>
        <v>10</v>
      </c>
      <c r="AG77" t="e">
        <f>PLANURI!BW519</f>
        <v>#VALUE!</v>
      </c>
    </row>
    <row r="78" spans="1:33" x14ac:dyDescent="0.25">
      <c r="A78" t="str">
        <f>PLANURI!AX520</f>
        <v>L021.23.07.S1-ij</v>
      </c>
      <c r="B78">
        <f>PLANURI!AY520</f>
        <v>1</v>
      </c>
      <c r="C78" t="str">
        <f>PLANURI!AZ520</f>
        <v/>
      </c>
      <c r="D78" t="str">
        <f>PLANURI!BA520</f>
        <v/>
      </c>
      <c r="E78" t="str">
        <f>PLANURI!BB520</f>
        <v/>
      </c>
      <c r="F78" t="str">
        <f>PLANURI!BC520</f>
        <v/>
      </c>
      <c r="G78" t="str">
        <f>PLANURI!BD520</f>
        <v/>
      </c>
      <c r="H78">
        <f>PLANURI!WL520</f>
        <v>0</v>
      </c>
      <c r="I78" t="str">
        <f>PLANURI!BF520</f>
        <v/>
      </c>
      <c r="J78" t="str">
        <f>PLANURI!BG520</f>
        <v/>
      </c>
      <c r="K78" t="str">
        <f>PLANURI!BH520</f>
        <v/>
      </c>
      <c r="L78" t="str">
        <f>PLANURI!BI520</f>
        <v/>
      </c>
      <c r="M78" t="str">
        <f>PLANURI!BJ520</f>
        <v/>
      </c>
      <c r="N78" t="str">
        <f>PLANURI!BK520</f>
        <v/>
      </c>
      <c r="O78" t="str">
        <f>PLANURI!BL520</f>
        <v/>
      </c>
      <c r="P78" t="str">
        <f>PLANURI!BM520</f>
        <v/>
      </c>
      <c r="Q78" t="str">
        <f>PLANURI!BN520</f>
        <v/>
      </c>
      <c r="R78" t="str">
        <f>PLANURI!BO520</f>
        <v>0</v>
      </c>
      <c r="S78" t="str">
        <f>PLANURI!BP520</f>
        <v/>
      </c>
      <c r="T78" t="str">
        <f>PLANURI!BQ520</f>
        <v/>
      </c>
      <c r="U78" t="str">
        <f>PLANURI!BR520</f>
        <v/>
      </c>
      <c r="V78" t="str">
        <f>PLANURI!BS520</f>
        <v/>
      </c>
      <c r="W78" t="str">
        <f>PLANURI!BT520</f>
        <v/>
      </c>
      <c r="X78" t="str">
        <f>PLANURI!BU520</f>
        <v/>
      </c>
      <c r="Y78" t="str">
        <f>PLANURI!BV520</f>
        <v/>
      </c>
      <c r="Z78" t="str">
        <f>PLANURI!A$4</f>
        <v>Facultatea AUTOMATICĂ ȘI CALCULATOARE</v>
      </c>
      <c r="AA78" t="str">
        <f>PLANURI!H$6</f>
        <v>ŞTIINŢE INGINEREŞTI</v>
      </c>
      <c r="AB78">
        <f>PLANURI!C$12</f>
        <v>220</v>
      </c>
      <c r="AC78" t="str">
        <f>PLANURI!H$9</f>
        <v>AUTOMATICĂ ȘI INFORMATICĂ APLICATĂ</v>
      </c>
      <c r="AD78">
        <f>PLANURI!A$12</f>
        <v>20</v>
      </c>
      <c r="AE78">
        <f>PLANURI!B$12</f>
        <v>60</v>
      </c>
      <c r="AF78">
        <f>PLANURI!D$12</f>
        <v>10</v>
      </c>
      <c r="AG78" t="str">
        <f>PLANURI!BW520</f>
        <v/>
      </c>
    </row>
    <row r="79" spans="1:33" x14ac:dyDescent="0.25">
      <c r="A79" t="str">
        <f>PLANURI!AX521</f>
        <v>L021.23.07.S2-ij</v>
      </c>
      <c r="B79">
        <f>PLANURI!AY521</f>
        <v>2</v>
      </c>
      <c r="C79" t="str">
        <f>PLANURI!AZ521</f>
        <v/>
      </c>
      <c r="D79" t="str">
        <f>PLANURI!BA521</f>
        <v/>
      </c>
      <c r="E79" t="str">
        <f>PLANURI!BB521</f>
        <v/>
      </c>
      <c r="F79" t="str">
        <f>PLANURI!BC521</f>
        <v/>
      </c>
      <c r="G79" t="str">
        <f>PLANURI!BD521</f>
        <v/>
      </c>
      <c r="H79" t="str">
        <f>PLANURI!BE521</f>
        <v/>
      </c>
      <c r="I79" t="str">
        <f>PLANURI!BF521</f>
        <v/>
      </c>
      <c r="J79" t="str">
        <f>PLANURI!BG521</f>
        <v/>
      </c>
      <c r="K79" t="str">
        <f>PLANURI!BH521</f>
        <v/>
      </c>
      <c r="L79" t="str">
        <f>PLANURI!BI521</f>
        <v/>
      </c>
      <c r="M79" t="str">
        <f>PLANURI!BJ521</f>
        <v/>
      </c>
      <c r="N79" t="str">
        <f>PLANURI!BK521</f>
        <v/>
      </c>
      <c r="O79" t="str">
        <f>PLANURI!BL521</f>
        <v/>
      </c>
      <c r="P79" t="str">
        <f>PLANURI!BM521</f>
        <v/>
      </c>
      <c r="Q79" t="str">
        <f>PLANURI!BN521</f>
        <v/>
      </c>
      <c r="R79" t="str">
        <f>PLANURI!BO521</f>
        <v>0</v>
      </c>
      <c r="S79" t="str">
        <f>PLANURI!BP521</f>
        <v/>
      </c>
      <c r="T79" t="str">
        <f>PLANURI!BQ521</f>
        <v/>
      </c>
      <c r="U79" t="str">
        <f>PLANURI!BR521</f>
        <v/>
      </c>
      <c r="V79" t="str">
        <f>PLANURI!BS521</f>
        <v/>
      </c>
      <c r="W79" t="str">
        <f>PLANURI!BT521</f>
        <v/>
      </c>
      <c r="X79" t="str">
        <f>PLANURI!BU521</f>
        <v/>
      </c>
      <c r="Y79" t="str">
        <f>PLANURI!BV521</f>
        <v/>
      </c>
      <c r="Z79" t="str">
        <f>PLANURI!A$4</f>
        <v>Facultatea AUTOMATICĂ ȘI CALCULATOARE</v>
      </c>
      <c r="AA79" t="str">
        <f>PLANURI!H$6</f>
        <v>ŞTIINŢE INGINEREŞTI</v>
      </c>
      <c r="AB79">
        <f>PLANURI!C$12</f>
        <v>220</v>
      </c>
      <c r="AC79" t="str">
        <f>PLANURI!H$9</f>
        <v>AUTOMATICĂ ȘI INFORMATICĂ APLICATĂ</v>
      </c>
      <c r="AD79">
        <f>PLANURI!A$12</f>
        <v>20</v>
      </c>
      <c r="AE79">
        <f>PLANURI!B$12</f>
        <v>60</v>
      </c>
      <c r="AF79">
        <f>PLANURI!D$12</f>
        <v>10</v>
      </c>
      <c r="AG79" t="str">
        <f>PLANURI!BW521</f>
        <v/>
      </c>
    </row>
    <row r="80" spans="1:33" x14ac:dyDescent="0.25">
      <c r="A80" t="str">
        <f>PLANURI!AX522</f>
        <v>L021.23.07.S3-ij</v>
      </c>
      <c r="B80">
        <f>PLANURI!AY522</f>
        <v>3</v>
      </c>
      <c r="C80" t="str">
        <f>PLANURI!AZ522</f>
        <v/>
      </c>
      <c r="D80" t="str">
        <f>PLANURI!BA522</f>
        <v/>
      </c>
      <c r="E80" t="str">
        <f>PLANURI!BB522</f>
        <v/>
      </c>
      <c r="F80" t="str">
        <f>PLANURI!BC522</f>
        <v/>
      </c>
      <c r="G80" t="str">
        <f>PLANURI!BD522</f>
        <v/>
      </c>
      <c r="H80">
        <f>PLANURI!WL522</f>
        <v>0</v>
      </c>
      <c r="I80" t="str">
        <f>PLANURI!BF522</f>
        <v/>
      </c>
      <c r="J80" t="str">
        <f>PLANURI!BG522</f>
        <v/>
      </c>
      <c r="K80" t="str">
        <f>PLANURI!BH522</f>
        <v/>
      </c>
      <c r="L80" t="str">
        <f>PLANURI!BI522</f>
        <v/>
      </c>
      <c r="M80" t="str">
        <f>PLANURI!BJ522</f>
        <v/>
      </c>
      <c r="N80" t="str">
        <f>PLANURI!BK522</f>
        <v/>
      </c>
      <c r="O80" t="str">
        <f>PLANURI!BL522</f>
        <v/>
      </c>
      <c r="P80" t="str">
        <f>PLANURI!BM522</f>
        <v/>
      </c>
      <c r="Q80" t="str">
        <f>PLANURI!BN522</f>
        <v/>
      </c>
      <c r="R80" t="str">
        <f>PLANURI!BO522</f>
        <v>0</v>
      </c>
      <c r="S80" t="str">
        <f>PLANURI!BP522</f>
        <v/>
      </c>
      <c r="T80" t="str">
        <f>PLANURI!BQ522</f>
        <v/>
      </c>
      <c r="U80" t="str">
        <f>PLANURI!BR522</f>
        <v/>
      </c>
      <c r="V80" t="str">
        <f>PLANURI!BS522</f>
        <v/>
      </c>
      <c r="W80" t="str">
        <f>PLANURI!BT522</f>
        <v/>
      </c>
      <c r="X80" t="str">
        <f>PLANURI!BU522</f>
        <v/>
      </c>
      <c r="Y80" t="str">
        <f>PLANURI!BV522</f>
        <v/>
      </c>
      <c r="Z80" t="str">
        <f>PLANURI!A$4</f>
        <v>Facultatea AUTOMATICĂ ȘI CALCULATOARE</v>
      </c>
      <c r="AA80" t="str">
        <f>PLANURI!H$6</f>
        <v>ŞTIINŢE INGINEREŞTI</v>
      </c>
      <c r="AB80">
        <f>PLANURI!C$12</f>
        <v>220</v>
      </c>
      <c r="AC80" t="str">
        <f>PLANURI!H$9</f>
        <v>AUTOMATICĂ ȘI INFORMATICĂ APLICATĂ</v>
      </c>
      <c r="AD80">
        <f>PLANURI!A$12</f>
        <v>20</v>
      </c>
      <c r="AE80">
        <f>PLANURI!B$12</f>
        <v>60</v>
      </c>
      <c r="AF80">
        <f>PLANURI!D$12</f>
        <v>10</v>
      </c>
      <c r="AG80" t="str">
        <f>PLANURI!BW522</f>
        <v/>
      </c>
    </row>
    <row r="81" spans="1:33" x14ac:dyDescent="0.25">
      <c r="A81" t="str">
        <f>PLANURI!AX523</f>
        <v>L021.23.07.S4-ij</v>
      </c>
      <c r="B81">
        <f>PLANURI!AY523</f>
        <v>4</v>
      </c>
      <c r="C81" t="str">
        <f>PLANURI!AZ523</f>
        <v/>
      </c>
      <c r="D81" t="str">
        <f>PLANURI!BA523</f>
        <v/>
      </c>
      <c r="E81" t="str">
        <f>PLANURI!BB523</f>
        <v/>
      </c>
      <c r="F81" t="str">
        <f>PLANURI!BC523</f>
        <v/>
      </c>
      <c r="G81" t="str">
        <f>PLANURI!BD523</f>
        <v/>
      </c>
      <c r="H81" t="str">
        <f>PLANURI!BE523</f>
        <v/>
      </c>
      <c r="I81" t="str">
        <f>PLANURI!BF523</f>
        <v/>
      </c>
      <c r="J81" t="str">
        <f>PLANURI!BG523</f>
        <v/>
      </c>
      <c r="K81" t="str">
        <f>PLANURI!BH523</f>
        <v/>
      </c>
      <c r="L81" t="str">
        <f>PLANURI!BI523</f>
        <v/>
      </c>
      <c r="M81" t="str">
        <f>PLANURI!BJ523</f>
        <v/>
      </c>
      <c r="N81" t="str">
        <f>PLANURI!BK523</f>
        <v/>
      </c>
      <c r="O81" t="str">
        <f>PLANURI!BL523</f>
        <v/>
      </c>
      <c r="P81" t="str">
        <f>PLANURI!BM523</f>
        <v/>
      </c>
      <c r="Q81" t="str">
        <f>PLANURI!BN523</f>
        <v/>
      </c>
      <c r="R81" t="str">
        <f>PLANURI!BO523</f>
        <v>0</v>
      </c>
      <c r="S81" t="str">
        <f>PLANURI!BP523</f>
        <v/>
      </c>
      <c r="T81" t="str">
        <f>PLANURI!BQ523</f>
        <v/>
      </c>
      <c r="U81" t="str">
        <f>PLANURI!BR523</f>
        <v/>
      </c>
      <c r="V81" t="str">
        <f>PLANURI!BS523</f>
        <v/>
      </c>
      <c r="W81" t="str">
        <f>PLANURI!BT523</f>
        <v/>
      </c>
      <c r="X81" t="str">
        <f>PLANURI!BU523</f>
        <v/>
      </c>
      <c r="Y81" t="str">
        <f>PLANURI!BV523</f>
        <v/>
      </c>
      <c r="Z81" t="str">
        <f>PLANURI!A$4</f>
        <v>Facultatea AUTOMATICĂ ȘI CALCULATOARE</v>
      </c>
      <c r="AA81" t="str">
        <f>PLANURI!H$6</f>
        <v>ŞTIINŢE INGINEREŞTI</v>
      </c>
      <c r="AB81">
        <f>PLANURI!C$12</f>
        <v>220</v>
      </c>
      <c r="AC81" t="str">
        <f>PLANURI!H$9</f>
        <v>AUTOMATICĂ ȘI INFORMATICĂ APLICATĂ</v>
      </c>
      <c r="AD81">
        <f>PLANURI!A$12</f>
        <v>20</v>
      </c>
      <c r="AE81">
        <f>PLANURI!B$12</f>
        <v>60</v>
      </c>
      <c r="AF81">
        <f>PLANURI!D$12</f>
        <v>10</v>
      </c>
      <c r="AG81" t="str">
        <f>PLANURI!BW523</f>
        <v/>
      </c>
    </row>
    <row r="82" spans="1:33" x14ac:dyDescent="0.25">
      <c r="A82" t="str">
        <f>PLANURI!AX524</f>
        <v>L021.23.07.S5-ij</v>
      </c>
      <c r="B82">
        <f>PLANURI!AY524</f>
        <v>5</v>
      </c>
      <c r="C82" t="str">
        <f>PLANURI!AZ524</f>
        <v/>
      </c>
      <c r="D82" t="str">
        <f>PLANURI!BA524</f>
        <v/>
      </c>
      <c r="E82" t="str">
        <f>PLANURI!BB524</f>
        <v/>
      </c>
      <c r="F82" t="str">
        <f>PLANURI!BC524</f>
        <v/>
      </c>
      <c r="G82" t="str">
        <f>PLANURI!BD524</f>
        <v/>
      </c>
      <c r="H82">
        <f>PLANURI!WL524</f>
        <v>0</v>
      </c>
      <c r="I82" t="str">
        <f>PLANURI!BF524</f>
        <v/>
      </c>
      <c r="J82" t="str">
        <f>PLANURI!BG524</f>
        <v/>
      </c>
      <c r="K82" t="str">
        <f>PLANURI!BH524</f>
        <v/>
      </c>
      <c r="L82" t="str">
        <f>PLANURI!BI524</f>
        <v/>
      </c>
      <c r="M82" t="str">
        <f>PLANURI!BJ524</f>
        <v/>
      </c>
      <c r="N82" t="str">
        <f>PLANURI!BK524</f>
        <v/>
      </c>
      <c r="O82" t="str">
        <f>PLANURI!BL524</f>
        <v/>
      </c>
      <c r="P82" t="str">
        <f>PLANURI!BM524</f>
        <v/>
      </c>
      <c r="Q82" t="str">
        <f>PLANURI!BN524</f>
        <v/>
      </c>
      <c r="R82" t="str">
        <f>PLANURI!BO524</f>
        <v>0</v>
      </c>
      <c r="S82" t="str">
        <f>PLANURI!BP524</f>
        <v/>
      </c>
      <c r="T82" t="str">
        <f>PLANURI!BQ524</f>
        <v/>
      </c>
      <c r="U82" t="str">
        <f>PLANURI!BR524</f>
        <v/>
      </c>
      <c r="V82" t="str">
        <f>PLANURI!BS524</f>
        <v/>
      </c>
      <c r="W82" t="str">
        <f>PLANURI!BT524</f>
        <v/>
      </c>
      <c r="X82" t="str">
        <f>PLANURI!BU524</f>
        <v/>
      </c>
      <c r="Y82" t="str">
        <f>PLANURI!BV524</f>
        <v/>
      </c>
      <c r="Z82" t="str">
        <f>PLANURI!A$4</f>
        <v>Facultatea AUTOMATICĂ ȘI CALCULATOARE</v>
      </c>
      <c r="AA82" t="str">
        <f>PLANURI!H$6</f>
        <v>ŞTIINŢE INGINEREŞTI</v>
      </c>
      <c r="AB82">
        <f>PLANURI!C$12</f>
        <v>220</v>
      </c>
      <c r="AC82" t="str">
        <f>PLANURI!H$9</f>
        <v>AUTOMATICĂ ȘI INFORMATICĂ APLICATĂ</v>
      </c>
      <c r="AD82">
        <f>PLANURI!A$12</f>
        <v>20</v>
      </c>
      <c r="AE82">
        <f>PLANURI!B$12</f>
        <v>60</v>
      </c>
      <c r="AF82">
        <f>PLANURI!D$12</f>
        <v>10</v>
      </c>
      <c r="AG82" t="str">
        <f>PLANURI!BW524</f>
        <v/>
      </c>
    </row>
    <row r="83" spans="1:33" x14ac:dyDescent="0.25">
      <c r="A83" t="str">
        <f>PLANURI!AX525</f>
        <v>L021.23.07.S6-ij</v>
      </c>
      <c r="B83">
        <f>PLANURI!AY525</f>
        <v>6</v>
      </c>
      <c r="C83" t="str">
        <f>PLANURI!AZ525</f>
        <v/>
      </c>
      <c r="D83" t="str">
        <f>PLANURI!BA525</f>
        <v/>
      </c>
      <c r="E83" t="str">
        <f>PLANURI!BB525</f>
        <v/>
      </c>
      <c r="F83" t="str">
        <f>PLANURI!BC525</f>
        <v/>
      </c>
      <c r="G83" t="str">
        <f>PLANURI!BD525</f>
        <v/>
      </c>
      <c r="H83" t="str">
        <f>PLANURI!BE525</f>
        <v/>
      </c>
      <c r="I83" t="str">
        <f>PLANURI!BF525</f>
        <v/>
      </c>
      <c r="J83" t="str">
        <f>PLANURI!BG525</f>
        <v/>
      </c>
      <c r="K83" t="str">
        <f>PLANURI!BH525</f>
        <v/>
      </c>
      <c r="L83" t="str">
        <f>PLANURI!BI525</f>
        <v/>
      </c>
      <c r="M83" t="str">
        <f>PLANURI!BJ525</f>
        <v/>
      </c>
      <c r="N83" t="str">
        <f>PLANURI!BK525</f>
        <v/>
      </c>
      <c r="O83" t="str">
        <f>PLANURI!BL525</f>
        <v/>
      </c>
      <c r="P83" t="str">
        <f>PLANURI!BM525</f>
        <v/>
      </c>
      <c r="Q83" t="str">
        <f>PLANURI!BN525</f>
        <v/>
      </c>
      <c r="R83" t="str">
        <f>PLANURI!BO525</f>
        <v>0</v>
      </c>
      <c r="S83" t="str">
        <f>PLANURI!BP525</f>
        <v/>
      </c>
      <c r="T83" t="str">
        <f>PLANURI!BQ525</f>
        <v/>
      </c>
      <c r="U83" t="str">
        <f>PLANURI!BR525</f>
        <v/>
      </c>
      <c r="V83" t="str">
        <f>PLANURI!BS525</f>
        <v/>
      </c>
      <c r="W83" t="str">
        <f>PLANURI!BT525</f>
        <v/>
      </c>
      <c r="X83" t="str">
        <f>PLANURI!BU525</f>
        <v/>
      </c>
      <c r="Y83" t="str">
        <f>PLANURI!BV525</f>
        <v/>
      </c>
      <c r="Z83" t="str">
        <f>PLANURI!A$4</f>
        <v>Facultatea AUTOMATICĂ ȘI CALCULATOARE</v>
      </c>
      <c r="AA83" t="str">
        <f>PLANURI!H$6</f>
        <v>ŞTIINŢE INGINEREŞTI</v>
      </c>
      <c r="AB83">
        <f>PLANURI!C$12</f>
        <v>220</v>
      </c>
      <c r="AC83" t="str">
        <f>PLANURI!H$9</f>
        <v>AUTOMATICĂ ȘI INFORMATICĂ APLICATĂ</v>
      </c>
      <c r="AD83">
        <f>PLANURI!A$12</f>
        <v>20</v>
      </c>
      <c r="AE83">
        <f>PLANURI!B$12</f>
        <v>60</v>
      </c>
      <c r="AF83">
        <f>PLANURI!D$12</f>
        <v>10</v>
      </c>
      <c r="AG83" t="str">
        <f>PLANURI!BW525</f>
        <v/>
      </c>
    </row>
    <row r="84" spans="1:33" x14ac:dyDescent="0.25">
      <c r="A84" t="str">
        <f>PLANURI!AX526</f>
        <v>L021.23.07.D7-ij</v>
      </c>
      <c r="B84">
        <f>PLANURI!AY526</f>
        <v>7</v>
      </c>
      <c r="C84" t="str">
        <f>PLANURI!AZ526</f>
        <v/>
      </c>
      <c r="D84" t="str">
        <f>PLANURI!BA526</f>
        <v/>
      </c>
      <c r="E84" t="str">
        <f>PLANURI!BB526</f>
        <v/>
      </c>
      <c r="F84" t="str">
        <f>PLANURI!BC526</f>
        <v/>
      </c>
      <c r="G84" t="str">
        <f>PLANURI!BD526</f>
        <v/>
      </c>
      <c r="H84">
        <f>PLANURI!WL526</f>
        <v>0</v>
      </c>
      <c r="I84" t="str">
        <f>PLANURI!BF526</f>
        <v/>
      </c>
      <c r="J84" t="str">
        <f>PLANURI!BG526</f>
        <v/>
      </c>
      <c r="K84" t="str">
        <f>PLANURI!BH526</f>
        <v/>
      </c>
      <c r="L84" t="str">
        <f>PLANURI!BI526</f>
        <v/>
      </c>
      <c r="M84" t="str">
        <f>PLANURI!BJ526</f>
        <v/>
      </c>
      <c r="N84" t="str">
        <f>PLANURI!BK526</f>
        <v/>
      </c>
      <c r="O84" t="str">
        <f>PLANURI!BL526</f>
        <v/>
      </c>
      <c r="P84" t="str">
        <f>PLANURI!BM526</f>
        <v/>
      </c>
      <c r="Q84" t="str">
        <f>PLANURI!BN526</f>
        <v/>
      </c>
      <c r="R84" t="str">
        <f>PLANURI!BO526</f>
        <v>0</v>
      </c>
      <c r="S84" t="str">
        <f>PLANURI!BP526</f>
        <v/>
      </c>
      <c r="T84" t="str">
        <f>PLANURI!BQ526</f>
        <v/>
      </c>
      <c r="U84" t="str">
        <f>PLANURI!BR526</f>
        <v/>
      </c>
      <c r="V84" t="str">
        <f>PLANURI!BS526</f>
        <v/>
      </c>
      <c r="W84" t="str">
        <f>PLANURI!BT526</f>
        <v/>
      </c>
      <c r="X84" t="str">
        <f>PLANURI!BU526</f>
        <v/>
      </c>
      <c r="Y84" t="str">
        <f>PLANURI!BV526</f>
        <v/>
      </c>
      <c r="Z84" t="str">
        <f>PLANURI!A$4</f>
        <v>Facultatea AUTOMATICĂ ȘI CALCULATOARE</v>
      </c>
      <c r="AA84" t="str">
        <f>PLANURI!H$6</f>
        <v>ŞTIINŢE INGINEREŞTI</v>
      </c>
      <c r="AB84">
        <f>PLANURI!C$12</f>
        <v>220</v>
      </c>
      <c r="AC84" t="str">
        <f>PLANURI!H$9</f>
        <v>AUTOMATICĂ ȘI INFORMATICĂ APLICATĂ</v>
      </c>
      <c r="AD84">
        <f>PLANURI!A$12</f>
        <v>20</v>
      </c>
      <c r="AE84">
        <f>PLANURI!B$12</f>
        <v>60</v>
      </c>
      <c r="AF84">
        <f>PLANURI!D$12</f>
        <v>10</v>
      </c>
      <c r="AG84" t="str">
        <f>PLANURI!BW526</f>
        <v/>
      </c>
    </row>
    <row r="85" spans="1:33" x14ac:dyDescent="0.25">
      <c r="A85" t="str">
        <f>PLANURI!AX527</f>
        <v/>
      </c>
      <c r="B85">
        <f>PLANURI!AY527</f>
        <v>8</v>
      </c>
      <c r="C85" t="str">
        <f>PLANURI!AZ527</f>
        <v/>
      </c>
      <c r="D85" t="str">
        <f>PLANURI!BA527</f>
        <v/>
      </c>
      <c r="E85" t="str">
        <f>PLANURI!BB527</f>
        <v/>
      </c>
      <c r="F85" t="str">
        <f>PLANURI!BC527</f>
        <v/>
      </c>
      <c r="G85" t="str">
        <f>PLANURI!BD527</f>
        <v/>
      </c>
      <c r="H85" t="str">
        <f>PLANURI!BE527</f>
        <v/>
      </c>
      <c r="I85" t="str">
        <f>PLANURI!BF527</f>
        <v/>
      </c>
      <c r="J85" t="str">
        <f>PLANURI!BG527</f>
        <v/>
      </c>
      <c r="K85" t="str">
        <f>PLANURI!BH527</f>
        <v/>
      </c>
      <c r="L85" t="str">
        <f>PLANURI!BI527</f>
        <v/>
      </c>
      <c r="M85" t="str">
        <f>PLANURI!BJ527</f>
        <v/>
      </c>
      <c r="N85" t="str">
        <f>PLANURI!BK527</f>
        <v/>
      </c>
      <c r="O85" t="str">
        <f>PLANURI!BL527</f>
        <v/>
      </c>
      <c r="P85" t="str">
        <f>PLANURI!BM527</f>
        <v/>
      </c>
      <c r="Q85" t="str">
        <f>PLANURI!BN527</f>
        <v/>
      </c>
      <c r="R85" t="str">
        <f>PLANURI!BO527</f>
        <v>0</v>
      </c>
      <c r="S85" t="str">
        <f>PLANURI!BP527</f>
        <v/>
      </c>
      <c r="T85" t="str">
        <f>PLANURI!BQ527</f>
        <v/>
      </c>
      <c r="U85" t="str">
        <f>PLANURI!BR527</f>
        <v/>
      </c>
      <c r="V85" t="str">
        <f>PLANURI!BS527</f>
        <v/>
      </c>
      <c r="W85" t="str">
        <f>PLANURI!BT527</f>
        <v/>
      </c>
      <c r="X85" t="str">
        <f>PLANURI!BU527</f>
        <v/>
      </c>
      <c r="Y85" t="str">
        <f>PLANURI!BV527</f>
        <v/>
      </c>
      <c r="Z85" t="str">
        <f>PLANURI!A$4</f>
        <v>Facultatea AUTOMATICĂ ȘI CALCULATOARE</v>
      </c>
      <c r="AA85" t="str">
        <f>PLANURI!H$6</f>
        <v>ŞTIINŢE INGINEREŞTI</v>
      </c>
      <c r="AB85">
        <f>PLANURI!C$12</f>
        <v>220</v>
      </c>
      <c r="AC85" t="str">
        <f>PLANURI!H$9</f>
        <v>AUTOMATICĂ ȘI INFORMATICĂ APLICATĂ</v>
      </c>
      <c r="AD85">
        <f>PLANURI!A$12</f>
        <v>20</v>
      </c>
      <c r="AE85">
        <f>PLANURI!B$12</f>
        <v>60</v>
      </c>
      <c r="AF85">
        <f>PLANURI!D$12</f>
        <v>10</v>
      </c>
      <c r="AG85" t="str">
        <f>PLANURI!BW527</f>
        <v/>
      </c>
    </row>
    <row r="86" spans="1:33" x14ac:dyDescent="0.25">
      <c r="A86" t="str">
        <f>PLANURI!AX528</f>
        <v/>
      </c>
      <c r="B86">
        <f>PLANURI!AY528</f>
        <v>9</v>
      </c>
      <c r="C86" t="str">
        <f>PLANURI!AZ528</f>
        <v/>
      </c>
      <c r="D86" t="str">
        <f>PLANURI!BA528</f>
        <v/>
      </c>
      <c r="E86" t="str">
        <f>PLANURI!BB528</f>
        <v/>
      </c>
      <c r="F86" t="str">
        <f>PLANURI!BC528</f>
        <v/>
      </c>
      <c r="G86" t="str">
        <f>PLANURI!BD528</f>
        <v/>
      </c>
      <c r="H86">
        <f>PLANURI!WL528</f>
        <v>0</v>
      </c>
      <c r="I86" t="str">
        <f>PLANURI!BF528</f>
        <v/>
      </c>
      <c r="J86" t="str">
        <f>PLANURI!BG528</f>
        <v/>
      </c>
      <c r="K86" t="str">
        <f>PLANURI!BH528</f>
        <v/>
      </c>
      <c r="L86" t="str">
        <f>PLANURI!BI528</f>
        <v/>
      </c>
      <c r="M86" t="str">
        <f>PLANURI!BJ528</f>
        <v/>
      </c>
      <c r="N86" t="str">
        <f>PLANURI!BK528</f>
        <v/>
      </c>
      <c r="O86" t="str">
        <f>PLANURI!BL528</f>
        <v/>
      </c>
      <c r="P86" t="str">
        <f>PLANURI!BM528</f>
        <v/>
      </c>
      <c r="Q86" t="str">
        <f>PLANURI!BN528</f>
        <v/>
      </c>
      <c r="R86" t="str">
        <f>PLANURI!BO528</f>
        <v>0</v>
      </c>
      <c r="S86" t="str">
        <f>PLANURI!BP528</f>
        <v/>
      </c>
      <c r="T86" t="str">
        <f>PLANURI!BQ528</f>
        <v/>
      </c>
      <c r="U86" t="str">
        <f>PLANURI!BR528</f>
        <v/>
      </c>
      <c r="V86" t="str">
        <f>PLANURI!BS528</f>
        <v/>
      </c>
      <c r="W86" t="str">
        <f>PLANURI!BT528</f>
        <v/>
      </c>
      <c r="X86" t="str">
        <f>PLANURI!BU528</f>
        <v/>
      </c>
      <c r="Y86" t="str">
        <f>PLANURI!BV528</f>
        <v/>
      </c>
      <c r="Z86" t="str">
        <f>PLANURI!A$4</f>
        <v>Facultatea AUTOMATICĂ ȘI CALCULATOARE</v>
      </c>
      <c r="AA86" t="str">
        <f>PLANURI!H$6</f>
        <v>ŞTIINŢE INGINEREŞTI</v>
      </c>
      <c r="AB86">
        <f>PLANURI!C$12</f>
        <v>220</v>
      </c>
      <c r="AC86" t="str">
        <f>PLANURI!H$9</f>
        <v>AUTOMATICĂ ȘI INFORMATICĂ APLICATĂ</v>
      </c>
      <c r="AD86">
        <f>PLANURI!A$12</f>
        <v>20</v>
      </c>
      <c r="AE86">
        <f>PLANURI!B$12</f>
        <v>60</v>
      </c>
      <c r="AF86">
        <f>PLANURI!D$12</f>
        <v>10</v>
      </c>
      <c r="AG86" t="str">
        <f>PLANURI!BW528</f>
        <v/>
      </c>
    </row>
    <row r="87" spans="1:33" x14ac:dyDescent="0.25">
      <c r="A87" t="str">
        <f>PLANURI!AX529</f>
        <v/>
      </c>
      <c r="B87">
        <f>PLANURI!AY529</f>
        <v>10</v>
      </c>
      <c r="C87" t="str">
        <f>PLANURI!AZ529</f>
        <v/>
      </c>
      <c r="D87" t="str">
        <f>PLANURI!BA529</f>
        <v/>
      </c>
      <c r="E87" t="str">
        <f>PLANURI!BB529</f>
        <v/>
      </c>
      <c r="F87" t="str">
        <f>PLANURI!BC529</f>
        <v/>
      </c>
      <c r="G87" t="str">
        <f>PLANURI!BD529</f>
        <v/>
      </c>
      <c r="H87" t="str">
        <f>PLANURI!BE529</f>
        <v/>
      </c>
      <c r="I87" t="str">
        <f>PLANURI!BF529</f>
        <v/>
      </c>
      <c r="J87" t="str">
        <f>PLANURI!BG529</f>
        <v/>
      </c>
      <c r="K87" t="str">
        <f>PLANURI!BH529</f>
        <v/>
      </c>
      <c r="L87" t="str">
        <f>PLANURI!BI529</f>
        <v/>
      </c>
      <c r="M87" t="str">
        <f>PLANURI!BJ529</f>
        <v/>
      </c>
      <c r="N87" t="str">
        <f>PLANURI!BK529</f>
        <v/>
      </c>
      <c r="O87" t="str">
        <f>PLANURI!BL529</f>
        <v/>
      </c>
      <c r="P87" t="str">
        <f>PLANURI!BM529</f>
        <v/>
      </c>
      <c r="Q87" t="str">
        <f>PLANURI!BN529</f>
        <v/>
      </c>
      <c r="R87" t="str">
        <f>PLANURI!BO529</f>
        <v>0</v>
      </c>
      <c r="S87" t="str">
        <f>PLANURI!BP529</f>
        <v/>
      </c>
      <c r="T87" t="str">
        <f>PLANURI!BQ529</f>
        <v/>
      </c>
      <c r="U87" t="str">
        <f>PLANURI!BR529</f>
        <v/>
      </c>
      <c r="V87" t="str">
        <f>PLANURI!BS529</f>
        <v/>
      </c>
      <c r="W87" t="str">
        <f>PLANURI!BT529</f>
        <v/>
      </c>
      <c r="X87" t="str">
        <f>PLANURI!BU529</f>
        <v/>
      </c>
      <c r="Y87" t="str">
        <f>PLANURI!BV529</f>
        <v/>
      </c>
      <c r="Z87" t="str">
        <f>PLANURI!A$4</f>
        <v>Facultatea AUTOMATICĂ ȘI CALCULATOARE</v>
      </c>
      <c r="AA87" t="str">
        <f>PLANURI!H$6</f>
        <v>ŞTIINŢE INGINEREŞTI</v>
      </c>
      <c r="AB87">
        <f>PLANURI!C$12</f>
        <v>220</v>
      </c>
      <c r="AC87" t="str">
        <f>PLANURI!H$9</f>
        <v>AUTOMATICĂ ȘI INFORMATICĂ APLICATĂ</v>
      </c>
      <c r="AD87">
        <f>PLANURI!A$12</f>
        <v>20</v>
      </c>
      <c r="AE87">
        <f>PLANURI!B$12</f>
        <v>60</v>
      </c>
      <c r="AF87">
        <f>PLANURI!D$12</f>
        <v>10</v>
      </c>
      <c r="AG87" t="str">
        <f>PLANURI!BW529</f>
        <v/>
      </c>
    </row>
    <row r="88" spans="1:33" x14ac:dyDescent="0.25">
      <c r="A88" t="str">
        <f>PLANURI!AX530</f>
        <v>L021.23.07.f11-ij</v>
      </c>
      <c r="B88">
        <f>PLANURI!AY530</f>
        <v>11</v>
      </c>
      <c r="C88" t="str">
        <f>PLANURI!AZ530</f>
        <v/>
      </c>
      <c r="D88" t="str">
        <f>PLANURI!BA530</f>
        <v/>
      </c>
      <c r="E88" t="str">
        <f>PLANURI!BB530</f>
        <v/>
      </c>
      <c r="F88" t="str">
        <f>PLANURI!BC530</f>
        <v/>
      </c>
      <c r="G88" t="str">
        <f>PLANURI!BD530</f>
        <v/>
      </c>
      <c r="H88">
        <f>PLANURI!WL530</f>
        <v>0</v>
      </c>
      <c r="I88" t="str">
        <f>PLANURI!BF530</f>
        <v/>
      </c>
      <c r="J88" t="str">
        <f>PLANURI!BG530</f>
        <v/>
      </c>
      <c r="K88" t="str">
        <f>PLANURI!BH530</f>
        <v/>
      </c>
      <c r="L88" t="str">
        <f>PLANURI!BI530</f>
        <v/>
      </c>
      <c r="M88" t="str">
        <f>PLANURI!BJ530</f>
        <v/>
      </c>
      <c r="N88" t="str">
        <f>PLANURI!BK530</f>
        <v/>
      </c>
      <c r="O88" t="str">
        <f>PLANURI!BL530</f>
        <v/>
      </c>
      <c r="P88" t="str">
        <f>PLANURI!BM530</f>
        <v/>
      </c>
      <c r="Q88" t="str">
        <f>PLANURI!BN530</f>
        <v/>
      </c>
      <c r="R88" t="str">
        <f>PLANURI!BO530</f>
        <v/>
      </c>
      <c r="S88" t="str">
        <f>PLANURI!BP530</f>
        <v/>
      </c>
      <c r="T88" t="str">
        <f>PLANURI!BQ530</f>
        <v/>
      </c>
      <c r="U88" t="str">
        <f>PLANURI!BR530</f>
        <v/>
      </c>
      <c r="V88" t="str">
        <f>PLANURI!BS530</f>
        <v/>
      </c>
      <c r="W88" t="str">
        <f>PLANURI!BT530</f>
        <v/>
      </c>
      <c r="X88" t="str">
        <f>PLANURI!BU530</f>
        <v/>
      </c>
      <c r="Y88" t="str">
        <f>PLANURI!BV530</f>
        <v/>
      </c>
      <c r="Z88" t="str">
        <f>PLANURI!A$4</f>
        <v>Facultatea AUTOMATICĂ ȘI CALCULATOARE</v>
      </c>
      <c r="AA88" t="str">
        <f>PLANURI!H$6</f>
        <v>ŞTIINŢE INGINEREŞTI</v>
      </c>
      <c r="AB88">
        <f>PLANURI!C$12</f>
        <v>220</v>
      </c>
      <c r="AC88" t="str">
        <f>PLANURI!H$9</f>
        <v>AUTOMATICĂ ȘI INFORMATICĂ APLICATĂ</v>
      </c>
      <c r="AD88">
        <f>PLANURI!A$12</f>
        <v>20</v>
      </c>
      <c r="AE88">
        <f>PLANURI!B$12</f>
        <v>60</v>
      </c>
      <c r="AF88">
        <f>PLANURI!D$12</f>
        <v>10</v>
      </c>
      <c r="AG88" t="str">
        <f>PLANURI!BW530</f>
        <v/>
      </c>
    </row>
    <row r="89" spans="1:33" x14ac:dyDescent="0.25">
      <c r="A89" t="str">
        <f>PLANURI!AX531</f>
        <v>Semestrul 8</v>
      </c>
      <c r="B89">
        <f>PLANURI!AY531</f>
        <v>0</v>
      </c>
      <c r="C89">
        <f>PLANURI!AZ531</f>
        <v>0</v>
      </c>
      <c r="D89">
        <f>PLANURI!BA531</f>
        <v>0</v>
      </c>
      <c r="E89">
        <f>PLANURI!BB531</f>
        <v>0</v>
      </c>
      <c r="F89">
        <f>PLANURI!BC531</f>
        <v>0</v>
      </c>
      <c r="G89">
        <f>PLANURI!BD531</f>
        <v>0</v>
      </c>
      <c r="H89">
        <f>PLANURI!BE531</f>
        <v>0</v>
      </c>
      <c r="I89">
        <f>PLANURI!BF531</f>
        <v>0</v>
      </c>
      <c r="J89">
        <f>PLANURI!BG531</f>
        <v>0</v>
      </c>
      <c r="K89">
        <f>PLANURI!BH531</f>
        <v>0</v>
      </c>
      <c r="L89">
        <f>PLANURI!BI531</f>
        <v>0</v>
      </c>
      <c r="M89">
        <f>PLANURI!BJ531</f>
        <v>0</v>
      </c>
      <c r="N89">
        <f>PLANURI!BK531</f>
        <v>0</v>
      </c>
      <c r="O89">
        <f>PLANURI!BL531</f>
        <v>0</v>
      </c>
      <c r="P89">
        <f>PLANURI!BM531</f>
        <v>0</v>
      </c>
      <c r="Q89">
        <f>PLANURI!BN531</f>
        <v>0</v>
      </c>
      <c r="R89">
        <f>PLANURI!BO531</f>
        <v>0</v>
      </c>
      <c r="S89">
        <f>PLANURI!BP531</f>
        <v>0</v>
      </c>
      <c r="T89">
        <f>PLANURI!BQ531</f>
        <v>0</v>
      </c>
      <c r="U89">
        <f>PLANURI!BR531</f>
        <v>0</v>
      </c>
      <c r="V89">
        <f>PLANURI!BS531</f>
        <v>0</v>
      </c>
      <c r="W89">
        <f>PLANURI!BT531</f>
        <v>0</v>
      </c>
      <c r="X89">
        <f>PLANURI!BU531</f>
        <v>0</v>
      </c>
      <c r="Y89">
        <f>PLANURI!BV531</f>
        <v>0</v>
      </c>
      <c r="Z89" t="str">
        <f>PLANURI!A$4</f>
        <v>Facultatea AUTOMATICĂ ȘI CALCULATOARE</v>
      </c>
      <c r="AA89" t="str">
        <f>PLANURI!H$6</f>
        <v>ŞTIINŢE INGINEREŞTI</v>
      </c>
      <c r="AB89">
        <f>PLANURI!C$12</f>
        <v>220</v>
      </c>
      <c r="AC89" t="str">
        <f>PLANURI!H$9</f>
        <v>AUTOMATICĂ ȘI INFORMATICĂ APLICATĂ</v>
      </c>
      <c r="AD89">
        <f>PLANURI!A$12</f>
        <v>20</v>
      </c>
      <c r="AE89">
        <f>PLANURI!B$12</f>
        <v>60</v>
      </c>
      <c r="AF89">
        <f>PLANURI!D$12</f>
        <v>10</v>
      </c>
      <c r="AG89" t="str">
        <f>PLANURI!BW531</f>
        <v/>
      </c>
    </row>
    <row r="90" spans="1:33" x14ac:dyDescent="0.25">
      <c r="A90" t="str">
        <f>PLANURI!AX532</f>
        <v>L021.23.08.S1</v>
      </c>
      <c r="B90">
        <f>PLANURI!AY532</f>
        <v>1</v>
      </c>
      <c r="C90" t="str">
        <f>PLANURI!AZ532</f>
        <v>Abordări psihologice în informatică</v>
      </c>
      <c r="D90">
        <f>PLANURI!BA532</f>
        <v>4</v>
      </c>
      <c r="E90" t="str">
        <f>PLANURI!BB532</f>
        <v>8</v>
      </c>
      <c r="F90" t="str">
        <f>PLANURI!BC532</f>
        <v>D</v>
      </c>
      <c r="G90" t="str">
        <f>PLANURI!BD532</f>
        <v>DI</v>
      </c>
      <c r="H90">
        <f>PLANURI!WL532</f>
        <v>0</v>
      </c>
      <c r="I90">
        <f>PLANURI!BF532</f>
        <v>1</v>
      </c>
      <c r="J90">
        <f>PLANURI!BG532</f>
        <v>3</v>
      </c>
      <c r="K90">
        <f>PLANURI!BH532</f>
        <v>28</v>
      </c>
      <c r="L90">
        <f>PLANURI!BI532</f>
        <v>14</v>
      </c>
      <c r="M90">
        <f>PLANURI!BJ532</f>
        <v>42</v>
      </c>
      <c r="N90">
        <f>PLANURI!BK532</f>
        <v>0</v>
      </c>
      <c r="O90">
        <f>PLANURI!BL532</f>
        <v>0</v>
      </c>
      <c r="P90">
        <f>PLANURI!BM532</f>
        <v>0</v>
      </c>
      <c r="Q90">
        <f>PLANURI!BN532</f>
        <v>0</v>
      </c>
      <c r="R90" t="str">
        <f>PLANURI!BO532</f>
        <v>0</v>
      </c>
      <c r="S90">
        <f>PLANURI!BP532</f>
        <v>0</v>
      </c>
      <c r="T90">
        <f>PLANURI!BQ532</f>
        <v>4.0999999999999996</v>
      </c>
      <c r="U90">
        <f>PLANURI!BR532</f>
        <v>58</v>
      </c>
      <c r="V90">
        <f>PLANURI!BS532</f>
        <v>4</v>
      </c>
      <c r="W90" t="str">
        <f>PLANURI!BT532</f>
        <v>DS</v>
      </c>
      <c r="X90">
        <f>PLANURI!BU532</f>
        <v>7.1</v>
      </c>
      <c r="Y90">
        <f>PLANURI!BV532</f>
        <v>100</v>
      </c>
      <c r="Z90" t="str">
        <f>PLANURI!A$4</f>
        <v>Facultatea AUTOMATICĂ ȘI CALCULATOARE</v>
      </c>
      <c r="AA90" t="str">
        <f>PLANURI!H$6</f>
        <v>ŞTIINŢE INGINEREŞTI</v>
      </c>
      <c r="AB90">
        <f>PLANURI!C$12</f>
        <v>220</v>
      </c>
      <c r="AC90" t="str">
        <f>PLANURI!H$9</f>
        <v>AUTOMATICĂ ȘI INFORMATICĂ APLICATĂ</v>
      </c>
      <c r="AD90">
        <f>PLANURI!A$12</f>
        <v>20</v>
      </c>
      <c r="AE90">
        <f>PLANURI!B$12</f>
        <v>60</v>
      </c>
      <c r="AF90">
        <f>PLANURI!D$12</f>
        <v>10</v>
      </c>
      <c r="AG90" t="str">
        <f>PLANURI!BW532</f>
        <v>2026</v>
      </c>
    </row>
    <row r="91" spans="1:33" x14ac:dyDescent="0.25">
      <c r="A91" t="str">
        <f>PLANURI!AX533</f>
        <v>L021.23.08.S2-ij</v>
      </c>
      <c r="B91">
        <f>PLANURI!AY533</f>
        <v>2</v>
      </c>
      <c r="C91" t="str">
        <f>PLANURI!AZ533</f>
        <v/>
      </c>
      <c r="D91" t="str">
        <f>PLANURI!BA533</f>
        <v/>
      </c>
      <c r="E91" t="str">
        <f>PLANURI!BB533</f>
        <v/>
      </c>
      <c r="F91" t="str">
        <f>PLANURI!BC533</f>
        <v/>
      </c>
      <c r="G91" t="str">
        <f>PLANURI!BD533</f>
        <v/>
      </c>
      <c r="H91" t="str">
        <f>PLANURI!BE533</f>
        <v/>
      </c>
      <c r="I91" t="str">
        <f>PLANURI!BF533</f>
        <v/>
      </c>
      <c r="J91" t="str">
        <f>PLANURI!BG533</f>
        <v/>
      </c>
      <c r="K91" t="str">
        <f>PLANURI!BH533</f>
        <v/>
      </c>
      <c r="L91" t="str">
        <f>PLANURI!BI533</f>
        <v/>
      </c>
      <c r="M91" t="str">
        <f>PLANURI!BJ533</f>
        <v/>
      </c>
      <c r="N91" t="str">
        <f>PLANURI!BK533</f>
        <v/>
      </c>
      <c r="O91" t="str">
        <f>PLANURI!BL533</f>
        <v/>
      </c>
      <c r="P91" t="str">
        <f>PLANURI!BM533</f>
        <v/>
      </c>
      <c r="Q91" t="str">
        <f>PLANURI!BN533</f>
        <v/>
      </c>
      <c r="R91" t="str">
        <f>PLANURI!BO533</f>
        <v>0</v>
      </c>
      <c r="S91" t="str">
        <f>PLANURI!BP533</f>
        <v/>
      </c>
      <c r="T91" t="str">
        <f>PLANURI!BQ533</f>
        <v/>
      </c>
      <c r="U91" t="str">
        <f>PLANURI!BR533</f>
        <v/>
      </c>
      <c r="V91" t="str">
        <f>PLANURI!BS533</f>
        <v/>
      </c>
      <c r="W91" t="str">
        <f>PLANURI!BT533</f>
        <v/>
      </c>
      <c r="X91" t="str">
        <f>PLANURI!BU533</f>
        <v/>
      </c>
      <c r="Y91" t="str">
        <f>PLANURI!BV533</f>
        <v/>
      </c>
      <c r="Z91" t="str">
        <f>PLANURI!A$4</f>
        <v>Facultatea AUTOMATICĂ ȘI CALCULATOARE</v>
      </c>
      <c r="AA91" t="str">
        <f>PLANURI!H$6</f>
        <v>ŞTIINŢE INGINEREŞTI</v>
      </c>
      <c r="AB91">
        <f>PLANURI!C$12</f>
        <v>220</v>
      </c>
      <c r="AC91" t="str">
        <f>PLANURI!H$9</f>
        <v>AUTOMATICĂ ȘI INFORMATICĂ APLICATĂ</v>
      </c>
      <c r="AD91">
        <f>PLANURI!A$12</f>
        <v>20</v>
      </c>
      <c r="AE91">
        <f>PLANURI!B$12</f>
        <v>60</v>
      </c>
      <c r="AF91">
        <f>PLANURI!D$12</f>
        <v>10</v>
      </c>
      <c r="AG91" t="str">
        <f>PLANURI!BW533</f>
        <v/>
      </c>
    </row>
    <row r="92" spans="1:33" x14ac:dyDescent="0.25">
      <c r="A92" t="str">
        <f>PLANURI!AX534</f>
        <v>L021.23.08.S3-ij</v>
      </c>
      <c r="B92">
        <f>PLANURI!AY534</f>
        <v>3</v>
      </c>
      <c r="C92" t="str">
        <f>PLANURI!AZ534</f>
        <v/>
      </c>
      <c r="D92" t="str">
        <f>PLANURI!BA534</f>
        <v/>
      </c>
      <c r="E92" t="str">
        <f>PLANURI!BB534</f>
        <v/>
      </c>
      <c r="F92" t="str">
        <f>PLANURI!BC534</f>
        <v/>
      </c>
      <c r="G92" t="str">
        <f>PLANURI!BD534</f>
        <v/>
      </c>
      <c r="H92">
        <f>PLANURI!WL534</f>
        <v>0</v>
      </c>
      <c r="I92" t="str">
        <f>PLANURI!BF534</f>
        <v/>
      </c>
      <c r="J92" t="str">
        <f>PLANURI!BG534</f>
        <v/>
      </c>
      <c r="K92" t="str">
        <f>PLANURI!BH534</f>
        <v/>
      </c>
      <c r="L92" t="str">
        <f>PLANURI!BI534</f>
        <v/>
      </c>
      <c r="M92" t="str">
        <f>PLANURI!BJ534</f>
        <v/>
      </c>
      <c r="N92" t="str">
        <f>PLANURI!BK534</f>
        <v/>
      </c>
      <c r="O92" t="str">
        <f>PLANURI!BL534</f>
        <v/>
      </c>
      <c r="P92" t="str">
        <f>PLANURI!BM534</f>
        <v/>
      </c>
      <c r="Q92" t="str">
        <f>PLANURI!BN534</f>
        <v/>
      </c>
      <c r="R92" t="str">
        <f>PLANURI!BO534</f>
        <v>0</v>
      </c>
      <c r="S92" t="str">
        <f>PLANURI!BP534</f>
        <v/>
      </c>
      <c r="T92" t="str">
        <f>PLANURI!BQ534</f>
        <v/>
      </c>
      <c r="U92" t="str">
        <f>PLANURI!BR534</f>
        <v/>
      </c>
      <c r="V92" t="str">
        <f>PLANURI!BS534</f>
        <v/>
      </c>
      <c r="W92" t="str">
        <f>PLANURI!BT534</f>
        <v/>
      </c>
      <c r="X92" t="str">
        <f>PLANURI!BU534</f>
        <v/>
      </c>
      <c r="Y92" t="str">
        <f>PLANURI!BV534</f>
        <v/>
      </c>
      <c r="Z92" t="str">
        <f>PLANURI!A$4</f>
        <v>Facultatea AUTOMATICĂ ȘI CALCULATOARE</v>
      </c>
      <c r="AA92" t="str">
        <f>PLANURI!H$6</f>
        <v>ŞTIINŢE INGINEREŞTI</v>
      </c>
      <c r="AB92">
        <f>PLANURI!C$12</f>
        <v>220</v>
      </c>
      <c r="AC92" t="str">
        <f>PLANURI!H$9</f>
        <v>AUTOMATICĂ ȘI INFORMATICĂ APLICATĂ</v>
      </c>
      <c r="AD92">
        <f>PLANURI!A$12</f>
        <v>20</v>
      </c>
      <c r="AE92">
        <f>PLANURI!B$12</f>
        <v>60</v>
      </c>
      <c r="AF92">
        <f>PLANURI!D$12</f>
        <v>10</v>
      </c>
      <c r="AG92" t="str">
        <f>PLANURI!BW534</f>
        <v/>
      </c>
    </row>
    <row r="93" spans="1:33" x14ac:dyDescent="0.25">
      <c r="A93" t="str">
        <f>PLANURI!AX535</f>
        <v>L021.23.08.S4-ij</v>
      </c>
      <c r="B93">
        <f>PLANURI!AY535</f>
        <v>4</v>
      </c>
      <c r="C93" t="str">
        <f>PLANURI!AZ535</f>
        <v/>
      </c>
      <c r="D93" t="str">
        <f>PLANURI!BA535</f>
        <v/>
      </c>
      <c r="E93" t="str">
        <f>PLANURI!BB535</f>
        <v/>
      </c>
      <c r="F93" t="str">
        <f>PLANURI!BC535</f>
        <v/>
      </c>
      <c r="G93" t="str">
        <f>PLANURI!BD535</f>
        <v/>
      </c>
      <c r="H93" t="str">
        <f>PLANURI!BE535</f>
        <v/>
      </c>
      <c r="I93" t="str">
        <f>PLANURI!BF535</f>
        <v/>
      </c>
      <c r="J93" t="str">
        <f>PLANURI!BG535</f>
        <v/>
      </c>
      <c r="K93" t="str">
        <f>PLANURI!BH535</f>
        <v/>
      </c>
      <c r="L93" t="str">
        <f>PLANURI!BI535</f>
        <v/>
      </c>
      <c r="M93" t="str">
        <f>PLANURI!BJ535</f>
        <v/>
      </c>
      <c r="N93" t="str">
        <f>PLANURI!BK535</f>
        <v/>
      </c>
      <c r="O93" t="str">
        <f>PLANURI!BL535</f>
        <v/>
      </c>
      <c r="P93" t="str">
        <f>PLANURI!BM535</f>
        <v/>
      </c>
      <c r="Q93" t="str">
        <f>PLANURI!BN535</f>
        <v/>
      </c>
      <c r="R93" t="str">
        <f>PLANURI!BO535</f>
        <v>0</v>
      </c>
      <c r="S93" t="str">
        <f>PLANURI!BP535</f>
        <v/>
      </c>
      <c r="T93" t="str">
        <f>PLANURI!BQ535</f>
        <v/>
      </c>
      <c r="U93" t="str">
        <f>PLANURI!BR535</f>
        <v/>
      </c>
      <c r="V93" t="str">
        <f>PLANURI!BS535</f>
        <v/>
      </c>
      <c r="W93" t="str">
        <f>PLANURI!BT535</f>
        <v/>
      </c>
      <c r="X93" t="str">
        <f>PLANURI!BU535</f>
        <v/>
      </c>
      <c r="Y93" t="str">
        <f>PLANURI!BV535</f>
        <v/>
      </c>
      <c r="Z93" t="str">
        <f>PLANURI!A$4</f>
        <v>Facultatea AUTOMATICĂ ȘI CALCULATOARE</v>
      </c>
      <c r="AA93" t="str">
        <f>PLANURI!H$6</f>
        <v>ŞTIINŢE INGINEREŞTI</v>
      </c>
      <c r="AB93">
        <f>PLANURI!C$12</f>
        <v>220</v>
      </c>
      <c r="AC93" t="str">
        <f>PLANURI!H$9</f>
        <v>AUTOMATICĂ ȘI INFORMATICĂ APLICATĂ</v>
      </c>
      <c r="AD93">
        <f>PLANURI!A$12</f>
        <v>20</v>
      </c>
      <c r="AE93">
        <f>PLANURI!B$12</f>
        <v>60</v>
      </c>
      <c r="AF93">
        <f>PLANURI!D$12</f>
        <v>10</v>
      </c>
      <c r="AG93" t="str">
        <f>PLANURI!BW535</f>
        <v/>
      </c>
    </row>
    <row r="94" spans="1:33" x14ac:dyDescent="0.25">
      <c r="A94" t="str">
        <f>PLANURI!AX536</f>
        <v>L021.23.08.S5-ij</v>
      </c>
      <c r="B94">
        <f>PLANURI!AY536</f>
        <v>5</v>
      </c>
      <c r="C94" t="str">
        <f>PLANURI!AZ536</f>
        <v/>
      </c>
      <c r="D94" t="str">
        <f>PLANURI!BA536</f>
        <v/>
      </c>
      <c r="E94" t="str">
        <f>PLANURI!BB536</f>
        <v/>
      </c>
      <c r="F94" t="str">
        <f>PLANURI!BC536</f>
        <v/>
      </c>
      <c r="G94" t="str">
        <f>PLANURI!BD536</f>
        <v/>
      </c>
      <c r="H94">
        <f>PLANURI!WL536</f>
        <v>0</v>
      </c>
      <c r="I94" t="str">
        <f>PLANURI!BF536</f>
        <v/>
      </c>
      <c r="J94" t="str">
        <f>PLANURI!BG536</f>
        <v/>
      </c>
      <c r="K94" t="str">
        <f>PLANURI!BH536</f>
        <v/>
      </c>
      <c r="L94" t="str">
        <f>PLANURI!BI536</f>
        <v/>
      </c>
      <c r="M94" t="str">
        <f>PLANURI!BJ536</f>
        <v/>
      </c>
      <c r="N94" t="str">
        <f>PLANURI!BK536</f>
        <v/>
      </c>
      <c r="O94" t="str">
        <f>PLANURI!BL536</f>
        <v/>
      </c>
      <c r="P94" t="str">
        <f>PLANURI!BM536</f>
        <v/>
      </c>
      <c r="Q94" t="str">
        <f>PLANURI!BN536</f>
        <v/>
      </c>
      <c r="R94" t="str">
        <f>PLANURI!BO536</f>
        <v>0</v>
      </c>
      <c r="S94" t="str">
        <f>PLANURI!BP536</f>
        <v/>
      </c>
      <c r="T94" t="str">
        <f>PLANURI!BQ536</f>
        <v/>
      </c>
      <c r="U94" t="str">
        <f>PLANURI!BR536</f>
        <v/>
      </c>
      <c r="V94" t="str">
        <f>PLANURI!BS536</f>
        <v/>
      </c>
      <c r="W94" t="str">
        <f>PLANURI!BT536</f>
        <v/>
      </c>
      <c r="X94" t="str">
        <f>PLANURI!BU536</f>
        <v/>
      </c>
      <c r="Y94" t="str">
        <f>PLANURI!BV536</f>
        <v/>
      </c>
      <c r="Z94" t="str">
        <f>PLANURI!A$4</f>
        <v>Facultatea AUTOMATICĂ ȘI CALCULATOARE</v>
      </c>
      <c r="AA94" t="str">
        <f>PLANURI!H$6</f>
        <v>ŞTIINŢE INGINEREŞTI</v>
      </c>
      <c r="AB94">
        <f>PLANURI!C$12</f>
        <v>220</v>
      </c>
      <c r="AC94" t="str">
        <f>PLANURI!H$9</f>
        <v>AUTOMATICĂ ȘI INFORMATICĂ APLICATĂ</v>
      </c>
      <c r="AD94">
        <f>PLANURI!A$12</f>
        <v>20</v>
      </c>
      <c r="AE94">
        <f>PLANURI!B$12</f>
        <v>60</v>
      </c>
      <c r="AF94">
        <f>PLANURI!D$12</f>
        <v>10</v>
      </c>
      <c r="AG94" t="str">
        <f>PLANURI!BW536</f>
        <v/>
      </c>
    </row>
    <row r="95" spans="1:33" x14ac:dyDescent="0.25">
      <c r="A95" t="str">
        <f>PLANURI!AX537</f>
        <v>L021.23.08.S6</v>
      </c>
      <c r="B95">
        <f>PLANURI!AY537</f>
        <v>6</v>
      </c>
      <c r="C95" t="str">
        <f>PLANURI!AZ537</f>
        <v/>
      </c>
      <c r="D95" t="str">
        <f>PLANURI!BA537</f>
        <v/>
      </c>
      <c r="E95" t="str">
        <f>PLANURI!BB537</f>
        <v/>
      </c>
      <c r="F95" t="str">
        <f>PLANURI!BC537</f>
        <v/>
      </c>
      <c r="G95" t="str">
        <f>PLANURI!BD537</f>
        <v/>
      </c>
      <c r="H95" t="str">
        <f>PLANURI!BE537</f>
        <v/>
      </c>
      <c r="I95" t="str">
        <f>PLANURI!BF537</f>
        <v/>
      </c>
      <c r="J95" t="str">
        <f>PLANURI!BG537</f>
        <v/>
      </c>
      <c r="K95" t="str">
        <f>PLANURI!BH537</f>
        <v/>
      </c>
      <c r="L95" t="str">
        <f>PLANURI!BI537</f>
        <v/>
      </c>
      <c r="M95" t="str">
        <f>PLANURI!BJ537</f>
        <v/>
      </c>
      <c r="N95" t="str">
        <f>PLANURI!BK537</f>
        <v/>
      </c>
      <c r="O95" t="str">
        <f>PLANURI!BL537</f>
        <v/>
      </c>
      <c r="P95" t="str">
        <f>PLANURI!BM537</f>
        <v/>
      </c>
      <c r="Q95" t="str">
        <f>PLANURI!BN537</f>
        <v/>
      </c>
      <c r="R95" t="str">
        <f>PLANURI!BO537</f>
        <v>0</v>
      </c>
      <c r="S95" t="str">
        <f>PLANURI!BP537</f>
        <v/>
      </c>
      <c r="T95" t="str">
        <f>PLANURI!BQ537</f>
        <v/>
      </c>
      <c r="U95" t="str">
        <f>PLANURI!BR537</f>
        <v/>
      </c>
      <c r="V95" t="str">
        <f>PLANURI!BS537</f>
        <v/>
      </c>
      <c r="W95" t="str">
        <f>PLANURI!BT537</f>
        <v/>
      </c>
      <c r="X95" t="str">
        <f>PLANURI!BU537</f>
        <v/>
      </c>
      <c r="Y95" t="str">
        <f>PLANURI!BV537</f>
        <v/>
      </c>
      <c r="Z95" t="str">
        <f>PLANURI!A$4</f>
        <v>Facultatea AUTOMATICĂ ȘI CALCULATOARE</v>
      </c>
      <c r="AA95" t="str">
        <f>PLANURI!H$6</f>
        <v>ŞTIINŢE INGINEREŞTI</v>
      </c>
      <c r="AB95">
        <f>PLANURI!C$12</f>
        <v>220</v>
      </c>
      <c r="AC95" t="str">
        <f>PLANURI!H$9</f>
        <v>AUTOMATICĂ ȘI INFORMATICĂ APLICATĂ</v>
      </c>
      <c r="AD95">
        <f>PLANURI!A$12</f>
        <v>20</v>
      </c>
      <c r="AE95">
        <f>PLANURI!B$12</f>
        <v>60</v>
      </c>
      <c r="AF95">
        <f>PLANURI!D$12</f>
        <v>10</v>
      </c>
      <c r="AG95" t="str">
        <f>PLANURI!BW537</f>
        <v/>
      </c>
    </row>
    <row r="96" spans="1:33" x14ac:dyDescent="0.25">
      <c r="A96" t="str">
        <f>PLANURI!AX538</f>
        <v>L021.23.08.S7</v>
      </c>
      <c r="B96">
        <f>PLANURI!AY538</f>
        <v>7</v>
      </c>
      <c r="C96" t="str">
        <f>PLANURI!AZ538</f>
        <v>Elaborare proiect de diplomă</v>
      </c>
      <c r="D96">
        <f>PLANURI!BA538</f>
        <v>4</v>
      </c>
      <c r="E96" t="str">
        <f>PLANURI!BB538</f>
        <v>8</v>
      </c>
      <c r="F96" t="str">
        <f>PLANURI!BC538</f>
        <v>D</v>
      </c>
      <c r="G96" t="str">
        <f>PLANURI!BD538</f>
        <v>DI</v>
      </c>
      <c r="H96">
        <f>PLANURI!WL538</f>
        <v>0</v>
      </c>
      <c r="I96" t="e">
        <f>PLANURI!BF538</f>
        <v>#VALUE!</v>
      </c>
      <c r="J96" t="e">
        <f>PLANURI!BG538</f>
        <v>#VALUE!</v>
      </c>
      <c r="K96" t="str">
        <f>PLANURI!BH538</f>
        <v/>
      </c>
      <c r="L96" t="str">
        <f>PLANURI!BI538</f>
        <v/>
      </c>
      <c r="M96" t="e">
        <f>PLANURI!BJ538</f>
        <v>#VALUE!</v>
      </c>
      <c r="N96">
        <f>PLANURI!BK538</f>
        <v>0</v>
      </c>
      <c r="O96">
        <f>PLANURI!BL538</f>
        <v>11</v>
      </c>
      <c r="P96">
        <f>PLANURI!BM538</f>
        <v>11</v>
      </c>
      <c r="Q96">
        <f>PLANURI!BN538</f>
        <v>0</v>
      </c>
      <c r="R96">
        <f>PLANURI!BO538</f>
        <v>154</v>
      </c>
      <c r="S96">
        <f>PLANURI!BP538</f>
        <v>154</v>
      </c>
      <c r="T96">
        <f>PLANURI!BQ538</f>
        <v>1.5</v>
      </c>
      <c r="U96">
        <f>PLANURI!BR538</f>
        <v>21</v>
      </c>
      <c r="V96">
        <f>PLANURI!BS538</f>
        <v>7</v>
      </c>
      <c r="W96" t="str">
        <f>PLANURI!BT538</f>
        <v>DS</v>
      </c>
      <c r="X96" t="e">
        <f>PLANURI!BU538</f>
        <v>#VALUE!</v>
      </c>
      <c r="Y96" t="e">
        <f>PLANURI!BV538</f>
        <v>#VALUE!</v>
      </c>
      <c r="Z96" t="str">
        <f>PLANURI!A$4</f>
        <v>Facultatea AUTOMATICĂ ȘI CALCULATOARE</v>
      </c>
      <c r="AA96" t="str">
        <f>PLANURI!H$6</f>
        <v>ŞTIINŢE INGINEREŞTI</v>
      </c>
      <c r="AB96">
        <f>PLANURI!C$12</f>
        <v>220</v>
      </c>
      <c r="AC96" t="str">
        <f>PLANURI!H$9</f>
        <v>AUTOMATICĂ ȘI INFORMATICĂ APLICATĂ</v>
      </c>
      <c r="AD96">
        <f>PLANURI!A$12</f>
        <v>20</v>
      </c>
      <c r="AE96">
        <f>PLANURI!B$12</f>
        <v>60</v>
      </c>
      <c r="AF96">
        <f>PLANURI!D$12</f>
        <v>10</v>
      </c>
      <c r="AG96" t="str">
        <f>PLANURI!BW538</f>
        <v>2026</v>
      </c>
    </row>
    <row r="97" spans="1:33" x14ac:dyDescent="0.25">
      <c r="A97" t="str">
        <f>PLANURI!AX539</f>
        <v>L021.23.08.8</v>
      </c>
      <c r="B97">
        <f>PLANURI!AY539</f>
        <v>8</v>
      </c>
      <c r="C97" t="str">
        <f>PLANURI!AZ539</f>
        <v/>
      </c>
      <c r="D97" t="str">
        <f>PLANURI!BA539</f>
        <v/>
      </c>
      <c r="E97" t="str">
        <f>PLANURI!BB539</f>
        <v/>
      </c>
      <c r="F97" t="str">
        <f>PLANURI!BC539</f>
        <v/>
      </c>
      <c r="G97" t="str">
        <f>PLANURI!BD539</f>
        <v/>
      </c>
      <c r="H97" t="str">
        <f>PLANURI!BE539</f>
        <v/>
      </c>
      <c r="I97" t="str">
        <f>PLANURI!BF539</f>
        <v/>
      </c>
      <c r="J97" t="str">
        <f>PLANURI!BG539</f>
        <v/>
      </c>
      <c r="K97" t="str">
        <f>PLANURI!BH539</f>
        <v/>
      </c>
      <c r="L97" t="str">
        <f>PLANURI!BI539</f>
        <v/>
      </c>
      <c r="M97" t="str">
        <f>PLANURI!BJ539</f>
        <v/>
      </c>
      <c r="N97" t="str">
        <f>PLANURI!BK539</f>
        <v/>
      </c>
      <c r="O97" t="str">
        <f>PLANURI!BL539</f>
        <v/>
      </c>
      <c r="P97" t="str">
        <f>PLANURI!BM539</f>
        <v/>
      </c>
      <c r="Q97" t="str">
        <f>PLANURI!BN539</f>
        <v/>
      </c>
      <c r="R97" t="str">
        <f>PLANURI!BO539</f>
        <v>0</v>
      </c>
      <c r="S97" t="str">
        <f>PLANURI!BP539</f>
        <v/>
      </c>
      <c r="T97" t="str">
        <f>PLANURI!BQ539</f>
        <v/>
      </c>
      <c r="U97" t="str">
        <f>PLANURI!BR539</f>
        <v/>
      </c>
      <c r="V97" t="str">
        <f>PLANURI!BS539</f>
        <v/>
      </c>
      <c r="W97" t="str">
        <f>PLANURI!BT539</f>
        <v/>
      </c>
      <c r="X97" t="str">
        <f>PLANURI!BU539</f>
        <v/>
      </c>
      <c r="Y97" t="str">
        <f>PLANURI!BV539</f>
        <v/>
      </c>
      <c r="Z97" t="str">
        <f>PLANURI!A$4</f>
        <v>Facultatea AUTOMATICĂ ȘI CALCULATOARE</v>
      </c>
      <c r="AA97" t="str">
        <f>PLANURI!H$6</f>
        <v>ŞTIINŢE INGINEREŞTI</v>
      </c>
      <c r="AB97">
        <f>PLANURI!C$12</f>
        <v>220</v>
      </c>
      <c r="AC97" t="str">
        <f>PLANURI!H$9</f>
        <v>AUTOMATICĂ ȘI INFORMATICĂ APLICATĂ</v>
      </c>
      <c r="AD97">
        <f>PLANURI!A$12</f>
        <v>20</v>
      </c>
      <c r="AE97">
        <f>PLANURI!B$12</f>
        <v>60</v>
      </c>
      <c r="AF97">
        <f>PLANURI!D$12</f>
        <v>10</v>
      </c>
      <c r="AG97" t="str">
        <f>PLANURI!BW539</f>
        <v/>
      </c>
    </row>
    <row r="98" spans="1:33" x14ac:dyDescent="0.25">
      <c r="A98" t="str">
        <f>PLANURI!AX540</f>
        <v/>
      </c>
      <c r="B98">
        <f>PLANURI!AY540</f>
        <v>9</v>
      </c>
      <c r="C98" t="str">
        <f>PLANURI!AZ540</f>
        <v/>
      </c>
      <c r="D98" t="str">
        <f>PLANURI!BA540</f>
        <v/>
      </c>
      <c r="E98" t="str">
        <f>PLANURI!BB540</f>
        <v/>
      </c>
      <c r="F98" t="str">
        <f>PLANURI!BC540</f>
        <v/>
      </c>
      <c r="G98" t="str">
        <f>PLANURI!BD540</f>
        <v/>
      </c>
      <c r="H98">
        <f>PLANURI!WL540</f>
        <v>0</v>
      </c>
      <c r="I98" t="str">
        <f>PLANURI!BF540</f>
        <v/>
      </c>
      <c r="J98" t="str">
        <f>PLANURI!BG540</f>
        <v/>
      </c>
      <c r="K98" t="str">
        <f>PLANURI!BH540</f>
        <v/>
      </c>
      <c r="L98" t="str">
        <f>PLANURI!BI540</f>
        <v/>
      </c>
      <c r="M98" t="str">
        <f>PLANURI!BJ540</f>
        <v/>
      </c>
      <c r="N98" t="str">
        <f>PLANURI!BK540</f>
        <v/>
      </c>
      <c r="O98" t="str">
        <f>PLANURI!BL540</f>
        <v/>
      </c>
      <c r="P98" t="str">
        <f>PLANURI!BM540</f>
        <v/>
      </c>
      <c r="Q98" t="str">
        <f>PLANURI!BN540</f>
        <v/>
      </c>
      <c r="R98" t="str">
        <f>PLANURI!BO540</f>
        <v>0</v>
      </c>
      <c r="S98" t="str">
        <f>PLANURI!BP540</f>
        <v/>
      </c>
      <c r="T98" t="str">
        <f>PLANURI!BQ540</f>
        <v/>
      </c>
      <c r="U98" t="str">
        <f>PLANURI!BR540</f>
        <v/>
      </c>
      <c r="V98" t="str">
        <f>PLANURI!BS540</f>
        <v/>
      </c>
      <c r="W98" t="str">
        <f>PLANURI!BT540</f>
        <v/>
      </c>
      <c r="X98" t="str">
        <f>PLANURI!BU540</f>
        <v/>
      </c>
      <c r="Y98" t="str">
        <f>PLANURI!BV540</f>
        <v/>
      </c>
      <c r="Z98" t="str">
        <f>PLANURI!A$4</f>
        <v>Facultatea AUTOMATICĂ ȘI CALCULATOARE</v>
      </c>
      <c r="AA98" t="str">
        <f>PLANURI!H$6</f>
        <v>ŞTIINŢE INGINEREŞTI</v>
      </c>
      <c r="AB98">
        <f>PLANURI!C$12</f>
        <v>220</v>
      </c>
      <c r="AC98" t="str">
        <f>PLANURI!H$9</f>
        <v>AUTOMATICĂ ȘI INFORMATICĂ APLICATĂ</v>
      </c>
      <c r="AD98">
        <f>PLANURI!A$12</f>
        <v>20</v>
      </c>
      <c r="AE98">
        <f>PLANURI!B$12</f>
        <v>60</v>
      </c>
      <c r="AF98">
        <f>PLANURI!D$12</f>
        <v>10</v>
      </c>
      <c r="AG98" t="str">
        <f>PLANURI!BW540</f>
        <v/>
      </c>
    </row>
    <row r="99" spans="1:33" x14ac:dyDescent="0.25">
      <c r="A99" t="str">
        <f>PLANURI!AX541</f>
        <v/>
      </c>
      <c r="B99">
        <f>PLANURI!AY541</f>
        <v>10</v>
      </c>
      <c r="C99" t="str">
        <f>PLANURI!AZ541</f>
        <v/>
      </c>
      <c r="D99" t="str">
        <f>PLANURI!BA541</f>
        <v/>
      </c>
      <c r="E99" t="str">
        <f>PLANURI!BB541</f>
        <v/>
      </c>
      <c r="F99" t="str">
        <f>PLANURI!BC541</f>
        <v/>
      </c>
      <c r="G99" t="str">
        <f>PLANURI!BD541</f>
        <v/>
      </c>
      <c r="H99" t="str">
        <f>PLANURI!BE541</f>
        <v/>
      </c>
      <c r="I99" t="str">
        <f>PLANURI!BF541</f>
        <v/>
      </c>
      <c r="J99" t="str">
        <f>PLANURI!BG541</f>
        <v/>
      </c>
      <c r="K99" t="str">
        <f>PLANURI!BH541</f>
        <v/>
      </c>
      <c r="L99" t="str">
        <f>PLANURI!BI541</f>
        <v/>
      </c>
      <c r="M99" t="str">
        <f>PLANURI!BJ541</f>
        <v/>
      </c>
      <c r="N99" t="str">
        <f>PLANURI!BK541</f>
        <v/>
      </c>
      <c r="O99" t="str">
        <f>PLANURI!BL541</f>
        <v/>
      </c>
      <c r="P99" t="str">
        <f>PLANURI!BM541</f>
        <v/>
      </c>
      <c r="Q99" t="str">
        <f>PLANURI!BN541</f>
        <v/>
      </c>
      <c r="R99" t="str">
        <f>PLANURI!BO541</f>
        <v>0</v>
      </c>
      <c r="S99" t="str">
        <f>PLANURI!BP541</f>
        <v/>
      </c>
      <c r="T99" t="str">
        <f>PLANURI!BQ541</f>
        <v/>
      </c>
      <c r="U99" t="str">
        <f>PLANURI!BR541</f>
        <v/>
      </c>
      <c r="V99" t="str">
        <f>PLANURI!BS541</f>
        <v/>
      </c>
      <c r="W99" t="str">
        <f>PLANURI!BT541</f>
        <v/>
      </c>
      <c r="X99" t="str">
        <f>PLANURI!BU541</f>
        <v/>
      </c>
      <c r="Y99" t="str">
        <f>PLANURI!BV541</f>
        <v/>
      </c>
      <c r="Z99" t="str">
        <f>PLANURI!A$4</f>
        <v>Facultatea AUTOMATICĂ ȘI CALCULATOARE</v>
      </c>
      <c r="AA99" t="str">
        <f>PLANURI!H$6</f>
        <v>ŞTIINŢE INGINEREŞTI</v>
      </c>
      <c r="AB99">
        <f>PLANURI!C$12</f>
        <v>220</v>
      </c>
      <c r="AC99" t="str">
        <f>PLANURI!H$9</f>
        <v>AUTOMATICĂ ȘI INFORMATICĂ APLICATĂ</v>
      </c>
      <c r="AD99">
        <f>PLANURI!A$12</f>
        <v>20</v>
      </c>
      <c r="AE99">
        <f>PLANURI!B$12</f>
        <v>60</v>
      </c>
      <c r="AF99">
        <f>PLANURI!D$12</f>
        <v>10</v>
      </c>
      <c r="AG99" t="str">
        <f>PLANURI!BW541</f>
        <v/>
      </c>
    </row>
    <row r="100" spans="1:33" x14ac:dyDescent="0.25">
      <c r="A100" t="str">
        <f>PLANURI!AX542</f>
        <v>L021.23.08.f11-ij</v>
      </c>
      <c r="B100">
        <f>PLANURI!AY542</f>
        <v>11</v>
      </c>
      <c r="C100" t="str">
        <f>PLANURI!AZ542</f>
        <v/>
      </c>
      <c r="D100" t="str">
        <f>PLANURI!BA542</f>
        <v/>
      </c>
      <c r="E100" t="str">
        <f>PLANURI!BB542</f>
        <v/>
      </c>
      <c r="F100" t="str">
        <f>PLANURI!BC542</f>
        <v/>
      </c>
      <c r="G100" t="str">
        <f>PLANURI!BD542</f>
        <v/>
      </c>
      <c r="H100">
        <f>PLANURI!WL542</f>
        <v>0</v>
      </c>
      <c r="I100" t="str">
        <f>PLANURI!BF542</f>
        <v/>
      </c>
      <c r="J100" t="str">
        <f>PLANURI!BG542</f>
        <v/>
      </c>
      <c r="K100" t="str">
        <f>PLANURI!BH542</f>
        <v/>
      </c>
      <c r="L100" t="str">
        <f>PLANURI!BI542</f>
        <v/>
      </c>
      <c r="M100" t="str">
        <f>PLANURI!BJ542</f>
        <v/>
      </c>
      <c r="N100" t="str">
        <f>PLANURI!BK542</f>
        <v/>
      </c>
      <c r="O100" t="str">
        <f>PLANURI!BL542</f>
        <v/>
      </c>
      <c r="P100" t="str">
        <f>PLANURI!BM542</f>
        <v/>
      </c>
      <c r="Q100" t="str">
        <f>PLANURI!BN542</f>
        <v/>
      </c>
      <c r="R100" t="str">
        <f>PLANURI!BO542</f>
        <v>0</v>
      </c>
      <c r="S100" t="str">
        <f>PLANURI!BP542</f>
        <v/>
      </c>
      <c r="T100" t="str">
        <f>PLANURI!BQ542</f>
        <v/>
      </c>
      <c r="U100" t="str">
        <f>PLANURI!BR542</f>
        <v/>
      </c>
      <c r="V100" t="str">
        <f>PLANURI!BS542</f>
        <v/>
      </c>
      <c r="W100" t="str">
        <f>PLANURI!BT542</f>
        <v/>
      </c>
      <c r="X100" t="str">
        <f>PLANURI!BU542</f>
        <v/>
      </c>
      <c r="Y100" t="str">
        <f>PLANURI!BV542</f>
        <v/>
      </c>
      <c r="Z100" t="str">
        <f>PLANURI!A$4</f>
        <v>Facultatea AUTOMATICĂ ȘI CALCULATOARE</v>
      </c>
      <c r="AA100" t="str">
        <f>PLANURI!H$6</f>
        <v>ŞTIINŢE INGINEREŞTI</v>
      </c>
      <c r="AB100">
        <f>PLANURI!C$12</f>
        <v>220</v>
      </c>
      <c r="AC100" t="str">
        <f>PLANURI!H$9</f>
        <v>AUTOMATICĂ ȘI INFORMATICĂ APLICATĂ</v>
      </c>
      <c r="AD100">
        <f>PLANURI!A$12</f>
        <v>20</v>
      </c>
      <c r="AE100">
        <f>PLANURI!B$12</f>
        <v>60</v>
      </c>
      <c r="AF100">
        <f>PLANURI!D$12</f>
        <v>10</v>
      </c>
      <c r="AG100" t="str">
        <f>PLANURI!BW542</f>
        <v/>
      </c>
    </row>
    <row r="101" spans="1:33" x14ac:dyDescent="0.25">
      <c r="A101">
        <f>PLANURI!AX543</f>
        <v>0</v>
      </c>
      <c r="B101">
        <f>PLANURI!AY543</f>
        <v>0</v>
      </c>
      <c r="C101">
        <f>PLANURI!AZ543</f>
        <v>0</v>
      </c>
      <c r="D101">
        <f>PLANURI!BA543</f>
        <v>0</v>
      </c>
      <c r="E101">
        <f>PLANURI!BB543</f>
        <v>0</v>
      </c>
      <c r="F101">
        <f>PLANURI!BC543</f>
        <v>0</v>
      </c>
      <c r="G101">
        <f>PLANURI!BD543</f>
        <v>0</v>
      </c>
      <c r="H101">
        <f>PLANURI!BE543</f>
        <v>0</v>
      </c>
      <c r="I101">
        <f>PLANURI!BF543</f>
        <v>0</v>
      </c>
      <c r="J101">
        <f>PLANURI!BG543</f>
        <v>0</v>
      </c>
      <c r="K101">
        <f>PLANURI!BH543</f>
        <v>0</v>
      </c>
      <c r="L101">
        <f>PLANURI!BI543</f>
        <v>0</v>
      </c>
      <c r="M101">
        <f>PLANURI!BJ543</f>
        <v>0</v>
      </c>
      <c r="N101">
        <f>PLANURI!BK543</f>
        <v>0</v>
      </c>
      <c r="O101">
        <f>PLANURI!BL543</f>
        <v>0</v>
      </c>
      <c r="P101">
        <f>PLANURI!BM543</f>
        <v>0</v>
      </c>
      <c r="Q101">
        <f>PLANURI!BN543</f>
        <v>0</v>
      </c>
      <c r="R101">
        <f>PLANURI!BO543</f>
        <v>0</v>
      </c>
      <c r="S101">
        <f>PLANURI!BP543</f>
        <v>0</v>
      </c>
      <c r="T101">
        <f>PLANURI!BQ543</f>
        <v>0</v>
      </c>
      <c r="U101">
        <f>PLANURI!BR543</f>
        <v>0</v>
      </c>
      <c r="V101">
        <f>PLANURI!BS543</f>
        <v>11</v>
      </c>
      <c r="W101">
        <f>PLANURI!BT543</f>
        <v>0</v>
      </c>
      <c r="X101">
        <f>PLANURI!BU543</f>
        <v>0</v>
      </c>
      <c r="Y101">
        <f>PLANURI!BV543</f>
        <v>0</v>
      </c>
      <c r="Z101" t="str">
        <f>PLANURI!A$4</f>
        <v>Facultatea AUTOMATICĂ ȘI CALCULATOARE</v>
      </c>
      <c r="AA101" t="str">
        <f>PLANURI!H$6</f>
        <v>ŞTIINŢE INGINEREŞTI</v>
      </c>
      <c r="AB101">
        <f>PLANURI!C$12</f>
        <v>220</v>
      </c>
      <c r="AC101" t="str">
        <f>PLANURI!H$9</f>
        <v>AUTOMATICĂ ȘI INFORMATICĂ APLICATĂ</v>
      </c>
      <c r="AD101">
        <f>PLANURI!A$12</f>
        <v>20</v>
      </c>
      <c r="AE101">
        <f>PLANURI!B$12</f>
        <v>60</v>
      </c>
      <c r="AF101">
        <f>PLANURI!D$12</f>
        <v>10</v>
      </c>
      <c r="AG101" t="str">
        <f>PLANURI!BW543</f>
        <v/>
      </c>
    </row>
    <row r="102" spans="1:33" x14ac:dyDescent="0.25">
      <c r="A102" t="str">
        <f>PLANURI!AX544</f>
        <v>Optionale</v>
      </c>
      <c r="B102">
        <f>PLANURI!AY544</f>
        <v>0</v>
      </c>
      <c r="C102">
        <f>PLANURI!AZ544</f>
        <v>0</v>
      </c>
      <c r="D102">
        <f>PLANURI!BA544</f>
        <v>0</v>
      </c>
      <c r="E102">
        <f>PLANURI!BB544</f>
        <v>0</v>
      </c>
      <c r="F102">
        <f>PLANURI!BC544</f>
        <v>0</v>
      </c>
      <c r="G102">
        <f>PLANURI!BD544</f>
        <v>0</v>
      </c>
      <c r="H102">
        <f>PLANURI!WL544</f>
        <v>0</v>
      </c>
      <c r="I102">
        <f>PLANURI!BF544</f>
        <v>0</v>
      </c>
      <c r="J102">
        <f>PLANURI!BG544</f>
        <v>0</v>
      </c>
      <c r="K102">
        <f>PLANURI!BH544</f>
        <v>0</v>
      </c>
      <c r="L102">
        <f>PLANURI!BI544</f>
        <v>0</v>
      </c>
      <c r="M102">
        <f>PLANURI!BJ544</f>
        <v>0</v>
      </c>
      <c r="N102">
        <f>PLANURI!BK544</f>
        <v>0</v>
      </c>
      <c r="O102">
        <f>PLANURI!BL544</f>
        <v>0</v>
      </c>
      <c r="P102">
        <f>PLANURI!BM544</f>
        <v>0</v>
      </c>
      <c r="Q102">
        <f>PLANURI!BN544</f>
        <v>0</v>
      </c>
      <c r="R102">
        <f>PLANURI!BO544</f>
        <v>0</v>
      </c>
      <c r="S102">
        <f>PLANURI!BP544</f>
        <v>0</v>
      </c>
      <c r="T102">
        <f>PLANURI!BQ544</f>
        <v>0</v>
      </c>
      <c r="U102">
        <f>PLANURI!BR544</f>
        <v>0</v>
      </c>
      <c r="V102">
        <f>PLANURI!BS544</f>
        <v>0</v>
      </c>
      <c r="W102">
        <f>PLANURI!BT544</f>
        <v>0</v>
      </c>
      <c r="X102">
        <f>PLANURI!BU544</f>
        <v>0</v>
      </c>
      <c r="Y102">
        <f>PLANURI!BV544</f>
        <v>0</v>
      </c>
      <c r="Z102" t="str">
        <f>PLANURI!A$4</f>
        <v>Facultatea AUTOMATICĂ ȘI CALCULATOARE</v>
      </c>
      <c r="AA102" t="str">
        <f>PLANURI!H$6</f>
        <v>ŞTIINŢE INGINEREŞTI</v>
      </c>
      <c r="AB102">
        <f>PLANURI!C$12</f>
        <v>220</v>
      </c>
      <c r="AC102" t="str">
        <f>PLANURI!H$9</f>
        <v>AUTOMATICĂ ȘI INFORMATICĂ APLICATĂ</v>
      </c>
      <c r="AD102">
        <f>PLANURI!A$12</f>
        <v>20</v>
      </c>
      <c r="AE102">
        <f>PLANURI!B$12</f>
        <v>60</v>
      </c>
      <c r="AF102">
        <f>PLANURI!D$12</f>
        <v>10</v>
      </c>
      <c r="AG102" t="str">
        <f>PLANURI!BW544</f>
        <v/>
      </c>
    </row>
    <row r="103" spans="1:33" x14ac:dyDescent="0.25">
      <c r="A103" t="str">
        <f>PLANURI!AX545</f>
        <v>Semestrul 1</v>
      </c>
      <c r="B103">
        <f>PLANURI!AY545</f>
        <v>0</v>
      </c>
      <c r="C103">
        <f>PLANURI!AZ545</f>
        <v>0</v>
      </c>
      <c r="D103">
        <f>PLANURI!BA545</f>
        <v>0</v>
      </c>
      <c r="E103">
        <f>PLANURI!BB545</f>
        <v>0</v>
      </c>
      <c r="F103">
        <f>PLANURI!BC545</f>
        <v>0</v>
      </c>
      <c r="G103">
        <f>PLANURI!BD545</f>
        <v>0</v>
      </c>
      <c r="H103">
        <f>PLANURI!BE545</f>
        <v>0</v>
      </c>
      <c r="I103">
        <f>PLANURI!BF545</f>
        <v>0</v>
      </c>
      <c r="J103">
        <f>PLANURI!BG545</f>
        <v>0</v>
      </c>
      <c r="K103">
        <f>PLANURI!BH545</f>
        <v>0</v>
      </c>
      <c r="L103">
        <f>PLANURI!BI545</f>
        <v>0</v>
      </c>
      <c r="M103">
        <f>PLANURI!BJ545</f>
        <v>0</v>
      </c>
      <c r="N103">
        <f>PLANURI!BK545</f>
        <v>0</v>
      </c>
      <c r="O103">
        <f>PLANURI!BL545</f>
        <v>0</v>
      </c>
      <c r="P103">
        <f>PLANURI!BM545</f>
        <v>0</v>
      </c>
      <c r="Q103">
        <f>PLANURI!BN545</f>
        <v>0</v>
      </c>
      <c r="R103">
        <f>PLANURI!BO545</f>
        <v>0</v>
      </c>
      <c r="S103">
        <f>PLANURI!BP545</f>
        <v>0</v>
      </c>
      <c r="T103">
        <f>PLANURI!BQ545</f>
        <v>0</v>
      </c>
      <c r="U103">
        <f>PLANURI!BR545</f>
        <v>0</v>
      </c>
      <c r="V103">
        <f>PLANURI!BS545</f>
        <v>0</v>
      </c>
      <c r="W103">
        <f>PLANURI!BT545</f>
        <v>0</v>
      </c>
      <c r="X103">
        <f>PLANURI!BU545</f>
        <v>0</v>
      </c>
      <c r="Y103">
        <f>PLANURI!BV545</f>
        <v>0</v>
      </c>
      <c r="Z103" t="str">
        <f>PLANURI!A$4</f>
        <v>Facultatea AUTOMATICĂ ȘI CALCULATOARE</v>
      </c>
      <c r="AA103" t="str">
        <f>PLANURI!H$6</f>
        <v>ŞTIINŢE INGINEREŞTI</v>
      </c>
      <c r="AB103">
        <f>PLANURI!C$12</f>
        <v>220</v>
      </c>
      <c r="AC103" t="str">
        <f>PLANURI!H$9</f>
        <v>AUTOMATICĂ ȘI INFORMATICĂ APLICATĂ</v>
      </c>
      <c r="AD103">
        <f>PLANURI!A$12</f>
        <v>20</v>
      </c>
      <c r="AE103">
        <f>PLANURI!B$12</f>
        <v>60</v>
      </c>
      <c r="AF103">
        <f>PLANURI!D$12</f>
        <v>10</v>
      </c>
      <c r="AG103" t="str">
        <f>PLANURI!BW545</f>
        <v/>
      </c>
    </row>
    <row r="104" spans="1:33" x14ac:dyDescent="0.25">
      <c r="A104" t="str">
        <f>PLANURI!AX546</f>
        <v>codDisciplina</v>
      </c>
      <c r="B104" t="str">
        <f>PLANURI!AY546</f>
        <v>ID</v>
      </c>
      <c r="C104" t="str">
        <f>PLANURI!AZ546</f>
        <v>Disciplina</v>
      </c>
      <c r="D104" t="str">
        <f>PLANURI!BA546</f>
        <v>An</v>
      </c>
      <c r="E104" t="str">
        <f>PLANURI!BB546</f>
        <v>Sem</v>
      </c>
      <c r="F104" t="str">
        <f>PLANURI!BC546</f>
        <v>Tip Ev</v>
      </c>
      <c r="G104" t="str">
        <f>PLANURI!BD546</f>
        <v>Regim Disc</v>
      </c>
      <c r="H104">
        <f>PLANURI!WL546</f>
        <v>0</v>
      </c>
      <c r="I104" t="str">
        <f>PLANURI!BF546</f>
        <v>S/L/P/sapt</v>
      </c>
      <c r="J104" t="str">
        <f>PLANURI!BG546</f>
        <v>Total ore integral/sapt</v>
      </c>
      <c r="K104" t="str">
        <f>PLANURI!BH546</f>
        <v>C/sem</v>
      </c>
      <c r="L104" t="str">
        <f>PLANURI!BI546</f>
        <v>S/L/P/sem</v>
      </c>
      <c r="M104" t="str">
        <f>PLANURI!BJ546</f>
        <v>Total ore integral /sem</v>
      </c>
      <c r="N104" t="str">
        <f>PLANURI!BK546</f>
        <v>Practica/sapt</v>
      </c>
      <c r="O104" t="str">
        <f>PLANURI!BL546</f>
        <v>Elab proiect/sapt</v>
      </c>
      <c r="P104" t="str">
        <f>PLANURI!BM546</f>
        <v>Total ore partial /sapt</v>
      </c>
      <c r="Q104" t="str">
        <f>PLANURI!BN546</f>
        <v>Practica/sem</v>
      </c>
      <c r="R104" t="str">
        <f>PLANURI!BO546</f>
        <v>Elab proiect/sem</v>
      </c>
      <c r="S104" t="str">
        <f>PLANURI!BP546</f>
        <v>Total ore partial /sem</v>
      </c>
      <c r="T104" t="str">
        <f>PLANURI!BQ546</f>
        <v>VPI/sapt</v>
      </c>
      <c r="U104" t="str">
        <f>PLANURI!BR546</f>
        <v>VPI/sem</v>
      </c>
      <c r="V104" t="str">
        <f>PLANURI!BS546</f>
        <v>Nr credite</v>
      </c>
      <c r="W104" t="str">
        <f>PLANURI!BT546</f>
        <v>Categorie formativa</v>
      </c>
      <c r="X104" t="str">
        <f>PLANURI!BU546</f>
        <v>Total ore/sapt</v>
      </c>
      <c r="Y104" t="str">
        <f>PLANURI!BV546</f>
        <v>Total ore/sem</v>
      </c>
      <c r="Z104" t="str">
        <f>PLANURI!A$4</f>
        <v>Facultatea AUTOMATICĂ ȘI CALCULATOARE</v>
      </c>
      <c r="AA104" t="str">
        <f>PLANURI!H$6</f>
        <v>ŞTIINŢE INGINEREŞTI</v>
      </c>
      <c r="AB104">
        <f>PLANURI!C$12</f>
        <v>220</v>
      </c>
      <c r="AC104" t="str">
        <f>PLANURI!H$9</f>
        <v>AUTOMATICĂ ȘI INFORMATICĂ APLICATĂ</v>
      </c>
      <c r="AD104">
        <f>PLANURI!A$12</f>
        <v>20</v>
      </c>
      <c r="AE104">
        <f>PLANURI!B$12</f>
        <v>60</v>
      </c>
      <c r="AF104">
        <f>PLANURI!D$12</f>
        <v>10</v>
      </c>
      <c r="AG104" t="e">
        <f>PLANURI!BW546</f>
        <v>#VALUE!</v>
      </c>
    </row>
    <row r="105" spans="1:33" x14ac:dyDescent="0.25">
      <c r="A105" t="str">
        <f>PLANURI!AX547</f>
        <v/>
      </c>
      <c r="B105">
        <f>PLANURI!AY547</f>
        <v>1</v>
      </c>
      <c r="C105" t="str">
        <f>PLANURI!AZ547</f>
        <v/>
      </c>
      <c r="D105" t="str">
        <f>PLANURI!BA547</f>
        <v/>
      </c>
      <c r="E105" t="str">
        <f>PLANURI!BB547</f>
        <v/>
      </c>
      <c r="F105" t="str">
        <f>PLANURI!BC547</f>
        <v/>
      </c>
      <c r="G105" t="str">
        <f>PLANURI!BD547</f>
        <v/>
      </c>
      <c r="H105" t="str">
        <f>PLANURI!BE547</f>
        <v/>
      </c>
      <c r="I105" t="str">
        <f>PLANURI!BF547</f>
        <v/>
      </c>
      <c r="J105" t="str">
        <f>PLANURI!BG547</f>
        <v/>
      </c>
      <c r="K105" t="str">
        <f>PLANURI!BH547</f>
        <v/>
      </c>
      <c r="L105" t="str">
        <f>PLANURI!BI547</f>
        <v/>
      </c>
      <c r="M105" t="str">
        <f>PLANURI!BJ547</f>
        <v/>
      </c>
      <c r="N105">
        <f>PLANURI!BK547</f>
        <v>0</v>
      </c>
      <c r="O105">
        <f>PLANURI!BL547</f>
        <v>0</v>
      </c>
      <c r="P105">
        <f>PLANURI!BM547</f>
        <v>0</v>
      </c>
      <c r="Q105">
        <f>PLANURI!BN547</f>
        <v>0</v>
      </c>
      <c r="R105">
        <f>PLANURI!BO547</f>
        <v>0</v>
      </c>
      <c r="S105">
        <f>PLANURI!BP547</f>
        <v>0</v>
      </c>
      <c r="T105" t="str">
        <f>PLANURI!BQ547</f>
        <v/>
      </c>
      <c r="U105" t="str">
        <f>PLANURI!BR547</f>
        <v/>
      </c>
      <c r="V105" t="str">
        <f>PLANURI!BS547</f>
        <v/>
      </c>
      <c r="W105" t="str">
        <f>PLANURI!BT547</f>
        <v/>
      </c>
      <c r="X105" t="str">
        <f>PLANURI!BU547</f>
        <v/>
      </c>
      <c r="Y105" t="str">
        <f>PLANURI!BV547</f>
        <v/>
      </c>
      <c r="Z105" t="str">
        <f>PLANURI!A$4</f>
        <v>Facultatea AUTOMATICĂ ȘI CALCULATOARE</v>
      </c>
      <c r="AA105" t="str">
        <f>PLANURI!H$6</f>
        <v>ŞTIINŢE INGINEREŞTI</v>
      </c>
      <c r="AB105">
        <f>PLANURI!C$12</f>
        <v>220</v>
      </c>
      <c r="AC105" t="str">
        <f>PLANURI!H$9</f>
        <v>AUTOMATICĂ ȘI INFORMATICĂ APLICATĂ</v>
      </c>
      <c r="AD105">
        <f>PLANURI!A$12</f>
        <v>20</v>
      </c>
      <c r="AE105">
        <f>PLANURI!B$12</f>
        <v>60</v>
      </c>
      <c r="AF105">
        <f>PLANURI!D$12</f>
        <v>10</v>
      </c>
      <c r="AG105" t="str">
        <f>PLANURI!BW547</f>
        <v/>
      </c>
    </row>
    <row r="106" spans="1:33" x14ac:dyDescent="0.25">
      <c r="A106" t="str">
        <f>PLANURI!AX548</f>
        <v/>
      </c>
      <c r="B106">
        <f>PLANURI!AY548</f>
        <v>2</v>
      </c>
      <c r="C106" t="str">
        <f>PLANURI!AZ548</f>
        <v/>
      </c>
      <c r="D106" t="str">
        <f>PLANURI!BA548</f>
        <v/>
      </c>
      <c r="E106" t="str">
        <f>PLANURI!BB548</f>
        <v/>
      </c>
      <c r="F106" t="str">
        <f>PLANURI!BC548</f>
        <v/>
      </c>
      <c r="G106" t="str">
        <f>PLANURI!BD548</f>
        <v/>
      </c>
      <c r="H106">
        <f>PLANURI!WL548</f>
        <v>0</v>
      </c>
      <c r="I106" t="str">
        <f>PLANURI!BF548</f>
        <v/>
      </c>
      <c r="J106" t="str">
        <f>PLANURI!BG548</f>
        <v/>
      </c>
      <c r="K106" t="str">
        <f>PLANURI!BH548</f>
        <v/>
      </c>
      <c r="L106" t="str">
        <f>PLANURI!BI548</f>
        <v/>
      </c>
      <c r="M106" t="str">
        <f>PLANURI!BJ548</f>
        <v/>
      </c>
      <c r="N106">
        <f>PLANURI!BK548</f>
        <v>0</v>
      </c>
      <c r="O106">
        <f>PLANURI!BL548</f>
        <v>0</v>
      </c>
      <c r="P106">
        <f>PLANURI!BM548</f>
        <v>0</v>
      </c>
      <c r="Q106">
        <f>PLANURI!BN548</f>
        <v>0</v>
      </c>
      <c r="R106">
        <f>PLANURI!BO548</f>
        <v>0</v>
      </c>
      <c r="S106">
        <f>PLANURI!BP548</f>
        <v>0</v>
      </c>
      <c r="T106" t="str">
        <f>PLANURI!BQ548</f>
        <v/>
      </c>
      <c r="U106" t="str">
        <f>PLANURI!BR548</f>
        <v/>
      </c>
      <c r="V106" t="str">
        <f>PLANURI!BS548</f>
        <v/>
      </c>
      <c r="W106" t="str">
        <f>PLANURI!BT548</f>
        <v/>
      </c>
      <c r="X106" t="str">
        <f>PLANURI!BU548</f>
        <v/>
      </c>
      <c r="Y106" t="str">
        <f>PLANURI!BV548</f>
        <v/>
      </c>
      <c r="Z106" t="str">
        <f>PLANURI!A$4</f>
        <v>Facultatea AUTOMATICĂ ȘI CALCULATOARE</v>
      </c>
      <c r="AA106" t="str">
        <f>PLANURI!H$6</f>
        <v>ŞTIINŢE INGINEREŞTI</v>
      </c>
      <c r="AB106">
        <f>PLANURI!C$12</f>
        <v>220</v>
      </c>
      <c r="AC106" t="str">
        <f>PLANURI!H$9</f>
        <v>AUTOMATICĂ ȘI INFORMATICĂ APLICATĂ</v>
      </c>
      <c r="AD106">
        <f>PLANURI!A$12</f>
        <v>20</v>
      </c>
      <c r="AE106">
        <f>PLANURI!B$12</f>
        <v>60</v>
      </c>
      <c r="AF106">
        <f>PLANURI!D$12</f>
        <v>10</v>
      </c>
      <c r="AG106" t="str">
        <f>PLANURI!BW548</f>
        <v/>
      </c>
    </row>
    <row r="107" spans="1:33" x14ac:dyDescent="0.25">
      <c r="A107" t="str">
        <f>PLANURI!AX549</f>
        <v/>
      </c>
      <c r="B107">
        <f>PLANURI!AY549</f>
        <v>3</v>
      </c>
      <c r="C107" t="str">
        <f>PLANURI!AZ549</f>
        <v/>
      </c>
      <c r="D107" t="str">
        <f>PLANURI!BA549</f>
        <v/>
      </c>
      <c r="E107" t="str">
        <f>PLANURI!BB549</f>
        <v/>
      </c>
      <c r="F107" t="str">
        <f>PLANURI!BC549</f>
        <v/>
      </c>
      <c r="G107" t="str">
        <f>PLANURI!BD549</f>
        <v/>
      </c>
      <c r="H107" t="str">
        <f>PLANURI!BE549</f>
        <v/>
      </c>
      <c r="I107" t="str">
        <f>PLANURI!BF549</f>
        <v/>
      </c>
      <c r="J107" t="str">
        <f>PLANURI!BG549</f>
        <v/>
      </c>
      <c r="K107" t="str">
        <f>PLANURI!BH549</f>
        <v/>
      </c>
      <c r="L107" t="str">
        <f>PLANURI!BI549</f>
        <v/>
      </c>
      <c r="M107" t="str">
        <f>PLANURI!BJ549</f>
        <v/>
      </c>
      <c r="N107">
        <f>PLANURI!BK549</f>
        <v>0</v>
      </c>
      <c r="O107">
        <f>PLANURI!BL549</f>
        <v>0</v>
      </c>
      <c r="P107">
        <f>PLANURI!BM549</f>
        <v>0</v>
      </c>
      <c r="Q107">
        <f>PLANURI!BN549</f>
        <v>0</v>
      </c>
      <c r="R107">
        <f>PLANURI!BO549</f>
        <v>0</v>
      </c>
      <c r="S107">
        <f>PLANURI!BP549</f>
        <v>0</v>
      </c>
      <c r="T107" t="str">
        <f>PLANURI!BQ549</f>
        <v/>
      </c>
      <c r="U107" t="str">
        <f>PLANURI!BR549</f>
        <v/>
      </c>
      <c r="V107" t="str">
        <f>PLANURI!BS549</f>
        <v/>
      </c>
      <c r="W107" t="str">
        <f>PLANURI!BT549</f>
        <v/>
      </c>
      <c r="X107" t="str">
        <f>PLANURI!BU549</f>
        <v/>
      </c>
      <c r="Y107" t="str">
        <f>PLANURI!BV549</f>
        <v/>
      </c>
      <c r="Z107" t="str">
        <f>PLANURI!A$4</f>
        <v>Facultatea AUTOMATICĂ ȘI CALCULATOARE</v>
      </c>
      <c r="AA107" t="str">
        <f>PLANURI!H$6</f>
        <v>ŞTIINŢE INGINEREŞTI</v>
      </c>
      <c r="AB107">
        <f>PLANURI!C$12</f>
        <v>220</v>
      </c>
      <c r="AC107" t="str">
        <f>PLANURI!H$9</f>
        <v>AUTOMATICĂ ȘI INFORMATICĂ APLICATĂ</v>
      </c>
      <c r="AD107">
        <f>PLANURI!A$12</f>
        <v>20</v>
      </c>
      <c r="AE107">
        <f>PLANURI!B$12</f>
        <v>60</v>
      </c>
      <c r="AF107">
        <f>PLANURI!D$12</f>
        <v>10</v>
      </c>
      <c r="AG107" t="str">
        <f>PLANURI!BW549</f>
        <v/>
      </c>
    </row>
    <row r="108" spans="1:33" x14ac:dyDescent="0.25">
      <c r="A108" t="str">
        <f>PLANURI!AX550</f>
        <v/>
      </c>
      <c r="B108">
        <f>PLANURI!AY550</f>
        <v>4</v>
      </c>
      <c r="C108" t="str">
        <f>PLANURI!AZ550</f>
        <v/>
      </c>
      <c r="D108" t="str">
        <f>PLANURI!BA550</f>
        <v/>
      </c>
      <c r="E108" t="str">
        <f>PLANURI!BB550</f>
        <v/>
      </c>
      <c r="F108" t="str">
        <f>PLANURI!BC550</f>
        <v/>
      </c>
      <c r="G108" t="str">
        <f>PLANURI!BD550</f>
        <v/>
      </c>
      <c r="H108">
        <f>PLANURI!WL550</f>
        <v>0</v>
      </c>
      <c r="I108" t="str">
        <f>PLANURI!BF550</f>
        <v/>
      </c>
      <c r="J108" t="str">
        <f>PLANURI!BG550</f>
        <v/>
      </c>
      <c r="K108" t="str">
        <f>PLANURI!BH550</f>
        <v/>
      </c>
      <c r="L108" t="str">
        <f>PLANURI!BI550</f>
        <v/>
      </c>
      <c r="M108" t="str">
        <f>PLANURI!BJ550</f>
        <v/>
      </c>
      <c r="N108">
        <f>PLANURI!BK550</f>
        <v>0</v>
      </c>
      <c r="O108">
        <f>PLANURI!BL550</f>
        <v>0</v>
      </c>
      <c r="P108">
        <f>PLANURI!BM550</f>
        <v>0</v>
      </c>
      <c r="Q108">
        <f>PLANURI!BN550</f>
        <v>0</v>
      </c>
      <c r="R108">
        <f>PLANURI!BO550</f>
        <v>0</v>
      </c>
      <c r="S108">
        <f>PLANURI!BP550</f>
        <v>0</v>
      </c>
      <c r="T108" t="str">
        <f>PLANURI!BQ550</f>
        <v/>
      </c>
      <c r="U108" t="str">
        <f>PLANURI!BR550</f>
        <v/>
      </c>
      <c r="V108" t="str">
        <f>PLANURI!BS550</f>
        <v/>
      </c>
      <c r="W108" t="str">
        <f>PLANURI!BT550</f>
        <v/>
      </c>
      <c r="X108" t="str">
        <f>PLANURI!BU550</f>
        <v/>
      </c>
      <c r="Y108" t="str">
        <f>PLANURI!BV550</f>
        <v/>
      </c>
      <c r="Z108" t="str">
        <f>PLANURI!A$4</f>
        <v>Facultatea AUTOMATICĂ ȘI CALCULATOARE</v>
      </c>
      <c r="AA108" t="str">
        <f>PLANURI!H$6</f>
        <v>ŞTIINŢE INGINEREŞTI</v>
      </c>
      <c r="AB108">
        <f>PLANURI!C$12</f>
        <v>220</v>
      </c>
      <c r="AC108" t="str">
        <f>PLANURI!H$9</f>
        <v>AUTOMATICĂ ȘI INFORMATICĂ APLICATĂ</v>
      </c>
      <c r="AD108">
        <f>PLANURI!A$12</f>
        <v>20</v>
      </c>
      <c r="AE108">
        <f>PLANURI!B$12</f>
        <v>60</v>
      </c>
      <c r="AF108">
        <f>PLANURI!D$12</f>
        <v>10</v>
      </c>
      <c r="AG108" t="str">
        <f>PLANURI!BW550</f>
        <v/>
      </c>
    </row>
    <row r="109" spans="1:33" x14ac:dyDescent="0.25">
      <c r="A109" t="str">
        <f>PLANURI!AX551</f>
        <v/>
      </c>
      <c r="B109">
        <f>PLANURI!AY551</f>
        <v>5</v>
      </c>
      <c r="C109" t="str">
        <f>PLANURI!AZ551</f>
        <v/>
      </c>
      <c r="D109" t="str">
        <f>PLANURI!BA551</f>
        <v/>
      </c>
      <c r="E109" t="str">
        <f>PLANURI!BB551</f>
        <v/>
      </c>
      <c r="F109" t="str">
        <f>PLANURI!BC551</f>
        <v/>
      </c>
      <c r="G109" t="str">
        <f>PLANURI!BD551</f>
        <v/>
      </c>
      <c r="H109" t="str">
        <f>PLANURI!BE551</f>
        <v/>
      </c>
      <c r="I109" t="str">
        <f>PLANURI!BF551</f>
        <v/>
      </c>
      <c r="J109" t="str">
        <f>PLANURI!BG551</f>
        <v/>
      </c>
      <c r="K109" t="str">
        <f>PLANURI!BH551</f>
        <v/>
      </c>
      <c r="L109" t="str">
        <f>PLANURI!BI551</f>
        <v/>
      </c>
      <c r="M109" t="str">
        <f>PLANURI!BJ551</f>
        <v/>
      </c>
      <c r="N109">
        <f>PLANURI!BK551</f>
        <v>0</v>
      </c>
      <c r="O109">
        <f>PLANURI!BL551</f>
        <v>0</v>
      </c>
      <c r="P109">
        <f>PLANURI!BM551</f>
        <v>0</v>
      </c>
      <c r="Q109">
        <f>PLANURI!BN551</f>
        <v>0</v>
      </c>
      <c r="R109">
        <f>PLANURI!BO551</f>
        <v>0</v>
      </c>
      <c r="S109">
        <f>PLANURI!BP551</f>
        <v>0</v>
      </c>
      <c r="T109" t="str">
        <f>PLANURI!BQ551</f>
        <v/>
      </c>
      <c r="U109" t="str">
        <f>PLANURI!BR551</f>
        <v/>
      </c>
      <c r="V109" t="str">
        <f>PLANURI!BS551</f>
        <v/>
      </c>
      <c r="W109" t="str">
        <f>PLANURI!BT551</f>
        <v/>
      </c>
      <c r="X109" t="str">
        <f>PLANURI!BU551</f>
        <v/>
      </c>
      <c r="Y109" t="str">
        <f>PLANURI!BV551</f>
        <v/>
      </c>
      <c r="Z109" t="str">
        <f>PLANURI!A$4</f>
        <v>Facultatea AUTOMATICĂ ȘI CALCULATOARE</v>
      </c>
      <c r="AA109" t="str">
        <f>PLANURI!H$6</f>
        <v>ŞTIINŢE INGINEREŞTI</v>
      </c>
      <c r="AB109">
        <f>PLANURI!C$12</f>
        <v>220</v>
      </c>
      <c r="AC109" t="str">
        <f>PLANURI!H$9</f>
        <v>AUTOMATICĂ ȘI INFORMATICĂ APLICATĂ</v>
      </c>
      <c r="AD109">
        <f>PLANURI!A$12</f>
        <v>20</v>
      </c>
      <c r="AE109">
        <f>PLANURI!B$12</f>
        <v>60</v>
      </c>
      <c r="AF109">
        <f>PLANURI!D$12</f>
        <v>10</v>
      </c>
      <c r="AG109" t="str">
        <f>PLANURI!BW551</f>
        <v/>
      </c>
    </row>
    <row r="110" spans="1:33" x14ac:dyDescent="0.25">
      <c r="A110" t="str">
        <f>PLANURI!AX552</f>
        <v/>
      </c>
      <c r="B110">
        <f>PLANURI!AY552</f>
        <v>6</v>
      </c>
      <c r="C110" t="str">
        <f>PLANURI!AZ552</f>
        <v/>
      </c>
      <c r="D110" t="str">
        <f>PLANURI!BA552</f>
        <v/>
      </c>
      <c r="E110" t="str">
        <f>PLANURI!BB552</f>
        <v/>
      </c>
      <c r="F110" t="str">
        <f>PLANURI!BC552</f>
        <v/>
      </c>
      <c r="G110" t="str">
        <f>PLANURI!BD552</f>
        <v/>
      </c>
      <c r="H110">
        <f>PLANURI!WL552</f>
        <v>0</v>
      </c>
      <c r="I110" t="str">
        <f>PLANURI!BF552</f>
        <v/>
      </c>
      <c r="J110" t="str">
        <f>PLANURI!BG552</f>
        <v/>
      </c>
      <c r="K110" t="str">
        <f>PLANURI!BH552</f>
        <v/>
      </c>
      <c r="L110" t="str">
        <f>PLANURI!BI552</f>
        <v/>
      </c>
      <c r="M110" t="str">
        <f>PLANURI!BJ552</f>
        <v/>
      </c>
      <c r="N110">
        <f>PLANURI!BK552</f>
        <v>0</v>
      </c>
      <c r="O110">
        <f>PLANURI!BL552</f>
        <v>0</v>
      </c>
      <c r="P110">
        <f>PLANURI!BM552</f>
        <v>0</v>
      </c>
      <c r="Q110">
        <f>PLANURI!BN552</f>
        <v>0</v>
      </c>
      <c r="R110">
        <f>PLANURI!BO552</f>
        <v>0</v>
      </c>
      <c r="S110">
        <f>PLANURI!BP552</f>
        <v>0</v>
      </c>
      <c r="T110" t="str">
        <f>PLANURI!BQ552</f>
        <v/>
      </c>
      <c r="U110" t="str">
        <f>PLANURI!BR552</f>
        <v/>
      </c>
      <c r="V110" t="str">
        <f>PLANURI!BS552</f>
        <v/>
      </c>
      <c r="W110" t="str">
        <f>PLANURI!BT552</f>
        <v/>
      </c>
      <c r="X110" t="str">
        <f>PLANURI!BU552</f>
        <v/>
      </c>
      <c r="Y110" t="str">
        <f>PLANURI!BV552</f>
        <v/>
      </c>
      <c r="Z110" t="str">
        <f>PLANURI!A$4</f>
        <v>Facultatea AUTOMATICĂ ȘI CALCULATOARE</v>
      </c>
      <c r="AA110" t="str">
        <f>PLANURI!H$6</f>
        <v>ŞTIINŢE INGINEREŞTI</v>
      </c>
      <c r="AB110">
        <f>PLANURI!C$12</f>
        <v>220</v>
      </c>
      <c r="AC110" t="str">
        <f>PLANURI!H$9</f>
        <v>AUTOMATICĂ ȘI INFORMATICĂ APLICATĂ</v>
      </c>
      <c r="AD110">
        <f>PLANURI!A$12</f>
        <v>20</v>
      </c>
      <c r="AE110">
        <f>PLANURI!B$12</f>
        <v>60</v>
      </c>
      <c r="AF110">
        <f>PLANURI!D$12</f>
        <v>10</v>
      </c>
      <c r="AG110" t="str">
        <f>PLANURI!BW552</f>
        <v/>
      </c>
    </row>
    <row r="111" spans="1:33" x14ac:dyDescent="0.25">
      <c r="A111" t="str">
        <f>PLANURI!AX553</f>
        <v/>
      </c>
      <c r="B111">
        <f>PLANURI!AY553</f>
        <v>7</v>
      </c>
      <c r="C111" t="str">
        <f>PLANURI!AZ553</f>
        <v/>
      </c>
      <c r="D111" t="str">
        <f>PLANURI!BA553</f>
        <v/>
      </c>
      <c r="E111" t="str">
        <f>PLANURI!BB553</f>
        <v/>
      </c>
      <c r="F111" t="str">
        <f>PLANURI!BC553</f>
        <v/>
      </c>
      <c r="G111" t="str">
        <f>PLANURI!BD553</f>
        <v/>
      </c>
      <c r="H111" t="str">
        <f>PLANURI!BE553</f>
        <v/>
      </c>
      <c r="I111" t="str">
        <f>PLANURI!BF553</f>
        <v/>
      </c>
      <c r="J111" t="str">
        <f>PLANURI!BG553</f>
        <v/>
      </c>
      <c r="K111" t="str">
        <f>PLANURI!BH553</f>
        <v/>
      </c>
      <c r="L111" t="str">
        <f>PLANURI!BI553</f>
        <v/>
      </c>
      <c r="M111" t="str">
        <f>PLANURI!BJ553</f>
        <v/>
      </c>
      <c r="N111">
        <f>PLANURI!BK553</f>
        <v>0</v>
      </c>
      <c r="O111">
        <f>PLANURI!BL553</f>
        <v>0</v>
      </c>
      <c r="P111">
        <f>PLANURI!BM553</f>
        <v>0</v>
      </c>
      <c r="Q111">
        <f>PLANURI!BN553</f>
        <v>0</v>
      </c>
      <c r="R111">
        <f>PLANURI!BO553</f>
        <v>0</v>
      </c>
      <c r="S111">
        <f>PLANURI!BP553</f>
        <v>0</v>
      </c>
      <c r="T111" t="str">
        <f>PLANURI!BQ553</f>
        <v/>
      </c>
      <c r="U111" t="str">
        <f>PLANURI!BR553</f>
        <v/>
      </c>
      <c r="V111" t="str">
        <f>PLANURI!BS553</f>
        <v/>
      </c>
      <c r="W111" t="str">
        <f>PLANURI!BT553</f>
        <v/>
      </c>
      <c r="X111" t="str">
        <f>PLANURI!BU553</f>
        <v/>
      </c>
      <c r="Y111" t="str">
        <f>PLANURI!BV553</f>
        <v/>
      </c>
      <c r="Z111" t="str">
        <f>PLANURI!A$4</f>
        <v>Facultatea AUTOMATICĂ ȘI CALCULATOARE</v>
      </c>
      <c r="AA111" t="str">
        <f>PLANURI!H$6</f>
        <v>ŞTIINŢE INGINEREŞTI</v>
      </c>
      <c r="AB111">
        <f>PLANURI!C$12</f>
        <v>220</v>
      </c>
      <c r="AC111" t="str">
        <f>PLANURI!H$9</f>
        <v>AUTOMATICĂ ȘI INFORMATICĂ APLICATĂ</v>
      </c>
      <c r="AD111">
        <f>PLANURI!A$12</f>
        <v>20</v>
      </c>
      <c r="AE111">
        <f>PLANURI!B$12</f>
        <v>60</v>
      </c>
      <c r="AF111">
        <f>PLANURI!D$12</f>
        <v>10</v>
      </c>
      <c r="AG111" t="str">
        <f>PLANURI!BW553</f>
        <v/>
      </c>
    </row>
    <row r="112" spans="1:33" x14ac:dyDescent="0.25">
      <c r="A112" t="str">
        <f>PLANURI!AX554</f>
        <v/>
      </c>
      <c r="B112">
        <f>PLANURI!AY554</f>
        <v>8</v>
      </c>
      <c r="C112" t="str">
        <f>PLANURI!AZ554</f>
        <v/>
      </c>
      <c r="D112" t="str">
        <f>PLANURI!BA554</f>
        <v/>
      </c>
      <c r="E112" t="str">
        <f>PLANURI!BB554</f>
        <v/>
      </c>
      <c r="F112" t="str">
        <f>PLANURI!BC554</f>
        <v/>
      </c>
      <c r="G112" t="str">
        <f>PLANURI!BD554</f>
        <v/>
      </c>
      <c r="H112">
        <f>PLANURI!WL554</f>
        <v>0</v>
      </c>
      <c r="I112" t="str">
        <f>PLANURI!BF554</f>
        <v/>
      </c>
      <c r="J112" t="str">
        <f>PLANURI!BG554</f>
        <v/>
      </c>
      <c r="K112" t="str">
        <f>PLANURI!BH554</f>
        <v/>
      </c>
      <c r="L112" t="str">
        <f>PLANURI!BI554</f>
        <v/>
      </c>
      <c r="M112" t="str">
        <f>PLANURI!BJ554</f>
        <v/>
      </c>
      <c r="N112">
        <f>PLANURI!BK554</f>
        <v>0</v>
      </c>
      <c r="O112">
        <f>PLANURI!BL554</f>
        <v>0</v>
      </c>
      <c r="P112">
        <f>PLANURI!BM554</f>
        <v>0</v>
      </c>
      <c r="Q112">
        <f>PLANURI!BN554</f>
        <v>0</v>
      </c>
      <c r="R112">
        <f>PLANURI!BO554</f>
        <v>0</v>
      </c>
      <c r="S112">
        <f>PLANURI!BP554</f>
        <v>0</v>
      </c>
      <c r="T112" t="str">
        <f>PLANURI!BQ554</f>
        <v/>
      </c>
      <c r="U112" t="str">
        <f>PLANURI!BR554</f>
        <v/>
      </c>
      <c r="V112" t="str">
        <f>PLANURI!BS554</f>
        <v/>
      </c>
      <c r="W112" t="str">
        <f>PLANURI!BT554</f>
        <v/>
      </c>
      <c r="X112" t="str">
        <f>PLANURI!BU554</f>
        <v/>
      </c>
      <c r="Y112" t="str">
        <f>PLANURI!BV554</f>
        <v/>
      </c>
      <c r="Z112" t="str">
        <f>PLANURI!A$4</f>
        <v>Facultatea AUTOMATICĂ ȘI CALCULATOARE</v>
      </c>
      <c r="AA112" t="str">
        <f>PLANURI!H$6</f>
        <v>ŞTIINŢE INGINEREŞTI</v>
      </c>
      <c r="AB112">
        <f>PLANURI!C$12</f>
        <v>220</v>
      </c>
      <c r="AC112" t="str">
        <f>PLANURI!H$9</f>
        <v>AUTOMATICĂ ȘI INFORMATICĂ APLICATĂ</v>
      </c>
      <c r="AD112">
        <f>PLANURI!A$12</f>
        <v>20</v>
      </c>
      <c r="AE112">
        <f>PLANURI!B$12</f>
        <v>60</v>
      </c>
      <c r="AF112">
        <f>PLANURI!D$12</f>
        <v>10</v>
      </c>
      <c r="AG112" t="str">
        <f>PLANURI!BW554</f>
        <v/>
      </c>
    </row>
    <row r="113" spans="1:33" x14ac:dyDescent="0.25">
      <c r="A113" t="str">
        <f>PLANURI!AX555</f>
        <v/>
      </c>
      <c r="B113">
        <f>PLANURI!AY555</f>
        <v>9</v>
      </c>
      <c r="C113" t="str">
        <f>PLANURI!AZ555</f>
        <v/>
      </c>
      <c r="D113" t="str">
        <f>PLANURI!BA555</f>
        <v/>
      </c>
      <c r="E113" t="str">
        <f>PLANURI!BB555</f>
        <v/>
      </c>
      <c r="F113" t="str">
        <f>PLANURI!BC555</f>
        <v/>
      </c>
      <c r="G113" t="str">
        <f>PLANURI!BD555</f>
        <v/>
      </c>
      <c r="H113" t="str">
        <f>PLANURI!BE555</f>
        <v/>
      </c>
      <c r="I113" t="str">
        <f>PLANURI!BF555</f>
        <v/>
      </c>
      <c r="J113" t="str">
        <f>PLANURI!BG555</f>
        <v/>
      </c>
      <c r="K113" t="str">
        <f>PLANURI!BH555</f>
        <v/>
      </c>
      <c r="L113" t="str">
        <f>PLANURI!BI555</f>
        <v/>
      </c>
      <c r="M113" t="str">
        <f>PLANURI!BJ555</f>
        <v/>
      </c>
      <c r="N113">
        <f>PLANURI!BK555</f>
        <v>0</v>
      </c>
      <c r="O113">
        <f>PLANURI!BL555</f>
        <v>0</v>
      </c>
      <c r="P113">
        <f>PLANURI!BM555</f>
        <v>0</v>
      </c>
      <c r="Q113">
        <f>PLANURI!BN555</f>
        <v>0</v>
      </c>
      <c r="R113">
        <f>PLANURI!BO555</f>
        <v>0</v>
      </c>
      <c r="S113">
        <f>PLANURI!BP555</f>
        <v>0</v>
      </c>
      <c r="T113" t="str">
        <f>PLANURI!BQ555</f>
        <v/>
      </c>
      <c r="U113" t="str">
        <f>PLANURI!BR555</f>
        <v/>
      </c>
      <c r="V113" t="str">
        <f>PLANURI!BS555</f>
        <v/>
      </c>
      <c r="W113" t="str">
        <f>PLANURI!BT555</f>
        <v/>
      </c>
      <c r="X113" t="str">
        <f>PLANURI!BU555</f>
        <v/>
      </c>
      <c r="Y113" t="str">
        <f>PLANURI!BV555</f>
        <v/>
      </c>
      <c r="Z113" t="str">
        <f>PLANURI!A$4</f>
        <v>Facultatea AUTOMATICĂ ȘI CALCULATOARE</v>
      </c>
      <c r="AA113" t="str">
        <f>PLANURI!H$6</f>
        <v>ŞTIINŢE INGINEREŞTI</v>
      </c>
      <c r="AB113">
        <f>PLANURI!C$12</f>
        <v>220</v>
      </c>
      <c r="AC113" t="str">
        <f>PLANURI!H$9</f>
        <v>AUTOMATICĂ ȘI INFORMATICĂ APLICATĂ</v>
      </c>
      <c r="AD113">
        <f>PLANURI!A$12</f>
        <v>20</v>
      </c>
      <c r="AE113">
        <f>PLANURI!B$12</f>
        <v>60</v>
      </c>
      <c r="AF113">
        <f>PLANURI!D$12</f>
        <v>10</v>
      </c>
      <c r="AG113" t="str">
        <f>PLANURI!BW555</f>
        <v/>
      </c>
    </row>
    <row r="114" spans="1:33" x14ac:dyDescent="0.25">
      <c r="A114" t="str">
        <f>PLANURI!AX556</f>
        <v/>
      </c>
      <c r="B114">
        <f>PLANURI!AY556</f>
        <v>10</v>
      </c>
      <c r="C114" t="str">
        <f>PLANURI!AZ556</f>
        <v/>
      </c>
      <c r="D114" t="str">
        <f>PLANURI!BA556</f>
        <v/>
      </c>
      <c r="E114" t="str">
        <f>PLANURI!BB556</f>
        <v/>
      </c>
      <c r="F114" t="str">
        <f>PLANURI!BC556</f>
        <v/>
      </c>
      <c r="G114" t="str">
        <f>PLANURI!BD556</f>
        <v/>
      </c>
      <c r="H114">
        <f>PLANURI!WL556</f>
        <v>0</v>
      </c>
      <c r="I114" t="str">
        <f>PLANURI!BF556</f>
        <v/>
      </c>
      <c r="J114" t="str">
        <f>PLANURI!BG556</f>
        <v/>
      </c>
      <c r="K114" t="str">
        <f>PLANURI!BH556</f>
        <v/>
      </c>
      <c r="L114" t="str">
        <f>PLANURI!BI556</f>
        <v/>
      </c>
      <c r="M114" t="str">
        <f>PLANURI!BJ556</f>
        <v/>
      </c>
      <c r="N114">
        <f>PLANURI!BK556</f>
        <v>0</v>
      </c>
      <c r="O114">
        <f>PLANURI!BL556</f>
        <v>0</v>
      </c>
      <c r="P114">
        <f>PLANURI!BM556</f>
        <v>0</v>
      </c>
      <c r="Q114">
        <f>PLANURI!BN556</f>
        <v>0</v>
      </c>
      <c r="R114">
        <f>PLANURI!BO556</f>
        <v>0</v>
      </c>
      <c r="S114">
        <f>PLANURI!BP556</f>
        <v>0</v>
      </c>
      <c r="T114" t="str">
        <f>PLANURI!BQ556</f>
        <v/>
      </c>
      <c r="U114" t="str">
        <f>PLANURI!BR556</f>
        <v/>
      </c>
      <c r="V114" t="str">
        <f>PLANURI!BS556</f>
        <v/>
      </c>
      <c r="W114" t="str">
        <f>PLANURI!BT556</f>
        <v/>
      </c>
      <c r="X114" t="str">
        <f>PLANURI!BU556</f>
        <v/>
      </c>
      <c r="Y114" t="str">
        <f>PLANURI!BV556</f>
        <v/>
      </c>
      <c r="Z114" t="str">
        <f>PLANURI!A$4</f>
        <v>Facultatea AUTOMATICĂ ȘI CALCULATOARE</v>
      </c>
      <c r="AA114" t="str">
        <f>PLANURI!H$6</f>
        <v>ŞTIINŢE INGINEREŞTI</v>
      </c>
      <c r="AB114">
        <f>PLANURI!C$12</f>
        <v>220</v>
      </c>
      <c r="AC114" t="str">
        <f>PLANURI!H$9</f>
        <v>AUTOMATICĂ ȘI INFORMATICĂ APLICATĂ</v>
      </c>
      <c r="AD114">
        <f>PLANURI!A$12</f>
        <v>20</v>
      </c>
      <c r="AE114">
        <f>PLANURI!B$12</f>
        <v>60</v>
      </c>
      <c r="AF114">
        <f>PLANURI!D$12</f>
        <v>10</v>
      </c>
      <c r="AG114" t="str">
        <f>PLANURI!BW556</f>
        <v/>
      </c>
    </row>
    <row r="115" spans="1:33" x14ac:dyDescent="0.25">
      <c r="A115" t="str">
        <f>PLANURI!AX557</f>
        <v/>
      </c>
      <c r="B115">
        <f>PLANURI!AY557</f>
        <v>11</v>
      </c>
      <c r="C115" t="str">
        <f>PLANURI!AZ557</f>
        <v/>
      </c>
      <c r="D115" t="str">
        <f>PLANURI!BA557</f>
        <v/>
      </c>
      <c r="E115" t="str">
        <f>PLANURI!BB557</f>
        <v/>
      </c>
      <c r="F115" t="str">
        <f>PLANURI!BC557</f>
        <v/>
      </c>
      <c r="G115" t="str">
        <f>PLANURI!BD557</f>
        <v/>
      </c>
      <c r="H115" t="str">
        <f>PLANURI!BE557</f>
        <v/>
      </c>
      <c r="I115" t="str">
        <f>PLANURI!BF557</f>
        <v/>
      </c>
      <c r="J115" t="str">
        <f>PLANURI!BG557</f>
        <v/>
      </c>
      <c r="K115" t="str">
        <f>PLANURI!BH557</f>
        <v/>
      </c>
      <c r="L115" t="str">
        <f>PLANURI!BI557</f>
        <v/>
      </c>
      <c r="M115" t="str">
        <f>PLANURI!BJ557</f>
        <v/>
      </c>
      <c r="N115">
        <f>PLANURI!BK557</f>
        <v>0</v>
      </c>
      <c r="O115">
        <f>PLANURI!BL557</f>
        <v>0</v>
      </c>
      <c r="P115">
        <f>PLANURI!BM557</f>
        <v>0</v>
      </c>
      <c r="Q115">
        <f>PLANURI!BN557</f>
        <v>0</v>
      </c>
      <c r="R115">
        <f>PLANURI!BO557</f>
        <v>0</v>
      </c>
      <c r="S115">
        <f>PLANURI!BP557</f>
        <v>0</v>
      </c>
      <c r="T115" t="str">
        <f>PLANURI!BQ557</f>
        <v/>
      </c>
      <c r="U115" t="str">
        <f>PLANURI!BR557</f>
        <v/>
      </c>
      <c r="V115" t="str">
        <f>PLANURI!BS557</f>
        <v/>
      </c>
      <c r="W115" t="str">
        <f>PLANURI!BT557</f>
        <v/>
      </c>
      <c r="X115" t="str">
        <f>PLANURI!BU557</f>
        <v/>
      </c>
      <c r="Y115" t="str">
        <f>PLANURI!BV557</f>
        <v/>
      </c>
      <c r="Z115" t="str">
        <f>PLANURI!A$4</f>
        <v>Facultatea AUTOMATICĂ ȘI CALCULATOARE</v>
      </c>
      <c r="AA115" t="str">
        <f>PLANURI!H$6</f>
        <v>ŞTIINŢE INGINEREŞTI</v>
      </c>
      <c r="AB115">
        <f>PLANURI!C$12</f>
        <v>220</v>
      </c>
      <c r="AC115" t="str">
        <f>PLANURI!H$9</f>
        <v>AUTOMATICĂ ȘI INFORMATICĂ APLICATĂ</v>
      </c>
      <c r="AD115">
        <f>PLANURI!A$12</f>
        <v>20</v>
      </c>
      <c r="AE115">
        <f>PLANURI!B$12</f>
        <v>60</v>
      </c>
      <c r="AF115">
        <f>PLANURI!D$12</f>
        <v>10</v>
      </c>
      <c r="AG115" t="str">
        <f>PLANURI!BW557</f>
        <v/>
      </c>
    </row>
    <row r="116" spans="1:33" x14ac:dyDescent="0.25">
      <c r="A116" t="str">
        <f>PLANURI!AX558</f>
        <v/>
      </c>
      <c r="B116">
        <f>PLANURI!AY558</f>
        <v>12</v>
      </c>
      <c r="C116" t="str">
        <f>PLANURI!AZ558</f>
        <v/>
      </c>
      <c r="D116" t="str">
        <f>PLANURI!BA558</f>
        <v/>
      </c>
      <c r="E116" t="str">
        <f>PLANURI!BB558</f>
        <v/>
      </c>
      <c r="F116" t="str">
        <f>PLANURI!BC558</f>
        <v/>
      </c>
      <c r="G116" t="str">
        <f>PLANURI!BD558</f>
        <v/>
      </c>
      <c r="H116">
        <f>PLANURI!WL558</f>
        <v>0</v>
      </c>
      <c r="I116" t="str">
        <f>PLANURI!BF558</f>
        <v/>
      </c>
      <c r="J116" t="str">
        <f>PLANURI!BG558</f>
        <v/>
      </c>
      <c r="K116" t="str">
        <f>PLANURI!BH558</f>
        <v/>
      </c>
      <c r="L116" t="str">
        <f>PLANURI!BI558</f>
        <v/>
      </c>
      <c r="M116" t="str">
        <f>PLANURI!BJ558</f>
        <v/>
      </c>
      <c r="N116">
        <f>PLANURI!BK558</f>
        <v>0</v>
      </c>
      <c r="O116">
        <f>PLANURI!BL558</f>
        <v>0</v>
      </c>
      <c r="P116">
        <f>PLANURI!BM558</f>
        <v>0</v>
      </c>
      <c r="Q116">
        <f>PLANURI!BN558</f>
        <v>0</v>
      </c>
      <c r="R116">
        <f>PLANURI!BO558</f>
        <v>0</v>
      </c>
      <c r="S116">
        <f>PLANURI!BP558</f>
        <v>0</v>
      </c>
      <c r="T116" t="str">
        <f>PLANURI!BQ558</f>
        <v/>
      </c>
      <c r="U116" t="str">
        <f>PLANURI!BR558</f>
        <v/>
      </c>
      <c r="V116" t="str">
        <f>PLANURI!BS558</f>
        <v/>
      </c>
      <c r="W116" t="str">
        <f>PLANURI!BT558</f>
        <v/>
      </c>
      <c r="X116" t="str">
        <f>PLANURI!BU558</f>
        <v/>
      </c>
      <c r="Y116" t="str">
        <f>PLANURI!BV558</f>
        <v/>
      </c>
      <c r="Z116" t="str">
        <f>PLANURI!A$4</f>
        <v>Facultatea AUTOMATICĂ ȘI CALCULATOARE</v>
      </c>
      <c r="AA116" t="str">
        <f>PLANURI!H$6</f>
        <v>ŞTIINŢE INGINEREŞTI</v>
      </c>
      <c r="AB116">
        <f>PLANURI!C$12</f>
        <v>220</v>
      </c>
      <c r="AC116" t="str">
        <f>PLANURI!H$9</f>
        <v>AUTOMATICĂ ȘI INFORMATICĂ APLICATĂ</v>
      </c>
      <c r="AD116">
        <f>PLANURI!A$12</f>
        <v>20</v>
      </c>
      <c r="AE116">
        <f>PLANURI!B$12</f>
        <v>60</v>
      </c>
      <c r="AF116">
        <f>PLANURI!D$12</f>
        <v>10</v>
      </c>
      <c r="AG116" t="str">
        <f>PLANURI!BW558</f>
        <v/>
      </c>
    </row>
    <row r="117" spans="1:33" x14ac:dyDescent="0.25">
      <c r="A117" t="str">
        <f>PLANURI!AX559</f>
        <v>Semestrul 2</v>
      </c>
      <c r="B117">
        <f>PLANURI!AY559</f>
        <v>0</v>
      </c>
      <c r="C117">
        <f>PLANURI!AZ559</f>
        <v>0</v>
      </c>
      <c r="D117">
        <f>PLANURI!BA559</f>
        <v>0</v>
      </c>
      <c r="E117">
        <f>PLANURI!BB559</f>
        <v>0</v>
      </c>
      <c r="F117">
        <f>PLANURI!BC559</f>
        <v>0</v>
      </c>
      <c r="G117">
        <f>PLANURI!BD559</f>
        <v>0</v>
      </c>
      <c r="H117">
        <f>PLANURI!BE559</f>
        <v>0</v>
      </c>
      <c r="I117">
        <f>PLANURI!BF559</f>
        <v>0</v>
      </c>
      <c r="J117">
        <f>PLANURI!BG559</f>
        <v>0</v>
      </c>
      <c r="K117">
        <f>PLANURI!BH559</f>
        <v>0</v>
      </c>
      <c r="L117">
        <f>PLANURI!BI559</f>
        <v>0</v>
      </c>
      <c r="M117">
        <f>PLANURI!BJ559</f>
        <v>0</v>
      </c>
      <c r="N117">
        <f>PLANURI!BK559</f>
        <v>0</v>
      </c>
      <c r="O117">
        <f>PLANURI!BL559</f>
        <v>0</v>
      </c>
      <c r="P117">
        <f>PLANURI!BM559</f>
        <v>0</v>
      </c>
      <c r="Q117">
        <f>PLANURI!BN559</f>
        <v>0</v>
      </c>
      <c r="R117">
        <f>PLANURI!BO559</f>
        <v>0</v>
      </c>
      <c r="S117">
        <f>PLANURI!BP559</f>
        <v>0</v>
      </c>
      <c r="T117">
        <f>PLANURI!BQ559</f>
        <v>0</v>
      </c>
      <c r="U117">
        <f>PLANURI!BR559</f>
        <v>0</v>
      </c>
      <c r="V117">
        <f>PLANURI!BS559</f>
        <v>0</v>
      </c>
      <c r="W117">
        <f>PLANURI!BT559</f>
        <v>0</v>
      </c>
      <c r="X117">
        <f>PLANURI!BU559</f>
        <v>0</v>
      </c>
      <c r="Y117">
        <f>PLANURI!BV559</f>
        <v>0</v>
      </c>
      <c r="Z117" t="str">
        <f>PLANURI!A$4</f>
        <v>Facultatea AUTOMATICĂ ȘI CALCULATOARE</v>
      </c>
      <c r="AA117" t="str">
        <f>PLANURI!H$6</f>
        <v>ŞTIINŢE INGINEREŞTI</v>
      </c>
      <c r="AB117">
        <f>PLANURI!C$12</f>
        <v>220</v>
      </c>
      <c r="AC117" t="str">
        <f>PLANURI!H$9</f>
        <v>AUTOMATICĂ ȘI INFORMATICĂ APLICATĂ</v>
      </c>
      <c r="AD117">
        <f>PLANURI!A$12</f>
        <v>20</v>
      </c>
      <c r="AE117">
        <f>PLANURI!B$12</f>
        <v>60</v>
      </c>
      <c r="AF117">
        <f>PLANURI!D$12</f>
        <v>10</v>
      </c>
      <c r="AG117" t="str">
        <f>PLANURI!BW559</f>
        <v/>
      </c>
    </row>
    <row r="118" spans="1:33" x14ac:dyDescent="0.25">
      <c r="A118" t="str">
        <f>PLANURI!AX560</f>
        <v/>
      </c>
      <c r="B118">
        <f>PLANURI!AY560</f>
        <v>1</v>
      </c>
      <c r="C118" t="str">
        <f>PLANURI!AZ560</f>
        <v/>
      </c>
      <c r="D118" t="str">
        <f>PLANURI!BA560</f>
        <v/>
      </c>
      <c r="E118" t="str">
        <f>PLANURI!BB560</f>
        <v/>
      </c>
      <c r="F118" t="str">
        <f>PLANURI!BC560</f>
        <v/>
      </c>
      <c r="G118" t="str">
        <f>PLANURI!BD560</f>
        <v/>
      </c>
      <c r="H118">
        <f>PLANURI!WL560</f>
        <v>0</v>
      </c>
      <c r="I118" t="str">
        <f>PLANURI!BF560</f>
        <v/>
      </c>
      <c r="J118" t="str">
        <f>PLANURI!BG560</f>
        <v/>
      </c>
      <c r="K118" t="str">
        <f>PLANURI!BH560</f>
        <v/>
      </c>
      <c r="L118" t="str">
        <f>PLANURI!BI560</f>
        <v/>
      </c>
      <c r="M118" t="str">
        <f>PLANURI!BJ560</f>
        <v/>
      </c>
      <c r="N118">
        <f>PLANURI!BK560</f>
        <v>0</v>
      </c>
      <c r="O118">
        <f>PLANURI!BL560</f>
        <v>0</v>
      </c>
      <c r="P118">
        <f>PLANURI!BM560</f>
        <v>0</v>
      </c>
      <c r="Q118">
        <f>PLANURI!BN560</f>
        <v>0</v>
      </c>
      <c r="R118">
        <f>PLANURI!BO560</f>
        <v>0</v>
      </c>
      <c r="S118">
        <f>PLANURI!BP560</f>
        <v>0</v>
      </c>
      <c r="T118" t="str">
        <f>PLANURI!BQ560</f>
        <v/>
      </c>
      <c r="U118" t="str">
        <f>PLANURI!BR560</f>
        <v/>
      </c>
      <c r="V118" t="str">
        <f>PLANURI!BS560</f>
        <v/>
      </c>
      <c r="W118" t="str">
        <f>PLANURI!BT560</f>
        <v/>
      </c>
      <c r="X118" t="str">
        <f>PLANURI!BU560</f>
        <v/>
      </c>
      <c r="Y118" t="str">
        <f>PLANURI!BV560</f>
        <v/>
      </c>
      <c r="Z118" t="str">
        <f>PLANURI!A$4</f>
        <v>Facultatea AUTOMATICĂ ȘI CALCULATOARE</v>
      </c>
      <c r="AA118" t="str">
        <f>PLANURI!H$6</f>
        <v>ŞTIINŢE INGINEREŞTI</v>
      </c>
      <c r="AB118">
        <f>PLANURI!C$12</f>
        <v>220</v>
      </c>
      <c r="AC118" t="str">
        <f>PLANURI!H$9</f>
        <v>AUTOMATICĂ ȘI INFORMATICĂ APLICATĂ</v>
      </c>
      <c r="AD118">
        <f>PLANURI!A$12</f>
        <v>20</v>
      </c>
      <c r="AE118">
        <f>PLANURI!B$12</f>
        <v>60</v>
      </c>
      <c r="AF118">
        <f>PLANURI!D$12</f>
        <v>10</v>
      </c>
      <c r="AG118" t="str">
        <f>PLANURI!BW560</f>
        <v/>
      </c>
    </row>
    <row r="119" spans="1:33" x14ac:dyDescent="0.25">
      <c r="A119" t="str">
        <f>PLANURI!AX561</f>
        <v/>
      </c>
      <c r="B119">
        <f>PLANURI!AY561</f>
        <v>2</v>
      </c>
      <c r="C119" t="str">
        <f>PLANURI!AZ561</f>
        <v/>
      </c>
      <c r="D119" t="str">
        <f>PLANURI!BA561</f>
        <v/>
      </c>
      <c r="E119" t="str">
        <f>PLANURI!BB561</f>
        <v/>
      </c>
      <c r="F119" t="str">
        <f>PLANURI!BC561</f>
        <v/>
      </c>
      <c r="G119" t="str">
        <f>PLANURI!BD561</f>
        <v/>
      </c>
      <c r="H119" t="str">
        <f>PLANURI!BE561</f>
        <v/>
      </c>
      <c r="I119" t="str">
        <f>PLANURI!BF561</f>
        <v/>
      </c>
      <c r="J119" t="str">
        <f>PLANURI!BG561</f>
        <v/>
      </c>
      <c r="K119" t="str">
        <f>PLANURI!BH561</f>
        <v/>
      </c>
      <c r="L119" t="str">
        <f>PLANURI!BI561</f>
        <v/>
      </c>
      <c r="M119" t="str">
        <f>PLANURI!BJ561</f>
        <v/>
      </c>
      <c r="N119">
        <f>PLANURI!BK561</f>
        <v>0</v>
      </c>
      <c r="O119">
        <f>PLANURI!BL561</f>
        <v>0</v>
      </c>
      <c r="P119">
        <f>PLANURI!BM561</f>
        <v>0</v>
      </c>
      <c r="Q119">
        <f>PLANURI!BN561</f>
        <v>0</v>
      </c>
      <c r="R119">
        <f>PLANURI!BO561</f>
        <v>0</v>
      </c>
      <c r="S119">
        <f>PLANURI!BP561</f>
        <v>0</v>
      </c>
      <c r="T119" t="str">
        <f>PLANURI!BQ561</f>
        <v/>
      </c>
      <c r="U119" t="str">
        <f>PLANURI!BR561</f>
        <v/>
      </c>
      <c r="V119" t="str">
        <f>PLANURI!BS561</f>
        <v/>
      </c>
      <c r="W119" t="str">
        <f>PLANURI!BT561</f>
        <v/>
      </c>
      <c r="X119" t="str">
        <f>PLANURI!BU561</f>
        <v/>
      </c>
      <c r="Y119" t="str">
        <f>PLANURI!BV561</f>
        <v/>
      </c>
      <c r="Z119" t="str">
        <f>PLANURI!A$4</f>
        <v>Facultatea AUTOMATICĂ ȘI CALCULATOARE</v>
      </c>
      <c r="AA119" t="str">
        <f>PLANURI!H$6</f>
        <v>ŞTIINŢE INGINEREŞTI</v>
      </c>
      <c r="AB119">
        <f>PLANURI!C$12</f>
        <v>220</v>
      </c>
      <c r="AC119" t="str">
        <f>PLANURI!H$9</f>
        <v>AUTOMATICĂ ȘI INFORMATICĂ APLICATĂ</v>
      </c>
      <c r="AD119">
        <f>PLANURI!A$12</f>
        <v>20</v>
      </c>
      <c r="AE119">
        <f>PLANURI!B$12</f>
        <v>60</v>
      </c>
      <c r="AF119">
        <f>PLANURI!D$12</f>
        <v>10</v>
      </c>
      <c r="AG119" t="str">
        <f>PLANURI!BW561</f>
        <v/>
      </c>
    </row>
    <row r="120" spans="1:33" x14ac:dyDescent="0.25">
      <c r="A120" t="str">
        <f>PLANURI!AX562</f>
        <v/>
      </c>
      <c r="B120">
        <f>PLANURI!AY562</f>
        <v>3</v>
      </c>
      <c r="C120" t="str">
        <f>PLANURI!AZ562</f>
        <v/>
      </c>
      <c r="D120" t="str">
        <f>PLANURI!BA562</f>
        <v/>
      </c>
      <c r="E120" t="str">
        <f>PLANURI!BB562</f>
        <v/>
      </c>
      <c r="F120" t="str">
        <f>PLANURI!BC562</f>
        <v/>
      </c>
      <c r="G120" t="str">
        <f>PLANURI!BD562</f>
        <v/>
      </c>
      <c r="H120">
        <f>PLANURI!WL562</f>
        <v>0</v>
      </c>
      <c r="I120" t="str">
        <f>PLANURI!BF562</f>
        <v/>
      </c>
      <c r="J120" t="str">
        <f>PLANURI!BG562</f>
        <v/>
      </c>
      <c r="K120" t="str">
        <f>PLANURI!BH562</f>
        <v/>
      </c>
      <c r="L120" t="str">
        <f>PLANURI!BI562</f>
        <v/>
      </c>
      <c r="M120" t="str">
        <f>PLANURI!BJ562</f>
        <v/>
      </c>
      <c r="N120">
        <f>PLANURI!BK562</f>
        <v>0</v>
      </c>
      <c r="O120">
        <f>PLANURI!BL562</f>
        <v>0</v>
      </c>
      <c r="P120">
        <f>PLANURI!BM562</f>
        <v>0</v>
      </c>
      <c r="Q120">
        <f>PLANURI!BN562</f>
        <v>0</v>
      </c>
      <c r="R120">
        <f>PLANURI!BO562</f>
        <v>0</v>
      </c>
      <c r="S120">
        <f>PLANURI!BP562</f>
        <v>0</v>
      </c>
      <c r="T120" t="str">
        <f>PLANURI!BQ562</f>
        <v/>
      </c>
      <c r="U120" t="str">
        <f>PLANURI!BR562</f>
        <v/>
      </c>
      <c r="V120" t="str">
        <f>PLANURI!BS562</f>
        <v/>
      </c>
      <c r="W120" t="str">
        <f>PLANURI!BT562</f>
        <v/>
      </c>
      <c r="X120" t="str">
        <f>PLANURI!BU562</f>
        <v/>
      </c>
      <c r="Y120" t="str">
        <f>PLANURI!BV562</f>
        <v/>
      </c>
      <c r="Z120" t="str">
        <f>PLANURI!A$4</f>
        <v>Facultatea AUTOMATICĂ ȘI CALCULATOARE</v>
      </c>
      <c r="AA120" t="str">
        <f>PLANURI!H$6</f>
        <v>ŞTIINŢE INGINEREŞTI</v>
      </c>
      <c r="AB120">
        <f>PLANURI!C$12</f>
        <v>220</v>
      </c>
      <c r="AC120" t="str">
        <f>PLANURI!H$9</f>
        <v>AUTOMATICĂ ȘI INFORMATICĂ APLICATĂ</v>
      </c>
      <c r="AD120">
        <f>PLANURI!A$12</f>
        <v>20</v>
      </c>
      <c r="AE120">
        <f>PLANURI!B$12</f>
        <v>60</v>
      </c>
      <c r="AF120">
        <f>PLANURI!D$12</f>
        <v>10</v>
      </c>
      <c r="AG120" t="str">
        <f>PLANURI!BW562</f>
        <v/>
      </c>
    </row>
    <row r="121" spans="1:33" x14ac:dyDescent="0.25">
      <c r="A121" t="str">
        <f>PLANURI!AX563</f>
        <v/>
      </c>
      <c r="B121">
        <f>PLANURI!AY563</f>
        <v>4</v>
      </c>
      <c r="C121" t="str">
        <f>PLANURI!AZ563</f>
        <v/>
      </c>
      <c r="D121" t="str">
        <f>PLANURI!BA563</f>
        <v/>
      </c>
      <c r="E121" t="str">
        <f>PLANURI!BB563</f>
        <v/>
      </c>
      <c r="F121" t="str">
        <f>PLANURI!BC563</f>
        <v/>
      </c>
      <c r="G121" t="str">
        <f>PLANURI!BD563</f>
        <v/>
      </c>
      <c r="H121" t="str">
        <f>PLANURI!BE563</f>
        <v/>
      </c>
      <c r="I121" t="str">
        <f>PLANURI!BF563</f>
        <v/>
      </c>
      <c r="J121" t="str">
        <f>PLANURI!BG563</f>
        <v/>
      </c>
      <c r="K121" t="str">
        <f>PLANURI!BH563</f>
        <v/>
      </c>
      <c r="L121" t="str">
        <f>PLANURI!BI563</f>
        <v/>
      </c>
      <c r="M121" t="str">
        <f>PLANURI!BJ563</f>
        <v/>
      </c>
      <c r="N121">
        <f>PLANURI!BK563</f>
        <v>0</v>
      </c>
      <c r="O121">
        <f>PLANURI!BL563</f>
        <v>0</v>
      </c>
      <c r="P121">
        <f>PLANURI!BM563</f>
        <v>0</v>
      </c>
      <c r="Q121">
        <f>PLANURI!BN563</f>
        <v>0</v>
      </c>
      <c r="R121">
        <f>PLANURI!BO563</f>
        <v>0</v>
      </c>
      <c r="S121">
        <f>PLANURI!BP563</f>
        <v>0</v>
      </c>
      <c r="T121" t="str">
        <f>PLANURI!BQ563</f>
        <v/>
      </c>
      <c r="U121" t="str">
        <f>PLANURI!BR563</f>
        <v/>
      </c>
      <c r="V121" t="str">
        <f>PLANURI!BS563</f>
        <v/>
      </c>
      <c r="W121" t="str">
        <f>PLANURI!BT563</f>
        <v/>
      </c>
      <c r="X121" t="str">
        <f>PLANURI!BU563</f>
        <v/>
      </c>
      <c r="Y121" t="str">
        <f>PLANURI!BV563</f>
        <v/>
      </c>
      <c r="Z121" t="str">
        <f>PLANURI!A$4</f>
        <v>Facultatea AUTOMATICĂ ȘI CALCULATOARE</v>
      </c>
      <c r="AA121" t="str">
        <f>PLANURI!H$6</f>
        <v>ŞTIINŢE INGINEREŞTI</v>
      </c>
      <c r="AB121">
        <f>PLANURI!C$12</f>
        <v>220</v>
      </c>
      <c r="AC121" t="str">
        <f>PLANURI!H$9</f>
        <v>AUTOMATICĂ ȘI INFORMATICĂ APLICATĂ</v>
      </c>
      <c r="AD121">
        <f>PLANURI!A$12</f>
        <v>20</v>
      </c>
      <c r="AE121">
        <f>PLANURI!B$12</f>
        <v>60</v>
      </c>
      <c r="AF121">
        <f>PLANURI!D$12</f>
        <v>10</v>
      </c>
      <c r="AG121" t="str">
        <f>PLANURI!BW563</f>
        <v/>
      </c>
    </row>
    <row r="122" spans="1:33" x14ac:dyDescent="0.25">
      <c r="A122" t="str">
        <f>PLANURI!AX564</f>
        <v/>
      </c>
      <c r="B122">
        <f>PLANURI!AY564</f>
        <v>5</v>
      </c>
      <c r="C122" t="str">
        <f>PLANURI!AZ564</f>
        <v/>
      </c>
      <c r="D122" t="str">
        <f>PLANURI!BA564</f>
        <v/>
      </c>
      <c r="E122" t="str">
        <f>PLANURI!BB564</f>
        <v/>
      </c>
      <c r="F122" t="str">
        <f>PLANURI!BC564</f>
        <v/>
      </c>
      <c r="G122" t="str">
        <f>PLANURI!BD564</f>
        <v/>
      </c>
      <c r="H122">
        <f>PLANURI!WL564</f>
        <v>0</v>
      </c>
      <c r="I122" t="str">
        <f>PLANURI!BF564</f>
        <v/>
      </c>
      <c r="J122" t="str">
        <f>PLANURI!BG564</f>
        <v/>
      </c>
      <c r="K122" t="str">
        <f>PLANURI!BH564</f>
        <v/>
      </c>
      <c r="L122" t="str">
        <f>PLANURI!BI564</f>
        <v/>
      </c>
      <c r="M122" t="str">
        <f>PLANURI!BJ564</f>
        <v/>
      </c>
      <c r="N122">
        <f>PLANURI!BK564</f>
        <v>0</v>
      </c>
      <c r="O122">
        <f>PLANURI!BL564</f>
        <v>0</v>
      </c>
      <c r="P122">
        <f>PLANURI!BM564</f>
        <v>0</v>
      </c>
      <c r="Q122">
        <f>PLANURI!BN564</f>
        <v>0</v>
      </c>
      <c r="R122">
        <f>PLANURI!BO564</f>
        <v>0</v>
      </c>
      <c r="S122">
        <f>PLANURI!BP564</f>
        <v>0</v>
      </c>
      <c r="T122" t="str">
        <f>PLANURI!BQ564</f>
        <v/>
      </c>
      <c r="U122" t="str">
        <f>PLANURI!BR564</f>
        <v/>
      </c>
      <c r="V122" t="str">
        <f>PLANURI!BS564</f>
        <v/>
      </c>
      <c r="W122" t="str">
        <f>PLANURI!BT564</f>
        <v/>
      </c>
      <c r="X122" t="str">
        <f>PLANURI!BU564</f>
        <v/>
      </c>
      <c r="Y122" t="str">
        <f>PLANURI!BV564</f>
        <v/>
      </c>
      <c r="Z122" t="str">
        <f>PLANURI!A$4</f>
        <v>Facultatea AUTOMATICĂ ȘI CALCULATOARE</v>
      </c>
      <c r="AA122" t="str">
        <f>PLANURI!H$6</f>
        <v>ŞTIINŢE INGINEREŞTI</v>
      </c>
      <c r="AB122">
        <f>PLANURI!C$12</f>
        <v>220</v>
      </c>
      <c r="AC122" t="str">
        <f>PLANURI!H$9</f>
        <v>AUTOMATICĂ ȘI INFORMATICĂ APLICATĂ</v>
      </c>
      <c r="AD122">
        <f>PLANURI!A$12</f>
        <v>20</v>
      </c>
      <c r="AE122">
        <f>PLANURI!B$12</f>
        <v>60</v>
      </c>
      <c r="AF122">
        <f>PLANURI!D$12</f>
        <v>10</v>
      </c>
      <c r="AG122" t="str">
        <f>PLANURI!BW564</f>
        <v/>
      </c>
    </row>
    <row r="123" spans="1:33" x14ac:dyDescent="0.25">
      <c r="A123" t="str">
        <f>PLANURI!AX565</f>
        <v/>
      </c>
      <c r="B123">
        <f>PLANURI!AY565</f>
        <v>6</v>
      </c>
      <c r="C123" t="str">
        <f>PLANURI!AZ565</f>
        <v/>
      </c>
      <c r="D123" t="str">
        <f>PLANURI!BA565</f>
        <v/>
      </c>
      <c r="E123" t="str">
        <f>PLANURI!BB565</f>
        <v/>
      </c>
      <c r="F123" t="str">
        <f>PLANURI!BC565</f>
        <v/>
      </c>
      <c r="G123" t="str">
        <f>PLANURI!BD565</f>
        <v/>
      </c>
      <c r="H123" t="str">
        <f>PLANURI!BE565</f>
        <v/>
      </c>
      <c r="I123" t="str">
        <f>PLANURI!BF565</f>
        <v/>
      </c>
      <c r="J123" t="str">
        <f>PLANURI!BG565</f>
        <v/>
      </c>
      <c r="K123" t="str">
        <f>PLANURI!BH565</f>
        <v/>
      </c>
      <c r="L123" t="str">
        <f>PLANURI!BI565</f>
        <v/>
      </c>
      <c r="M123" t="str">
        <f>PLANURI!BJ565</f>
        <v/>
      </c>
      <c r="N123">
        <f>PLANURI!BK565</f>
        <v>0</v>
      </c>
      <c r="O123">
        <f>PLANURI!BL565</f>
        <v>0</v>
      </c>
      <c r="P123">
        <f>PLANURI!BM565</f>
        <v>0</v>
      </c>
      <c r="Q123">
        <f>PLANURI!BN565</f>
        <v>0</v>
      </c>
      <c r="R123">
        <f>PLANURI!BO565</f>
        <v>0</v>
      </c>
      <c r="S123">
        <f>PLANURI!BP565</f>
        <v>0</v>
      </c>
      <c r="T123" t="str">
        <f>PLANURI!BQ565</f>
        <v/>
      </c>
      <c r="U123" t="str">
        <f>PLANURI!BR565</f>
        <v/>
      </c>
      <c r="V123" t="str">
        <f>PLANURI!BS565</f>
        <v/>
      </c>
      <c r="W123" t="str">
        <f>PLANURI!BT565</f>
        <v/>
      </c>
      <c r="X123" t="str">
        <f>PLANURI!BU565</f>
        <v/>
      </c>
      <c r="Y123" t="str">
        <f>PLANURI!BV565</f>
        <v/>
      </c>
      <c r="Z123" t="str">
        <f>PLANURI!A$4</f>
        <v>Facultatea AUTOMATICĂ ȘI CALCULATOARE</v>
      </c>
      <c r="AA123" t="str">
        <f>PLANURI!H$6</f>
        <v>ŞTIINŢE INGINEREŞTI</v>
      </c>
      <c r="AB123">
        <f>PLANURI!C$12</f>
        <v>220</v>
      </c>
      <c r="AC123" t="str">
        <f>PLANURI!H$9</f>
        <v>AUTOMATICĂ ȘI INFORMATICĂ APLICATĂ</v>
      </c>
      <c r="AD123">
        <f>PLANURI!A$12</f>
        <v>20</v>
      </c>
      <c r="AE123">
        <f>PLANURI!B$12</f>
        <v>60</v>
      </c>
      <c r="AF123">
        <f>PLANURI!D$12</f>
        <v>10</v>
      </c>
      <c r="AG123" t="str">
        <f>PLANURI!BW565</f>
        <v/>
      </c>
    </row>
    <row r="124" spans="1:33" x14ac:dyDescent="0.25">
      <c r="A124" t="str">
        <f>PLANURI!AX566</f>
        <v/>
      </c>
      <c r="B124">
        <f>PLANURI!AY566</f>
        <v>7</v>
      </c>
      <c r="C124" t="str">
        <f>PLANURI!AZ566</f>
        <v/>
      </c>
      <c r="D124" t="str">
        <f>PLANURI!BA566</f>
        <v/>
      </c>
      <c r="E124" t="str">
        <f>PLANURI!BB566</f>
        <v/>
      </c>
      <c r="F124" t="str">
        <f>PLANURI!BC566</f>
        <v/>
      </c>
      <c r="G124" t="str">
        <f>PLANURI!BD566</f>
        <v/>
      </c>
      <c r="H124">
        <f>PLANURI!WL566</f>
        <v>0</v>
      </c>
      <c r="I124" t="str">
        <f>PLANURI!BF566</f>
        <v/>
      </c>
      <c r="J124" t="str">
        <f>PLANURI!BG566</f>
        <v/>
      </c>
      <c r="K124" t="str">
        <f>PLANURI!BH566</f>
        <v/>
      </c>
      <c r="L124" t="str">
        <f>PLANURI!BI566</f>
        <v/>
      </c>
      <c r="M124" t="str">
        <f>PLANURI!BJ566</f>
        <v/>
      </c>
      <c r="N124">
        <f>PLANURI!BK566</f>
        <v>0</v>
      </c>
      <c r="O124">
        <f>PLANURI!BL566</f>
        <v>0</v>
      </c>
      <c r="P124">
        <f>PLANURI!BM566</f>
        <v>0</v>
      </c>
      <c r="Q124">
        <f>PLANURI!BN566</f>
        <v>0</v>
      </c>
      <c r="R124">
        <f>PLANURI!BO566</f>
        <v>0</v>
      </c>
      <c r="S124">
        <f>PLANURI!BP566</f>
        <v>0</v>
      </c>
      <c r="T124" t="str">
        <f>PLANURI!BQ566</f>
        <v/>
      </c>
      <c r="U124" t="str">
        <f>PLANURI!BR566</f>
        <v/>
      </c>
      <c r="V124" t="str">
        <f>PLANURI!BS566</f>
        <v/>
      </c>
      <c r="W124" t="str">
        <f>PLANURI!BT566</f>
        <v/>
      </c>
      <c r="X124" t="str">
        <f>PLANURI!BU566</f>
        <v/>
      </c>
      <c r="Y124" t="str">
        <f>PLANURI!BV566</f>
        <v/>
      </c>
      <c r="Z124" t="str">
        <f>PLANURI!A$4</f>
        <v>Facultatea AUTOMATICĂ ȘI CALCULATOARE</v>
      </c>
      <c r="AA124" t="str">
        <f>PLANURI!H$6</f>
        <v>ŞTIINŢE INGINEREŞTI</v>
      </c>
      <c r="AB124">
        <f>PLANURI!C$12</f>
        <v>220</v>
      </c>
      <c r="AC124" t="str">
        <f>PLANURI!H$9</f>
        <v>AUTOMATICĂ ȘI INFORMATICĂ APLICATĂ</v>
      </c>
      <c r="AD124">
        <f>PLANURI!A$12</f>
        <v>20</v>
      </c>
      <c r="AE124">
        <f>PLANURI!B$12</f>
        <v>60</v>
      </c>
      <c r="AF124">
        <f>PLANURI!D$12</f>
        <v>10</v>
      </c>
      <c r="AG124" t="str">
        <f>PLANURI!BW566</f>
        <v/>
      </c>
    </row>
    <row r="125" spans="1:33" x14ac:dyDescent="0.25">
      <c r="A125" t="str">
        <f>PLANURI!AX567</f>
        <v/>
      </c>
      <c r="B125">
        <f>PLANURI!AY567</f>
        <v>8</v>
      </c>
      <c r="C125" t="str">
        <f>PLANURI!AZ567</f>
        <v/>
      </c>
      <c r="D125" t="str">
        <f>PLANURI!BA567</f>
        <v/>
      </c>
      <c r="E125" t="str">
        <f>PLANURI!BB567</f>
        <v/>
      </c>
      <c r="F125" t="str">
        <f>PLANURI!BC567</f>
        <v/>
      </c>
      <c r="G125" t="str">
        <f>PLANURI!BD567</f>
        <v/>
      </c>
      <c r="H125" t="str">
        <f>PLANURI!BE567</f>
        <v/>
      </c>
      <c r="I125" t="str">
        <f>PLANURI!BF567</f>
        <v/>
      </c>
      <c r="J125" t="str">
        <f>PLANURI!BG567</f>
        <v/>
      </c>
      <c r="K125" t="str">
        <f>PLANURI!BH567</f>
        <v/>
      </c>
      <c r="L125" t="str">
        <f>PLANURI!BI567</f>
        <v/>
      </c>
      <c r="M125" t="str">
        <f>PLANURI!BJ567</f>
        <v/>
      </c>
      <c r="N125">
        <f>PLANURI!BK567</f>
        <v>0</v>
      </c>
      <c r="O125">
        <f>PLANURI!BL567</f>
        <v>0</v>
      </c>
      <c r="P125">
        <f>PLANURI!BM567</f>
        <v>0</v>
      </c>
      <c r="Q125">
        <f>PLANURI!BN567</f>
        <v>0</v>
      </c>
      <c r="R125">
        <f>PLANURI!BO567</f>
        <v>0</v>
      </c>
      <c r="S125">
        <f>PLANURI!BP567</f>
        <v>0</v>
      </c>
      <c r="T125" t="str">
        <f>PLANURI!BQ567</f>
        <v/>
      </c>
      <c r="U125" t="str">
        <f>PLANURI!BR567</f>
        <v/>
      </c>
      <c r="V125" t="str">
        <f>PLANURI!BS567</f>
        <v/>
      </c>
      <c r="W125" t="str">
        <f>PLANURI!BT567</f>
        <v/>
      </c>
      <c r="X125" t="str">
        <f>PLANURI!BU567</f>
        <v/>
      </c>
      <c r="Y125" t="str">
        <f>PLANURI!BV567</f>
        <v/>
      </c>
      <c r="Z125" t="str">
        <f>PLANURI!A$4</f>
        <v>Facultatea AUTOMATICĂ ȘI CALCULATOARE</v>
      </c>
      <c r="AA125" t="str">
        <f>PLANURI!H$6</f>
        <v>ŞTIINŢE INGINEREŞTI</v>
      </c>
      <c r="AB125">
        <f>PLANURI!C$12</f>
        <v>220</v>
      </c>
      <c r="AC125" t="str">
        <f>PLANURI!H$9</f>
        <v>AUTOMATICĂ ȘI INFORMATICĂ APLICATĂ</v>
      </c>
      <c r="AD125">
        <f>PLANURI!A$12</f>
        <v>20</v>
      </c>
      <c r="AE125">
        <f>PLANURI!B$12</f>
        <v>60</v>
      </c>
      <c r="AF125">
        <f>PLANURI!D$12</f>
        <v>10</v>
      </c>
      <c r="AG125" t="str">
        <f>PLANURI!BW567</f>
        <v/>
      </c>
    </row>
    <row r="126" spans="1:33" x14ac:dyDescent="0.25">
      <c r="A126" t="str">
        <f>PLANURI!AX568</f>
        <v/>
      </c>
      <c r="B126">
        <f>PLANURI!AY568</f>
        <v>9</v>
      </c>
      <c r="C126" t="str">
        <f>PLANURI!AZ568</f>
        <v/>
      </c>
      <c r="D126" t="str">
        <f>PLANURI!BA568</f>
        <v/>
      </c>
      <c r="E126" t="str">
        <f>PLANURI!BB568</f>
        <v/>
      </c>
      <c r="F126" t="str">
        <f>PLANURI!BC568</f>
        <v/>
      </c>
      <c r="G126" t="str">
        <f>PLANURI!BD568</f>
        <v/>
      </c>
      <c r="H126">
        <f>PLANURI!WL568</f>
        <v>0</v>
      </c>
      <c r="I126" t="str">
        <f>PLANURI!BF568</f>
        <v/>
      </c>
      <c r="J126" t="str">
        <f>PLANURI!BG568</f>
        <v/>
      </c>
      <c r="K126" t="str">
        <f>PLANURI!BH568</f>
        <v/>
      </c>
      <c r="L126" t="str">
        <f>PLANURI!BI568</f>
        <v/>
      </c>
      <c r="M126" t="str">
        <f>PLANURI!BJ568</f>
        <v/>
      </c>
      <c r="N126">
        <f>PLANURI!BK568</f>
        <v>0</v>
      </c>
      <c r="O126">
        <f>PLANURI!BL568</f>
        <v>0</v>
      </c>
      <c r="P126">
        <f>PLANURI!BM568</f>
        <v>0</v>
      </c>
      <c r="Q126">
        <f>PLANURI!BN568</f>
        <v>0</v>
      </c>
      <c r="R126">
        <f>PLANURI!BO568</f>
        <v>0</v>
      </c>
      <c r="S126">
        <f>PLANURI!BP568</f>
        <v>0</v>
      </c>
      <c r="T126" t="str">
        <f>PLANURI!BQ568</f>
        <v/>
      </c>
      <c r="U126" t="str">
        <f>PLANURI!BR568</f>
        <v/>
      </c>
      <c r="V126" t="str">
        <f>PLANURI!BS568</f>
        <v/>
      </c>
      <c r="W126" t="str">
        <f>PLANURI!BT568</f>
        <v/>
      </c>
      <c r="X126" t="str">
        <f>PLANURI!BU568</f>
        <v/>
      </c>
      <c r="Y126" t="str">
        <f>PLANURI!BV568</f>
        <v/>
      </c>
      <c r="Z126" t="str">
        <f>PLANURI!A$4</f>
        <v>Facultatea AUTOMATICĂ ȘI CALCULATOARE</v>
      </c>
      <c r="AA126" t="str">
        <f>PLANURI!H$6</f>
        <v>ŞTIINŢE INGINEREŞTI</v>
      </c>
      <c r="AB126">
        <f>PLANURI!C$12</f>
        <v>220</v>
      </c>
      <c r="AC126" t="str">
        <f>PLANURI!H$9</f>
        <v>AUTOMATICĂ ȘI INFORMATICĂ APLICATĂ</v>
      </c>
      <c r="AD126">
        <f>PLANURI!A$12</f>
        <v>20</v>
      </c>
      <c r="AE126">
        <f>PLANURI!B$12</f>
        <v>60</v>
      </c>
      <c r="AF126">
        <f>PLANURI!D$12</f>
        <v>10</v>
      </c>
      <c r="AG126" t="str">
        <f>PLANURI!BW568</f>
        <v/>
      </c>
    </row>
    <row r="127" spans="1:33" x14ac:dyDescent="0.25">
      <c r="A127" t="str">
        <f>PLANURI!AX569</f>
        <v/>
      </c>
      <c r="B127">
        <f>PLANURI!AY569</f>
        <v>10</v>
      </c>
      <c r="C127" t="str">
        <f>PLANURI!AZ569</f>
        <v/>
      </c>
      <c r="D127" t="str">
        <f>PLANURI!BA569</f>
        <v/>
      </c>
      <c r="E127" t="str">
        <f>PLANURI!BB569</f>
        <v/>
      </c>
      <c r="F127" t="str">
        <f>PLANURI!BC569</f>
        <v/>
      </c>
      <c r="G127" t="str">
        <f>PLANURI!BD569</f>
        <v/>
      </c>
      <c r="H127" t="str">
        <f>PLANURI!BE569</f>
        <v/>
      </c>
      <c r="I127" t="str">
        <f>PLANURI!BF569</f>
        <v/>
      </c>
      <c r="J127" t="str">
        <f>PLANURI!BG569</f>
        <v/>
      </c>
      <c r="K127" t="str">
        <f>PLANURI!BH569</f>
        <v/>
      </c>
      <c r="L127" t="str">
        <f>PLANURI!BI569</f>
        <v/>
      </c>
      <c r="M127" t="str">
        <f>PLANURI!BJ569</f>
        <v/>
      </c>
      <c r="N127">
        <f>PLANURI!BK569</f>
        <v>0</v>
      </c>
      <c r="O127">
        <f>PLANURI!BL569</f>
        <v>0</v>
      </c>
      <c r="P127">
        <f>PLANURI!BM569</f>
        <v>0</v>
      </c>
      <c r="Q127">
        <f>PLANURI!BN569</f>
        <v>0</v>
      </c>
      <c r="R127">
        <f>PLANURI!BO569</f>
        <v>0</v>
      </c>
      <c r="S127">
        <f>PLANURI!BP569</f>
        <v>0</v>
      </c>
      <c r="T127" t="str">
        <f>PLANURI!BQ569</f>
        <v/>
      </c>
      <c r="U127" t="str">
        <f>PLANURI!BR569</f>
        <v/>
      </c>
      <c r="V127" t="str">
        <f>PLANURI!BS569</f>
        <v/>
      </c>
      <c r="W127" t="str">
        <f>PLANURI!BT569</f>
        <v/>
      </c>
      <c r="X127" t="str">
        <f>PLANURI!BU569</f>
        <v/>
      </c>
      <c r="Y127" t="str">
        <f>PLANURI!BV569</f>
        <v/>
      </c>
      <c r="Z127" t="str">
        <f>PLANURI!A$4</f>
        <v>Facultatea AUTOMATICĂ ȘI CALCULATOARE</v>
      </c>
      <c r="AA127" t="str">
        <f>PLANURI!H$6</f>
        <v>ŞTIINŢE INGINEREŞTI</v>
      </c>
      <c r="AB127">
        <f>PLANURI!C$12</f>
        <v>220</v>
      </c>
      <c r="AC127" t="str">
        <f>PLANURI!H$9</f>
        <v>AUTOMATICĂ ȘI INFORMATICĂ APLICATĂ</v>
      </c>
      <c r="AD127">
        <f>PLANURI!A$12</f>
        <v>20</v>
      </c>
      <c r="AE127">
        <f>PLANURI!B$12</f>
        <v>60</v>
      </c>
      <c r="AF127">
        <f>PLANURI!D$12</f>
        <v>10</v>
      </c>
      <c r="AG127" t="str">
        <f>PLANURI!BW569</f>
        <v/>
      </c>
    </row>
    <row r="128" spans="1:33" x14ac:dyDescent="0.25">
      <c r="A128" t="str">
        <f>PLANURI!AX570</f>
        <v/>
      </c>
      <c r="B128">
        <f>PLANURI!AY570</f>
        <v>11</v>
      </c>
      <c r="C128" t="str">
        <f>PLANURI!AZ570</f>
        <v/>
      </c>
      <c r="D128" t="str">
        <f>PLANURI!BA570</f>
        <v/>
      </c>
      <c r="E128" t="str">
        <f>PLANURI!BB570</f>
        <v/>
      </c>
      <c r="F128" t="str">
        <f>PLANURI!BC570</f>
        <v/>
      </c>
      <c r="G128" t="str">
        <f>PLANURI!BD570</f>
        <v/>
      </c>
      <c r="H128">
        <f>PLANURI!WL570</f>
        <v>0</v>
      </c>
      <c r="I128" t="str">
        <f>PLANURI!BF570</f>
        <v/>
      </c>
      <c r="J128" t="str">
        <f>PLANURI!BG570</f>
        <v/>
      </c>
      <c r="K128" t="str">
        <f>PLANURI!BH570</f>
        <v/>
      </c>
      <c r="L128" t="str">
        <f>PLANURI!BI570</f>
        <v/>
      </c>
      <c r="M128" t="str">
        <f>PLANURI!BJ570</f>
        <v/>
      </c>
      <c r="N128">
        <f>PLANURI!BK570</f>
        <v>0</v>
      </c>
      <c r="O128">
        <f>PLANURI!BL570</f>
        <v>0</v>
      </c>
      <c r="P128">
        <f>PLANURI!BM570</f>
        <v>0</v>
      </c>
      <c r="Q128">
        <f>PLANURI!BN570</f>
        <v>0</v>
      </c>
      <c r="R128">
        <f>PLANURI!BO570</f>
        <v>0</v>
      </c>
      <c r="S128">
        <f>PLANURI!BP570</f>
        <v>0</v>
      </c>
      <c r="T128" t="str">
        <f>PLANURI!BQ570</f>
        <v/>
      </c>
      <c r="U128" t="str">
        <f>PLANURI!BR570</f>
        <v/>
      </c>
      <c r="V128" t="str">
        <f>PLANURI!BS570</f>
        <v/>
      </c>
      <c r="W128" t="str">
        <f>PLANURI!BT570</f>
        <v/>
      </c>
      <c r="X128" t="str">
        <f>PLANURI!BU570</f>
        <v/>
      </c>
      <c r="Y128" t="str">
        <f>PLANURI!BV570</f>
        <v/>
      </c>
      <c r="Z128" t="str">
        <f>PLANURI!A$4</f>
        <v>Facultatea AUTOMATICĂ ȘI CALCULATOARE</v>
      </c>
      <c r="AA128" t="str">
        <f>PLANURI!H$6</f>
        <v>ŞTIINŢE INGINEREŞTI</v>
      </c>
      <c r="AB128">
        <f>PLANURI!C$12</f>
        <v>220</v>
      </c>
      <c r="AC128" t="str">
        <f>PLANURI!H$9</f>
        <v>AUTOMATICĂ ȘI INFORMATICĂ APLICATĂ</v>
      </c>
      <c r="AD128">
        <f>PLANURI!A$12</f>
        <v>20</v>
      </c>
      <c r="AE128">
        <f>PLANURI!B$12</f>
        <v>60</v>
      </c>
      <c r="AF128">
        <f>PLANURI!D$12</f>
        <v>10</v>
      </c>
      <c r="AG128" t="str">
        <f>PLANURI!BW570</f>
        <v/>
      </c>
    </row>
    <row r="129" spans="1:33" x14ac:dyDescent="0.25">
      <c r="A129" t="str">
        <f>PLANURI!AX571</f>
        <v/>
      </c>
      <c r="B129">
        <f>PLANURI!AY571</f>
        <v>12</v>
      </c>
      <c r="C129" t="str">
        <f>PLANURI!AZ571</f>
        <v/>
      </c>
      <c r="D129" t="str">
        <f>PLANURI!BA571</f>
        <v/>
      </c>
      <c r="E129" t="str">
        <f>PLANURI!BB571</f>
        <v/>
      </c>
      <c r="F129" t="str">
        <f>PLANURI!BC571</f>
        <v/>
      </c>
      <c r="G129" t="str">
        <f>PLANURI!BD571</f>
        <v/>
      </c>
      <c r="H129" t="str">
        <f>PLANURI!BE571</f>
        <v/>
      </c>
      <c r="I129" t="str">
        <f>PLANURI!BF571</f>
        <v/>
      </c>
      <c r="J129" t="str">
        <f>PLANURI!BG571</f>
        <v/>
      </c>
      <c r="K129" t="str">
        <f>PLANURI!BH571</f>
        <v/>
      </c>
      <c r="L129" t="str">
        <f>PLANURI!BI571</f>
        <v/>
      </c>
      <c r="M129" t="str">
        <f>PLANURI!BJ571</f>
        <v/>
      </c>
      <c r="N129">
        <f>PLANURI!BK571</f>
        <v>0</v>
      </c>
      <c r="O129">
        <f>PLANURI!BL571</f>
        <v>0</v>
      </c>
      <c r="P129">
        <f>PLANURI!BM571</f>
        <v>0</v>
      </c>
      <c r="Q129">
        <f>PLANURI!BN571</f>
        <v>0</v>
      </c>
      <c r="R129">
        <f>PLANURI!BO571</f>
        <v>0</v>
      </c>
      <c r="S129">
        <f>PLANURI!BP571</f>
        <v>0</v>
      </c>
      <c r="T129" t="str">
        <f>PLANURI!BQ571</f>
        <v/>
      </c>
      <c r="U129" t="str">
        <f>PLANURI!BR571</f>
        <v/>
      </c>
      <c r="V129" t="str">
        <f>PLANURI!BS571</f>
        <v/>
      </c>
      <c r="W129" t="str">
        <f>PLANURI!BT571</f>
        <v/>
      </c>
      <c r="X129" t="str">
        <f>PLANURI!BU571</f>
        <v/>
      </c>
      <c r="Y129" t="str">
        <f>PLANURI!BV571</f>
        <v/>
      </c>
      <c r="Z129" t="str">
        <f>PLANURI!A$4</f>
        <v>Facultatea AUTOMATICĂ ȘI CALCULATOARE</v>
      </c>
      <c r="AA129" t="str">
        <f>PLANURI!H$6</f>
        <v>ŞTIINŢE INGINEREŞTI</v>
      </c>
      <c r="AB129">
        <f>PLANURI!C$12</f>
        <v>220</v>
      </c>
      <c r="AC129" t="str">
        <f>PLANURI!H$9</f>
        <v>AUTOMATICĂ ȘI INFORMATICĂ APLICATĂ</v>
      </c>
      <c r="AD129">
        <f>PLANURI!A$12</f>
        <v>20</v>
      </c>
      <c r="AE129">
        <f>PLANURI!B$12</f>
        <v>60</v>
      </c>
      <c r="AF129">
        <f>PLANURI!D$12</f>
        <v>10</v>
      </c>
      <c r="AG129" t="str">
        <f>PLANURI!BW571</f>
        <v/>
      </c>
    </row>
    <row r="130" spans="1:33" x14ac:dyDescent="0.25">
      <c r="A130" t="str">
        <f>PLANURI!AX572</f>
        <v>Semestrul 3</v>
      </c>
      <c r="B130">
        <f>PLANURI!AY572</f>
        <v>0</v>
      </c>
      <c r="C130">
        <f>PLANURI!AZ572</f>
        <v>0</v>
      </c>
      <c r="D130">
        <f>PLANURI!BA572</f>
        <v>0</v>
      </c>
      <c r="E130">
        <f>PLANURI!BB572</f>
        <v>0</v>
      </c>
      <c r="F130">
        <f>PLANURI!BC572</f>
        <v>0</v>
      </c>
      <c r="G130">
        <f>PLANURI!BD572</f>
        <v>0</v>
      </c>
      <c r="H130">
        <f>PLANURI!WL572</f>
        <v>0</v>
      </c>
      <c r="I130">
        <f>PLANURI!BF572</f>
        <v>0</v>
      </c>
      <c r="J130">
        <f>PLANURI!BG572</f>
        <v>0</v>
      </c>
      <c r="K130">
        <f>PLANURI!BH572</f>
        <v>0</v>
      </c>
      <c r="L130">
        <f>PLANURI!BI572</f>
        <v>0</v>
      </c>
      <c r="M130">
        <f>PLANURI!BJ572</f>
        <v>0</v>
      </c>
      <c r="N130">
        <f>PLANURI!BK572</f>
        <v>0</v>
      </c>
      <c r="O130">
        <f>PLANURI!BL572</f>
        <v>0</v>
      </c>
      <c r="P130">
        <f>PLANURI!BM572</f>
        <v>0</v>
      </c>
      <c r="Q130">
        <f>PLANURI!BN572</f>
        <v>0</v>
      </c>
      <c r="R130">
        <f>PLANURI!BO572</f>
        <v>0</v>
      </c>
      <c r="S130">
        <f>PLANURI!BP572</f>
        <v>0</v>
      </c>
      <c r="T130">
        <f>PLANURI!BQ572</f>
        <v>0</v>
      </c>
      <c r="U130">
        <f>PLANURI!BR572</f>
        <v>0</v>
      </c>
      <c r="V130">
        <f>PLANURI!BS572</f>
        <v>0</v>
      </c>
      <c r="W130">
        <f>PLANURI!BT572</f>
        <v>0</v>
      </c>
      <c r="X130">
        <f>PLANURI!BU572</f>
        <v>0</v>
      </c>
      <c r="Y130">
        <f>PLANURI!BV572</f>
        <v>0</v>
      </c>
      <c r="Z130" t="str">
        <f>PLANURI!A$4</f>
        <v>Facultatea AUTOMATICĂ ȘI CALCULATOARE</v>
      </c>
      <c r="AA130" t="str">
        <f>PLANURI!H$6</f>
        <v>ŞTIINŢE INGINEREŞTI</v>
      </c>
      <c r="AB130">
        <f>PLANURI!C$12</f>
        <v>220</v>
      </c>
      <c r="AC130" t="str">
        <f>PLANURI!H$9</f>
        <v>AUTOMATICĂ ȘI INFORMATICĂ APLICATĂ</v>
      </c>
      <c r="AD130">
        <f>PLANURI!A$12</f>
        <v>20</v>
      </c>
      <c r="AE130">
        <f>PLANURI!B$12</f>
        <v>60</v>
      </c>
      <c r="AF130">
        <f>PLANURI!D$12</f>
        <v>10</v>
      </c>
      <c r="AG130" t="str">
        <f>PLANURI!BW572</f>
        <v/>
      </c>
    </row>
    <row r="131" spans="1:33" x14ac:dyDescent="0.25">
      <c r="A131" t="str">
        <f>PLANURI!AX573</f>
        <v/>
      </c>
      <c r="B131">
        <f>PLANURI!AY573</f>
        <v>1</v>
      </c>
      <c r="C131" t="str">
        <f>PLANURI!AZ573</f>
        <v/>
      </c>
      <c r="D131" t="str">
        <f>PLANURI!BA573</f>
        <v/>
      </c>
      <c r="E131" t="str">
        <f>PLANURI!BB573</f>
        <v/>
      </c>
      <c r="F131" t="str">
        <f>PLANURI!BC573</f>
        <v/>
      </c>
      <c r="G131" t="str">
        <f>PLANURI!BD573</f>
        <v/>
      </c>
      <c r="H131" t="str">
        <f>PLANURI!BE573</f>
        <v/>
      </c>
      <c r="I131" t="str">
        <f>PLANURI!BF573</f>
        <v/>
      </c>
      <c r="J131" t="str">
        <f>PLANURI!BG573</f>
        <v/>
      </c>
      <c r="K131" t="str">
        <f>PLANURI!BH573</f>
        <v/>
      </c>
      <c r="L131" t="str">
        <f>PLANURI!BI573</f>
        <v/>
      </c>
      <c r="M131" t="str">
        <f>PLANURI!BJ573</f>
        <v/>
      </c>
      <c r="N131">
        <f>PLANURI!BK573</f>
        <v>0</v>
      </c>
      <c r="O131">
        <f>PLANURI!BL573</f>
        <v>0</v>
      </c>
      <c r="P131">
        <f>PLANURI!BM573</f>
        <v>0</v>
      </c>
      <c r="Q131">
        <f>PLANURI!BN573</f>
        <v>0</v>
      </c>
      <c r="R131">
        <f>PLANURI!BO573</f>
        <v>0</v>
      </c>
      <c r="S131">
        <f>PLANURI!BP573</f>
        <v>0</v>
      </c>
      <c r="T131" t="str">
        <f>PLANURI!BQ573</f>
        <v/>
      </c>
      <c r="U131" t="str">
        <f>PLANURI!BR573</f>
        <v/>
      </c>
      <c r="V131" t="str">
        <f>PLANURI!BS573</f>
        <v/>
      </c>
      <c r="W131" t="str">
        <f>PLANURI!BT573</f>
        <v/>
      </c>
      <c r="X131" t="str">
        <f>PLANURI!BU573</f>
        <v/>
      </c>
      <c r="Y131" t="str">
        <f>PLANURI!BV573</f>
        <v/>
      </c>
      <c r="Z131" t="str">
        <f>PLANURI!A$4</f>
        <v>Facultatea AUTOMATICĂ ȘI CALCULATOARE</v>
      </c>
      <c r="AA131" t="str">
        <f>PLANURI!H$6</f>
        <v>ŞTIINŢE INGINEREŞTI</v>
      </c>
      <c r="AB131">
        <f>PLANURI!C$12</f>
        <v>220</v>
      </c>
      <c r="AC131" t="str">
        <f>PLANURI!H$9</f>
        <v>AUTOMATICĂ ȘI INFORMATICĂ APLICATĂ</v>
      </c>
      <c r="AD131">
        <f>PLANURI!A$12</f>
        <v>20</v>
      </c>
      <c r="AE131">
        <f>PLANURI!B$12</f>
        <v>60</v>
      </c>
      <c r="AF131">
        <f>PLANURI!D$12</f>
        <v>10</v>
      </c>
      <c r="AG131" t="str">
        <f>PLANURI!BW573</f>
        <v/>
      </c>
    </row>
    <row r="132" spans="1:33" x14ac:dyDescent="0.25">
      <c r="A132" t="str">
        <f>PLANURI!AX574</f>
        <v/>
      </c>
      <c r="B132">
        <f>PLANURI!AY574</f>
        <v>2</v>
      </c>
      <c r="C132" t="str">
        <f>PLANURI!AZ574</f>
        <v/>
      </c>
      <c r="D132" t="str">
        <f>PLANURI!BA574</f>
        <v/>
      </c>
      <c r="E132" t="str">
        <f>PLANURI!BB574</f>
        <v/>
      </c>
      <c r="F132" t="str">
        <f>PLANURI!BC574</f>
        <v/>
      </c>
      <c r="G132" t="str">
        <f>PLANURI!BD574</f>
        <v/>
      </c>
      <c r="H132">
        <f>PLANURI!WL574</f>
        <v>0</v>
      </c>
      <c r="I132" t="str">
        <f>PLANURI!BF574</f>
        <v/>
      </c>
      <c r="J132" t="str">
        <f>PLANURI!BG574</f>
        <v/>
      </c>
      <c r="K132" t="str">
        <f>PLANURI!BH574</f>
        <v/>
      </c>
      <c r="L132" t="str">
        <f>PLANURI!BI574</f>
        <v/>
      </c>
      <c r="M132" t="str">
        <f>PLANURI!BJ574</f>
        <v/>
      </c>
      <c r="N132">
        <f>PLANURI!BK574</f>
        <v>0</v>
      </c>
      <c r="O132">
        <f>PLANURI!BL574</f>
        <v>0</v>
      </c>
      <c r="P132">
        <f>PLANURI!BM574</f>
        <v>0</v>
      </c>
      <c r="Q132">
        <f>PLANURI!BN574</f>
        <v>0</v>
      </c>
      <c r="R132">
        <f>PLANURI!BO574</f>
        <v>0</v>
      </c>
      <c r="S132">
        <f>PLANURI!BP574</f>
        <v>0</v>
      </c>
      <c r="T132" t="str">
        <f>PLANURI!BQ574</f>
        <v/>
      </c>
      <c r="U132" t="str">
        <f>PLANURI!BR574</f>
        <v/>
      </c>
      <c r="V132" t="str">
        <f>PLANURI!BS574</f>
        <v/>
      </c>
      <c r="W132" t="str">
        <f>PLANURI!BT574</f>
        <v/>
      </c>
      <c r="X132" t="str">
        <f>PLANURI!BU574</f>
        <v/>
      </c>
      <c r="Y132" t="str">
        <f>PLANURI!BV574</f>
        <v/>
      </c>
      <c r="Z132" t="str">
        <f>PLANURI!A$4</f>
        <v>Facultatea AUTOMATICĂ ȘI CALCULATOARE</v>
      </c>
      <c r="AA132" t="str">
        <f>PLANURI!H$6</f>
        <v>ŞTIINŢE INGINEREŞTI</v>
      </c>
      <c r="AB132">
        <f>PLANURI!C$12</f>
        <v>220</v>
      </c>
      <c r="AC132" t="str">
        <f>PLANURI!H$9</f>
        <v>AUTOMATICĂ ȘI INFORMATICĂ APLICATĂ</v>
      </c>
      <c r="AD132">
        <f>PLANURI!A$12</f>
        <v>20</v>
      </c>
      <c r="AE132">
        <f>PLANURI!B$12</f>
        <v>60</v>
      </c>
      <c r="AF132">
        <f>PLANURI!D$12</f>
        <v>10</v>
      </c>
      <c r="AG132" t="str">
        <f>PLANURI!BW574</f>
        <v/>
      </c>
    </row>
    <row r="133" spans="1:33" x14ac:dyDescent="0.25">
      <c r="A133" t="str">
        <f>PLANURI!AX575</f>
        <v/>
      </c>
      <c r="B133">
        <f>PLANURI!AY575</f>
        <v>3</v>
      </c>
      <c r="C133" t="str">
        <f>PLANURI!AZ575</f>
        <v/>
      </c>
      <c r="D133" t="str">
        <f>PLANURI!BA575</f>
        <v/>
      </c>
      <c r="E133" t="str">
        <f>PLANURI!BB575</f>
        <v/>
      </c>
      <c r="F133" t="str">
        <f>PLANURI!BC575</f>
        <v/>
      </c>
      <c r="G133" t="str">
        <f>PLANURI!BD575</f>
        <v/>
      </c>
      <c r="H133" t="str">
        <f>PLANURI!BE575</f>
        <v/>
      </c>
      <c r="I133" t="str">
        <f>PLANURI!BF575</f>
        <v/>
      </c>
      <c r="J133" t="str">
        <f>PLANURI!BG575</f>
        <v/>
      </c>
      <c r="K133" t="str">
        <f>PLANURI!BH575</f>
        <v/>
      </c>
      <c r="L133" t="str">
        <f>PLANURI!BI575</f>
        <v/>
      </c>
      <c r="M133" t="str">
        <f>PLANURI!BJ575</f>
        <v/>
      </c>
      <c r="N133">
        <f>PLANURI!BK575</f>
        <v>0</v>
      </c>
      <c r="O133">
        <f>PLANURI!BL575</f>
        <v>0</v>
      </c>
      <c r="P133">
        <f>PLANURI!BM575</f>
        <v>0</v>
      </c>
      <c r="Q133">
        <f>PLANURI!BN575</f>
        <v>0</v>
      </c>
      <c r="R133">
        <f>PLANURI!BO575</f>
        <v>0</v>
      </c>
      <c r="S133">
        <f>PLANURI!BP575</f>
        <v>0</v>
      </c>
      <c r="T133" t="str">
        <f>PLANURI!BQ575</f>
        <v/>
      </c>
      <c r="U133" t="str">
        <f>PLANURI!BR575</f>
        <v/>
      </c>
      <c r="V133" t="str">
        <f>PLANURI!BS575</f>
        <v/>
      </c>
      <c r="W133" t="str">
        <f>PLANURI!BT575</f>
        <v/>
      </c>
      <c r="X133" t="str">
        <f>PLANURI!BU575</f>
        <v/>
      </c>
      <c r="Y133" t="str">
        <f>PLANURI!BV575</f>
        <v/>
      </c>
      <c r="Z133" t="str">
        <f>PLANURI!A$4</f>
        <v>Facultatea AUTOMATICĂ ȘI CALCULATOARE</v>
      </c>
      <c r="AA133" t="str">
        <f>PLANURI!H$6</f>
        <v>ŞTIINŢE INGINEREŞTI</v>
      </c>
      <c r="AB133">
        <f>PLANURI!C$12</f>
        <v>220</v>
      </c>
      <c r="AC133" t="str">
        <f>PLANURI!H$9</f>
        <v>AUTOMATICĂ ȘI INFORMATICĂ APLICATĂ</v>
      </c>
      <c r="AD133">
        <f>PLANURI!A$12</f>
        <v>20</v>
      </c>
      <c r="AE133">
        <f>PLANURI!B$12</f>
        <v>60</v>
      </c>
      <c r="AF133">
        <f>PLANURI!D$12</f>
        <v>10</v>
      </c>
      <c r="AG133" t="str">
        <f>PLANURI!BW575</f>
        <v/>
      </c>
    </row>
    <row r="134" spans="1:33" x14ac:dyDescent="0.25">
      <c r="A134" t="str">
        <f>PLANURI!AX576</f>
        <v/>
      </c>
      <c r="B134">
        <f>PLANURI!AY576</f>
        <v>4</v>
      </c>
      <c r="C134" t="str">
        <f>PLANURI!AZ576</f>
        <v/>
      </c>
      <c r="D134" t="str">
        <f>PLANURI!BA576</f>
        <v/>
      </c>
      <c r="E134" t="str">
        <f>PLANURI!BB576</f>
        <v/>
      </c>
      <c r="F134" t="str">
        <f>PLANURI!BC576</f>
        <v/>
      </c>
      <c r="G134" t="str">
        <f>PLANURI!BD576</f>
        <v/>
      </c>
      <c r="H134">
        <f>PLANURI!WL576</f>
        <v>0</v>
      </c>
      <c r="I134" t="str">
        <f>PLANURI!BF576</f>
        <v/>
      </c>
      <c r="J134" t="str">
        <f>PLANURI!BG576</f>
        <v/>
      </c>
      <c r="K134" t="str">
        <f>PLANURI!BH576</f>
        <v/>
      </c>
      <c r="L134" t="str">
        <f>PLANURI!BI576</f>
        <v/>
      </c>
      <c r="M134" t="str">
        <f>PLANURI!BJ576</f>
        <v/>
      </c>
      <c r="N134">
        <f>PLANURI!BK576</f>
        <v>0</v>
      </c>
      <c r="O134">
        <f>PLANURI!BL576</f>
        <v>0</v>
      </c>
      <c r="P134">
        <f>PLANURI!BM576</f>
        <v>0</v>
      </c>
      <c r="Q134">
        <f>PLANURI!BN576</f>
        <v>0</v>
      </c>
      <c r="R134">
        <f>PLANURI!BO576</f>
        <v>0</v>
      </c>
      <c r="S134">
        <f>PLANURI!BP576</f>
        <v>0</v>
      </c>
      <c r="T134" t="str">
        <f>PLANURI!BQ576</f>
        <v/>
      </c>
      <c r="U134" t="str">
        <f>PLANURI!BR576</f>
        <v/>
      </c>
      <c r="V134" t="str">
        <f>PLANURI!BS576</f>
        <v/>
      </c>
      <c r="W134" t="str">
        <f>PLANURI!BT576</f>
        <v/>
      </c>
      <c r="X134" t="str">
        <f>PLANURI!BU576</f>
        <v/>
      </c>
      <c r="Y134" t="str">
        <f>PLANURI!BV576</f>
        <v/>
      </c>
      <c r="Z134" t="str">
        <f>PLANURI!A$4</f>
        <v>Facultatea AUTOMATICĂ ȘI CALCULATOARE</v>
      </c>
      <c r="AA134" t="str">
        <f>PLANURI!H$6</f>
        <v>ŞTIINŢE INGINEREŞTI</v>
      </c>
      <c r="AB134">
        <f>PLANURI!C$12</f>
        <v>220</v>
      </c>
      <c r="AC134" t="str">
        <f>PLANURI!H$9</f>
        <v>AUTOMATICĂ ȘI INFORMATICĂ APLICATĂ</v>
      </c>
      <c r="AD134">
        <f>PLANURI!A$12</f>
        <v>20</v>
      </c>
      <c r="AE134">
        <f>PLANURI!B$12</f>
        <v>60</v>
      </c>
      <c r="AF134">
        <f>PLANURI!D$12</f>
        <v>10</v>
      </c>
      <c r="AG134" t="str">
        <f>PLANURI!BW576</f>
        <v/>
      </c>
    </row>
    <row r="135" spans="1:33" x14ac:dyDescent="0.25">
      <c r="A135" t="str">
        <f>PLANURI!AX577</f>
        <v/>
      </c>
      <c r="B135">
        <f>PLANURI!AY577</f>
        <v>5</v>
      </c>
      <c r="C135" t="str">
        <f>PLANURI!AZ577</f>
        <v/>
      </c>
      <c r="D135" t="str">
        <f>PLANURI!BA577</f>
        <v/>
      </c>
      <c r="E135" t="str">
        <f>PLANURI!BB577</f>
        <v/>
      </c>
      <c r="F135" t="str">
        <f>PLANURI!BC577</f>
        <v/>
      </c>
      <c r="G135" t="str">
        <f>PLANURI!BD577</f>
        <v/>
      </c>
      <c r="H135" t="str">
        <f>PLANURI!BE577</f>
        <v/>
      </c>
      <c r="I135" t="str">
        <f>PLANURI!BF577</f>
        <v/>
      </c>
      <c r="J135" t="str">
        <f>PLANURI!BG577</f>
        <v/>
      </c>
      <c r="K135" t="str">
        <f>PLANURI!BH577</f>
        <v/>
      </c>
      <c r="L135" t="str">
        <f>PLANURI!BI577</f>
        <v/>
      </c>
      <c r="M135" t="str">
        <f>PLANURI!BJ577</f>
        <v/>
      </c>
      <c r="N135">
        <f>PLANURI!BK577</f>
        <v>0</v>
      </c>
      <c r="O135">
        <f>PLANURI!BL577</f>
        <v>0</v>
      </c>
      <c r="P135">
        <f>PLANURI!BM577</f>
        <v>0</v>
      </c>
      <c r="Q135">
        <f>PLANURI!BN577</f>
        <v>0</v>
      </c>
      <c r="R135">
        <f>PLANURI!BO577</f>
        <v>0</v>
      </c>
      <c r="S135">
        <f>PLANURI!BP577</f>
        <v>0</v>
      </c>
      <c r="T135" t="str">
        <f>PLANURI!BQ577</f>
        <v/>
      </c>
      <c r="U135" t="str">
        <f>PLANURI!BR577</f>
        <v/>
      </c>
      <c r="V135" t="str">
        <f>PLANURI!BS577</f>
        <v/>
      </c>
      <c r="W135" t="str">
        <f>PLANURI!BT577</f>
        <v/>
      </c>
      <c r="X135" t="str">
        <f>PLANURI!BU577</f>
        <v/>
      </c>
      <c r="Y135" t="str">
        <f>PLANURI!BV577</f>
        <v/>
      </c>
      <c r="Z135" t="str">
        <f>PLANURI!A$4</f>
        <v>Facultatea AUTOMATICĂ ȘI CALCULATOARE</v>
      </c>
      <c r="AA135" t="str">
        <f>PLANURI!H$6</f>
        <v>ŞTIINŢE INGINEREŞTI</v>
      </c>
      <c r="AB135">
        <f>PLANURI!C$12</f>
        <v>220</v>
      </c>
      <c r="AC135" t="str">
        <f>PLANURI!H$9</f>
        <v>AUTOMATICĂ ȘI INFORMATICĂ APLICATĂ</v>
      </c>
      <c r="AD135">
        <f>PLANURI!A$12</f>
        <v>20</v>
      </c>
      <c r="AE135">
        <f>PLANURI!B$12</f>
        <v>60</v>
      </c>
      <c r="AF135">
        <f>PLANURI!D$12</f>
        <v>10</v>
      </c>
      <c r="AG135" t="str">
        <f>PLANURI!BW577</f>
        <v/>
      </c>
    </row>
    <row r="136" spans="1:33" x14ac:dyDescent="0.25">
      <c r="A136" t="str">
        <f>PLANURI!AX578</f>
        <v/>
      </c>
      <c r="B136">
        <f>PLANURI!AY578</f>
        <v>6</v>
      </c>
      <c r="C136" t="str">
        <f>PLANURI!AZ578</f>
        <v/>
      </c>
      <c r="D136" t="str">
        <f>PLANURI!BA578</f>
        <v/>
      </c>
      <c r="E136" t="str">
        <f>PLANURI!BB578</f>
        <v/>
      </c>
      <c r="F136" t="str">
        <f>PLANURI!BC578</f>
        <v/>
      </c>
      <c r="G136" t="str">
        <f>PLANURI!BD578</f>
        <v/>
      </c>
      <c r="H136">
        <f>PLANURI!WL578</f>
        <v>0</v>
      </c>
      <c r="I136" t="str">
        <f>PLANURI!BF578</f>
        <v/>
      </c>
      <c r="J136" t="str">
        <f>PLANURI!BG578</f>
        <v/>
      </c>
      <c r="K136" t="str">
        <f>PLANURI!BH578</f>
        <v/>
      </c>
      <c r="L136" t="str">
        <f>PLANURI!BI578</f>
        <v/>
      </c>
      <c r="M136" t="str">
        <f>PLANURI!BJ578</f>
        <v/>
      </c>
      <c r="N136">
        <f>PLANURI!BK578</f>
        <v>0</v>
      </c>
      <c r="O136">
        <f>PLANURI!BL578</f>
        <v>0</v>
      </c>
      <c r="P136">
        <f>PLANURI!BM578</f>
        <v>0</v>
      </c>
      <c r="Q136">
        <f>PLANURI!BN578</f>
        <v>0</v>
      </c>
      <c r="R136">
        <f>PLANURI!BO578</f>
        <v>0</v>
      </c>
      <c r="S136">
        <f>PLANURI!BP578</f>
        <v>0</v>
      </c>
      <c r="T136" t="str">
        <f>PLANURI!BQ578</f>
        <v/>
      </c>
      <c r="U136" t="str">
        <f>PLANURI!BR578</f>
        <v/>
      </c>
      <c r="V136" t="str">
        <f>PLANURI!BS578</f>
        <v/>
      </c>
      <c r="W136" t="str">
        <f>PLANURI!BT578</f>
        <v/>
      </c>
      <c r="X136" t="str">
        <f>PLANURI!BU578</f>
        <v/>
      </c>
      <c r="Y136" t="str">
        <f>PLANURI!BV578</f>
        <v/>
      </c>
      <c r="Z136" t="str">
        <f>PLANURI!A$4</f>
        <v>Facultatea AUTOMATICĂ ȘI CALCULATOARE</v>
      </c>
      <c r="AA136" t="str">
        <f>PLANURI!H$6</f>
        <v>ŞTIINŢE INGINEREŞTI</v>
      </c>
      <c r="AB136">
        <f>PLANURI!C$12</f>
        <v>220</v>
      </c>
      <c r="AC136" t="str">
        <f>PLANURI!H$9</f>
        <v>AUTOMATICĂ ȘI INFORMATICĂ APLICATĂ</v>
      </c>
      <c r="AD136">
        <f>PLANURI!A$12</f>
        <v>20</v>
      </c>
      <c r="AE136">
        <f>PLANURI!B$12</f>
        <v>60</v>
      </c>
      <c r="AF136">
        <f>PLANURI!D$12</f>
        <v>10</v>
      </c>
      <c r="AG136" t="str">
        <f>PLANURI!BW578</f>
        <v/>
      </c>
    </row>
    <row r="137" spans="1:33" x14ac:dyDescent="0.25">
      <c r="A137" t="str">
        <f>PLANURI!AX579</f>
        <v/>
      </c>
      <c r="B137">
        <f>PLANURI!AY579</f>
        <v>7</v>
      </c>
      <c r="C137" t="str">
        <f>PLANURI!AZ579</f>
        <v/>
      </c>
      <c r="D137" t="str">
        <f>PLANURI!BA579</f>
        <v/>
      </c>
      <c r="E137" t="str">
        <f>PLANURI!BB579</f>
        <v/>
      </c>
      <c r="F137" t="str">
        <f>PLANURI!BC579</f>
        <v/>
      </c>
      <c r="G137" t="str">
        <f>PLANURI!BD579</f>
        <v/>
      </c>
      <c r="H137" t="str">
        <f>PLANURI!BE579</f>
        <v/>
      </c>
      <c r="I137" t="str">
        <f>PLANURI!BF579</f>
        <v/>
      </c>
      <c r="J137" t="str">
        <f>PLANURI!BG579</f>
        <v/>
      </c>
      <c r="K137" t="str">
        <f>PLANURI!BH579</f>
        <v/>
      </c>
      <c r="L137" t="str">
        <f>PLANURI!BI579</f>
        <v/>
      </c>
      <c r="M137" t="str">
        <f>PLANURI!BJ579</f>
        <v/>
      </c>
      <c r="N137">
        <f>PLANURI!BK579</f>
        <v>0</v>
      </c>
      <c r="O137">
        <f>PLANURI!BL579</f>
        <v>0</v>
      </c>
      <c r="P137">
        <f>PLANURI!BM579</f>
        <v>0</v>
      </c>
      <c r="Q137">
        <f>PLANURI!BN579</f>
        <v>0</v>
      </c>
      <c r="R137">
        <f>PLANURI!BO579</f>
        <v>0</v>
      </c>
      <c r="S137">
        <f>PLANURI!BP579</f>
        <v>0</v>
      </c>
      <c r="T137" t="str">
        <f>PLANURI!BQ579</f>
        <v/>
      </c>
      <c r="U137" t="str">
        <f>PLANURI!BR579</f>
        <v/>
      </c>
      <c r="V137" t="str">
        <f>PLANURI!BS579</f>
        <v/>
      </c>
      <c r="W137" t="str">
        <f>PLANURI!BT579</f>
        <v/>
      </c>
      <c r="X137" t="str">
        <f>PLANURI!BU579</f>
        <v/>
      </c>
      <c r="Y137" t="str">
        <f>PLANURI!BV579</f>
        <v/>
      </c>
      <c r="Z137" t="str">
        <f>PLANURI!A$4</f>
        <v>Facultatea AUTOMATICĂ ȘI CALCULATOARE</v>
      </c>
      <c r="AA137" t="str">
        <f>PLANURI!H$6</f>
        <v>ŞTIINŢE INGINEREŞTI</v>
      </c>
      <c r="AB137">
        <f>PLANURI!C$12</f>
        <v>220</v>
      </c>
      <c r="AC137" t="str">
        <f>PLANURI!H$9</f>
        <v>AUTOMATICĂ ȘI INFORMATICĂ APLICATĂ</v>
      </c>
      <c r="AD137">
        <f>PLANURI!A$12</f>
        <v>20</v>
      </c>
      <c r="AE137">
        <f>PLANURI!B$12</f>
        <v>60</v>
      </c>
      <c r="AF137">
        <f>PLANURI!D$12</f>
        <v>10</v>
      </c>
      <c r="AG137" t="str">
        <f>PLANURI!BW579</f>
        <v/>
      </c>
    </row>
    <row r="138" spans="1:33" x14ac:dyDescent="0.25">
      <c r="A138" t="str">
        <f>PLANURI!AX580</f>
        <v/>
      </c>
      <c r="B138">
        <f>PLANURI!AY580</f>
        <v>8</v>
      </c>
      <c r="C138" t="str">
        <f>PLANURI!AZ580</f>
        <v/>
      </c>
      <c r="D138" t="str">
        <f>PLANURI!BA580</f>
        <v/>
      </c>
      <c r="E138" t="str">
        <f>PLANURI!BB580</f>
        <v/>
      </c>
      <c r="F138" t="str">
        <f>PLANURI!BC580</f>
        <v/>
      </c>
      <c r="G138" t="str">
        <f>PLANURI!BD580</f>
        <v/>
      </c>
      <c r="H138">
        <f>PLANURI!WL580</f>
        <v>0</v>
      </c>
      <c r="I138" t="str">
        <f>PLANURI!BF580</f>
        <v/>
      </c>
      <c r="J138" t="str">
        <f>PLANURI!BG580</f>
        <v/>
      </c>
      <c r="K138" t="str">
        <f>PLANURI!BH580</f>
        <v/>
      </c>
      <c r="L138" t="str">
        <f>PLANURI!BI580</f>
        <v/>
      </c>
      <c r="M138" t="str">
        <f>PLANURI!BJ580</f>
        <v/>
      </c>
      <c r="N138">
        <f>PLANURI!BK580</f>
        <v>0</v>
      </c>
      <c r="O138">
        <f>PLANURI!BL580</f>
        <v>0</v>
      </c>
      <c r="P138">
        <f>PLANURI!BM580</f>
        <v>0</v>
      </c>
      <c r="Q138">
        <f>PLANURI!BN580</f>
        <v>0</v>
      </c>
      <c r="R138">
        <f>PLANURI!BO580</f>
        <v>0</v>
      </c>
      <c r="S138">
        <f>PLANURI!BP580</f>
        <v>0</v>
      </c>
      <c r="T138" t="str">
        <f>PLANURI!BQ580</f>
        <v/>
      </c>
      <c r="U138" t="str">
        <f>PLANURI!BR580</f>
        <v/>
      </c>
      <c r="V138" t="str">
        <f>PLANURI!BS580</f>
        <v/>
      </c>
      <c r="W138" t="str">
        <f>PLANURI!BT580</f>
        <v/>
      </c>
      <c r="X138" t="str">
        <f>PLANURI!BU580</f>
        <v/>
      </c>
      <c r="Y138" t="str">
        <f>PLANURI!BV580</f>
        <v/>
      </c>
      <c r="Z138" t="str">
        <f>PLANURI!A$4</f>
        <v>Facultatea AUTOMATICĂ ȘI CALCULATOARE</v>
      </c>
      <c r="AA138" t="str">
        <f>PLANURI!H$6</f>
        <v>ŞTIINŢE INGINEREŞTI</v>
      </c>
      <c r="AB138">
        <f>PLANURI!C$12</f>
        <v>220</v>
      </c>
      <c r="AC138" t="str">
        <f>PLANURI!H$9</f>
        <v>AUTOMATICĂ ȘI INFORMATICĂ APLICATĂ</v>
      </c>
      <c r="AD138">
        <f>PLANURI!A$12</f>
        <v>20</v>
      </c>
      <c r="AE138">
        <f>PLANURI!B$12</f>
        <v>60</v>
      </c>
      <c r="AF138">
        <f>PLANURI!D$12</f>
        <v>10</v>
      </c>
      <c r="AG138" t="str">
        <f>PLANURI!BW580</f>
        <v/>
      </c>
    </row>
    <row r="139" spans="1:33" x14ac:dyDescent="0.25">
      <c r="A139" t="str">
        <f>PLANURI!AX581</f>
        <v/>
      </c>
      <c r="B139">
        <f>PLANURI!AY581</f>
        <v>9</v>
      </c>
      <c r="C139" t="str">
        <f>PLANURI!AZ581</f>
        <v/>
      </c>
      <c r="D139" t="str">
        <f>PLANURI!BA581</f>
        <v/>
      </c>
      <c r="E139" t="str">
        <f>PLANURI!BB581</f>
        <v/>
      </c>
      <c r="F139" t="str">
        <f>PLANURI!BC581</f>
        <v/>
      </c>
      <c r="G139" t="str">
        <f>PLANURI!BD581</f>
        <v/>
      </c>
      <c r="H139" t="str">
        <f>PLANURI!BE581</f>
        <v/>
      </c>
      <c r="I139" t="str">
        <f>PLANURI!BF581</f>
        <v/>
      </c>
      <c r="J139" t="str">
        <f>PLANURI!BG581</f>
        <v/>
      </c>
      <c r="K139" t="str">
        <f>PLANURI!BH581</f>
        <v/>
      </c>
      <c r="L139" t="str">
        <f>PLANURI!BI581</f>
        <v/>
      </c>
      <c r="M139" t="str">
        <f>PLANURI!BJ581</f>
        <v/>
      </c>
      <c r="N139">
        <f>PLANURI!BK581</f>
        <v>0</v>
      </c>
      <c r="O139">
        <f>PLANURI!BL581</f>
        <v>0</v>
      </c>
      <c r="P139">
        <f>PLANURI!BM581</f>
        <v>0</v>
      </c>
      <c r="Q139">
        <f>PLANURI!BN581</f>
        <v>0</v>
      </c>
      <c r="R139">
        <f>PLANURI!BO581</f>
        <v>0</v>
      </c>
      <c r="S139">
        <f>PLANURI!BP581</f>
        <v>0</v>
      </c>
      <c r="T139" t="str">
        <f>PLANURI!BQ581</f>
        <v/>
      </c>
      <c r="U139" t="str">
        <f>PLANURI!BR581</f>
        <v/>
      </c>
      <c r="V139" t="str">
        <f>PLANURI!BS581</f>
        <v/>
      </c>
      <c r="W139" t="str">
        <f>PLANURI!BT581</f>
        <v/>
      </c>
      <c r="X139" t="str">
        <f>PLANURI!BU581</f>
        <v/>
      </c>
      <c r="Y139" t="str">
        <f>PLANURI!BV581</f>
        <v/>
      </c>
      <c r="Z139" t="str">
        <f>PLANURI!A$4</f>
        <v>Facultatea AUTOMATICĂ ȘI CALCULATOARE</v>
      </c>
      <c r="AA139" t="str">
        <f>PLANURI!H$6</f>
        <v>ŞTIINŢE INGINEREŞTI</v>
      </c>
      <c r="AB139">
        <f>PLANURI!C$12</f>
        <v>220</v>
      </c>
      <c r="AC139" t="str">
        <f>PLANURI!H$9</f>
        <v>AUTOMATICĂ ȘI INFORMATICĂ APLICATĂ</v>
      </c>
      <c r="AD139">
        <f>PLANURI!A$12</f>
        <v>20</v>
      </c>
      <c r="AE139">
        <f>PLANURI!B$12</f>
        <v>60</v>
      </c>
      <c r="AF139">
        <f>PLANURI!D$12</f>
        <v>10</v>
      </c>
      <c r="AG139" t="str">
        <f>PLANURI!BW581</f>
        <v/>
      </c>
    </row>
    <row r="140" spans="1:33" x14ac:dyDescent="0.25">
      <c r="A140" t="str">
        <f>PLANURI!AX582</f>
        <v/>
      </c>
      <c r="B140">
        <f>PLANURI!AY582</f>
        <v>10</v>
      </c>
      <c r="C140" t="str">
        <f>PLANURI!AZ582</f>
        <v/>
      </c>
      <c r="D140" t="str">
        <f>PLANURI!BA582</f>
        <v/>
      </c>
      <c r="E140" t="str">
        <f>PLANURI!BB582</f>
        <v/>
      </c>
      <c r="F140" t="str">
        <f>PLANURI!BC582</f>
        <v/>
      </c>
      <c r="G140" t="str">
        <f>PLANURI!BD582</f>
        <v/>
      </c>
      <c r="H140">
        <f>PLANURI!WL582</f>
        <v>0</v>
      </c>
      <c r="I140" t="str">
        <f>PLANURI!BF582</f>
        <v/>
      </c>
      <c r="J140" t="str">
        <f>PLANURI!BG582</f>
        <v/>
      </c>
      <c r="K140" t="str">
        <f>PLANURI!BH582</f>
        <v/>
      </c>
      <c r="L140" t="str">
        <f>PLANURI!BI582</f>
        <v/>
      </c>
      <c r="M140" t="str">
        <f>PLANURI!BJ582</f>
        <v/>
      </c>
      <c r="N140">
        <f>PLANURI!BK582</f>
        <v>0</v>
      </c>
      <c r="O140">
        <f>PLANURI!BL582</f>
        <v>0</v>
      </c>
      <c r="P140">
        <f>PLANURI!BM582</f>
        <v>0</v>
      </c>
      <c r="Q140">
        <f>PLANURI!BN582</f>
        <v>0</v>
      </c>
      <c r="R140">
        <f>PLANURI!BO582</f>
        <v>0</v>
      </c>
      <c r="S140">
        <f>PLANURI!BP582</f>
        <v>0</v>
      </c>
      <c r="T140" t="str">
        <f>PLANURI!BQ582</f>
        <v/>
      </c>
      <c r="U140" t="str">
        <f>PLANURI!BR582</f>
        <v/>
      </c>
      <c r="V140" t="str">
        <f>PLANURI!BS582</f>
        <v/>
      </c>
      <c r="W140" t="str">
        <f>PLANURI!BT582</f>
        <v/>
      </c>
      <c r="X140" t="str">
        <f>PLANURI!BU582</f>
        <v/>
      </c>
      <c r="Y140" t="str">
        <f>PLANURI!BV582</f>
        <v/>
      </c>
      <c r="Z140" t="str">
        <f>PLANURI!A$4</f>
        <v>Facultatea AUTOMATICĂ ȘI CALCULATOARE</v>
      </c>
      <c r="AA140" t="str">
        <f>PLANURI!H$6</f>
        <v>ŞTIINŢE INGINEREŞTI</v>
      </c>
      <c r="AB140">
        <f>PLANURI!C$12</f>
        <v>220</v>
      </c>
      <c r="AC140" t="str">
        <f>PLANURI!H$9</f>
        <v>AUTOMATICĂ ȘI INFORMATICĂ APLICATĂ</v>
      </c>
      <c r="AD140">
        <f>PLANURI!A$12</f>
        <v>20</v>
      </c>
      <c r="AE140">
        <f>PLANURI!B$12</f>
        <v>60</v>
      </c>
      <c r="AF140">
        <f>PLANURI!D$12</f>
        <v>10</v>
      </c>
      <c r="AG140" t="str">
        <f>PLANURI!BW582</f>
        <v/>
      </c>
    </row>
    <row r="141" spans="1:33" x14ac:dyDescent="0.25">
      <c r="A141" t="str">
        <f>PLANURI!AX583</f>
        <v/>
      </c>
      <c r="B141">
        <f>PLANURI!AY583</f>
        <v>11</v>
      </c>
      <c r="C141" t="str">
        <f>PLANURI!AZ583</f>
        <v/>
      </c>
      <c r="D141" t="str">
        <f>PLANURI!BA583</f>
        <v/>
      </c>
      <c r="E141" t="str">
        <f>PLANURI!BB583</f>
        <v/>
      </c>
      <c r="F141" t="str">
        <f>PLANURI!BC583</f>
        <v/>
      </c>
      <c r="G141" t="str">
        <f>PLANURI!BD583</f>
        <v/>
      </c>
      <c r="H141" t="str">
        <f>PLANURI!BE583</f>
        <v/>
      </c>
      <c r="I141" t="str">
        <f>PLANURI!BF583</f>
        <v/>
      </c>
      <c r="J141" t="str">
        <f>PLANURI!BG583</f>
        <v/>
      </c>
      <c r="K141" t="str">
        <f>PLANURI!BH583</f>
        <v/>
      </c>
      <c r="L141" t="str">
        <f>PLANURI!BI583</f>
        <v/>
      </c>
      <c r="M141" t="str">
        <f>PLANURI!BJ583</f>
        <v/>
      </c>
      <c r="N141">
        <f>PLANURI!BK583</f>
        <v>0</v>
      </c>
      <c r="O141">
        <f>PLANURI!BL583</f>
        <v>0</v>
      </c>
      <c r="P141">
        <f>PLANURI!BM583</f>
        <v>0</v>
      </c>
      <c r="Q141">
        <f>PLANURI!BN583</f>
        <v>0</v>
      </c>
      <c r="R141">
        <f>PLANURI!BO583</f>
        <v>0</v>
      </c>
      <c r="S141">
        <f>PLANURI!BP583</f>
        <v>0</v>
      </c>
      <c r="T141" t="str">
        <f>PLANURI!BQ583</f>
        <v/>
      </c>
      <c r="U141" t="str">
        <f>PLANURI!BR583</f>
        <v/>
      </c>
      <c r="V141" t="str">
        <f>PLANURI!BS583</f>
        <v/>
      </c>
      <c r="W141" t="str">
        <f>PLANURI!BT583</f>
        <v/>
      </c>
      <c r="X141" t="str">
        <f>PLANURI!BU583</f>
        <v/>
      </c>
      <c r="Y141" t="str">
        <f>PLANURI!BV583</f>
        <v/>
      </c>
      <c r="Z141" t="str">
        <f>PLANURI!A$4</f>
        <v>Facultatea AUTOMATICĂ ȘI CALCULATOARE</v>
      </c>
      <c r="AA141" t="str">
        <f>PLANURI!H$6</f>
        <v>ŞTIINŢE INGINEREŞTI</v>
      </c>
      <c r="AB141">
        <f>PLANURI!C$12</f>
        <v>220</v>
      </c>
      <c r="AC141" t="str">
        <f>PLANURI!H$9</f>
        <v>AUTOMATICĂ ȘI INFORMATICĂ APLICATĂ</v>
      </c>
      <c r="AD141">
        <f>PLANURI!A$12</f>
        <v>20</v>
      </c>
      <c r="AE141">
        <f>PLANURI!B$12</f>
        <v>60</v>
      </c>
      <c r="AF141">
        <f>PLANURI!D$12</f>
        <v>10</v>
      </c>
      <c r="AG141" t="str">
        <f>PLANURI!BW583</f>
        <v/>
      </c>
    </row>
    <row r="142" spans="1:33" x14ac:dyDescent="0.25">
      <c r="A142" t="str">
        <f>PLANURI!AX584</f>
        <v/>
      </c>
      <c r="B142">
        <f>PLANURI!AY584</f>
        <v>12</v>
      </c>
      <c r="C142" t="str">
        <f>PLANURI!AZ584</f>
        <v/>
      </c>
      <c r="D142" t="str">
        <f>PLANURI!BA584</f>
        <v/>
      </c>
      <c r="E142" t="str">
        <f>PLANURI!BB584</f>
        <v/>
      </c>
      <c r="F142" t="str">
        <f>PLANURI!BC584</f>
        <v/>
      </c>
      <c r="G142" t="str">
        <f>PLANURI!BD584</f>
        <v/>
      </c>
      <c r="H142">
        <f>PLANURI!WL584</f>
        <v>0</v>
      </c>
      <c r="I142" t="str">
        <f>PLANURI!BF584</f>
        <v/>
      </c>
      <c r="J142" t="str">
        <f>PLANURI!BG584</f>
        <v/>
      </c>
      <c r="K142" t="str">
        <f>PLANURI!BH584</f>
        <v/>
      </c>
      <c r="L142" t="str">
        <f>PLANURI!BI584</f>
        <v/>
      </c>
      <c r="M142" t="str">
        <f>PLANURI!BJ584</f>
        <v/>
      </c>
      <c r="N142">
        <f>PLANURI!BK584</f>
        <v>0</v>
      </c>
      <c r="O142">
        <f>PLANURI!BL584</f>
        <v>0</v>
      </c>
      <c r="P142">
        <f>PLANURI!BM584</f>
        <v>0</v>
      </c>
      <c r="Q142">
        <f>PLANURI!BN584</f>
        <v>0</v>
      </c>
      <c r="R142">
        <f>PLANURI!BO584</f>
        <v>0</v>
      </c>
      <c r="S142">
        <f>PLANURI!BP584</f>
        <v>0</v>
      </c>
      <c r="T142" t="str">
        <f>PLANURI!BQ584</f>
        <v/>
      </c>
      <c r="U142" t="str">
        <f>PLANURI!BR584</f>
        <v/>
      </c>
      <c r="V142" t="str">
        <f>PLANURI!BS584</f>
        <v/>
      </c>
      <c r="W142" t="str">
        <f>PLANURI!BT584</f>
        <v/>
      </c>
      <c r="X142" t="str">
        <f>PLANURI!BU584</f>
        <v/>
      </c>
      <c r="Y142" t="str">
        <f>PLANURI!BV584</f>
        <v/>
      </c>
      <c r="Z142" t="str">
        <f>PLANURI!A$4</f>
        <v>Facultatea AUTOMATICĂ ȘI CALCULATOARE</v>
      </c>
      <c r="AA142" t="str">
        <f>PLANURI!H$6</f>
        <v>ŞTIINŢE INGINEREŞTI</v>
      </c>
      <c r="AB142">
        <f>PLANURI!C$12</f>
        <v>220</v>
      </c>
      <c r="AC142" t="str">
        <f>PLANURI!H$9</f>
        <v>AUTOMATICĂ ȘI INFORMATICĂ APLICATĂ</v>
      </c>
      <c r="AD142">
        <f>PLANURI!A$12</f>
        <v>20</v>
      </c>
      <c r="AE142">
        <f>PLANURI!B$12</f>
        <v>60</v>
      </c>
      <c r="AF142">
        <f>PLANURI!D$12</f>
        <v>10</v>
      </c>
      <c r="AG142" t="str">
        <f>PLANURI!BW584</f>
        <v/>
      </c>
    </row>
    <row r="143" spans="1:33" x14ac:dyDescent="0.25">
      <c r="A143" t="str">
        <f>PLANURI!AX585</f>
        <v>Semestrul 4</v>
      </c>
      <c r="B143">
        <f>PLANURI!AY585</f>
        <v>0</v>
      </c>
      <c r="C143">
        <f>PLANURI!AZ585</f>
        <v>0</v>
      </c>
      <c r="D143">
        <f>PLANURI!BA585</f>
        <v>0</v>
      </c>
      <c r="E143">
        <f>PLANURI!BB585</f>
        <v>0</v>
      </c>
      <c r="F143">
        <f>PLANURI!BC585</f>
        <v>0</v>
      </c>
      <c r="G143">
        <f>PLANURI!BD585</f>
        <v>0</v>
      </c>
      <c r="H143">
        <f>PLANURI!BE585</f>
        <v>0</v>
      </c>
      <c r="I143">
        <f>PLANURI!BF585</f>
        <v>0</v>
      </c>
      <c r="J143">
        <f>PLANURI!BG585</f>
        <v>0</v>
      </c>
      <c r="K143">
        <f>PLANURI!BH585</f>
        <v>0</v>
      </c>
      <c r="L143">
        <f>PLANURI!BI585</f>
        <v>0</v>
      </c>
      <c r="M143">
        <f>PLANURI!BJ585</f>
        <v>0</v>
      </c>
      <c r="N143">
        <f>PLANURI!BK585</f>
        <v>0</v>
      </c>
      <c r="O143">
        <f>PLANURI!BL585</f>
        <v>0</v>
      </c>
      <c r="P143">
        <f>PLANURI!BM585</f>
        <v>0</v>
      </c>
      <c r="Q143">
        <f>PLANURI!BN585</f>
        <v>0</v>
      </c>
      <c r="R143">
        <f>PLANURI!BO585</f>
        <v>0</v>
      </c>
      <c r="S143">
        <f>PLANURI!BP585</f>
        <v>0</v>
      </c>
      <c r="T143">
        <f>PLANURI!BQ585</f>
        <v>0</v>
      </c>
      <c r="U143">
        <f>PLANURI!BR585</f>
        <v>0</v>
      </c>
      <c r="V143">
        <f>PLANURI!BS585</f>
        <v>0</v>
      </c>
      <c r="W143">
        <f>PLANURI!BT585</f>
        <v>0</v>
      </c>
      <c r="X143">
        <f>PLANURI!BU585</f>
        <v>0</v>
      </c>
      <c r="Y143">
        <f>PLANURI!BV585</f>
        <v>0</v>
      </c>
      <c r="Z143" t="str">
        <f>PLANURI!A$4</f>
        <v>Facultatea AUTOMATICĂ ȘI CALCULATOARE</v>
      </c>
      <c r="AA143" t="str">
        <f>PLANURI!H$6</f>
        <v>ŞTIINŢE INGINEREŞTI</v>
      </c>
      <c r="AB143">
        <f>PLANURI!C$12</f>
        <v>220</v>
      </c>
      <c r="AC143" t="str">
        <f>PLANURI!H$9</f>
        <v>AUTOMATICĂ ȘI INFORMATICĂ APLICATĂ</v>
      </c>
      <c r="AD143">
        <f>PLANURI!A$12</f>
        <v>20</v>
      </c>
      <c r="AE143">
        <f>PLANURI!B$12</f>
        <v>60</v>
      </c>
      <c r="AF143">
        <f>PLANURI!D$12</f>
        <v>10</v>
      </c>
      <c r="AG143" t="str">
        <f>PLANURI!BW585</f>
        <v/>
      </c>
    </row>
    <row r="144" spans="1:33" x14ac:dyDescent="0.25">
      <c r="A144" t="str">
        <f>PLANURI!AX586</f>
        <v/>
      </c>
      <c r="B144">
        <f>PLANURI!AY586</f>
        <v>1</v>
      </c>
      <c r="C144" t="str">
        <f>PLANURI!AZ586</f>
        <v/>
      </c>
      <c r="D144" t="str">
        <f>PLANURI!BA586</f>
        <v/>
      </c>
      <c r="E144" t="str">
        <f>PLANURI!BB586</f>
        <v/>
      </c>
      <c r="F144" t="str">
        <f>PLANURI!BC586</f>
        <v/>
      </c>
      <c r="G144" t="str">
        <f>PLANURI!BD586</f>
        <v/>
      </c>
      <c r="H144">
        <f>PLANURI!WL586</f>
        <v>0</v>
      </c>
      <c r="I144" t="str">
        <f>PLANURI!BF586</f>
        <v/>
      </c>
      <c r="J144" t="str">
        <f>PLANURI!BG586</f>
        <v/>
      </c>
      <c r="K144" t="str">
        <f>PLANURI!BH586</f>
        <v/>
      </c>
      <c r="L144" t="str">
        <f>PLANURI!BI586</f>
        <v/>
      </c>
      <c r="M144" t="str">
        <f>PLANURI!BJ586</f>
        <v/>
      </c>
      <c r="N144">
        <f>PLANURI!BK586</f>
        <v>0</v>
      </c>
      <c r="O144">
        <f>PLANURI!BL586</f>
        <v>0</v>
      </c>
      <c r="P144">
        <f>PLANURI!BM586</f>
        <v>0</v>
      </c>
      <c r="Q144">
        <f>PLANURI!BN586</f>
        <v>0</v>
      </c>
      <c r="R144">
        <f>PLANURI!BO586</f>
        <v>0</v>
      </c>
      <c r="S144">
        <f>PLANURI!BP586</f>
        <v>0</v>
      </c>
      <c r="T144" t="str">
        <f>PLANURI!BQ586</f>
        <v/>
      </c>
      <c r="U144" t="str">
        <f>PLANURI!BR586</f>
        <v/>
      </c>
      <c r="V144" t="str">
        <f>PLANURI!BS586</f>
        <v/>
      </c>
      <c r="W144" t="str">
        <f>PLANURI!BT586</f>
        <v/>
      </c>
      <c r="X144" t="str">
        <f>PLANURI!BU586</f>
        <v/>
      </c>
      <c r="Y144" t="str">
        <f>PLANURI!BV586</f>
        <v/>
      </c>
      <c r="Z144" t="str">
        <f>PLANURI!A$4</f>
        <v>Facultatea AUTOMATICĂ ȘI CALCULATOARE</v>
      </c>
      <c r="AA144" t="str">
        <f>PLANURI!H$6</f>
        <v>ŞTIINŢE INGINEREŞTI</v>
      </c>
      <c r="AB144">
        <f>PLANURI!C$12</f>
        <v>220</v>
      </c>
      <c r="AC144" t="str">
        <f>PLANURI!H$9</f>
        <v>AUTOMATICĂ ȘI INFORMATICĂ APLICATĂ</v>
      </c>
      <c r="AD144">
        <f>PLANURI!A$12</f>
        <v>20</v>
      </c>
      <c r="AE144">
        <f>PLANURI!B$12</f>
        <v>60</v>
      </c>
      <c r="AF144">
        <f>PLANURI!D$12</f>
        <v>10</v>
      </c>
      <c r="AG144" t="str">
        <f>PLANURI!BW586</f>
        <v/>
      </c>
    </row>
    <row r="145" spans="1:33" x14ac:dyDescent="0.25">
      <c r="A145" t="str">
        <f>PLANURI!AX587</f>
        <v/>
      </c>
      <c r="B145">
        <f>PLANURI!AY587</f>
        <v>2</v>
      </c>
      <c r="C145" t="str">
        <f>PLANURI!AZ587</f>
        <v/>
      </c>
      <c r="D145" t="str">
        <f>PLANURI!BA587</f>
        <v/>
      </c>
      <c r="E145" t="str">
        <f>PLANURI!BB587</f>
        <v/>
      </c>
      <c r="F145" t="str">
        <f>PLANURI!BC587</f>
        <v/>
      </c>
      <c r="G145" t="str">
        <f>PLANURI!BD587</f>
        <v/>
      </c>
      <c r="H145" t="str">
        <f>PLANURI!BE587</f>
        <v/>
      </c>
      <c r="I145" t="str">
        <f>PLANURI!BF587</f>
        <v/>
      </c>
      <c r="J145" t="str">
        <f>PLANURI!BG587</f>
        <v/>
      </c>
      <c r="K145" t="str">
        <f>PLANURI!BH587</f>
        <v/>
      </c>
      <c r="L145" t="str">
        <f>PLANURI!BI587</f>
        <v/>
      </c>
      <c r="M145" t="str">
        <f>PLANURI!BJ587</f>
        <v/>
      </c>
      <c r="N145">
        <f>PLANURI!BK587</f>
        <v>0</v>
      </c>
      <c r="O145">
        <f>PLANURI!BL587</f>
        <v>0</v>
      </c>
      <c r="P145">
        <f>PLANURI!BM587</f>
        <v>0</v>
      </c>
      <c r="Q145">
        <f>PLANURI!BN587</f>
        <v>0</v>
      </c>
      <c r="R145">
        <f>PLANURI!BO587</f>
        <v>0</v>
      </c>
      <c r="S145">
        <f>PLANURI!BP587</f>
        <v>0</v>
      </c>
      <c r="T145" t="str">
        <f>PLANURI!BQ587</f>
        <v/>
      </c>
      <c r="U145" t="str">
        <f>PLANURI!BR587</f>
        <v/>
      </c>
      <c r="V145" t="str">
        <f>PLANURI!BS587</f>
        <v/>
      </c>
      <c r="W145" t="str">
        <f>PLANURI!BT587</f>
        <v/>
      </c>
      <c r="X145" t="str">
        <f>PLANURI!BU587</f>
        <v/>
      </c>
      <c r="Y145" t="str">
        <f>PLANURI!BV587</f>
        <v/>
      </c>
      <c r="Z145" t="str">
        <f>PLANURI!A$4</f>
        <v>Facultatea AUTOMATICĂ ȘI CALCULATOARE</v>
      </c>
      <c r="AA145" t="str">
        <f>PLANURI!H$6</f>
        <v>ŞTIINŢE INGINEREŞTI</v>
      </c>
      <c r="AB145">
        <f>PLANURI!C$12</f>
        <v>220</v>
      </c>
      <c r="AC145" t="str">
        <f>PLANURI!H$9</f>
        <v>AUTOMATICĂ ȘI INFORMATICĂ APLICATĂ</v>
      </c>
      <c r="AD145">
        <f>PLANURI!A$12</f>
        <v>20</v>
      </c>
      <c r="AE145">
        <f>PLANURI!B$12</f>
        <v>60</v>
      </c>
      <c r="AF145">
        <f>PLANURI!D$12</f>
        <v>10</v>
      </c>
      <c r="AG145" t="str">
        <f>PLANURI!BW587</f>
        <v/>
      </c>
    </row>
    <row r="146" spans="1:33" x14ac:dyDescent="0.25">
      <c r="A146" t="str">
        <f>PLANURI!AX588</f>
        <v/>
      </c>
      <c r="B146">
        <f>PLANURI!AY588</f>
        <v>3</v>
      </c>
      <c r="C146" t="str">
        <f>PLANURI!AZ588</f>
        <v/>
      </c>
      <c r="D146" t="str">
        <f>PLANURI!BA588</f>
        <v/>
      </c>
      <c r="E146" t="str">
        <f>PLANURI!BB588</f>
        <v/>
      </c>
      <c r="F146" t="str">
        <f>PLANURI!BC588</f>
        <v/>
      </c>
      <c r="G146" t="str">
        <f>PLANURI!BD588</f>
        <v/>
      </c>
      <c r="H146">
        <f>PLANURI!WL588</f>
        <v>0</v>
      </c>
      <c r="I146" t="str">
        <f>PLANURI!BF588</f>
        <v/>
      </c>
      <c r="J146" t="str">
        <f>PLANURI!BG588</f>
        <v/>
      </c>
      <c r="K146" t="str">
        <f>PLANURI!BH588</f>
        <v/>
      </c>
      <c r="L146" t="str">
        <f>PLANURI!BI588</f>
        <v/>
      </c>
      <c r="M146" t="str">
        <f>PLANURI!BJ588</f>
        <v/>
      </c>
      <c r="N146">
        <f>PLANURI!BK588</f>
        <v>0</v>
      </c>
      <c r="O146">
        <f>PLANURI!BL588</f>
        <v>0</v>
      </c>
      <c r="P146">
        <f>PLANURI!BM588</f>
        <v>0</v>
      </c>
      <c r="Q146">
        <f>PLANURI!BN588</f>
        <v>0</v>
      </c>
      <c r="R146">
        <f>PLANURI!BO588</f>
        <v>0</v>
      </c>
      <c r="S146">
        <f>PLANURI!BP588</f>
        <v>0</v>
      </c>
      <c r="T146" t="str">
        <f>PLANURI!BQ588</f>
        <v/>
      </c>
      <c r="U146" t="str">
        <f>PLANURI!BR588</f>
        <v/>
      </c>
      <c r="V146" t="str">
        <f>PLANURI!BS588</f>
        <v/>
      </c>
      <c r="W146" t="str">
        <f>PLANURI!BT588</f>
        <v/>
      </c>
      <c r="X146" t="str">
        <f>PLANURI!BU588</f>
        <v/>
      </c>
      <c r="Y146" t="str">
        <f>PLANURI!BV588</f>
        <v/>
      </c>
      <c r="Z146" t="str">
        <f>PLANURI!A$4</f>
        <v>Facultatea AUTOMATICĂ ȘI CALCULATOARE</v>
      </c>
      <c r="AA146" t="str">
        <f>PLANURI!H$6</f>
        <v>ŞTIINŢE INGINEREŞTI</v>
      </c>
      <c r="AB146">
        <f>PLANURI!C$12</f>
        <v>220</v>
      </c>
      <c r="AC146" t="str">
        <f>PLANURI!H$9</f>
        <v>AUTOMATICĂ ȘI INFORMATICĂ APLICATĂ</v>
      </c>
      <c r="AD146">
        <f>PLANURI!A$12</f>
        <v>20</v>
      </c>
      <c r="AE146">
        <f>PLANURI!B$12</f>
        <v>60</v>
      </c>
      <c r="AF146">
        <f>PLANURI!D$12</f>
        <v>10</v>
      </c>
      <c r="AG146" t="str">
        <f>PLANURI!BW588</f>
        <v/>
      </c>
    </row>
    <row r="147" spans="1:33" x14ac:dyDescent="0.25">
      <c r="A147" t="str">
        <f>PLANURI!AX589</f>
        <v/>
      </c>
      <c r="B147">
        <f>PLANURI!AY589</f>
        <v>4</v>
      </c>
      <c r="C147" t="str">
        <f>PLANURI!AZ589</f>
        <v/>
      </c>
      <c r="D147" t="str">
        <f>PLANURI!BA589</f>
        <v/>
      </c>
      <c r="E147" t="str">
        <f>PLANURI!BB589</f>
        <v/>
      </c>
      <c r="F147" t="str">
        <f>PLANURI!BC589</f>
        <v/>
      </c>
      <c r="G147" t="str">
        <f>PLANURI!BD589</f>
        <v/>
      </c>
      <c r="H147" t="str">
        <f>PLANURI!BE589</f>
        <v/>
      </c>
      <c r="I147" t="str">
        <f>PLANURI!BF589</f>
        <v/>
      </c>
      <c r="J147" t="str">
        <f>PLANURI!BG589</f>
        <v/>
      </c>
      <c r="K147" t="str">
        <f>PLANURI!BH589</f>
        <v/>
      </c>
      <c r="L147" t="str">
        <f>PLANURI!BI589</f>
        <v/>
      </c>
      <c r="M147" t="str">
        <f>PLANURI!BJ589</f>
        <v/>
      </c>
      <c r="N147">
        <f>PLANURI!BK589</f>
        <v>0</v>
      </c>
      <c r="O147">
        <f>PLANURI!BL589</f>
        <v>0</v>
      </c>
      <c r="P147">
        <f>PLANURI!BM589</f>
        <v>0</v>
      </c>
      <c r="Q147">
        <f>PLANURI!BN589</f>
        <v>0</v>
      </c>
      <c r="R147">
        <f>PLANURI!BO589</f>
        <v>0</v>
      </c>
      <c r="S147">
        <f>PLANURI!BP589</f>
        <v>0</v>
      </c>
      <c r="T147" t="str">
        <f>PLANURI!BQ589</f>
        <v/>
      </c>
      <c r="U147" t="str">
        <f>PLANURI!BR589</f>
        <v/>
      </c>
      <c r="V147" t="str">
        <f>PLANURI!BS589</f>
        <v/>
      </c>
      <c r="W147" t="str">
        <f>PLANURI!BT589</f>
        <v/>
      </c>
      <c r="X147" t="str">
        <f>PLANURI!BU589</f>
        <v/>
      </c>
      <c r="Y147" t="str">
        <f>PLANURI!BV589</f>
        <v/>
      </c>
      <c r="Z147" t="str">
        <f>PLANURI!A$4</f>
        <v>Facultatea AUTOMATICĂ ȘI CALCULATOARE</v>
      </c>
      <c r="AA147" t="str">
        <f>PLANURI!H$6</f>
        <v>ŞTIINŢE INGINEREŞTI</v>
      </c>
      <c r="AB147">
        <f>PLANURI!C$12</f>
        <v>220</v>
      </c>
      <c r="AC147" t="str">
        <f>PLANURI!H$9</f>
        <v>AUTOMATICĂ ȘI INFORMATICĂ APLICATĂ</v>
      </c>
      <c r="AD147">
        <f>PLANURI!A$12</f>
        <v>20</v>
      </c>
      <c r="AE147">
        <f>PLANURI!B$12</f>
        <v>60</v>
      </c>
      <c r="AF147">
        <f>PLANURI!D$12</f>
        <v>10</v>
      </c>
      <c r="AG147" t="str">
        <f>PLANURI!BW589</f>
        <v/>
      </c>
    </row>
    <row r="148" spans="1:33" x14ac:dyDescent="0.25">
      <c r="A148" t="str">
        <f>PLANURI!AX590</f>
        <v/>
      </c>
      <c r="B148">
        <f>PLANURI!AY590</f>
        <v>5</v>
      </c>
      <c r="C148" t="str">
        <f>PLANURI!AZ590</f>
        <v/>
      </c>
      <c r="D148" t="str">
        <f>PLANURI!BA590</f>
        <v/>
      </c>
      <c r="E148" t="str">
        <f>PLANURI!BB590</f>
        <v/>
      </c>
      <c r="F148" t="str">
        <f>PLANURI!BC590</f>
        <v/>
      </c>
      <c r="G148" t="str">
        <f>PLANURI!BD590</f>
        <v/>
      </c>
      <c r="H148">
        <f>PLANURI!WL590</f>
        <v>0</v>
      </c>
      <c r="I148" t="str">
        <f>PLANURI!BF590</f>
        <v/>
      </c>
      <c r="J148" t="str">
        <f>PLANURI!BG590</f>
        <v/>
      </c>
      <c r="K148" t="str">
        <f>PLANURI!BH590</f>
        <v/>
      </c>
      <c r="L148" t="str">
        <f>PLANURI!BI590</f>
        <v/>
      </c>
      <c r="M148" t="str">
        <f>PLANURI!BJ590</f>
        <v/>
      </c>
      <c r="N148">
        <f>PLANURI!BK590</f>
        <v>0</v>
      </c>
      <c r="O148">
        <f>PLANURI!BL590</f>
        <v>0</v>
      </c>
      <c r="P148">
        <f>PLANURI!BM590</f>
        <v>0</v>
      </c>
      <c r="Q148">
        <f>PLANURI!BN590</f>
        <v>0</v>
      </c>
      <c r="R148">
        <f>PLANURI!BO590</f>
        <v>0</v>
      </c>
      <c r="S148">
        <f>PLANURI!BP590</f>
        <v>0</v>
      </c>
      <c r="T148" t="str">
        <f>PLANURI!BQ590</f>
        <v/>
      </c>
      <c r="U148" t="str">
        <f>PLANURI!BR590</f>
        <v/>
      </c>
      <c r="V148" t="str">
        <f>PLANURI!BS590</f>
        <v/>
      </c>
      <c r="W148" t="str">
        <f>PLANURI!BT590</f>
        <v/>
      </c>
      <c r="X148" t="str">
        <f>PLANURI!BU590</f>
        <v/>
      </c>
      <c r="Y148" t="str">
        <f>PLANURI!BV590</f>
        <v/>
      </c>
      <c r="Z148" t="str">
        <f>PLANURI!A$4</f>
        <v>Facultatea AUTOMATICĂ ȘI CALCULATOARE</v>
      </c>
      <c r="AA148" t="str">
        <f>PLANURI!H$6</f>
        <v>ŞTIINŢE INGINEREŞTI</v>
      </c>
      <c r="AB148">
        <f>PLANURI!C$12</f>
        <v>220</v>
      </c>
      <c r="AC148" t="str">
        <f>PLANURI!H$9</f>
        <v>AUTOMATICĂ ȘI INFORMATICĂ APLICATĂ</v>
      </c>
      <c r="AD148">
        <f>PLANURI!A$12</f>
        <v>20</v>
      </c>
      <c r="AE148">
        <f>PLANURI!B$12</f>
        <v>60</v>
      </c>
      <c r="AF148">
        <f>PLANURI!D$12</f>
        <v>10</v>
      </c>
      <c r="AG148" t="str">
        <f>PLANURI!BW590</f>
        <v/>
      </c>
    </row>
    <row r="149" spans="1:33" x14ac:dyDescent="0.25">
      <c r="A149" t="str">
        <f>PLANURI!AX591</f>
        <v/>
      </c>
      <c r="B149">
        <f>PLANURI!AY591</f>
        <v>6</v>
      </c>
      <c r="C149" t="str">
        <f>PLANURI!AZ591</f>
        <v/>
      </c>
      <c r="D149" t="str">
        <f>PLANURI!BA591</f>
        <v/>
      </c>
      <c r="E149" t="str">
        <f>PLANURI!BB591</f>
        <v/>
      </c>
      <c r="F149" t="str">
        <f>PLANURI!BC591</f>
        <v/>
      </c>
      <c r="G149" t="str">
        <f>PLANURI!BD591</f>
        <v/>
      </c>
      <c r="H149" t="str">
        <f>PLANURI!BE591</f>
        <v/>
      </c>
      <c r="I149" t="str">
        <f>PLANURI!BF591</f>
        <v/>
      </c>
      <c r="J149" t="str">
        <f>PLANURI!BG591</f>
        <v/>
      </c>
      <c r="K149" t="str">
        <f>PLANURI!BH591</f>
        <v/>
      </c>
      <c r="L149" t="str">
        <f>PLANURI!BI591</f>
        <v/>
      </c>
      <c r="M149" t="str">
        <f>PLANURI!BJ591</f>
        <v/>
      </c>
      <c r="N149">
        <f>PLANURI!BK591</f>
        <v>0</v>
      </c>
      <c r="O149">
        <f>PLANURI!BL591</f>
        <v>0</v>
      </c>
      <c r="P149">
        <f>PLANURI!BM591</f>
        <v>0</v>
      </c>
      <c r="Q149">
        <f>PLANURI!BN591</f>
        <v>0</v>
      </c>
      <c r="R149">
        <f>PLANURI!BO591</f>
        <v>0</v>
      </c>
      <c r="S149">
        <f>PLANURI!BP591</f>
        <v>0</v>
      </c>
      <c r="T149" t="str">
        <f>PLANURI!BQ591</f>
        <v/>
      </c>
      <c r="U149" t="str">
        <f>PLANURI!BR591</f>
        <v/>
      </c>
      <c r="V149" t="str">
        <f>PLANURI!BS591</f>
        <v/>
      </c>
      <c r="W149" t="str">
        <f>PLANURI!BT591</f>
        <v/>
      </c>
      <c r="X149" t="str">
        <f>PLANURI!BU591</f>
        <v/>
      </c>
      <c r="Y149" t="str">
        <f>PLANURI!BV591</f>
        <v/>
      </c>
      <c r="Z149" t="str">
        <f>PLANURI!A$4</f>
        <v>Facultatea AUTOMATICĂ ȘI CALCULATOARE</v>
      </c>
      <c r="AA149" t="str">
        <f>PLANURI!H$6</f>
        <v>ŞTIINŢE INGINEREŞTI</v>
      </c>
      <c r="AB149">
        <f>PLANURI!C$12</f>
        <v>220</v>
      </c>
      <c r="AC149" t="str">
        <f>PLANURI!H$9</f>
        <v>AUTOMATICĂ ȘI INFORMATICĂ APLICATĂ</v>
      </c>
      <c r="AD149">
        <f>PLANURI!A$12</f>
        <v>20</v>
      </c>
      <c r="AE149">
        <f>PLANURI!B$12</f>
        <v>60</v>
      </c>
      <c r="AF149">
        <f>PLANURI!D$12</f>
        <v>10</v>
      </c>
      <c r="AG149" t="str">
        <f>PLANURI!BW591</f>
        <v/>
      </c>
    </row>
    <row r="150" spans="1:33" x14ac:dyDescent="0.25">
      <c r="A150" t="str">
        <f>PLANURI!AX592</f>
        <v/>
      </c>
      <c r="B150">
        <f>PLANURI!AY592</f>
        <v>7</v>
      </c>
      <c r="C150" t="str">
        <f>PLANURI!AZ592</f>
        <v/>
      </c>
      <c r="D150" t="str">
        <f>PLANURI!BA592</f>
        <v/>
      </c>
      <c r="E150" t="str">
        <f>PLANURI!BB592</f>
        <v/>
      </c>
      <c r="F150" t="str">
        <f>PLANURI!BC592</f>
        <v/>
      </c>
      <c r="G150" t="str">
        <f>PLANURI!BD592</f>
        <v/>
      </c>
      <c r="H150">
        <f>PLANURI!WL592</f>
        <v>0</v>
      </c>
      <c r="I150" t="str">
        <f>PLANURI!BF592</f>
        <v/>
      </c>
      <c r="J150" t="str">
        <f>PLANURI!BG592</f>
        <v/>
      </c>
      <c r="K150" t="str">
        <f>PLANURI!BH592</f>
        <v/>
      </c>
      <c r="L150" t="str">
        <f>PLANURI!BI592</f>
        <v/>
      </c>
      <c r="M150" t="str">
        <f>PLANURI!BJ592</f>
        <v/>
      </c>
      <c r="N150">
        <f>PLANURI!BK592</f>
        <v>0</v>
      </c>
      <c r="O150">
        <f>PLANURI!BL592</f>
        <v>0</v>
      </c>
      <c r="P150">
        <f>PLANURI!BM592</f>
        <v>0</v>
      </c>
      <c r="Q150">
        <f>PLANURI!BN592</f>
        <v>0</v>
      </c>
      <c r="R150">
        <f>PLANURI!BO592</f>
        <v>0</v>
      </c>
      <c r="S150">
        <f>PLANURI!BP592</f>
        <v>0</v>
      </c>
      <c r="T150" t="str">
        <f>PLANURI!BQ592</f>
        <v/>
      </c>
      <c r="U150" t="str">
        <f>PLANURI!BR592</f>
        <v/>
      </c>
      <c r="V150" t="str">
        <f>PLANURI!BS592</f>
        <v/>
      </c>
      <c r="W150" t="str">
        <f>PLANURI!BT592</f>
        <v/>
      </c>
      <c r="X150" t="str">
        <f>PLANURI!BU592</f>
        <v/>
      </c>
      <c r="Y150" t="str">
        <f>PLANURI!BV592</f>
        <v/>
      </c>
      <c r="Z150" t="str">
        <f>PLANURI!A$4</f>
        <v>Facultatea AUTOMATICĂ ȘI CALCULATOARE</v>
      </c>
      <c r="AA150" t="str">
        <f>PLANURI!H$6</f>
        <v>ŞTIINŢE INGINEREŞTI</v>
      </c>
      <c r="AB150">
        <f>PLANURI!C$12</f>
        <v>220</v>
      </c>
      <c r="AC150" t="str">
        <f>PLANURI!H$9</f>
        <v>AUTOMATICĂ ȘI INFORMATICĂ APLICATĂ</v>
      </c>
      <c r="AD150">
        <f>PLANURI!A$12</f>
        <v>20</v>
      </c>
      <c r="AE150">
        <f>PLANURI!B$12</f>
        <v>60</v>
      </c>
      <c r="AF150">
        <f>PLANURI!D$12</f>
        <v>10</v>
      </c>
      <c r="AG150" t="str">
        <f>PLANURI!BW592</f>
        <v/>
      </c>
    </row>
    <row r="151" spans="1:33" x14ac:dyDescent="0.25">
      <c r="A151" t="str">
        <f>PLANURI!AX593</f>
        <v/>
      </c>
      <c r="B151">
        <f>PLANURI!AY593</f>
        <v>8</v>
      </c>
      <c r="C151" t="str">
        <f>PLANURI!AZ593</f>
        <v/>
      </c>
      <c r="D151" t="str">
        <f>PLANURI!BA593</f>
        <v/>
      </c>
      <c r="E151" t="str">
        <f>PLANURI!BB593</f>
        <v/>
      </c>
      <c r="F151" t="str">
        <f>PLANURI!BC593</f>
        <v/>
      </c>
      <c r="G151" t="str">
        <f>PLANURI!BD593</f>
        <v/>
      </c>
      <c r="H151" t="str">
        <f>PLANURI!BE593</f>
        <v/>
      </c>
      <c r="I151" t="str">
        <f>PLANURI!BF593</f>
        <v/>
      </c>
      <c r="J151" t="str">
        <f>PLANURI!BG593</f>
        <v/>
      </c>
      <c r="K151" t="str">
        <f>PLANURI!BH593</f>
        <v/>
      </c>
      <c r="L151" t="str">
        <f>PLANURI!BI593</f>
        <v/>
      </c>
      <c r="M151" t="str">
        <f>PLANURI!BJ593</f>
        <v/>
      </c>
      <c r="N151">
        <f>PLANURI!BK593</f>
        <v>0</v>
      </c>
      <c r="O151">
        <f>PLANURI!BL593</f>
        <v>0</v>
      </c>
      <c r="P151">
        <f>PLANURI!BM593</f>
        <v>0</v>
      </c>
      <c r="Q151">
        <f>PLANURI!BN593</f>
        <v>0</v>
      </c>
      <c r="R151">
        <f>PLANURI!BO593</f>
        <v>0</v>
      </c>
      <c r="S151">
        <f>PLANURI!BP593</f>
        <v>0</v>
      </c>
      <c r="T151" t="str">
        <f>PLANURI!BQ593</f>
        <v/>
      </c>
      <c r="U151" t="str">
        <f>PLANURI!BR593</f>
        <v/>
      </c>
      <c r="V151" t="str">
        <f>PLANURI!BS593</f>
        <v/>
      </c>
      <c r="W151" t="str">
        <f>PLANURI!BT593</f>
        <v/>
      </c>
      <c r="X151" t="str">
        <f>PLANURI!BU593</f>
        <v/>
      </c>
      <c r="Y151" t="str">
        <f>PLANURI!BV593</f>
        <v/>
      </c>
      <c r="Z151" t="str">
        <f>PLANURI!A$4</f>
        <v>Facultatea AUTOMATICĂ ȘI CALCULATOARE</v>
      </c>
      <c r="AA151" t="str">
        <f>PLANURI!H$6</f>
        <v>ŞTIINŢE INGINEREŞTI</v>
      </c>
      <c r="AB151">
        <f>PLANURI!C$12</f>
        <v>220</v>
      </c>
      <c r="AC151" t="str">
        <f>PLANURI!H$9</f>
        <v>AUTOMATICĂ ȘI INFORMATICĂ APLICATĂ</v>
      </c>
      <c r="AD151">
        <f>PLANURI!A$12</f>
        <v>20</v>
      </c>
      <c r="AE151">
        <f>PLANURI!B$12</f>
        <v>60</v>
      </c>
      <c r="AF151">
        <f>PLANURI!D$12</f>
        <v>10</v>
      </c>
      <c r="AG151" t="str">
        <f>PLANURI!BW593</f>
        <v/>
      </c>
    </row>
    <row r="152" spans="1:33" x14ac:dyDescent="0.25">
      <c r="A152" t="str">
        <f>PLANURI!AX594</f>
        <v/>
      </c>
      <c r="B152">
        <f>PLANURI!AY594</f>
        <v>9</v>
      </c>
      <c r="C152" t="str">
        <f>PLANURI!AZ594</f>
        <v/>
      </c>
      <c r="D152" t="str">
        <f>PLANURI!BA594</f>
        <v/>
      </c>
      <c r="E152" t="str">
        <f>PLANURI!BB594</f>
        <v/>
      </c>
      <c r="F152" t="str">
        <f>PLANURI!BC594</f>
        <v/>
      </c>
      <c r="G152" t="str">
        <f>PLANURI!BD594</f>
        <v/>
      </c>
      <c r="H152">
        <f>PLANURI!WL594</f>
        <v>0</v>
      </c>
      <c r="I152" t="str">
        <f>PLANURI!BF594</f>
        <v/>
      </c>
      <c r="J152" t="str">
        <f>PLANURI!BG594</f>
        <v/>
      </c>
      <c r="K152" t="str">
        <f>PLANURI!BH594</f>
        <v/>
      </c>
      <c r="L152" t="str">
        <f>PLANURI!BI594</f>
        <v/>
      </c>
      <c r="M152" t="str">
        <f>PLANURI!BJ594</f>
        <v/>
      </c>
      <c r="N152">
        <f>PLANURI!BK594</f>
        <v>0</v>
      </c>
      <c r="O152">
        <f>PLANURI!BL594</f>
        <v>0</v>
      </c>
      <c r="P152">
        <f>PLANURI!BM594</f>
        <v>0</v>
      </c>
      <c r="Q152">
        <f>PLANURI!BN594</f>
        <v>0</v>
      </c>
      <c r="R152">
        <f>PLANURI!BO594</f>
        <v>0</v>
      </c>
      <c r="S152">
        <f>PLANURI!BP594</f>
        <v>0</v>
      </c>
      <c r="T152" t="str">
        <f>PLANURI!BQ594</f>
        <v/>
      </c>
      <c r="U152" t="str">
        <f>PLANURI!BR594</f>
        <v/>
      </c>
      <c r="V152" t="str">
        <f>PLANURI!BS594</f>
        <v/>
      </c>
      <c r="W152" t="str">
        <f>PLANURI!BT594</f>
        <v/>
      </c>
      <c r="X152" t="str">
        <f>PLANURI!BU594</f>
        <v/>
      </c>
      <c r="Y152" t="str">
        <f>PLANURI!BV594</f>
        <v/>
      </c>
      <c r="Z152" t="str">
        <f>PLANURI!A$4</f>
        <v>Facultatea AUTOMATICĂ ȘI CALCULATOARE</v>
      </c>
      <c r="AA152" t="str">
        <f>PLANURI!H$6</f>
        <v>ŞTIINŢE INGINEREŞTI</v>
      </c>
      <c r="AB152">
        <f>PLANURI!C$12</f>
        <v>220</v>
      </c>
      <c r="AC152" t="str">
        <f>PLANURI!H$9</f>
        <v>AUTOMATICĂ ȘI INFORMATICĂ APLICATĂ</v>
      </c>
      <c r="AD152">
        <f>PLANURI!A$12</f>
        <v>20</v>
      </c>
      <c r="AE152">
        <f>PLANURI!B$12</f>
        <v>60</v>
      </c>
      <c r="AF152">
        <f>PLANURI!D$12</f>
        <v>10</v>
      </c>
      <c r="AG152" t="str">
        <f>PLANURI!BW594</f>
        <v/>
      </c>
    </row>
    <row r="153" spans="1:33" x14ac:dyDescent="0.25">
      <c r="A153" t="str">
        <f>PLANURI!AX595</f>
        <v/>
      </c>
      <c r="B153">
        <f>PLANURI!AY595</f>
        <v>10</v>
      </c>
      <c r="C153" t="str">
        <f>PLANURI!AZ595</f>
        <v/>
      </c>
      <c r="D153" t="str">
        <f>PLANURI!BA595</f>
        <v/>
      </c>
      <c r="E153" t="str">
        <f>PLANURI!BB595</f>
        <v/>
      </c>
      <c r="F153" t="str">
        <f>PLANURI!BC595</f>
        <v/>
      </c>
      <c r="G153" t="str">
        <f>PLANURI!BD595</f>
        <v/>
      </c>
      <c r="H153" t="str">
        <f>PLANURI!BE595</f>
        <v/>
      </c>
      <c r="I153" t="str">
        <f>PLANURI!BF595</f>
        <v/>
      </c>
      <c r="J153" t="str">
        <f>PLANURI!BG595</f>
        <v/>
      </c>
      <c r="K153" t="str">
        <f>PLANURI!BH595</f>
        <v/>
      </c>
      <c r="L153" t="str">
        <f>PLANURI!BI595</f>
        <v/>
      </c>
      <c r="M153" t="str">
        <f>PLANURI!BJ595</f>
        <v/>
      </c>
      <c r="N153">
        <f>PLANURI!BK595</f>
        <v>0</v>
      </c>
      <c r="O153">
        <f>PLANURI!BL595</f>
        <v>0</v>
      </c>
      <c r="P153">
        <f>PLANURI!BM595</f>
        <v>0</v>
      </c>
      <c r="Q153">
        <f>PLANURI!BN595</f>
        <v>0</v>
      </c>
      <c r="R153">
        <f>PLANURI!BO595</f>
        <v>0</v>
      </c>
      <c r="S153">
        <f>PLANURI!BP595</f>
        <v>0</v>
      </c>
      <c r="T153" t="str">
        <f>PLANURI!BQ595</f>
        <v/>
      </c>
      <c r="U153" t="str">
        <f>PLANURI!BR595</f>
        <v/>
      </c>
      <c r="V153" t="str">
        <f>PLANURI!BS595</f>
        <v/>
      </c>
      <c r="W153" t="str">
        <f>PLANURI!BT595</f>
        <v/>
      </c>
      <c r="X153" t="str">
        <f>PLANURI!BU595</f>
        <v/>
      </c>
      <c r="Y153" t="str">
        <f>PLANURI!BV595</f>
        <v/>
      </c>
      <c r="Z153" t="str">
        <f>PLANURI!A$4</f>
        <v>Facultatea AUTOMATICĂ ȘI CALCULATOARE</v>
      </c>
      <c r="AA153" t="str">
        <f>PLANURI!H$6</f>
        <v>ŞTIINŢE INGINEREŞTI</v>
      </c>
      <c r="AB153">
        <f>PLANURI!C$12</f>
        <v>220</v>
      </c>
      <c r="AC153" t="str">
        <f>PLANURI!H$9</f>
        <v>AUTOMATICĂ ȘI INFORMATICĂ APLICATĂ</v>
      </c>
      <c r="AD153">
        <f>PLANURI!A$12</f>
        <v>20</v>
      </c>
      <c r="AE153">
        <f>PLANURI!B$12</f>
        <v>60</v>
      </c>
      <c r="AF153">
        <f>PLANURI!D$12</f>
        <v>10</v>
      </c>
      <c r="AG153" t="str">
        <f>PLANURI!BW595</f>
        <v/>
      </c>
    </row>
    <row r="154" spans="1:33" x14ac:dyDescent="0.25">
      <c r="A154" t="str">
        <f>PLANURI!AX596</f>
        <v/>
      </c>
      <c r="B154">
        <f>PLANURI!AY596</f>
        <v>11</v>
      </c>
      <c r="C154" t="str">
        <f>PLANURI!AZ596</f>
        <v/>
      </c>
      <c r="D154" t="str">
        <f>PLANURI!BA596</f>
        <v/>
      </c>
      <c r="E154" t="str">
        <f>PLANURI!BB596</f>
        <v/>
      </c>
      <c r="F154" t="str">
        <f>PLANURI!BC596</f>
        <v/>
      </c>
      <c r="G154" t="str">
        <f>PLANURI!BD596</f>
        <v/>
      </c>
      <c r="H154">
        <f>PLANURI!WL596</f>
        <v>0</v>
      </c>
      <c r="I154" t="str">
        <f>PLANURI!BF596</f>
        <v/>
      </c>
      <c r="J154" t="str">
        <f>PLANURI!BG596</f>
        <v/>
      </c>
      <c r="K154" t="str">
        <f>PLANURI!BH596</f>
        <v/>
      </c>
      <c r="L154" t="str">
        <f>PLANURI!BI596</f>
        <v/>
      </c>
      <c r="M154" t="str">
        <f>PLANURI!BJ596</f>
        <v/>
      </c>
      <c r="N154">
        <f>PLANURI!BK596</f>
        <v>0</v>
      </c>
      <c r="O154">
        <f>PLANURI!BL596</f>
        <v>0</v>
      </c>
      <c r="P154">
        <f>PLANURI!BM596</f>
        <v>0</v>
      </c>
      <c r="Q154">
        <f>PLANURI!BN596</f>
        <v>0</v>
      </c>
      <c r="R154">
        <f>PLANURI!BO596</f>
        <v>0</v>
      </c>
      <c r="S154">
        <f>PLANURI!BP596</f>
        <v>0</v>
      </c>
      <c r="T154" t="str">
        <f>PLANURI!BQ596</f>
        <v/>
      </c>
      <c r="U154" t="str">
        <f>PLANURI!BR596</f>
        <v/>
      </c>
      <c r="V154" t="str">
        <f>PLANURI!BS596</f>
        <v/>
      </c>
      <c r="W154" t="str">
        <f>PLANURI!BT596</f>
        <v/>
      </c>
      <c r="X154" t="str">
        <f>PLANURI!BU596</f>
        <v/>
      </c>
      <c r="Y154" t="str">
        <f>PLANURI!BV596</f>
        <v/>
      </c>
      <c r="Z154" t="str">
        <f>PLANURI!A$4</f>
        <v>Facultatea AUTOMATICĂ ȘI CALCULATOARE</v>
      </c>
      <c r="AA154" t="str">
        <f>PLANURI!H$6</f>
        <v>ŞTIINŢE INGINEREŞTI</v>
      </c>
      <c r="AB154">
        <f>PLANURI!C$12</f>
        <v>220</v>
      </c>
      <c r="AC154" t="str">
        <f>PLANURI!H$9</f>
        <v>AUTOMATICĂ ȘI INFORMATICĂ APLICATĂ</v>
      </c>
      <c r="AD154">
        <f>PLANURI!A$12</f>
        <v>20</v>
      </c>
      <c r="AE154">
        <f>PLANURI!B$12</f>
        <v>60</v>
      </c>
      <c r="AF154">
        <f>PLANURI!D$12</f>
        <v>10</v>
      </c>
      <c r="AG154" t="str">
        <f>PLANURI!BW596</f>
        <v/>
      </c>
    </row>
    <row r="155" spans="1:33" x14ac:dyDescent="0.25">
      <c r="A155" t="str">
        <f>PLANURI!AX597</f>
        <v/>
      </c>
      <c r="B155">
        <f>PLANURI!AY597</f>
        <v>12</v>
      </c>
      <c r="C155" t="str">
        <f>PLANURI!AZ597</f>
        <v/>
      </c>
      <c r="D155" t="str">
        <f>PLANURI!BA597</f>
        <v/>
      </c>
      <c r="E155" t="str">
        <f>PLANURI!BB597</f>
        <v/>
      </c>
      <c r="F155" t="str">
        <f>PLANURI!BC597</f>
        <v/>
      </c>
      <c r="G155" t="str">
        <f>PLANURI!BD597</f>
        <v/>
      </c>
      <c r="H155" t="str">
        <f>PLANURI!BE597</f>
        <v/>
      </c>
      <c r="I155" t="str">
        <f>PLANURI!BF597</f>
        <v/>
      </c>
      <c r="J155" t="str">
        <f>PLANURI!BG597</f>
        <v/>
      </c>
      <c r="K155" t="str">
        <f>PLANURI!BH597</f>
        <v/>
      </c>
      <c r="L155" t="str">
        <f>PLANURI!BI597</f>
        <v/>
      </c>
      <c r="M155" t="str">
        <f>PLANURI!BJ597</f>
        <v/>
      </c>
      <c r="N155">
        <f>PLANURI!BK597</f>
        <v>0</v>
      </c>
      <c r="O155">
        <f>PLANURI!BL597</f>
        <v>0</v>
      </c>
      <c r="P155">
        <f>PLANURI!BM597</f>
        <v>0</v>
      </c>
      <c r="Q155">
        <f>PLANURI!BN597</f>
        <v>0</v>
      </c>
      <c r="R155">
        <f>PLANURI!BO597</f>
        <v>0</v>
      </c>
      <c r="S155">
        <f>PLANURI!BP597</f>
        <v>0</v>
      </c>
      <c r="T155" t="str">
        <f>PLANURI!BQ597</f>
        <v/>
      </c>
      <c r="U155" t="str">
        <f>PLANURI!BR597</f>
        <v/>
      </c>
      <c r="V155" t="str">
        <f>PLANURI!BS597</f>
        <v/>
      </c>
      <c r="W155" t="str">
        <f>PLANURI!BT597</f>
        <v/>
      </c>
      <c r="X155" t="str">
        <f>PLANURI!BU597</f>
        <v/>
      </c>
      <c r="Y155" t="str">
        <f>PLANURI!BV597</f>
        <v/>
      </c>
      <c r="Z155" t="str">
        <f>PLANURI!A$4</f>
        <v>Facultatea AUTOMATICĂ ȘI CALCULATOARE</v>
      </c>
      <c r="AA155" t="str">
        <f>PLANURI!H$6</f>
        <v>ŞTIINŢE INGINEREŞTI</v>
      </c>
      <c r="AB155">
        <f>PLANURI!C$12</f>
        <v>220</v>
      </c>
      <c r="AC155" t="str">
        <f>PLANURI!H$9</f>
        <v>AUTOMATICĂ ȘI INFORMATICĂ APLICATĂ</v>
      </c>
      <c r="AD155">
        <f>PLANURI!A$12</f>
        <v>20</v>
      </c>
      <c r="AE155">
        <f>PLANURI!B$12</f>
        <v>60</v>
      </c>
      <c r="AF155">
        <f>PLANURI!D$12</f>
        <v>10</v>
      </c>
      <c r="AG155" t="str">
        <f>PLANURI!BW597</f>
        <v/>
      </c>
    </row>
    <row r="156" spans="1:33" x14ac:dyDescent="0.25">
      <c r="A156" t="str">
        <f>PLANURI!AX598</f>
        <v>Semestrul 5</v>
      </c>
      <c r="B156">
        <f>PLANURI!AY598</f>
        <v>0</v>
      </c>
      <c r="C156">
        <f>PLANURI!AZ598</f>
        <v>0</v>
      </c>
      <c r="D156">
        <f>PLANURI!BA598</f>
        <v>0</v>
      </c>
      <c r="E156">
        <f>PLANURI!BB598</f>
        <v>0</v>
      </c>
      <c r="F156">
        <f>PLANURI!BC598</f>
        <v>0</v>
      </c>
      <c r="G156">
        <f>PLANURI!BD598</f>
        <v>0</v>
      </c>
      <c r="H156">
        <f>PLANURI!WL598</f>
        <v>0</v>
      </c>
      <c r="I156">
        <f>PLANURI!BF598</f>
        <v>0</v>
      </c>
      <c r="J156">
        <f>PLANURI!BG598</f>
        <v>0</v>
      </c>
      <c r="K156">
        <f>PLANURI!BH598</f>
        <v>0</v>
      </c>
      <c r="L156">
        <f>PLANURI!BI598</f>
        <v>0</v>
      </c>
      <c r="M156">
        <f>PLANURI!BJ598</f>
        <v>0</v>
      </c>
      <c r="N156">
        <f>PLANURI!BK598</f>
        <v>0</v>
      </c>
      <c r="O156">
        <f>PLANURI!BL598</f>
        <v>0</v>
      </c>
      <c r="P156">
        <f>PLANURI!BM598</f>
        <v>0</v>
      </c>
      <c r="Q156">
        <f>PLANURI!BN598</f>
        <v>0</v>
      </c>
      <c r="R156">
        <f>PLANURI!BO598</f>
        <v>0</v>
      </c>
      <c r="S156">
        <f>PLANURI!BP598</f>
        <v>0</v>
      </c>
      <c r="T156">
        <f>PLANURI!BQ598</f>
        <v>0</v>
      </c>
      <c r="U156">
        <f>PLANURI!BR598</f>
        <v>0</v>
      </c>
      <c r="V156">
        <f>PLANURI!BS598</f>
        <v>0</v>
      </c>
      <c r="W156">
        <f>PLANURI!BT598</f>
        <v>0</v>
      </c>
      <c r="X156">
        <f>PLANURI!BU598</f>
        <v>0</v>
      </c>
      <c r="Y156">
        <f>PLANURI!BV598</f>
        <v>0</v>
      </c>
      <c r="Z156" t="str">
        <f>PLANURI!A$4</f>
        <v>Facultatea AUTOMATICĂ ȘI CALCULATOARE</v>
      </c>
      <c r="AA156" t="str">
        <f>PLANURI!H$6</f>
        <v>ŞTIINŢE INGINEREŞTI</v>
      </c>
      <c r="AB156">
        <f>PLANURI!C$12</f>
        <v>220</v>
      </c>
      <c r="AC156" t="str">
        <f>PLANURI!H$9</f>
        <v>AUTOMATICĂ ȘI INFORMATICĂ APLICATĂ</v>
      </c>
      <c r="AD156">
        <f>PLANURI!A$12</f>
        <v>20</v>
      </c>
      <c r="AE156">
        <f>PLANURI!B$12</f>
        <v>60</v>
      </c>
      <c r="AF156">
        <f>PLANURI!D$12</f>
        <v>10</v>
      </c>
      <c r="AG156" t="str">
        <f>PLANURI!BW598</f>
        <v/>
      </c>
    </row>
    <row r="157" spans="1:33" x14ac:dyDescent="0.25">
      <c r="A157" t="str">
        <f>PLANURI!AX599</f>
        <v>L021.23.05.S4-01</v>
      </c>
      <c r="B157">
        <f>PLANURI!AY599</f>
        <v>1</v>
      </c>
      <c r="C157" t="str">
        <f>PLANURI!AZ599</f>
        <v>Disciplină opțională 1 sau 2
Aplicații cu automate programabile (Set AIA.3.1)</v>
      </c>
      <c r="D157">
        <f>PLANURI!BA599</f>
        <v>3</v>
      </c>
      <c r="E157" t="str">
        <f>PLANURI!BB599</f>
        <v>5</v>
      </c>
      <c r="F157" t="str">
        <f>PLANURI!BC599</f>
        <v>E</v>
      </c>
      <c r="G157" t="str">
        <f>PLANURI!BD599</f>
        <v>DO</v>
      </c>
      <c r="H157">
        <f>PLANURI!BE599</f>
        <v>2</v>
      </c>
      <c r="I157">
        <f>PLANURI!BF599</f>
        <v>2</v>
      </c>
      <c r="J157">
        <f>PLANURI!BG599</f>
        <v>4</v>
      </c>
      <c r="K157">
        <f>PLANURI!BH599</f>
        <v>28</v>
      </c>
      <c r="L157">
        <f>PLANURI!BI599</f>
        <v>28</v>
      </c>
      <c r="M157">
        <f>PLANURI!BJ599</f>
        <v>56</v>
      </c>
      <c r="N157">
        <f>PLANURI!BK599</f>
        <v>0</v>
      </c>
      <c r="O157">
        <f>PLANURI!BL599</f>
        <v>0</v>
      </c>
      <c r="P157">
        <f>PLANURI!BM599</f>
        <v>0</v>
      </c>
      <c r="Q157">
        <f>PLANURI!BN599</f>
        <v>0</v>
      </c>
      <c r="R157">
        <f>PLANURI!BO599</f>
        <v>0</v>
      </c>
      <c r="S157">
        <f>PLANURI!BP599</f>
        <v>0</v>
      </c>
      <c r="T157">
        <f>PLANURI!BQ599</f>
        <v>4.9000000000000004</v>
      </c>
      <c r="U157">
        <f>PLANURI!BR599</f>
        <v>69</v>
      </c>
      <c r="V157">
        <f>PLANURI!BS599</f>
        <v>5</v>
      </c>
      <c r="W157" t="str">
        <f>PLANURI!BT599</f>
        <v>DS</v>
      </c>
      <c r="X157">
        <f>PLANURI!BU599</f>
        <v>8.9</v>
      </c>
      <c r="Y157">
        <f>PLANURI!BV599</f>
        <v>125</v>
      </c>
      <c r="Z157" t="str">
        <f>PLANURI!A$4</f>
        <v>Facultatea AUTOMATICĂ ȘI CALCULATOARE</v>
      </c>
      <c r="AA157" t="str">
        <f>PLANURI!H$6</f>
        <v>ŞTIINŢE INGINEREŞTI</v>
      </c>
      <c r="AB157">
        <f>PLANURI!C$12</f>
        <v>220</v>
      </c>
      <c r="AC157" t="str">
        <f>PLANURI!H$9</f>
        <v>AUTOMATICĂ ȘI INFORMATICĂ APLICATĂ</v>
      </c>
      <c r="AD157">
        <f>PLANURI!A$12</f>
        <v>20</v>
      </c>
      <c r="AE157">
        <f>PLANURI!B$12</f>
        <v>60</v>
      </c>
      <c r="AF157">
        <f>PLANURI!D$12</f>
        <v>10</v>
      </c>
      <c r="AG157" t="str">
        <f>PLANURI!BW599</f>
        <v>2025</v>
      </c>
    </row>
    <row r="158" spans="1:33" x14ac:dyDescent="0.25">
      <c r="A158" t="str">
        <f>PLANURI!AX600</f>
        <v>L021.23.05.S4-02</v>
      </c>
      <c r="B158">
        <f>PLANURI!AY600</f>
        <v>2</v>
      </c>
      <c r="C158" t="str">
        <f>PLANURI!AZ600</f>
        <v>Disciplină opțională 1 sau 2
Programarea aplicațiilor internet (Set AIA.3.1)</v>
      </c>
      <c r="D158">
        <f>PLANURI!BA600</f>
        <v>3</v>
      </c>
      <c r="E158" t="str">
        <f>PLANURI!BB600</f>
        <v>5</v>
      </c>
      <c r="F158" t="str">
        <f>PLANURI!BC600</f>
        <v>E</v>
      </c>
      <c r="G158" t="str">
        <f>PLANURI!BD600</f>
        <v>DO</v>
      </c>
      <c r="H158">
        <f>PLANURI!WL600</f>
        <v>0</v>
      </c>
      <c r="I158">
        <f>PLANURI!BF600</f>
        <v>2</v>
      </c>
      <c r="J158">
        <f>PLANURI!BG600</f>
        <v>4</v>
      </c>
      <c r="K158">
        <f>PLANURI!BH600</f>
        <v>28</v>
      </c>
      <c r="L158">
        <f>PLANURI!BI600</f>
        <v>28</v>
      </c>
      <c r="M158">
        <f>PLANURI!BJ600</f>
        <v>56</v>
      </c>
      <c r="N158">
        <f>PLANURI!BK600</f>
        <v>0</v>
      </c>
      <c r="O158">
        <f>PLANURI!BL600</f>
        <v>0</v>
      </c>
      <c r="P158">
        <f>PLANURI!BM600</f>
        <v>0</v>
      </c>
      <c r="Q158">
        <f>PLANURI!BN600</f>
        <v>0</v>
      </c>
      <c r="R158">
        <f>PLANURI!BO600</f>
        <v>0</v>
      </c>
      <c r="S158">
        <f>PLANURI!BP600</f>
        <v>0</v>
      </c>
      <c r="T158">
        <f>PLANURI!BQ600</f>
        <v>4.9000000000000004</v>
      </c>
      <c r="U158">
        <f>PLANURI!BR600</f>
        <v>69</v>
      </c>
      <c r="V158">
        <f>PLANURI!BS600</f>
        <v>5</v>
      </c>
      <c r="W158" t="str">
        <f>PLANURI!BT600</f>
        <v>DS</v>
      </c>
      <c r="X158">
        <f>PLANURI!BU600</f>
        <v>8.9</v>
      </c>
      <c r="Y158">
        <f>PLANURI!BV600</f>
        <v>125</v>
      </c>
      <c r="Z158" t="str">
        <f>PLANURI!A$4</f>
        <v>Facultatea AUTOMATICĂ ȘI CALCULATOARE</v>
      </c>
      <c r="AA158" t="str">
        <f>PLANURI!H$6</f>
        <v>ŞTIINŢE INGINEREŞTI</v>
      </c>
      <c r="AB158">
        <f>PLANURI!C$12</f>
        <v>220</v>
      </c>
      <c r="AC158" t="str">
        <f>PLANURI!H$9</f>
        <v>AUTOMATICĂ ȘI INFORMATICĂ APLICATĂ</v>
      </c>
      <c r="AD158">
        <f>PLANURI!A$12</f>
        <v>20</v>
      </c>
      <c r="AE158">
        <f>PLANURI!B$12</f>
        <v>60</v>
      </c>
      <c r="AF158">
        <f>PLANURI!D$12</f>
        <v>10</v>
      </c>
      <c r="AG158" t="str">
        <f>PLANURI!BW600</f>
        <v>2025</v>
      </c>
    </row>
    <row r="159" spans="1:33" x14ac:dyDescent="0.25">
      <c r="A159" t="str">
        <f>PLANURI!AX601</f>
        <v>L021.23.05.S4-03</v>
      </c>
      <c r="B159">
        <f>PLANURI!AY601</f>
        <v>3</v>
      </c>
      <c r="C159" t="str">
        <f>PLANURI!AZ601</f>
        <v>Disciplină opțională 1 sau 2
Identificarea sistemelor (Set AIA.3.1)</v>
      </c>
      <c r="D159">
        <f>PLANURI!BA601</f>
        <v>3</v>
      </c>
      <c r="E159" t="str">
        <f>PLANURI!BB601</f>
        <v>5</v>
      </c>
      <c r="F159" t="str">
        <f>PLANURI!BC601</f>
        <v>E</v>
      </c>
      <c r="G159" t="str">
        <f>PLANURI!BD601</f>
        <v>DO</v>
      </c>
      <c r="H159">
        <f>PLANURI!BE601</f>
        <v>2</v>
      </c>
      <c r="I159">
        <f>PLANURI!BF601</f>
        <v>2</v>
      </c>
      <c r="J159">
        <f>PLANURI!BG601</f>
        <v>4</v>
      </c>
      <c r="K159">
        <f>PLANURI!BH601</f>
        <v>28</v>
      </c>
      <c r="L159">
        <f>PLANURI!BI601</f>
        <v>28</v>
      </c>
      <c r="M159">
        <f>PLANURI!BJ601</f>
        <v>56</v>
      </c>
      <c r="N159">
        <f>PLANURI!BK601</f>
        <v>0</v>
      </c>
      <c r="O159">
        <f>PLANURI!BL601</f>
        <v>0</v>
      </c>
      <c r="P159">
        <f>PLANURI!BM601</f>
        <v>0</v>
      </c>
      <c r="Q159">
        <f>PLANURI!BN601</f>
        <v>0</v>
      </c>
      <c r="R159">
        <f>PLANURI!BO601</f>
        <v>0</v>
      </c>
      <c r="S159">
        <f>PLANURI!BP601</f>
        <v>0</v>
      </c>
      <c r="T159">
        <f>PLANURI!BQ601</f>
        <v>4.9000000000000004</v>
      </c>
      <c r="U159">
        <f>PLANURI!BR601</f>
        <v>69</v>
      </c>
      <c r="V159">
        <f>PLANURI!BS601</f>
        <v>5</v>
      </c>
      <c r="W159" t="str">
        <f>PLANURI!BT601</f>
        <v>DS</v>
      </c>
      <c r="X159">
        <f>PLANURI!BU601</f>
        <v>8.9</v>
      </c>
      <c r="Y159">
        <f>PLANURI!BV601</f>
        <v>125</v>
      </c>
      <c r="Z159" t="str">
        <f>PLANURI!A$4</f>
        <v>Facultatea AUTOMATICĂ ȘI CALCULATOARE</v>
      </c>
      <c r="AA159" t="str">
        <f>PLANURI!H$6</f>
        <v>ŞTIINŢE INGINEREŞTI</v>
      </c>
      <c r="AB159">
        <f>PLANURI!C$12</f>
        <v>220</v>
      </c>
      <c r="AC159" t="str">
        <f>PLANURI!H$9</f>
        <v>AUTOMATICĂ ȘI INFORMATICĂ APLICATĂ</v>
      </c>
      <c r="AD159">
        <f>PLANURI!A$12</f>
        <v>20</v>
      </c>
      <c r="AE159">
        <f>PLANURI!B$12</f>
        <v>60</v>
      </c>
      <c r="AF159">
        <f>PLANURI!D$12</f>
        <v>10</v>
      </c>
      <c r="AG159" t="str">
        <f>PLANURI!BW601</f>
        <v>2025</v>
      </c>
    </row>
    <row r="160" spans="1:33" x14ac:dyDescent="0.25">
      <c r="A160" t="str">
        <f>PLANURI!AX602</f>
        <v>L021.23.05.S4-04</v>
      </c>
      <c r="B160">
        <f>PLANURI!AY602</f>
        <v>4</v>
      </c>
      <c r="C160" t="str">
        <f>PLANURI!AZ602</f>
        <v>Disciplină opțională 1 sau 2
Sisteme dinamice cu evenimente discrete (Set AIA.3.1)</v>
      </c>
      <c r="D160">
        <f>PLANURI!BA602</f>
        <v>3</v>
      </c>
      <c r="E160" t="str">
        <f>PLANURI!BB602</f>
        <v>5</v>
      </c>
      <c r="F160" t="str">
        <f>PLANURI!BC602</f>
        <v>E</v>
      </c>
      <c r="G160" t="str">
        <f>PLANURI!BD602</f>
        <v>DO</v>
      </c>
      <c r="H160">
        <f>PLANURI!WL602</f>
        <v>0</v>
      </c>
      <c r="I160">
        <f>PLANURI!BF602</f>
        <v>2</v>
      </c>
      <c r="J160">
        <f>PLANURI!BG602</f>
        <v>4</v>
      </c>
      <c r="K160">
        <f>PLANURI!BH602</f>
        <v>28</v>
      </c>
      <c r="L160">
        <f>PLANURI!BI602</f>
        <v>28</v>
      </c>
      <c r="M160">
        <f>PLANURI!BJ602</f>
        <v>56</v>
      </c>
      <c r="N160">
        <f>PLANURI!BK602</f>
        <v>0</v>
      </c>
      <c r="O160">
        <f>PLANURI!BL602</f>
        <v>0</v>
      </c>
      <c r="P160">
        <f>PLANURI!BM602</f>
        <v>0</v>
      </c>
      <c r="Q160">
        <f>PLANURI!BN602</f>
        <v>0</v>
      </c>
      <c r="R160">
        <f>PLANURI!BO602</f>
        <v>0</v>
      </c>
      <c r="S160">
        <f>PLANURI!BP602</f>
        <v>0</v>
      </c>
      <c r="T160">
        <f>PLANURI!BQ602</f>
        <v>4.9000000000000004</v>
      </c>
      <c r="U160">
        <f>PLANURI!BR602</f>
        <v>69</v>
      </c>
      <c r="V160">
        <f>PLANURI!BS602</f>
        <v>5</v>
      </c>
      <c r="W160" t="str">
        <f>PLANURI!BT602</f>
        <v>DS</v>
      </c>
      <c r="X160">
        <f>PLANURI!BU602</f>
        <v>8.9</v>
      </c>
      <c r="Y160">
        <f>PLANURI!BV602</f>
        <v>125</v>
      </c>
      <c r="Z160" t="str">
        <f>PLANURI!A$4</f>
        <v>Facultatea AUTOMATICĂ ȘI CALCULATOARE</v>
      </c>
      <c r="AA160" t="str">
        <f>PLANURI!H$6</f>
        <v>ŞTIINŢE INGINEREŞTI</v>
      </c>
      <c r="AB160">
        <f>PLANURI!C$12</f>
        <v>220</v>
      </c>
      <c r="AC160" t="str">
        <f>PLANURI!H$9</f>
        <v>AUTOMATICĂ ȘI INFORMATICĂ APLICATĂ</v>
      </c>
      <c r="AD160">
        <f>PLANURI!A$12</f>
        <v>20</v>
      </c>
      <c r="AE160">
        <f>PLANURI!B$12</f>
        <v>60</v>
      </c>
      <c r="AF160">
        <f>PLANURI!D$12</f>
        <v>10</v>
      </c>
      <c r="AG160" t="str">
        <f>PLANURI!BW602</f>
        <v>2025</v>
      </c>
    </row>
    <row r="161" spans="1:33" x14ac:dyDescent="0.25">
      <c r="A161" t="str">
        <f>PLANURI!AX603</f>
        <v>L021.23.05.S4-05</v>
      </c>
      <c r="B161">
        <f>PLANURI!AY603</f>
        <v>5</v>
      </c>
      <c r="C161" t="str">
        <f>PLANURI!AZ603</f>
        <v>Disciplină opțională 1 sau 2  
Programare vizuală (Set AIA.3.1)</v>
      </c>
      <c r="D161">
        <f>PLANURI!BA603</f>
        <v>3</v>
      </c>
      <c r="E161" t="str">
        <f>PLANURI!BB603</f>
        <v>5</v>
      </c>
      <c r="F161" t="str">
        <f>PLANURI!BC603</f>
        <v>E</v>
      </c>
      <c r="G161" t="str">
        <f>PLANURI!BD603</f>
        <v>DO</v>
      </c>
      <c r="H161">
        <f>PLANURI!BE603</f>
        <v>2</v>
      </c>
      <c r="I161">
        <f>PLANURI!BF603</f>
        <v>2</v>
      </c>
      <c r="J161">
        <f>PLANURI!BG603</f>
        <v>4</v>
      </c>
      <c r="K161">
        <f>PLANURI!BH603</f>
        <v>28</v>
      </c>
      <c r="L161">
        <f>PLANURI!BI603</f>
        <v>28</v>
      </c>
      <c r="M161">
        <f>PLANURI!BJ603</f>
        <v>56</v>
      </c>
      <c r="N161">
        <f>PLANURI!BK603</f>
        <v>0</v>
      </c>
      <c r="O161">
        <f>PLANURI!BL603</f>
        <v>0</v>
      </c>
      <c r="P161">
        <f>PLANURI!BM603</f>
        <v>0</v>
      </c>
      <c r="Q161">
        <f>PLANURI!BN603</f>
        <v>0</v>
      </c>
      <c r="R161">
        <f>PLANURI!BO603</f>
        <v>0</v>
      </c>
      <c r="S161">
        <f>PLANURI!BP603</f>
        <v>0</v>
      </c>
      <c r="T161">
        <f>PLANURI!BQ603</f>
        <v>4.9000000000000004</v>
      </c>
      <c r="U161">
        <f>PLANURI!BR603</f>
        <v>69</v>
      </c>
      <c r="V161">
        <f>PLANURI!BS603</f>
        <v>5</v>
      </c>
      <c r="W161" t="str">
        <f>PLANURI!BT603</f>
        <v>DS</v>
      </c>
      <c r="X161">
        <f>PLANURI!BU603</f>
        <v>8.9</v>
      </c>
      <c r="Y161">
        <f>PLANURI!BV603</f>
        <v>125</v>
      </c>
      <c r="Z161" t="str">
        <f>PLANURI!A$4</f>
        <v>Facultatea AUTOMATICĂ ȘI CALCULATOARE</v>
      </c>
      <c r="AA161" t="str">
        <f>PLANURI!H$6</f>
        <v>ŞTIINŢE INGINEREŞTI</v>
      </c>
      <c r="AB161">
        <f>PLANURI!C$12</f>
        <v>220</v>
      </c>
      <c r="AC161" t="str">
        <f>PLANURI!H$9</f>
        <v>AUTOMATICĂ ȘI INFORMATICĂ APLICATĂ</v>
      </c>
      <c r="AD161">
        <f>PLANURI!A$12</f>
        <v>20</v>
      </c>
      <c r="AE161">
        <f>PLANURI!B$12</f>
        <v>60</v>
      </c>
      <c r="AF161">
        <f>PLANURI!D$12</f>
        <v>10</v>
      </c>
      <c r="AG161" t="str">
        <f>PLANURI!BW603</f>
        <v>2025</v>
      </c>
    </row>
    <row r="162" spans="1:33" x14ac:dyDescent="0.25">
      <c r="A162" t="str">
        <f>PLANURI!AX604</f>
        <v>L021.23.05.S4-06</v>
      </c>
      <c r="B162">
        <f>PLANURI!AY604</f>
        <v>6</v>
      </c>
      <c r="C162" t="str">
        <f>PLANURI!AZ604</f>
        <v>Disciplină opțională 1 sau 2 
Tehnici de învățare automată (Set AIA.3.1)</v>
      </c>
      <c r="D162">
        <f>PLANURI!BA604</f>
        <v>3</v>
      </c>
      <c r="E162" t="str">
        <f>PLANURI!BB604</f>
        <v>5</v>
      </c>
      <c r="F162" t="str">
        <f>PLANURI!BC604</f>
        <v>E</v>
      </c>
      <c r="G162" t="str">
        <f>PLANURI!BD604</f>
        <v>DO</v>
      </c>
      <c r="H162">
        <f>PLANURI!WL604</f>
        <v>0</v>
      </c>
      <c r="I162">
        <f>PLANURI!BF604</f>
        <v>2</v>
      </c>
      <c r="J162">
        <f>PLANURI!BG604</f>
        <v>4</v>
      </c>
      <c r="K162">
        <f>PLANURI!BH604</f>
        <v>28</v>
      </c>
      <c r="L162">
        <f>PLANURI!BI604</f>
        <v>28</v>
      </c>
      <c r="M162">
        <f>PLANURI!BJ604</f>
        <v>56</v>
      </c>
      <c r="N162">
        <f>PLANURI!BK604</f>
        <v>0</v>
      </c>
      <c r="O162">
        <f>PLANURI!BL604</f>
        <v>0</v>
      </c>
      <c r="P162">
        <f>PLANURI!BM604</f>
        <v>0</v>
      </c>
      <c r="Q162">
        <f>PLANURI!BN604</f>
        <v>0</v>
      </c>
      <c r="R162">
        <f>PLANURI!BO604</f>
        <v>0</v>
      </c>
      <c r="S162">
        <f>PLANURI!BP604</f>
        <v>0</v>
      </c>
      <c r="T162">
        <f>PLANURI!BQ604</f>
        <v>4.9000000000000004</v>
      </c>
      <c r="U162">
        <f>PLANURI!BR604</f>
        <v>69</v>
      </c>
      <c r="V162">
        <f>PLANURI!BS604</f>
        <v>5</v>
      </c>
      <c r="W162" t="str">
        <f>PLANURI!BT604</f>
        <v>DS</v>
      </c>
      <c r="X162">
        <f>PLANURI!BU604</f>
        <v>8.9</v>
      </c>
      <c r="Y162">
        <f>PLANURI!BV604</f>
        <v>125</v>
      </c>
      <c r="Z162" t="str">
        <f>PLANURI!A$4</f>
        <v>Facultatea AUTOMATICĂ ȘI CALCULATOARE</v>
      </c>
      <c r="AA162" t="str">
        <f>PLANURI!H$6</f>
        <v>ŞTIINŢE INGINEREŞTI</v>
      </c>
      <c r="AB162">
        <f>PLANURI!C$12</f>
        <v>220</v>
      </c>
      <c r="AC162" t="str">
        <f>PLANURI!H$9</f>
        <v>AUTOMATICĂ ȘI INFORMATICĂ APLICATĂ</v>
      </c>
      <c r="AD162">
        <f>PLANURI!A$12</f>
        <v>20</v>
      </c>
      <c r="AE162">
        <f>PLANURI!B$12</f>
        <v>60</v>
      </c>
      <c r="AF162">
        <f>PLANURI!D$12</f>
        <v>10</v>
      </c>
      <c r="AG162" t="str">
        <f>PLANURI!BW604</f>
        <v>2025</v>
      </c>
    </row>
    <row r="163" spans="1:33" x14ac:dyDescent="0.25">
      <c r="A163" t="str">
        <f>PLANURI!AX605</f>
        <v>L021.23.05.D6-07</v>
      </c>
      <c r="B163">
        <f>PLANURI!AY605</f>
        <v>7</v>
      </c>
      <c r="C163" t="str">
        <f>PLANURI!AZ605</f>
        <v>Proiect sincretic opțional 1
Conducerea la distanta a unui proces (P.S.1)</v>
      </c>
      <c r="D163">
        <f>PLANURI!BA605</f>
        <v>3</v>
      </c>
      <c r="E163" t="str">
        <f>PLANURI!BB605</f>
        <v>5</v>
      </c>
      <c r="F163" t="str">
        <f>PLANURI!BC605</f>
        <v>D</v>
      </c>
      <c r="G163" t="str">
        <f>PLANURI!BD605</f>
        <v>DO</v>
      </c>
      <c r="H163">
        <f>PLANURI!BE605</f>
        <v>1</v>
      </c>
      <c r="I163">
        <f>PLANURI!BF605</f>
        <v>2</v>
      </c>
      <c r="J163">
        <f>PLANURI!BG605</f>
        <v>3</v>
      </c>
      <c r="K163">
        <f>PLANURI!BH605</f>
        <v>14</v>
      </c>
      <c r="L163">
        <f>PLANURI!BI605</f>
        <v>28</v>
      </c>
      <c r="M163">
        <f>PLANURI!BJ605</f>
        <v>42</v>
      </c>
      <c r="N163">
        <f>PLANURI!BK605</f>
        <v>0</v>
      </c>
      <c r="O163">
        <f>PLANURI!BL605</f>
        <v>0</v>
      </c>
      <c r="P163">
        <f>PLANURI!BM605</f>
        <v>0</v>
      </c>
      <c r="Q163">
        <f>PLANURI!BN605</f>
        <v>0</v>
      </c>
      <c r="R163">
        <f>PLANURI!BO605</f>
        <v>0</v>
      </c>
      <c r="S163">
        <f>PLANURI!BP605</f>
        <v>0</v>
      </c>
      <c r="T163">
        <f>PLANURI!BQ605</f>
        <v>0.6</v>
      </c>
      <c r="U163">
        <f>PLANURI!BR605</f>
        <v>8</v>
      </c>
      <c r="V163">
        <f>PLANURI!BS605</f>
        <v>2</v>
      </c>
      <c r="W163" t="str">
        <f>PLANURI!BT605</f>
        <v>DS</v>
      </c>
      <c r="X163">
        <f>PLANURI!BU605</f>
        <v>3.6</v>
      </c>
      <c r="Y163">
        <f>PLANURI!BV605</f>
        <v>50</v>
      </c>
      <c r="Z163" t="str">
        <f>PLANURI!A$4</f>
        <v>Facultatea AUTOMATICĂ ȘI CALCULATOARE</v>
      </c>
      <c r="AA163" t="str">
        <f>PLANURI!H$6</f>
        <v>ŞTIINŢE INGINEREŞTI</v>
      </c>
      <c r="AB163">
        <f>PLANURI!C$12</f>
        <v>220</v>
      </c>
      <c r="AC163" t="str">
        <f>PLANURI!H$9</f>
        <v>AUTOMATICĂ ȘI INFORMATICĂ APLICATĂ</v>
      </c>
      <c r="AD163">
        <f>PLANURI!A$12</f>
        <v>20</v>
      </c>
      <c r="AE163">
        <f>PLANURI!B$12</f>
        <v>60</v>
      </c>
      <c r="AF163">
        <f>PLANURI!D$12</f>
        <v>10</v>
      </c>
      <c r="AG163" t="str">
        <f>PLANURI!BW605</f>
        <v>2025</v>
      </c>
    </row>
    <row r="164" spans="1:33" x14ac:dyDescent="0.25">
      <c r="A164" t="str">
        <f>PLANURI!AX606</f>
        <v>L021.23.05.D6-08</v>
      </c>
      <c r="B164">
        <f>PLANURI!AY606</f>
        <v>8</v>
      </c>
      <c r="C164" t="str">
        <f>PLANURI!AZ606</f>
        <v>Proiect sincretic opțional 1
Monitorizarea parametrilor energiei electrice pentru un proces industrial (P.S.1)</v>
      </c>
      <c r="D164">
        <f>PLANURI!BA606</f>
        <v>3</v>
      </c>
      <c r="E164" t="str">
        <f>PLANURI!BB606</f>
        <v>5</v>
      </c>
      <c r="F164" t="str">
        <f>PLANURI!BC606</f>
        <v>D</v>
      </c>
      <c r="G164" t="str">
        <f>PLANURI!BD606</f>
        <v>DO</v>
      </c>
      <c r="H164">
        <f>PLANURI!WL606</f>
        <v>0</v>
      </c>
      <c r="I164">
        <f>PLANURI!BF606</f>
        <v>2</v>
      </c>
      <c r="J164">
        <f>PLANURI!BG606</f>
        <v>3</v>
      </c>
      <c r="K164">
        <f>PLANURI!BH606</f>
        <v>14</v>
      </c>
      <c r="L164">
        <f>PLANURI!BI606</f>
        <v>28</v>
      </c>
      <c r="M164">
        <f>PLANURI!BJ606</f>
        <v>42</v>
      </c>
      <c r="N164">
        <f>PLANURI!BK606</f>
        <v>0</v>
      </c>
      <c r="O164">
        <f>PLANURI!BL606</f>
        <v>0</v>
      </c>
      <c r="P164">
        <f>PLANURI!BM606</f>
        <v>0</v>
      </c>
      <c r="Q164">
        <f>PLANURI!BN606</f>
        <v>0</v>
      </c>
      <c r="R164">
        <f>PLANURI!BO606</f>
        <v>0</v>
      </c>
      <c r="S164">
        <f>PLANURI!BP606</f>
        <v>0</v>
      </c>
      <c r="T164">
        <f>PLANURI!BQ606</f>
        <v>0.6</v>
      </c>
      <c r="U164">
        <f>PLANURI!BR606</f>
        <v>8</v>
      </c>
      <c r="V164">
        <f>PLANURI!BS606</f>
        <v>2</v>
      </c>
      <c r="W164" t="str">
        <f>PLANURI!BT606</f>
        <v>DS</v>
      </c>
      <c r="X164">
        <f>PLANURI!BU606</f>
        <v>3.6</v>
      </c>
      <c r="Y164">
        <f>PLANURI!BV606</f>
        <v>50</v>
      </c>
      <c r="Z164" t="str">
        <f>PLANURI!A$4</f>
        <v>Facultatea AUTOMATICĂ ȘI CALCULATOARE</v>
      </c>
      <c r="AA164" t="str">
        <f>PLANURI!H$6</f>
        <v>ŞTIINŢE INGINEREŞTI</v>
      </c>
      <c r="AB164">
        <f>PLANURI!C$12</f>
        <v>220</v>
      </c>
      <c r="AC164" t="str">
        <f>PLANURI!H$9</f>
        <v>AUTOMATICĂ ȘI INFORMATICĂ APLICATĂ</v>
      </c>
      <c r="AD164">
        <f>PLANURI!A$12</f>
        <v>20</v>
      </c>
      <c r="AE164">
        <f>PLANURI!B$12</f>
        <v>60</v>
      </c>
      <c r="AF164">
        <f>PLANURI!D$12</f>
        <v>10</v>
      </c>
      <c r="AG164" t="str">
        <f>PLANURI!BW606</f>
        <v>2025</v>
      </c>
    </row>
    <row r="165" spans="1:33" x14ac:dyDescent="0.25">
      <c r="A165" t="str">
        <f>PLANURI!AX607</f>
        <v>L021.23.05.D6-09</v>
      </c>
      <c r="B165">
        <f>PLANURI!AY607</f>
        <v>9</v>
      </c>
      <c r="C165" t="str">
        <f>PLANURI!AZ607</f>
        <v>Proiect sincretic opțional 1
Utilizarea microcontrolerelor pentru conducerea unor tipuri de micromotoare electrice (P.S.1)</v>
      </c>
      <c r="D165">
        <f>PLANURI!BA607</f>
        <v>3</v>
      </c>
      <c r="E165" t="str">
        <f>PLANURI!BB607</f>
        <v>5</v>
      </c>
      <c r="F165" t="str">
        <f>PLANURI!BC607</f>
        <v>D</v>
      </c>
      <c r="G165" t="str">
        <f>PLANURI!BD607</f>
        <v>DO</v>
      </c>
      <c r="H165">
        <f>PLANURI!BE607</f>
        <v>1</v>
      </c>
      <c r="I165">
        <f>PLANURI!BF607</f>
        <v>2</v>
      </c>
      <c r="J165">
        <f>PLANURI!BG607</f>
        <v>3</v>
      </c>
      <c r="K165">
        <f>PLANURI!BH607</f>
        <v>14</v>
      </c>
      <c r="L165">
        <f>PLANURI!BI607</f>
        <v>28</v>
      </c>
      <c r="M165">
        <f>PLANURI!BJ607</f>
        <v>42</v>
      </c>
      <c r="N165">
        <f>PLANURI!BK607</f>
        <v>0</v>
      </c>
      <c r="O165">
        <f>PLANURI!BL607</f>
        <v>0</v>
      </c>
      <c r="P165">
        <f>PLANURI!BM607</f>
        <v>0</v>
      </c>
      <c r="Q165">
        <f>PLANURI!BN607</f>
        <v>0</v>
      </c>
      <c r="R165">
        <f>PLANURI!BO607</f>
        <v>0</v>
      </c>
      <c r="S165">
        <f>PLANURI!BP607</f>
        <v>0</v>
      </c>
      <c r="T165">
        <f>PLANURI!BQ607</f>
        <v>0.6</v>
      </c>
      <c r="U165">
        <f>PLANURI!BR607</f>
        <v>8</v>
      </c>
      <c r="V165">
        <f>PLANURI!BS607</f>
        <v>2</v>
      </c>
      <c r="W165" t="str">
        <f>PLANURI!BT607</f>
        <v>DS</v>
      </c>
      <c r="X165">
        <f>PLANURI!BU607</f>
        <v>3.6</v>
      </c>
      <c r="Y165">
        <f>PLANURI!BV607</f>
        <v>50</v>
      </c>
      <c r="Z165" t="str">
        <f>PLANURI!A$4</f>
        <v>Facultatea AUTOMATICĂ ȘI CALCULATOARE</v>
      </c>
      <c r="AA165" t="str">
        <f>PLANURI!H$6</f>
        <v>ŞTIINŢE INGINEREŞTI</v>
      </c>
      <c r="AB165">
        <f>PLANURI!C$12</f>
        <v>220</v>
      </c>
      <c r="AC165" t="str">
        <f>PLANURI!H$9</f>
        <v>AUTOMATICĂ ȘI INFORMATICĂ APLICATĂ</v>
      </c>
      <c r="AD165">
        <f>PLANURI!A$12</f>
        <v>20</v>
      </c>
      <c r="AE165">
        <f>PLANURI!B$12</f>
        <v>60</v>
      </c>
      <c r="AF165">
        <f>PLANURI!D$12</f>
        <v>10</v>
      </c>
      <c r="AG165" t="str">
        <f>PLANURI!BW607</f>
        <v>2025</v>
      </c>
    </row>
    <row r="166" spans="1:33" x14ac:dyDescent="0.25">
      <c r="A166" t="str">
        <f>PLANURI!AX608</f>
        <v/>
      </c>
      <c r="B166">
        <f>PLANURI!AY608</f>
        <v>10</v>
      </c>
      <c r="C166" t="str">
        <f>PLANURI!AZ608</f>
        <v/>
      </c>
      <c r="D166" t="str">
        <f>PLANURI!BA608</f>
        <v/>
      </c>
      <c r="E166" t="str">
        <f>PLANURI!BB608</f>
        <v/>
      </c>
      <c r="F166" t="str">
        <f>PLANURI!BC608</f>
        <v/>
      </c>
      <c r="G166" t="str">
        <f>PLANURI!BD608</f>
        <v/>
      </c>
      <c r="H166">
        <f>PLANURI!WL608</f>
        <v>0</v>
      </c>
      <c r="I166" t="str">
        <f>PLANURI!BF608</f>
        <v/>
      </c>
      <c r="J166" t="str">
        <f>PLANURI!BG608</f>
        <v/>
      </c>
      <c r="K166" t="str">
        <f>PLANURI!BH608</f>
        <v/>
      </c>
      <c r="L166" t="str">
        <f>PLANURI!BI608</f>
        <v/>
      </c>
      <c r="M166" t="str">
        <f>PLANURI!BJ608</f>
        <v/>
      </c>
      <c r="N166">
        <f>PLANURI!BK608</f>
        <v>0</v>
      </c>
      <c r="O166">
        <f>PLANURI!BL608</f>
        <v>0</v>
      </c>
      <c r="P166">
        <f>PLANURI!BM608</f>
        <v>0</v>
      </c>
      <c r="Q166">
        <f>PLANURI!BN608</f>
        <v>0</v>
      </c>
      <c r="R166">
        <f>PLANURI!BO608</f>
        <v>0</v>
      </c>
      <c r="S166">
        <f>PLANURI!BP608</f>
        <v>0</v>
      </c>
      <c r="T166" t="str">
        <f>PLANURI!BQ608</f>
        <v/>
      </c>
      <c r="U166" t="str">
        <f>PLANURI!BR608</f>
        <v/>
      </c>
      <c r="V166" t="str">
        <f>PLANURI!BS608</f>
        <v/>
      </c>
      <c r="W166" t="str">
        <f>PLANURI!BT608</f>
        <v/>
      </c>
      <c r="X166" t="str">
        <f>PLANURI!BU608</f>
        <v/>
      </c>
      <c r="Y166" t="str">
        <f>PLANURI!BV608</f>
        <v/>
      </c>
      <c r="Z166" t="str">
        <f>PLANURI!A$4</f>
        <v>Facultatea AUTOMATICĂ ȘI CALCULATOARE</v>
      </c>
      <c r="AA166" t="str">
        <f>PLANURI!H$6</f>
        <v>ŞTIINŢE INGINEREŞTI</v>
      </c>
      <c r="AB166">
        <f>PLANURI!C$12</f>
        <v>220</v>
      </c>
      <c r="AC166" t="str">
        <f>PLANURI!H$9</f>
        <v>AUTOMATICĂ ȘI INFORMATICĂ APLICATĂ</v>
      </c>
      <c r="AD166">
        <f>PLANURI!A$12</f>
        <v>20</v>
      </c>
      <c r="AE166">
        <f>PLANURI!B$12</f>
        <v>60</v>
      </c>
      <c r="AF166">
        <f>PLANURI!D$12</f>
        <v>10</v>
      </c>
      <c r="AG166" t="str">
        <f>PLANURI!BW608</f>
        <v/>
      </c>
    </row>
    <row r="167" spans="1:33" x14ac:dyDescent="0.25">
      <c r="A167" t="str">
        <f>PLANURI!AX609</f>
        <v/>
      </c>
      <c r="B167">
        <f>PLANURI!AY609</f>
        <v>11</v>
      </c>
      <c r="C167" t="str">
        <f>PLANURI!AZ609</f>
        <v/>
      </c>
      <c r="D167" t="str">
        <f>PLANURI!BA609</f>
        <v/>
      </c>
      <c r="E167" t="str">
        <f>PLANURI!BB609</f>
        <v/>
      </c>
      <c r="F167" t="str">
        <f>PLANURI!BC609</f>
        <v/>
      </c>
      <c r="G167" t="str">
        <f>PLANURI!BD609</f>
        <v/>
      </c>
      <c r="H167" t="str">
        <f>PLANURI!BE609</f>
        <v/>
      </c>
      <c r="I167" t="str">
        <f>PLANURI!BF609</f>
        <v/>
      </c>
      <c r="J167" t="str">
        <f>PLANURI!BG609</f>
        <v/>
      </c>
      <c r="K167" t="str">
        <f>PLANURI!BH609</f>
        <v/>
      </c>
      <c r="L167" t="str">
        <f>PLANURI!BI609</f>
        <v/>
      </c>
      <c r="M167" t="str">
        <f>PLANURI!BJ609</f>
        <v/>
      </c>
      <c r="N167">
        <f>PLANURI!BK609</f>
        <v>0</v>
      </c>
      <c r="O167">
        <f>PLANURI!BL609</f>
        <v>0</v>
      </c>
      <c r="P167">
        <f>PLANURI!BM609</f>
        <v>0</v>
      </c>
      <c r="Q167">
        <f>PLANURI!BN609</f>
        <v>0</v>
      </c>
      <c r="R167">
        <f>PLANURI!BO609</f>
        <v>0</v>
      </c>
      <c r="S167">
        <f>PLANURI!BP609</f>
        <v>0</v>
      </c>
      <c r="T167" t="str">
        <f>PLANURI!BQ609</f>
        <v/>
      </c>
      <c r="U167" t="str">
        <f>PLANURI!BR609</f>
        <v/>
      </c>
      <c r="V167" t="str">
        <f>PLANURI!BS609</f>
        <v/>
      </c>
      <c r="W167" t="str">
        <f>PLANURI!BT609</f>
        <v/>
      </c>
      <c r="X167" t="str">
        <f>PLANURI!BU609</f>
        <v/>
      </c>
      <c r="Y167" t="str">
        <f>PLANURI!BV609</f>
        <v/>
      </c>
      <c r="Z167" t="str">
        <f>PLANURI!A$4</f>
        <v>Facultatea AUTOMATICĂ ȘI CALCULATOARE</v>
      </c>
      <c r="AA167" t="str">
        <f>PLANURI!H$6</f>
        <v>ŞTIINŢE INGINEREŞTI</v>
      </c>
      <c r="AB167">
        <f>PLANURI!C$12</f>
        <v>220</v>
      </c>
      <c r="AC167" t="str">
        <f>PLANURI!H$9</f>
        <v>AUTOMATICĂ ȘI INFORMATICĂ APLICATĂ</v>
      </c>
      <c r="AD167">
        <f>PLANURI!A$12</f>
        <v>20</v>
      </c>
      <c r="AE167">
        <f>PLANURI!B$12</f>
        <v>60</v>
      </c>
      <c r="AF167">
        <f>PLANURI!D$12</f>
        <v>10</v>
      </c>
      <c r="AG167" t="str">
        <f>PLANURI!BW609</f>
        <v/>
      </c>
    </row>
    <row r="168" spans="1:33" x14ac:dyDescent="0.25">
      <c r="A168" t="str">
        <f>PLANURI!AX610</f>
        <v/>
      </c>
      <c r="B168">
        <f>PLANURI!AY610</f>
        <v>12</v>
      </c>
      <c r="C168" t="str">
        <f>PLANURI!AZ610</f>
        <v/>
      </c>
      <c r="D168" t="str">
        <f>PLANURI!BA610</f>
        <v/>
      </c>
      <c r="E168" t="str">
        <f>PLANURI!BB610</f>
        <v/>
      </c>
      <c r="F168" t="str">
        <f>PLANURI!BC610</f>
        <v/>
      </c>
      <c r="G168" t="str">
        <f>PLANURI!BD610</f>
        <v/>
      </c>
      <c r="H168">
        <f>PLANURI!WL610</f>
        <v>0</v>
      </c>
      <c r="I168" t="str">
        <f>PLANURI!BF610</f>
        <v/>
      </c>
      <c r="J168" t="str">
        <f>PLANURI!BG610</f>
        <v/>
      </c>
      <c r="K168" t="str">
        <f>PLANURI!BH610</f>
        <v/>
      </c>
      <c r="L168" t="str">
        <f>PLANURI!BI610</f>
        <v/>
      </c>
      <c r="M168" t="str">
        <f>PLANURI!BJ610</f>
        <v/>
      </c>
      <c r="N168">
        <f>PLANURI!BK610</f>
        <v>0</v>
      </c>
      <c r="O168">
        <f>PLANURI!BL610</f>
        <v>0</v>
      </c>
      <c r="P168">
        <f>PLANURI!BM610</f>
        <v>0</v>
      </c>
      <c r="Q168">
        <f>PLANURI!BN610</f>
        <v>0</v>
      </c>
      <c r="R168">
        <f>PLANURI!BO610</f>
        <v>0</v>
      </c>
      <c r="S168">
        <f>PLANURI!BP610</f>
        <v>0</v>
      </c>
      <c r="T168" t="str">
        <f>PLANURI!BQ610</f>
        <v/>
      </c>
      <c r="U168" t="str">
        <f>PLANURI!BR610</f>
        <v/>
      </c>
      <c r="V168" t="str">
        <f>PLANURI!BS610</f>
        <v/>
      </c>
      <c r="W168" t="str">
        <f>PLANURI!BT610</f>
        <v/>
      </c>
      <c r="X168" t="str">
        <f>PLANURI!BU610</f>
        <v/>
      </c>
      <c r="Y168" t="str">
        <f>PLANURI!BV610</f>
        <v/>
      </c>
      <c r="Z168" t="str">
        <f>PLANURI!A$4</f>
        <v>Facultatea AUTOMATICĂ ȘI CALCULATOARE</v>
      </c>
      <c r="AA168" t="str">
        <f>PLANURI!H$6</f>
        <v>ŞTIINŢE INGINEREŞTI</v>
      </c>
      <c r="AB168">
        <f>PLANURI!C$12</f>
        <v>220</v>
      </c>
      <c r="AC168" t="str">
        <f>PLANURI!H$9</f>
        <v>AUTOMATICĂ ȘI INFORMATICĂ APLICATĂ</v>
      </c>
      <c r="AD168">
        <f>PLANURI!A$12</f>
        <v>20</v>
      </c>
      <c r="AE168">
        <f>PLANURI!B$12</f>
        <v>60</v>
      </c>
      <c r="AF168">
        <f>PLANURI!D$12</f>
        <v>10</v>
      </c>
      <c r="AG168" t="str">
        <f>PLANURI!BW610</f>
        <v/>
      </c>
    </row>
    <row r="169" spans="1:33" x14ac:dyDescent="0.25">
      <c r="A169" t="str">
        <f>PLANURI!AX611</f>
        <v/>
      </c>
      <c r="B169">
        <f>PLANURI!AY611</f>
        <v>13</v>
      </c>
      <c r="C169" t="str">
        <f>PLANURI!AZ611</f>
        <v/>
      </c>
      <c r="D169" t="str">
        <f>PLANURI!BA611</f>
        <v/>
      </c>
      <c r="E169" t="str">
        <f>PLANURI!BB611</f>
        <v/>
      </c>
      <c r="F169" t="str">
        <f>PLANURI!BC611</f>
        <v/>
      </c>
      <c r="G169" t="str">
        <f>PLANURI!BD611</f>
        <v/>
      </c>
      <c r="H169" t="str">
        <f>PLANURI!BE611</f>
        <v/>
      </c>
      <c r="I169" t="str">
        <f>PLANURI!BF611</f>
        <v/>
      </c>
      <c r="J169" t="str">
        <f>PLANURI!BG611</f>
        <v/>
      </c>
      <c r="K169" t="str">
        <f>PLANURI!BH611</f>
        <v/>
      </c>
      <c r="L169" t="str">
        <f>PLANURI!BI611</f>
        <v/>
      </c>
      <c r="M169" t="str">
        <f>PLANURI!BJ611</f>
        <v/>
      </c>
      <c r="N169">
        <f>PLANURI!BK611</f>
        <v>0</v>
      </c>
      <c r="O169">
        <f>PLANURI!BL611</f>
        <v>0</v>
      </c>
      <c r="P169">
        <f>PLANURI!BM611</f>
        <v>0</v>
      </c>
      <c r="Q169">
        <f>PLANURI!BN611</f>
        <v>0</v>
      </c>
      <c r="R169">
        <f>PLANURI!BO611</f>
        <v>0</v>
      </c>
      <c r="S169">
        <f>PLANURI!BP611</f>
        <v>0</v>
      </c>
      <c r="T169" t="str">
        <f>PLANURI!BQ611</f>
        <v/>
      </c>
      <c r="U169" t="str">
        <f>PLANURI!BR611</f>
        <v/>
      </c>
      <c r="V169" t="str">
        <f>PLANURI!BS611</f>
        <v/>
      </c>
      <c r="W169" t="str">
        <f>PLANURI!BT611</f>
        <v/>
      </c>
      <c r="X169" t="str">
        <f>PLANURI!BU611</f>
        <v/>
      </c>
      <c r="Y169" t="str">
        <f>PLANURI!BV611</f>
        <v/>
      </c>
      <c r="Z169" t="str">
        <f>PLANURI!A$4</f>
        <v>Facultatea AUTOMATICĂ ȘI CALCULATOARE</v>
      </c>
      <c r="AA169" t="str">
        <f>PLANURI!H$6</f>
        <v>ŞTIINŢE INGINEREŞTI</v>
      </c>
      <c r="AB169">
        <f>PLANURI!C$12</f>
        <v>220</v>
      </c>
      <c r="AC169" t="str">
        <f>PLANURI!H$9</f>
        <v>AUTOMATICĂ ȘI INFORMATICĂ APLICATĂ</v>
      </c>
      <c r="AD169">
        <f>PLANURI!A$12</f>
        <v>20</v>
      </c>
      <c r="AE169">
        <f>PLANURI!B$12</f>
        <v>60</v>
      </c>
      <c r="AF169">
        <f>PLANURI!D$12</f>
        <v>10</v>
      </c>
      <c r="AG169" t="str">
        <f>PLANURI!BW611</f>
        <v/>
      </c>
    </row>
    <row r="170" spans="1:33" x14ac:dyDescent="0.25">
      <c r="A170" t="str">
        <f>PLANURI!AX612</f>
        <v/>
      </c>
      <c r="B170">
        <f>PLANURI!AY612</f>
        <v>14</v>
      </c>
      <c r="C170" t="str">
        <f>PLANURI!AZ612</f>
        <v/>
      </c>
      <c r="D170" t="str">
        <f>PLANURI!BA612</f>
        <v/>
      </c>
      <c r="E170" t="str">
        <f>PLANURI!BB612</f>
        <v/>
      </c>
      <c r="F170" t="str">
        <f>PLANURI!BC612</f>
        <v/>
      </c>
      <c r="G170" t="str">
        <f>PLANURI!BD612</f>
        <v/>
      </c>
      <c r="H170">
        <f>PLANURI!WL612</f>
        <v>0</v>
      </c>
      <c r="I170" t="str">
        <f>PLANURI!BF612</f>
        <v/>
      </c>
      <c r="J170" t="str">
        <f>PLANURI!BG612</f>
        <v/>
      </c>
      <c r="K170" t="str">
        <f>PLANURI!BH612</f>
        <v/>
      </c>
      <c r="L170" t="str">
        <f>PLANURI!BI612</f>
        <v/>
      </c>
      <c r="M170" t="str">
        <f>PLANURI!BJ612</f>
        <v/>
      </c>
      <c r="N170">
        <f>PLANURI!BK612</f>
        <v>0</v>
      </c>
      <c r="O170">
        <f>PLANURI!BL612</f>
        <v>0</v>
      </c>
      <c r="P170">
        <f>PLANURI!BM612</f>
        <v>0</v>
      </c>
      <c r="Q170">
        <f>PLANURI!BN612</f>
        <v>0</v>
      </c>
      <c r="R170">
        <f>PLANURI!BO612</f>
        <v>0</v>
      </c>
      <c r="S170">
        <f>PLANURI!BP612</f>
        <v>0</v>
      </c>
      <c r="T170" t="str">
        <f>PLANURI!BQ612</f>
        <v/>
      </c>
      <c r="U170" t="str">
        <f>PLANURI!BR612</f>
        <v/>
      </c>
      <c r="V170" t="str">
        <f>PLANURI!BS612</f>
        <v/>
      </c>
      <c r="W170" t="str">
        <f>PLANURI!BT612</f>
        <v/>
      </c>
      <c r="X170" t="str">
        <f>PLANURI!BU612</f>
        <v/>
      </c>
      <c r="Y170" t="str">
        <f>PLANURI!BV612</f>
        <v/>
      </c>
      <c r="Z170" t="str">
        <f>PLANURI!A$4</f>
        <v>Facultatea AUTOMATICĂ ȘI CALCULATOARE</v>
      </c>
      <c r="AA170" t="str">
        <f>PLANURI!H$6</f>
        <v>ŞTIINŢE INGINEREŞTI</v>
      </c>
      <c r="AB170">
        <f>PLANURI!C$12</f>
        <v>220</v>
      </c>
      <c r="AC170" t="str">
        <f>PLANURI!H$9</f>
        <v>AUTOMATICĂ ȘI INFORMATICĂ APLICATĂ</v>
      </c>
      <c r="AD170">
        <f>PLANURI!A$12</f>
        <v>20</v>
      </c>
      <c r="AE170">
        <f>PLANURI!B$12</f>
        <v>60</v>
      </c>
      <c r="AF170">
        <f>PLANURI!D$12</f>
        <v>10</v>
      </c>
      <c r="AG170" t="str">
        <f>PLANURI!BW612</f>
        <v/>
      </c>
    </row>
    <row r="171" spans="1:33" x14ac:dyDescent="0.25">
      <c r="A171" t="str">
        <f>PLANURI!AX613</f>
        <v/>
      </c>
      <c r="B171">
        <f>PLANURI!AY613</f>
        <v>15</v>
      </c>
      <c r="C171" t="str">
        <f>PLANURI!AZ613</f>
        <v/>
      </c>
      <c r="D171" t="str">
        <f>PLANURI!BA613</f>
        <v/>
      </c>
      <c r="E171" t="str">
        <f>PLANURI!BB613</f>
        <v/>
      </c>
      <c r="F171" t="str">
        <f>PLANURI!BC613</f>
        <v/>
      </c>
      <c r="G171" t="str">
        <f>PLANURI!BD613</f>
        <v/>
      </c>
      <c r="H171" t="str">
        <f>PLANURI!BE613</f>
        <v/>
      </c>
      <c r="I171" t="str">
        <f>PLANURI!BF613</f>
        <v/>
      </c>
      <c r="J171" t="str">
        <f>PLANURI!BG613</f>
        <v/>
      </c>
      <c r="K171" t="str">
        <f>PLANURI!BH613</f>
        <v/>
      </c>
      <c r="L171" t="str">
        <f>PLANURI!BI613</f>
        <v/>
      </c>
      <c r="M171" t="str">
        <f>PLANURI!BJ613</f>
        <v/>
      </c>
      <c r="N171">
        <f>PLANURI!BK613</f>
        <v>0</v>
      </c>
      <c r="O171">
        <f>PLANURI!BL613</f>
        <v>0</v>
      </c>
      <c r="P171">
        <f>PLANURI!BM613</f>
        <v>0</v>
      </c>
      <c r="Q171">
        <f>PLANURI!BN613</f>
        <v>0</v>
      </c>
      <c r="R171">
        <f>PLANURI!BO613</f>
        <v>0</v>
      </c>
      <c r="S171">
        <f>PLANURI!BP613</f>
        <v>0</v>
      </c>
      <c r="T171" t="str">
        <f>PLANURI!BQ613</f>
        <v/>
      </c>
      <c r="U171" t="str">
        <f>PLANURI!BR613</f>
        <v/>
      </c>
      <c r="V171" t="str">
        <f>PLANURI!BS613</f>
        <v/>
      </c>
      <c r="W171" t="str">
        <f>PLANURI!BT613</f>
        <v/>
      </c>
      <c r="X171" t="str">
        <f>PLANURI!BU613</f>
        <v/>
      </c>
      <c r="Y171" t="str">
        <f>PLANURI!BV613</f>
        <v/>
      </c>
      <c r="Z171" t="str">
        <f>PLANURI!A$4</f>
        <v>Facultatea AUTOMATICĂ ȘI CALCULATOARE</v>
      </c>
      <c r="AA171" t="str">
        <f>PLANURI!H$6</f>
        <v>ŞTIINŢE INGINEREŞTI</v>
      </c>
      <c r="AB171">
        <f>PLANURI!C$12</f>
        <v>220</v>
      </c>
      <c r="AC171" t="str">
        <f>PLANURI!H$9</f>
        <v>AUTOMATICĂ ȘI INFORMATICĂ APLICATĂ</v>
      </c>
      <c r="AD171">
        <f>PLANURI!A$12</f>
        <v>20</v>
      </c>
      <c r="AE171">
        <f>PLANURI!B$12</f>
        <v>60</v>
      </c>
      <c r="AF171">
        <f>PLANURI!D$12</f>
        <v>10</v>
      </c>
      <c r="AG171" t="str">
        <f>PLANURI!BW613</f>
        <v/>
      </c>
    </row>
    <row r="172" spans="1:33" x14ac:dyDescent="0.25">
      <c r="A172" t="str">
        <f>PLANURI!AX614</f>
        <v/>
      </c>
      <c r="B172">
        <f>PLANURI!AY614</f>
        <v>16</v>
      </c>
      <c r="C172" t="str">
        <f>PLANURI!AZ614</f>
        <v/>
      </c>
      <c r="D172" t="str">
        <f>PLANURI!BA614</f>
        <v/>
      </c>
      <c r="E172" t="str">
        <f>PLANURI!BB614</f>
        <v/>
      </c>
      <c r="F172" t="str">
        <f>PLANURI!BC614</f>
        <v/>
      </c>
      <c r="G172" t="str">
        <f>PLANURI!BD614</f>
        <v/>
      </c>
      <c r="H172">
        <f>PLANURI!WL614</f>
        <v>0</v>
      </c>
      <c r="I172" t="str">
        <f>PLANURI!BF614</f>
        <v/>
      </c>
      <c r="J172" t="str">
        <f>PLANURI!BG614</f>
        <v/>
      </c>
      <c r="K172" t="str">
        <f>PLANURI!BH614</f>
        <v/>
      </c>
      <c r="L172" t="str">
        <f>PLANURI!BI614</f>
        <v/>
      </c>
      <c r="M172" t="str">
        <f>PLANURI!BJ614</f>
        <v/>
      </c>
      <c r="N172">
        <f>PLANURI!BK614</f>
        <v>0</v>
      </c>
      <c r="O172">
        <f>PLANURI!BL614</f>
        <v>0</v>
      </c>
      <c r="P172">
        <f>PLANURI!BM614</f>
        <v>0</v>
      </c>
      <c r="Q172">
        <f>PLANURI!BN614</f>
        <v>0</v>
      </c>
      <c r="R172">
        <f>PLANURI!BO614</f>
        <v>0</v>
      </c>
      <c r="S172">
        <f>PLANURI!BP614</f>
        <v>0</v>
      </c>
      <c r="T172" t="str">
        <f>PLANURI!BQ614</f>
        <v/>
      </c>
      <c r="U172" t="str">
        <f>PLANURI!BR614</f>
        <v/>
      </c>
      <c r="V172" t="str">
        <f>PLANURI!BS614</f>
        <v/>
      </c>
      <c r="W172" t="str">
        <f>PLANURI!BT614</f>
        <v/>
      </c>
      <c r="X172" t="str">
        <f>PLANURI!BU614</f>
        <v/>
      </c>
      <c r="Y172" t="str">
        <f>PLANURI!BV614</f>
        <v/>
      </c>
      <c r="Z172" t="str">
        <f>PLANURI!A$4</f>
        <v>Facultatea AUTOMATICĂ ȘI CALCULATOARE</v>
      </c>
      <c r="AA172" t="str">
        <f>PLANURI!H$6</f>
        <v>ŞTIINŢE INGINEREŞTI</v>
      </c>
      <c r="AB172">
        <f>PLANURI!C$12</f>
        <v>220</v>
      </c>
      <c r="AC172" t="str">
        <f>PLANURI!H$9</f>
        <v>AUTOMATICĂ ȘI INFORMATICĂ APLICATĂ</v>
      </c>
      <c r="AD172">
        <f>PLANURI!A$12</f>
        <v>20</v>
      </c>
      <c r="AE172">
        <f>PLANURI!B$12</f>
        <v>60</v>
      </c>
      <c r="AF172">
        <f>PLANURI!D$12</f>
        <v>10</v>
      </c>
      <c r="AG172" t="str">
        <f>PLANURI!BW614</f>
        <v/>
      </c>
    </row>
    <row r="173" spans="1:33" x14ac:dyDescent="0.25">
      <c r="A173" t="str">
        <f>PLANURI!AX615</f>
        <v/>
      </c>
      <c r="B173">
        <f>PLANURI!AY615</f>
        <v>17</v>
      </c>
      <c r="C173" t="str">
        <f>PLANURI!AZ615</f>
        <v/>
      </c>
      <c r="D173" t="str">
        <f>PLANURI!BA615</f>
        <v/>
      </c>
      <c r="E173" t="str">
        <f>PLANURI!BB615</f>
        <v/>
      </c>
      <c r="F173" t="str">
        <f>PLANURI!BC615</f>
        <v/>
      </c>
      <c r="G173" t="str">
        <f>PLANURI!BD615</f>
        <v/>
      </c>
      <c r="H173" t="str">
        <f>PLANURI!BE615</f>
        <v/>
      </c>
      <c r="I173" t="str">
        <f>PLANURI!BF615</f>
        <v/>
      </c>
      <c r="J173" t="str">
        <f>PLANURI!BG615</f>
        <v/>
      </c>
      <c r="K173" t="str">
        <f>PLANURI!BH615</f>
        <v/>
      </c>
      <c r="L173" t="str">
        <f>PLANURI!BI615</f>
        <v/>
      </c>
      <c r="M173" t="str">
        <f>PLANURI!BJ615</f>
        <v/>
      </c>
      <c r="N173">
        <f>PLANURI!BK615</f>
        <v>0</v>
      </c>
      <c r="O173">
        <f>PLANURI!BL615</f>
        <v>0</v>
      </c>
      <c r="P173">
        <f>PLANURI!BM615</f>
        <v>0</v>
      </c>
      <c r="Q173">
        <f>PLANURI!BN615</f>
        <v>0</v>
      </c>
      <c r="R173">
        <f>PLANURI!BO615</f>
        <v>0</v>
      </c>
      <c r="S173">
        <f>PLANURI!BP615</f>
        <v>0</v>
      </c>
      <c r="T173" t="str">
        <f>PLANURI!BQ615</f>
        <v/>
      </c>
      <c r="U173" t="str">
        <f>PLANURI!BR615</f>
        <v/>
      </c>
      <c r="V173" t="str">
        <f>PLANURI!BS615</f>
        <v/>
      </c>
      <c r="W173" t="str">
        <f>PLANURI!BT615</f>
        <v/>
      </c>
      <c r="X173" t="str">
        <f>PLANURI!BU615</f>
        <v/>
      </c>
      <c r="Y173" t="str">
        <f>PLANURI!BV615</f>
        <v/>
      </c>
      <c r="Z173" t="str">
        <f>PLANURI!A$4</f>
        <v>Facultatea AUTOMATICĂ ȘI CALCULATOARE</v>
      </c>
      <c r="AA173" t="str">
        <f>PLANURI!H$6</f>
        <v>ŞTIINŢE INGINEREŞTI</v>
      </c>
      <c r="AB173">
        <f>PLANURI!C$12</f>
        <v>220</v>
      </c>
      <c r="AC173" t="str">
        <f>PLANURI!H$9</f>
        <v>AUTOMATICĂ ȘI INFORMATICĂ APLICATĂ</v>
      </c>
      <c r="AD173">
        <f>PLANURI!A$12</f>
        <v>20</v>
      </c>
      <c r="AE173">
        <f>PLANURI!B$12</f>
        <v>60</v>
      </c>
      <c r="AF173">
        <f>PLANURI!D$12</f>
        <v>10</v>
      </c>
      <c r="AG173" t="str">
        <f>PLANURI!BW615</f>
        <v/>
      </c>
    </row>
    <row r="174" spans="1:33" x14ac:dyDescent="0.25">
      <c r="A174" t="str">
        <f>PLANURI!AX616</f>
        <v/>
      </c>
      <c r="B174">
        <f>PLANURI!AY616</f>
        <v>18</v>
      </c>
      <c r="C174" t="str">
        <f>PLANURI!AZ616</f>
        <v/>
      </c>
      <c r="D174" t="str">
        <f>PLANURI!BA616</f>
        <v/>
      </c>
      <c r="E174" t="str">
        <f>PLANURI!BB616</f>
        <v/>
      </c>
      <c r="F174" t="str">
        <f>PLANURI!BC616</f>
        <v/>
      </c>
      <c r="G174" t="str">
        <f>PLANURI!BD616</f>
        <v/>
      </c>
      <c r="H174">
        <f>PLANURI!WL616</f>
        <v>0</v>
      </c>
      <c r="I174" t="str">
        <f>PLANURI!BF616</f>
        <v/>
      </c>
      <c r="J174" t="str">
        <f>PLANURI!BG616</f>
        <v/>
      </c>
      <c r="K174" t="str">
        <f>PLANURI!BH616</f>
        <v/>
      </c>
      <c r="L174" t="str">
        <f>PLANURI!BI616</f>
        <v/>
      </c>
      <c r="M174" t="str">
        <f>PLANURI!BJ616</f>
        <v/>
      </c>
      <c r="N174">
        <f>PLANURI!BK616</f>
        <v>0</v>
      </c>
      <c r="O174">
        <f>PLANURI!BL616</f>
        <v>0</v>
      </c>
      <c r="P174">
        <f>PLANURI!BM616</f>
        <v>0</v>
      </c>
      <c r="Q174">
        <f>PLANURI!BN616</f>
        <v>0</v>
      </c>
      <c r="R174">
        <f>PLANURI!BO616</f>
        <v>0</v>
      </c>
      <c r="S174">
        <f>PLANURI!BP616</f>
        <v>0</v>
      </c>
      <c r="T174" t="str">
        <f>PLANURI!BQ616</f>
        <v/>
      </c>
      <c r="U174" t="str">
        <f>PLANURI!BR616</f>
        <v/>
      </c>
      <c r="V174" t="str">
        <f>PLANURI!BS616</f>
        <v/>
      </c>
      <c r="W174" t="str">
        <f>PLANURI!BT616</f>
        <v/>
      </c>
      <c r="X174" t="str">
        <f>PLANURI!BU616</f>
        <v/>
      </c>
      <c r="Y174" t="str">
        <f>PLANURI!BV616</f>
        <v/>
      </c>
      <c r="Z174" t="str">
        <f>PLANURI!A$4</f>
        <v>Facultatea AUTOMATICĂ ȘI CALCULATOARE</v>
      </c>
      <c r="AA174" t="str">
        <f>PLANURI!H$6</f>
        <v>ŞTIINŢE INGINEREŞTI</v>
      </c>
      <c r="AB174">
        <f>PLANURI!C$12</f>
        <v>220</v>
      </c>
      <c r="AC174" t="str">
        <f>PLANURI!H$9</f>
        <v>AUTOMATICĂ ȘI INFORMATICĂ APLICATĂ</v>
      </c>
      <c r="AD174">
        <f>PLANURI!A$12</f>
        <v>20</v>
      </c>
      <c r="AE174">
        <f>PLANURI!B$12</f>
        <v>60</v>
      </c>
      <c r="AF174">
        <f>PLANURI!D$12</f>
        <v>10</v>
      </c>
      <c r="AG174" t="str">
        <f>PLANURI!BW616</f>
        <v/>
      </c>
    </row>
    <row r="175" spans="1:33" x14ac:dyDescent="0.25">
      <c r="A175" t="str">
        <f>PLANURI!AX617</f>
        <v/>
      </c>
      <c r="B175">
        <f>PLANURI!AY617</f>
        <v>19</v>
      </c>
      <c r="C175" t="str">
        <f>PLANURI!AZ617</f>
        <v/>
      </c>
      <c r="D175" t="str">
        <f>PLANURI!BA617</f>
        <v/>
      </c>
      <c r="E175" t="str">
        <f>PLANURI!BB617</f>
        <v/>
      </c>
      <c r="F175" t="str">
        <f>PLANURI!BC617</f>
        <v/>
      </c>
      <c r="G175" t="str">
        <f>PLANURI!BD617</f>
        <v/>
      </c>
      <c r="H175" t="str">
        <f>PLANURI!BE617</f>
        <v/>
      </c>
      <c r="I175" t="str">
        <f>PLANURI!BF617</f>
        <v/>
      </c>
      <c r="J175" t="str">
        <f>PLANURI!BG617</f>
        <v/>
      </c>
      <c r="K175" t="str">
        <f>PLANURI!BH617</f>
        <v/>
      </c>
      <c r="L175" t="str">
        <f>PLANURI!BI617</f>
        <v/>
      </c>
      <c r="M175" t="str">
        <f>PLANURI!BJ617</f>
        <v/>
      </c>
      <c r="N175">
        <f>PLANURI!BK617</f>
        <v>0</v>
      </c>
      <c r="O175">
        <f>PLANURI!BL617</f>
        <v>0</v>
      </c>
      <c r="P175">
        <f>PLANURI!BM617</f>
        <v>0</v>
      </c>
      <c r="Q175">
        <f>PLANURI!BN617</f>
        <v>0</v>
      </c>
      <c r="R175">
        <f>PLANURI!BO617</f>
        <v>0</v>
      </c>
      <c r="S175">
        <f>PLANURI!BP617</f>
        <v>0</v>
      </c>
      <c r="T175" t="str">
        <f>PLANURI!BQ617</f>
        <v/>
      </c>
      <c r="U175" t="str">
        <f>PLANURI!BR617</f>
        <v/>
      </c>
      <c r="V175" t="str">
        <f>PLANURI!BS617</f>
        <v/>
      </c>
      <c r="W175" t="str">
        <f>PLANURI!BT617</f>
        <v/>
      </c>
      <c r="X175" t="str">
        <f>PLANURI!BU617</f>
        <v/>
      </c>
      <c r="Y175" t="str">
        <f>PLANURI!BV617</f>
        <v/>
      </c>
      <c r="Z175" t="str">
        <f>PLANURI!A$4</f>
        <v>Facultatea AUTOMATICĂ ȘI CALCULATOARE</v>
      </c>
      <c r="AA175" t="str">
        <f>PLANURI!H$6</f>
        <v>ŞTIINŢE INGINEREŞTI</v>
      </c>
      <c r="AB175">
        <f>PLANURI!C$12</f>
        <v>220</v>
      </c>
      <c r="AC175" t="str">
        <f>PLANURI!H$9</f>
        <v>AUTOMATICĂ ȘI INFORMATICĂ APLICATĂ</v>
      </c>
      <c r="AD175">
        <f>PLANURI!A$12</f>
        <v>20</v>
      </c>
      <c r="AE175">
        <f>PLANURI!B$12</f>
        <v>60</v>
      </c>
      <c r="AF175">
        <f>PLANURI!D$12</f>
        <v>10</v>
      </c>
      <c r="AG175" t="str">
        <f>PLANURI!BW617</f>
        <v/>
      </c>
    </row>
    <row r="176" spans="1:33" x14ac:dyDescent="0.25">
      <c r="A176" t="str">
        <f>PLANURI!AX618</f>
        <v/>
      </c>
      <c r="B176">
        <f>PLANURI!AY618</f>
        <v>20</v>
      </c>
      <c r="C176" t="str">
        <f>PLANURI!AZ618</f>
        <v/>
      </c>
      <c r="D176" t="str">
        <f>PLANURI!BA618</f>
        <v/>
      </c>
      <c r="E176" t="str">
        <f>PLANURI!BB618</f>
        <v/>
      </c>
      <c r="F176" t="str">
        <f>PLANURI!BC618</f>
        <v/>
      </c>
      <c r="G176" t="str">
        <f>PLANURI!BD618</f>
        <v/>
      </c>
      <c r="H176">
        <f>PLANURI!WL618</f>
        <v>0</v>
      </c>
      <c r="I176" t="str">
        <f>PLANURI!BF618</f>
        <v/>
      </c>
      <c r="J176" t="str">
        <f>PLANURI!BG618</f>
        <v/>
      </c>
      <c r="K176" t="str">
        <f>PLANURI!BH618</f>
        <v/>
      </c>
      <c r="L176" t="str">
        <f>PLANURI!BI618</f>
        <v/>
      </c>
      <c r="M176" t="str">
        <f>PLANURI!BJ618</f>
        <v/>
      </c>
      <c r="N176">
        <f>PLANURI!BK618</f>
        <v>0</v>
      </c>
      <c r="O176">
        <f>PLANURI!BL618</f>
        <v>0</v>
      </c>
      <c r="P176">
        <f>PLANURI!BM618</f>
        <v>0</v>
      </c>
      <c r="Q176">
        <f>PLANURI!BN618</f>
        <v>0</v>
      </c>
      <c r="R176">
        <f>PLANURI!BO618</f>
        <v>0</v>
      </c>
      <c r="S176">
        <f>PLANURI!BP618</f>
        <v>0</v>
      </c>
      <c r="T176" t="str">
        <f>PLANURI!BQ618</f>
        <v/>
      </c>
      <c r="U176" t="str">
        <f>PLANURI!BR618</f>
        <v/>
      </c>
      <c r="V176" t="str">
        <f>PLANURI!BS618</f>
        <v/>
      </c>
      <c r="W176" t="str">
        <f>PLANURI!BT618</f>
        <v/>
      </c>
      <c r="X176" t="str">
        <f>PLANURI!BU618</f>
        <v/>
      </c>
      <c r="Y176" t="str">
        <f>PLANURI!BV618</f>
        <v/>
      </c>
      <c r="Z176" t="str">
        <f>PLANURI!A$4</f>
        <v>Facultatea AUTOMATICĂ ȘI CALCULATOARE</v>
      </c>
      <c r="AA176" t="str">
        <f>PLANURI!H$6</f>
        <v>ŞTIINŢE INGINEREŞTI</v>
      </c>
      <c r="AB176">
        <f>PLANURI!C$12</f>
        <v>220</v>
      </c>
      <c r="AC176" t="str">
        <f>PLANURI!H$9</f>
        <v>AUTOMATICĂ ȘI INFORMATICĂ APLICATĂ</v>
      </c>
      <c r="AD176">
        <f>PLANURI!A$12</f>
        <v>20</v>
      </c>
      <c r="AE176">
        <f>PLANURI!B$12</f>
        <v>60</v>
      </c>
      <c r="AF176">
        <f>PLANURI!D$12</f>
        <v>10</v>
      </c>
      <c r="AG176" t="str">
        <f>PLANURI!BW618</f>
        <v/>
      </c>
    </row>
    <row r="177" spans="1:33" x14ac:dyDescent="0.25">
      <c r="A177" t="str">
        <f>PLANURI!AX619</f>
        <v/>
      </c>
      <c r="B177">
        <f>PLANURI!AY619</f>
        <v>21</v>
      </c>
      <c r="C177" t="str">
        <f>PLANURI!AZ619</f>
        <v/>
      </c>
      <c r="D177" t="str">
        <f>PLANURI!BA619</f>
        <v/>
      </c>
      <c r="E177" t="str">
        <f>PLANURI!BB619</f>
        <v/>
      </c>
      <c r="F177" t="str">
        <f>PLANURI!BC619</f>
        <v/>
      </c>
      <c r="G177" t="str">
        <f>PLANURI!BD619</f>
        <v/>
      </c>
      <c r="H177" t="str">
        <f>PLANURI!BE619</f>
        <v/>
      </c>
      <c r="I177" t="str">
        <f>PLANURI!BF619</f>
        <v/>
      </c>
      <c r="J177" t="str">
        <f>PLANURI!BG619</f>
        <v/>
      </c>
      <c r="K177" t="str">
        <f>PLANURI!BH619</f>
        <v/>
      </c>
      <c r="L177" t="str">
        <f>PLANURI!BI619</f>
        <v/>
      </c>
      <c r="M177" t="str">
        <f>PLANURI!BJ619</f>
        <v/>
      </c>
      <c r="N177">
        <f>PLANURI!BK619</f>
        <v>0</v>
      </c>
      <c r="O177">
        <f>PLANURI!BL619</f>
        <v>0</v>
      </c>
      <c r="P177">
        <f>PLANURI!BM619</f>
        <v>0</v>
      </c>
      <c r="Q177">
        <f>PLANURI!BN619</f>
        <v>0</v>
      </c>
      <c r="R177">
        <f>PLANURI!BO619</f>
        <v>0</v>
      </c>
      <c r="S177">
        <f>PLANURI!BP619</f>
        <v>0</v>
      </c>
      <c r="T177" t="str">
        <f>PLANURI!BQ619</f>
        <v/>
      </c>
      <c r="U177" t="str">
        <f>PLANURI!BR619</f>
        <v/>
      </c>
      <c r="V177" t="str">
        <f>PLANURI!BS619</f>
        <v/>
      </c>
      <c r="W177" t="str">
        <f>PLANURI!BT619</f>
        <v/>
      </c>
      <c r="X177" t="str">
        <f>PLANURI!BU619</f>
        <v/>
      </c>
      <c r="Y177" t="str">
        <f>PLANURI!BV619</f>
        <v/>
      </c>
      <c r="Z177" t="str">
        <f>PLANURI!A$4</f>
        <v>Facultatea AUTOMATICĂ ȘI CALCULATOARE</v>
      </c>
      <c r="AA177" t="str">
        <f>PLANURI!H$6</f>
        <v>ŞTIINŢE INGINEREŞTI</v>
      </c>
      <c r="AB177">
        <f>PLANURI!C$12</f>
        <v>220</v>
      </c>
      <c r="AC177" t="str">
        <f>PLANURI!H$9</f>
        <v>AUTOMATICĂ ȘI INFORMATICĂ APLICATĂ</v>
      </c>
      <c r="AD177">
        <f>PLANURI!A$12</f>
        <v>20</v>
      </c>
      <c r="AE177">
        <f>PLANURI!B$12</f>
        <v>60</v>
      </c>
      <c r="AF177">
        <f>PLANURI!D$12</f>
        <v>10</v>
      </c>
      <c r="AG177" t="str">
        <f>PLANURI!BW619</f>
        <v/>
      </c>
    </row>
    <row r="178" spans="1:33" x14ac:dyDescent="0.25">
      <c r="A178" t="str">
        <f>PLANURI!AX620</f>
        <v/>
      </c>
      <c r="B178">
        <f>PLANURI!AY620</f>
        <v>22</v>
      </c>
      <c r="C178" t="str">
        <f>PLANURI!AZ620</f>
        <v/>
      </c>
      <c r="D178" t="str">
        <f>PLANURI!BA620</f>
        <v/>
      </c>
      <c r="E178" t="str">
        <f>PLANURI!BB620</f>
        <v/>
      </c>
      <c r="F178" t="str">
        <f>PLANURI!BC620</f>
        <v/>
      </c>
      <c r="G178" t="str">
        <f>PLANURI!BD620</f>
        <v/>
      </c>
      <c r="H178">
        <f>PLANURI!WL620</f>
        <v>0</v>
      </c>
      <c r="I178" t="str">
        <f>PLANURI!BF620</f>
        <v/>
      </c>
      <c r="J178" t="str">
        <f>PLANURI!BG620</f>
        <v/>
      </c>
      <c r="K178" t="str">
        <f>PLANURI!BH620</f>
        <v/>
      </c>
      <c r="L178" t="str">
        <f>PLANURI!BI620</f>
        <v/>
      </c>
      <c r="M178" t="str">
        <f>PLANURI!BJ620</f>
        <v/>
      </c>
      <c r="N178">
        <f>PLANURI!BK620</f>
        <v>0</v>
      </c>
      <c r="O178">
        <f>PLANURI!BL620</f>
        <v>0</v>
      </c>
      <c r="P178">
        <f>PLANURI!BM620</f>
        <v>0</v>
      </c>
      <c r="Q178">
        <f>PLANURI!BN620</f>
        <v>0</v>
      </c>
      <c r="R178">
        <f>PLANURI!BO620</f>
        <v>0</v>
      </c>
      <c r="S178">
        <f>PLANURI!BP620</f>
        <v>0</v>
      </c>
      <c r="T178" t="str">
        <f>PLANURI!BQ620</f>
        <v/>
      </c>
      <c r="U178" t="str">
        <f>PLANURI!BR620</f>
        <v/>
      </c>
      <c r="V178" t="str">
        <f>PLANURI!BS620</f>
        <v/>
      </c>
      <c r="W178" t="str">
        <f>PLANURI!BT620</f>
        <v/>
      </c>
      <c r="X178" t="str">
        <f>PLANURI!BU620</f>
        <v/>
      </c>
      <c r="Y178" t="str">
        <f>PLANURI!BV620</f>
        <v/>
      </c>
      <c r="Z178" t="str">
        <f>PLANURI!A$4</f>
        <v>Facultatea AUTOMATICĂ ȘI CALCULATOARE</v>
      </c>
      <c r="AA178" t="str">
        <f>PLANURI!H$6</f>
        <v>ŞTIINŢE INGINEREŞTI</v>
      </c>
      <c r="AB178">
        <f>PLANURI!C$12</f>
        <v>220</v>
      </c>
      <c r="AC178" t="str">
        <f>PLANURI!H$9</f>
        <v>AUTOMATICĂ ȘI INFORMATICĂ APLICATĂ</v>
      </c>
      <c r="AD178">
        <f>PLANURI!A$12</f>
        <v>20</v>
      </c>
      <c r="AE178">
        <f>PLANURI!B$12</f>
        <v>60</v>
      </c>
      <c r="AF178">
        <f>PLANURI!D$12</f>
        <v>10</v>
      </c>
      <c r="AG178" t="str">
        <f>PLANURI!BW620</f>
        <v/>
      </c>
    </row>
    <row r="179" spans="1:33" x14ac:dyDescent="0.25">
      <c r="A179" t="str">
        <f>PLANURI!AX621</f>
        <v/>
      </c>
      <c r="B179">
        <f>PLANURI!AY621</f>
        <v>23</v>
      </c>
      <c r="C179" t="str">
        <f>PLANURI!AZ621</f>
        <v/>
      </c>
      <c r="D179" t="str">
        <f>PLANURI!BA621</f>
        <v/>
      </c>
      <c r="E179" t="str">
        <f>PLANURI!BB621</f>
        <v/>
      </c>
      <c r="F179" t="str">
        <f>PLANURI!BC621</f>
        <v/>
      </c>
      <c r="G179" t="str">
        <f>PLANURI!BD621</f>
        <v/>
      </c>
      <c r="H179" t="str">
        <f>PLANURI!BE621</f>
        <v/>
      </c>
      <c r="I179" t="str">
        <f>PLANURI!BF621</f>
        <v/>
      </c>
      <c r="J179" t="str">
        <f>PLANURI!BG621</f>
        <v/>
      </c>
      <c r="K179" t="str">
        <f>PLANURI!BH621</f>
        <v/>
      </c>
      <c r="L179" t="str">
        <f>PLANURI!BI621</f>
        <v/>
      </c>
      <c r="M179" t="str">
        <f>PLANURI!BJ621</f>
        <v/>
      </c>
      <c r="N179">
        <f>PLANURI!BK621</f>
        <v>0</v>
      </c>
      <c r="O179">
        <f>PLANURI!BL621</f>
        <v>0</v>
      </c>
      <c r="P179">
        <f>PLANURI!BM621</f>
        <v>0</v>
      </c>
      <c r="Q179">
        <f>PLANURI!BN621</f>
        <v>0</v>
      </c>
      <c r="R179">
        <f>PLANURI!BO621</f>
        <v>0</v>
      </c>
      <c r="S179">
        <f>PLANURI!BP621</f>
        <v>0</v>
      </c>
      <c r="T179" t="str">
        <f>PLANURI!BQ621</f>
        <v/>
      </c>
      <c r="U179" t="str">
        <f>PLANURI!BR621</f>
        <v/>
      </c>
      <c r="V179" t="str">
        <f>PLANURI!BS621</f>
        <v/>
      </c>
      <c r="W179" t="str">
        <f>PLANURI!BT621</f>
        <v/>
      </c>
      <c r="X179" t="str">
        <f>PLANURI!BU621</f>
        <v/>
      </c>
      <c r="Y179" t="str">
        <f>PLANURI!BV621</f>
        <v/>
      </c>
      <c r="Z179" t="str">
        <f>PLANURI!A$4</f>
        <v>Facultatea AUTOMATICĂ ȘI CALCULATOARE</v>
      </c>
      <c r="AA179" t="str">
        <f>PLANURI!H$6</f>
        <v>ŞTIINŢE INGINEREŞTI</v>
      </c>
      <c r="AB179">
        <f>PLANURI!C$12</f>
        <v>220</v>
      </c>
      <c r="AC179" t="str">
        <f>PLANURI!H$9</f>
        <v>AUTOMATICĂ ȘI INFORMATICĂ APLICATĂ</v>
      </c>
      <c r="AD179">
        <f>PLANURI!A$12</f>
        <v>20</v>
      </c>
      <c r="AE179">
        <f>PLANURI!B$12</f>
        <v>60</v>
      </c>
      <c r="AF179">
        <f>PLANURI!D$12</f>
        <v>10</v>
      </c>
      <c r="AG179" t="str">
        <f>PLANURI!BW621</f>
        <v/>
      </c>
    </row>
    <row r="180" spans="1:33" x14ac:dyDescent="0.25">
      <c r="A180" t="str">
        <f>PLANURI!AX622</f>
        <v/>
      </c>
      <c r="B180">
        <f>PLANURI!AY622</f>
        <v>24</v>
      </c>
      <c r="C180" t="str">
        <f>PLANURI!AZ622</f>
        <v/>
      </c>
      <c r="D180" t="str">
        <f>PLANURI!BA622</f>
        <v/>
      </c>
      <c r="E180" t="str">
        <f>PLANURI!BB622</f>
        <v/>
      </c>
      <c r="F180" t="str">
        <f>PLANURI!BC622</f>
        <v/>
      </c>
      <c r="G180" t="str">
        <f>PLANURI!BD622</f>
        <v/>
      </c>
      <c r="H180">
        <f>PLANURI!WL622</f>
        <v>0</v>
      </c>
      <c r="I180" t="str">
        <f>PLANURI!BF622</f>
        <v/>
      </c>
      <c r="J180" t="str">
        <f>PLANURI!BG622</f>
        <v/>
      </c>
      <c r="K180" t="str">
        <f>PLANURI!BH622</f>
        <v/>
      </c>
      <c r="L180" t="str">
        <f>PLANURI!BI622</f>
        <v/>
      </c>
      <c r="M180" t="str">
        <f>PLANURI!BJ622</f>
        <v/>
      </c>
      <c r="N180">
        <f>PLANURI!BK622</f>
        <v>0</v>
      </c>
      <c r="O180">
        <f>PLANURI!BL622</f>
        <v>0</v>
      </c>
      <c r="P180">
        <f>PLANURI!BM622</f>
        <v>0</v>
      </c>
      <c r="Q180">
        <f>PLANURI!BN622</f>
        <v>0</v>
      </c>
      <c r="R180">
        <f>PLANURI!BO622</f>
        <v>0</v>
      </c>
      <c r="S180">
        <f>PLANURI!BP622</f>
        <v>0</v>
      </c>
      <c r="T180" t="str">
        <f>PLANURI!BQ622</f>
        <v/>
      </c>
      <c r="U180" t="str">
        <f>PLANURI!BR622</f>
        <v/>
      </c>
      <c r="V180" t="str">
        <f>PLANURI!BS622</f>
        <v/>
      </c>
      <c r="W180" t="str">
        <f>PLANURI!BT622</f>
        <v/>
      </c>
      <c r="X180" t="str">
        <f>PLANURI!BU622</f>
        <v/>
      </c>
      <c r="Y180" t="str">
        <f>PLANURI!BV622</f>
        <v/>
      </c>
      <c r="Z180" t="str">
        <f>PLANURI!A$4</f>
        <v>Facultatea AUTOMATICĂ ȘI CALCULATOARE</v>
      </c>
      <c r="AA180" t="str">
        <f>PLANURI!H$6</f>
        <v>ŞTIINŢE INGINEREŞTI</v>
      </c>
      <c r="AB180">
        <f>PLANURI!C$12</f>
        <v>220</v>
      </c>
      <c r="AC180" t="str">
        <f>PLANURI!H$9</f>
        <v>AUTOMATICĂ ȘI INFORMATICĂ APLICATĂ</v>
      </c>
      <c r="AD180">
        <f>PLANURI!A$12</f>
        <v>20</v>
      </c>
      <c r="AE180">
        <f>PLANURI!B$12</f>
        <v>60</v>
      </c>
      <c r="AF180">
        <f>PLANURI!D$12</f>
        <v>10</v>
      </c>
      <c r="AG180" t="str">
        <f>PLANURI!BW622</f>
        <v/>
      </c>
    </row>
    <row r="181" spans="1:33" x14ac:dyDescent="0.25">
      <c r="A181" t="str">
        <f>PLANURI!AX623</f>
        <v/>
      </c>
      <c r="B181">
        <f>PLANURI!AY623</f>
        <v>25</v>
      </c>
      <c r="C181" t="str">
        <f>PLANURI!AZ623</f>
        <v/>
      </c>
      <c r="D181" t="str">
        <f>PLANURI!BA623</f>
        <v/>
      </c>
      <c r="E181" t="str">
        <f>PLANURI!BB623</f>
        <v/>
      </c>
      <c r="F181" t="str">
        <f>PLANURI!BC623</f>
        <v/>
      </c>
      <c r="G181" t="str">
        <f>PLANURI!BD623</f>
        <v/>
      </c>
      <c r="H181" t="str">
        <f>PLANURI!BE623</f>
        <v/>
      </c>
      <c r="I181" t="str">
        <f>PLANURI!BF623</f>
        <v/>
      </c>
      <c r="J181" t="str">
        <f>PLANURI!BG623</f>
        <v/>
      </c>
      <c r="K181" t="str">
        <f>PLANURI!BH623</f>
        <v/>
      </c>
      <c r="L181" t="str">
        <f>PLANURI!BI623</f>
        <v/>
      </c>
      <c r="M181" t="str">
        <f>PLANURI!BJ623</f>
        <v/>
      </c>
      <c r="N181">
        <f>PLANURI!BK623</f>
        <v>0</v>
      </c>
      <c r="O181">
        <f>PLANURI!BL623</f>
        <v>0</v>
      </c>
      <c r="P181">
        <f>PLANURI!BM623</f>
        <v>0</v>
      </c>
      <c r="Q181">
        <f>PLANURI!BN623</f>
        <v>0</v>
      </c>
      <c r="R181">
        <f>PLANURI!BO623</f>
        <v>0</v>
      </c>
      <c r="S181">
        <f>PLANURI!BP623</f>
        <v>0</v>
      </c>
      <c r="T181" t="str">
        <f>PLANURI!BQ623</f>
        <v/>
      </c>
      <c r="U181" t="str">
        <f>PLANURI!BR623</f>
        <v/>
      </c>
      <c r="V181" t="str">
        <f>PLANURI!BS623</f>
        <v/>
      </c>
      <c r="W181" t="str">
        <f>PLANURI!BT623</f>
        <v/>
      </c>
      <c r="X181" t="str">
        <f>PLANURI!BU623</f>
        <v/>
      </c>
      <c r="Y181" t="str">
        <f>PLANURI!BV623</f>
        <v/>
      </c>
      <c r="Z181" t="str">
        <f>PLANURI!A$4</f>
        <v>Facultatea AUTOMATICĂ ȘI CALCULATOARE</v>
      </c>
      <c r="AA181" t="str">
        <f>PLANURI!H$6</f>
        <v>ŞTIINŢE INGINEREŞTI</v>
      </c>
      <c r="AB181">
        <f>PLANURI!C$12</f>
        <v>220</v>
      </c>
      <c r="AC181" t="str">
        <f>PLANURI!H$9</f>
        <v>AUTOMATICĂ ȘI INFORMATICĂ APLICATĂ</v>
      </c>
      <c r="AD181">
        <f>PLANURI!A$12</f>
        <v>20</v>
      </c>
      <c r="AE181">
        <f>PLANURI!B$12</f>
        <v>60</v>
      </c>
      <c r="AF181">
        <f>PLANURI!D$12</f>
        <v>10</v>
      </c>
      <c r="AG181" t="str">
        <f>PLANURI!BW623</f>
        <v/>
      </c>
    </row>
    <row r="182" spans="1:33" x14ac:dyDescent="0.25">
      <c r="A182" t="str">
        <f>PLANURI!AX624</f>
        <v/>
      </c>
      <c r="B182">
        <f>PLANURI!AY624</f>
        <v>26</v>
      </c>
      <c r="C182" t="str">
        <f>PLANURI!AZ624</f>
        <v/>
      </c>
      <c r="D182" t="str">
        <f>PLANURI!BA624</f>
        <v/>
      </c>
      <c r="E182" t="str">
        <f>PLANURI!BB624</f>
        <v/>
      </c>
      <c r="F182" t="str">
        <f>PLANURI!BC624</f>
        <v/>
      </c>
      <c r="G182" t="str">
        <f>PLANURI!BD624</f>
        <v/>
      </c>
      <c r="H182">
        <f>PLANURI!WL624</f>
        <v>0</v>
      </c>
      <c r="I182" t="str">
        <f>PLANURI!BF624</f>
        <v/>
      </c>
      <c r="J182" t="str">
        <f>PLANURI!BG624</f>
        <v/>
      </c>
      <c r="K182" t="str">
        <f>PLANURI!BH624</f>
        <v/>
      </c>
      <c r="L182" t="str">
        <f>PLANURI!BI624</f>
        <v/>
      </c>
      <c r="M182" t="str">
        <f>PLANURI!BJ624</f>
        <v/>
      </c>
      <c r="N182">
        <f>PLANURI!BK624</f>
        <v>0</v>
      </c>
      <c r="O182">
        <f>PLANURI!BL624</f>
        <v>0</v>
      </c>
      <c r="P182">
        <f>PLANURI!BM624</f>
        <v>0</v>
      </c>
      <c r="Q182">
        <f>PLANURI!BN624</f>
        <v>0</v>
      </c>
      <c r="R182">
        <f>PLANURI!BO624</f>
        <v>0</v>
      </c>
      <c r="S182">
        <f>PLANURI!BP624</f>
        <v>0</v>
      </c>
      <c r="T182" t="str">
        <f>PLANURI!BQ624</f>
        <v/>
      </c>
      <c r="U182" t="str">
        <f>PLANURI!BR624</f>
        <v/>
      </c>
      <c r="V182" t="str">
        <f>PLANURI!BS624</f>
        <v/>
      </c>
      <c r="W182" t="str">
        <f>PLANURI!BT624</f>
        <v/>
      </c>
      <c r="X182" t="str">
        <f>PLANURI!BU624</f>
        <v/>
      </c>
      <c r="Y182" t="str">
        <f>PLANURI!BV624</f>
        <v/>
      </c>
      <c r="Z182" t="str">
        <f>PLANURI!A$4</f>
        <v>Facultatea AUTOMATICĂ ȘI CALCULATOARE</v>
      </c>
      <c r="AA182" t="str">
        <f>PLANURI!H$6</f>
        <v>ŞTIINŢE INGINEREŞTI</v>
      </c>
      <c r="AB182">
        <f>PLANURI!C$12</f>
        <v>220</v>
      </c>
      <c r="AC182" t="str">
        <f>PLANURI!H$9</f>
        <v>AUTOMATICĂ ȘI INFORMATICĂ APLICATĂ</v>
      </c>
      <c r="AD182">
        <f>PLANURI!A$12</f>
        <v>20</v>
      </c>
      <c r="AE182">
        <f>PLANURI!B$12</f>
        <v>60</v>
      </c>
      <c r="AF182">
        <f>PLANURI!D$12</f>
        <v>10</v>
      </c>
      <c r="AG182" t="str">
        <f>PLANURI!BW624</f>
        <v/>
      </c>
    </row>
    <row r="183" spans="1:33" x14ac:dyDescent="0.25">
      <c r="A183" t="str">
        <f>PLANURI!AX625</f>
        <v>Semestrul 6</v>
      </c>
      <c r="B183">
        <f>PLANURI!AY625</f>
        <v>0</v>
      </c>
      <c r="C183">
        <f>PLANURI!AZ625</f>
        <v>0</v>
      </c>
      <c r="D183">
        <f>PLANURI!BA625</f>
        <v>0</v>
      </c>
      <c r="E183">
        <f>PLANURI!BB625</f>
        <v>0</v>
      </c>
      <c r="F183">
        <f>PLANURI!BC625</f>
        <v>0</v>
      </c>
      <c r="G183">
        <f>PLANURI!BD625</f>
        <v>0</v>
      </c>
      <c r="H183">
        <f>PLANURI!BE625</f>
        <v>0</v>
      </c>
      <c r="I183">
        <f>PLANURI!BF625</f>
        <v>0</v>
      </c>
      <c r="J183">
        <f>PLANURI!BG625</f>
        <v>0</v>
      </c>
      <c r="K183">
        <f>PLANURI!BH625</f>
        <v>0</v>
      </c>
      <c r="L183">
        <f>PLANURI!BI625</f>
        <v>0</v>
      </c>
      <c r="M183">
        <f>PLANURI!BJ625</f>
        <v>0</v>
      </c>
      <c r="N183">
        <f>PLANURI!BK625</f>
        <v>0</v>
      </c>
      <c r="O183">
        <f>PLANURI!BL625</f>
        <v>0</v>
      </c>
      <c r="P183">
        <f>PLANURI!BM625</f>
        <v>0</v>
      </c>
      <c r="Q183">
        <f>PLANURI!BN625</f>
        <v>0</v>
      </c>
      <c r="R183">
        <f>PLANURI!BO625</f>
        <v>0</v>
      </c>
      <c r="S183">
        <f>PLANURI!BP625</f>
        <v>0</v>
      </c>
      <c r="T183">
        <f>PLANURI!BQ625</f>
        <v>0</v>
      </c>
      <c r="U183">
        <f>PLANURI!BR625</f>
        <v>0</v>
      </c>
      <c r="V183">
        <f>PLANURI!BS625</f>
        <v>0</v>
      </c>
      <c r="W183">
        <f>PLANURI!BT625</f>
        <v>0</v>
      </c>
      <c r="X183">
        <f>PLANURI!BU625</f>
        <v>0</v>
      </c>
      <c r="Y183">
        <f>PLANURI!BV625</f>
        <v>0</v>
      </c>
      <c r="Z183" t="str">
        <f>PLANURI!A$4</f>
        <v>Facultatea AUTOMATICĂ ȘI CALCULATOARE</v>
      </c>
      <c r="AA183" t="str">
        <f>PLANURI!H$6</f>
        <v>ŞTIINŢE INGINEREŞTI</v>
      </c>
      <c r="AB183">
        <f>PLANURI!C$12</f>
        <v>220</v>
      </c>
      <c r="AC183" t="str">
        <f>PLANURI!H$9</f>
        <v>AUTOMATICĂ ȘI INFORMATICĂ APLICATĂ</v>
      </c>
      <c r="AD183">
        <f>PLANURI!A$12</f>
        <v>20</v>
      </c>
      <c r="AE183">
        <f>PLANURI!B$12</f>
        <v>60</v>
      </c>
      <c r="AF183">
        <f>PLANURI!D$12</f>
        <v>10</v>
      </c>
      <c r="AG183" t="str">
        <f>PLANURI!BW625</f>
        <v/>
      </c>
    </row>
    <row r="184" spans="1:33" x14ac:dyDescent="0.25">
      <c r="A184" t="str">
        <f>PLANURI!AX626</f>
        <v>L021.23.06.D4-01</v>
      </c>
      <c r="B184">
        <f>PLANURI!AY626</f>
        <v>1</v>
      </c>
      <c r="C184" t="str">
        <f>PLANURI!AZ626</f>
        <v>Disciplină opțională 3 A sau IA
Teoria sistemelor 2 (Set A.3.2)</v>
      </c>
      <c r="D184">
        <f>PLANURI!BA626</f>
        <v>3</v>
      </c>
      <c r="E184" t="str">
        <f>PLANURI!BB626</f>
        <v>6</v>
      </c>
      <c r="F184" t="str">
        <f>PLANURI!BC626</f>
        <v>E</v>
      </c>
      <c r="G184" t="str">
        <f>PLANURI!BD626</f>
        <v>DO</v>
      </c>
      <c r="H184">
        <f>PLANURI!WL626</f>
        <v>0</v>
      </c>
      <c r="I184">
        <f>PLANURI!BF626</f>
        <v>2</v>
      </c>
      <c r="J184">
        <f>PLANURI!BG626</f>
        <v>4</v>
      </c>
      <c r="K184">
        <f>PLANURI!BH626</f>
        <v>28</v>
      </c>
      <c r="L184">
        <f>PLANURI!BI626</f>
        <v>28</v>
      </c>
      <c r="M184">
        <f>PLANURI!BJ626</f>
        <v>56</v>
      </c>
      <c r="N184">
        <f>PLANURI!BK626</f>
        <v>0</v>
      </c>
      <c r="O184">
        <f>PLANURI!BL626</f>
        <v>0</v>
      </c>
      <c r="P184">
        <f>PLANURI!BM626</f>
        <v>0</v>
      </c>
      <c r="Q184">
        <f>PLANURI!BN626</f>
        <v>0</v>
      </c>
      <c r="R184">
        <f>PLANURI!BO626</f>
        <v>0</v>
      </c>
      <c r="S184">
        <f>PLANURI!BP626</f>
        <v>0</v>
      </c>
      <c r="T184">
        <f>PLANURI!BQ626</f>
        <v>1.4</v>
      </c>
      <c r="U184">
        <f>PLANURI!BR626</f>
        <v>19</v>
      </c>
      <c r="V184">
        <f>PLANURI!BS626</f>
        <v>3</v>
      </c>
      <c r="W184" t="str">
        <f>PLANURI!BT626</f>
        <v>DD</v>
      </c>
      <c r="X184">
        <f>PLANURI!BU626</f>
        <v>5.4</v>
      </c>
      <c r="Y184">
        <f>PLANURI!BV626</f>
        <v>75</v>
      </c>
      <c r="Z184" t="str">
        <f>PLANURI!A$4</f>
        <v>Facultatea AUTOMATICĂ ȘI CALCULATOARE</v>
      </c>
      <c r="AA184" t="str">
        <f>PLANURI!H$6</f>
        <v>ŞTIINŢE INGINEREŞTI</v>
      </c>
      <c r="AB184">
        <f>PLANURI!C$12</f>
        <v>220</v>
      </c>
      <c r="AC184" t="str">
        <f>PLANURI!H$9</f>
        <v>AUTOMATICĂ ȘI INFORMATICĂ APLICATĂ</v>
      </c>
      <c r="AD184">
        <f>PLANURI!A$12</f>
        <v>20</v>
      </c>
      <c r="AE184">
        <f>PLANURI!B$12</f>
        <v>60</v>
      </c>
      <c r="AF184">
        <f>PLANURI!D$12</f>
        <v>10</v>
      </c>
      <c r="AG184" t="str">
        <f>PLANURI!BW626</f>
        <v>2025</v>
      </c>
    </row>
    <row r="185" spans="1:33" x14ac:dyDescent="0.25">
      <c r="A185" t="str">
        <f>PLANURI!AX627</f>
        <v>L021.23.06.D4-02</v>
      </c>
      <c r="B185">
        <f>PLANURI!AY627</f>
        <v>2</v>
      </c>
      <c r="C185" t="str">
        <f>PLANURI!AZ627</f>
        <v>Disciplină opțională 4 A sau IA
Structuri de măsurare și interfațare în sisteme automate
(Set A.3.2)</v>
      </c>
      <c r="D185">
        <f>PLANURI!BA627</f>
        <v>3</v>
      </c>
      <c r="E185" t="str">
        <f>PLANURI!BB627</f>
        <v>6</v>
      </c>
      <c r="F185" t="str">
        <f>PLANURI!BC627</f>
        <v>E</v>
      </c>
      <c r="G185" t="str">
        <f>PLANURI!BD627</f>
        <v>DO</v>
      </c>
      <c r="H185">
        <f>PLANURI!BE627</f>
        <v>2</v>
      </c>
      <c r="I185">
        <f>PLANURI!BF627</f>
        <v>2</v>
      </c>
      <c r="J185">
        <f>PLANURI!BG627</f>
        <v>4</v>
      </c>
      <c r="K185">
        <f>PLANURI!BH627</f>
        <v>28</v>
      </c>
      <c r="L185">
        <f>PLANURI!BI627</f>
        <v>28</v>
      </c>
      <c r="M185">
        <f>PLANURI!BJ627</f>
        <v>56</v>
      </c>
      <c r="N185">
        <f>PLANURI!BK627</f>
        <v>0</v>
      </c>
      <c r="O185">
        <f>PLANURI!BL627</f>
        <v>0</v>
      </c>
      <c r="P185">
        <f>PLANURI!BM627</f>
        <v>0</v>
      </c>
      <c r="Q185">
        <f>PLANURI!BN627</f>
        <v>0</v>
      </c>
      <c r="R185">
        <f>PLANURI!BO627</f>
        <v>0</v>
      </c>
      <c r="S185">
        <f>PLANURI!BP627</f>
        <v>0</v>
      </c>
      <c r="T185">
        <f>PLANURI!BQ627</f>
        <v>1.4</v>
      </c>
      <c r="U185">
        <f>PLANURI!BR627</f>
        <v>19</v>
      </c>
      <c r="V185">
        <f>PLANURI!BS627</f>
        <v>3</v>
      </c>
      <c r="W185" t="str">
        <f>PLANURI!BT627</f>
        <v>DS</v>
      </c>
      <c r="X185">
        <f>PLANURI!BU627</f>
        <v>5.4</v>
      </c>
      <c r="Y185">
        <f>PLANURI!BV627</f>
        <v>75</v>
      </c>
      <c r="Z185" t="str">
        <f>PLANURI!A$4</f>
        <v>Facultatea AUTOMATICĂ ȘI CALCULATOARE</v>
      </c>
      <c r="AA185" t="str">
        <f>PLANURI!H$6</f>
        <v>ŞTIINŢE INGINEREŞTI</v>
      </c>
      <c r="AB185">
        <f>PLANURI!C$12</f>
        <v>220</v>
      </c>
      <c r="AC185" t="str">
        <f>PLANURI!H$9</f>
        <v>AUTOMATICĂ ȘI INFORMATICĂ APLICATĂ</v>
      </c>
      <c r="AD185">
        <f>PLANURI!A$12</f>
        <v>20</v>
      </c>
      <c r="AE185">
        <f>PLANURI!B$12</f>
        <v>60</v>
      </c>
      <c r="AF185">
        <f>PLANURI!D$12</f>
        <v>10</v>
      </c>
      <c r="AG185" t="str">
        <f>PLANURI!BW627</f>
        <v>2025</v>
      </c>
    </row>
    <row r="186" spans="1:33" x14ac:dyDescent="0.25">
      <c r="A186" t="str">
        <f>PLANURI!AX628</f>
        <v>L021.23.06.D4-03</v>
      </c>
      <c r="B186">
        <f>PLANURI!AY628</f>
        <v>3</v>
      </c>
      <c r="C186" t="str">
        <f>PLANURI!AZ628</f>
        <v>Disciplină opțională 3 A sau IA
Inginerie software (Set IA.3.2)</v>
      </c>
      <c r="D186">
        <f>PLANURI!BA628</f>
        <v>3</v>
      </c>
      <c r="E186" t="str">
        <f>PLANURI!BB628</f>
        <v>6</v>
      </c>
      <c r="F186" t="str">
        <f>PLANURI!BC628</f>
        <v>E</v>
      </c>
      <c r="G186" t="str">
        <f>PLANURI!BD628</f>
        <v>DO</v>
      </c>
      <c r="H186">
        <f>PLANURI!WL628</f>
        <v>0</v>
      </c>
      <c r="I186">
        <f>PLANURI!BF628</f>
        <v>2</v>
      </c>
      <c r="J186">
        <f>PLANURI!BG628</f>
        <v>4</v>
      </c>
      <c r="K186">
        <f>PLANURI!BH628</f>
        <v>28</v>
      </c>
      <c r="L186">
        <f>PLANURI!BI628</f>
        <v>28</v>
      </c>
      <c r="M186">
        <f>PLANURI!BJ628</f>
        <v>56</v>
      </c>
      <c r="N186">
        <f>PLANURI!BK628</f>
        <v>0</v>
      </c>
      <c r="O186">
        <f>PLANURI!BL628</f>
        <v>0</v>
      </c>
      <c r="P186">
        <f>PLANURI!BM628</f>
        <v>0</v>
      </c>
      <c r="Q186">
        <f>PLANURI!BN628</f>
        <v>0</v>
      </c>
      <c r="R186">
        <f>PLANURI!BO628</f>
        <v>0</v>
      </c>
      <c r="S186">
        <f>PLANURI!BP628</f>
        <v>0</v>
      </c>
      <c r="T186">
        <f>PLANURI!BQ628</f>
        <v>1.4</v>
      </c>
      <c r="U186">
        <f>PLANURI!BR628</f>
        <v>19</v>
      </c>
      <c r="V186">
        <f>PLANURI!BS628</f>
        <v>3</v>
      </c>
      <c r="W186" t="str">
        <f>PLANURI!BT628</f>
        <v>DD</v>
      </c>
      <c r="X186">
        <f>PLANURI!BU628</f>
        <v>5.4</v>
      </c>
      <c r="Y186">
        <f>PLANURI!BV628</f>
        <v>75</v>
      </c>
      <c r="Z186" t="str">
        <f>PLANURI!A$4</f>
        <v>Facultatea AUTOMATICĂ ȘI CALCULATOARE</v>
      </c>
      <c r="AA186" t="str">
        <f>PLANURI!H$6</f>
        <v>ŞTIINŢE INGINEREŞTI</v>
      </c>
      <c r="AB186">
        <f>PLANURI!C$12</f>
        <v>220</v>
      </c>
      <c r="AC186" t="str">
        <f>PLANURI!H$9</f>
        <v>AUTOMATICĂ ȘI INFORMATICĂ APLICATĂ</v>
      </c>
      <c r="AD186">
        <f>PLANURI!A$12</f>
        <v>20</v>
      </c>
      <c r="AE186">
        <f>PLANURI!B$12</f>
        <v>60</v>
      </c>
      <c r="AF186">
        <f>PLANURI!D$12</f>
        <v>10</v>
      </c>
      <c r="AG186" t="str">
        <f>PLANURI!BW628</f>
        <v>2025</v>
      </c>
    </row>
    <row r="187" spans="1:33" x14ac:dyDescent="0.25">
      <c r="A187" t="str">
        <f>PLANURI!AX629</f>
        <v>L021.23.06.D4-04</v>
      </c>
      <c r="B187">
        <f>PLANURI!AY629</f>
        <v>4</v>
      </c>
      <c r="C187" t="str">
        <f>PLANURI!AZ629</f>
        <v>Disciplină opțională 4 A sau IA
Programare în timp real (Set IA.3.2)</v>
      </c>
      <c r="D187">
        <f>PLANURI!BA629</f>
        <v>3</v>
      </c>
      <c r="E187" t="str">
        <f>PLANURI!BB629</f>
        <v>6</v>
      </c>
      <c r="F187" t="str">
        <f>PLANURI!BC629</f>
        <v>E</v>
      </c>
      <c r="G187" t="str">
        <f>PLANURI!BD629</f>
        <v>DO</v>
      </c>
      <c r="H187">
        <f>PLANURI!BE629</f>
        <v>2</v>
      </c>
      <c r="I187">
        <f>PLANURI!BF629</f>
        <v>2</v>
      </c>
      <c r="J187">
        <f>PLANURI!BG629</f>
        <v>4</v>
      </c>
      <c r="K187">
        <f>PLANURI!BH629</f>
        <v>28</v>
      </c>
      <c r="L187">
        <f>PLANURI!BI629</f>
        <v>28</v>
      </c>
      <c r="M187">
        <f>PLANURI!BJ629</f>
        <v>56</v>
      </c>
      <c r="N187">
        <f>PLANURI!BK629</f>
        <v>0</v>
      </c>
      <c r="O187">
        <f>PLANURI!BL629</f>
        <v>0</v>
      </c>
      <c r="P187">
        <f>PLANURI!BM629</f>
        <v>0</v>
      </c>
      <c r="Q187">
        <f>PLANURI!BN629</f>
        <v>0</v>
      </c>
      <c r="R187">
        <f>PLANURI!BO629</f>
        <v>0</v>
      </c>
      <c r="S187">
        <f>PLANURI!BP629</f>
        <v>0</v>
      </c>
      <c r="T187">
        <f>PLANURI!BQ629</f>
        <v>1.4</v>
      </c>
      <c r="U187">
        <f>PLANURI!BR629</f>
        <v>19</v>
      </c>
      <c r="V187">
        <f>PLANURI!BS629</f>
        <v>3</v>
      </c>
      <c r="W187" t="str">
        <f>PLANURI!BT629</f>
        <v>DS</v>
      </c>
      <c r="X187">
        <f>PLANURI!BU629</f>
        <v>5.4</v>
      </c>
      <c r="Y187">
        <f>PLANURI!BV629</f>
        <v>75</v>
      </c>
      <c r="Z187" t="str">
        <f>PLANURI!A$4</f>
        <v>Facultatea AUTOMATICĂ ȘI CALCULATOARE</v>
      </c>
      <c r="AA187" t="str">
        <f>PLANURI!H$6</f>
        <v>ŞTIINŢE INGINEREŞTI</v>
      </c>
      <c r="AB187">
        <f>PLANURI!C$12</f>
        <v>220</v>
      </c>
      <c r="AC187" t="str">
        <f>PLANURI!H$9</f>
        <v>AUTOMATICĂ ȘI INFORMATICĂ APLICATĂ</v>
      </c>
      <c r="AD187">
        <f>PLANURI!A$12</f>
        <v>20</v>
      </c>
      <c r="AE187">
        <f>PLANURI!B$12</f>
        <v>60</v>
      </c>
      <c r="AF187">
        <f>PLANURI!D$12</f>
        <v>10</v>
      </c>
      <c r="AG187" t="str">
        <f>PLANURI!BW629</f>
        <v>2025</v>
      </c>
    </row>
    <row r="188" spans="1:33" x14ac:dyDescent="0.25">
      <c r="A188" t="str">
        <f>PLANURI!AX630</f>
        <v>L021.23.06.S6-05</v>
      </c>
      <c r="B188">
        <f>PLANURI!AY630</f>
        <v>5</v>
      </c>
      <c r="C188" t="str">
        <f>PLANURI!AZ630</f>
        <v>Proiect sincretic opțional 2
Sisteme de poziţionare și conducere cu microcontrolere (P.S.2)</v>
      </c>
      <c r="D188">
        <f>PLANURI!BA630</f>
        <v>3</v>
      </c>
      <c r="E188" t="str">
        <f>PLANURI!BB630</f>
        <v>6</v>
      </c>
      <c r="F188" t="str">
        <f>PLANURI!BC630</f>
        <v>D</v>
      </c>
      <c r="G188" t="str">
        <f>PLANURI!BD630</f>
        <v>DO</v>
      </c>
      <c r="H188">
        <f>PLANURI!WL630</f>
        <v>0</v>
      </c>
      <c r="I188">
        <f>PLANURI!BF630</f>
        <v>2</v>
      </c>
      <c r="J188">
        <f>PLANURI!BG630</f>
        <v>3</v>
      </c>
      <c r="K188">
        <f>PLANURI!BH630</f>
        <v>14</v>
      </c>
      <c r="L188">
        <f>PLANURI!BI630</f>
        <v>28</v>
      </c>
      <c r="M188">
        <f>PLANURI!BJ630</f>
        <v>42</v>
      </c>
      <c r="N188">
        <f>PLANURI!BK630</f>
        <v>0</v>
      </c>
      <c r="O188">
        <f>PLANURI!BL630</f>
        <v>0</v>
      </c>
      <c r="P188">
        <f>PLANURI!BM630</f>
        <v>0</v>
      </c>
      <c r="Q188">
        <f>PLANURI!BN630</f>
        <v>0</v>
      </c>
      <c r="R188">
        <f>PLANURI!BO630</f>
        <v>0</v>
      </c>
      <c r="S188">
        <f>PLANURI!BP630</f>
        <v>0</v>
      </c>
      <c r="T188">
        <f>PLANURI!BQ630</f>
        <v>0.6</v>
      </c>
      <c r="U188">
        <f>PLANURI!BR630</f>
        <v>8</v>
      </c>
      <c r="V188">
        <f>PLANURI!BS630</f>
        <v>2</v>
      </c>
      <c r="W188" t="str">
        <f>PLANURI!BT630</f>
        <v>DS</v>
      </c>
      <c r="X188">
        <f>PLANURI!BU630</f>
        <v>3.6</v>
      </c>
      <c r="Y188">
        <f>PLANURI!BV630</f>
        <v>50</v>
      </c>
      <c r="Z188" t="str">
        <f>PLANURI!A$4</f>
        <v>Facultatea AUTOMATICĂ ȘI CALCULATOARE</v>
      </c>
      <c r="AA188" t="str">
        <f>PLANURI!H$6</f>
        <v>ŞTIINŢE INGINEREŞTI</v>
      </c>
      <c r="AB188">
        <f>PLANURI!C$12</f>
        <v>220</v>
      </c>
      <c r="AC188" t="str">
        <f>PLANURI!H$9</f>
        <v>AUTOMATICĂ ȘI INFORMATICĂ APLICATĂ</v>
      </c>
      <c r="AD188">
        <f>PLANURI!A$12</f>
        <v>20</v>
      </c>
      <c r="AE188">
        <f>PLANURI!B$12</f>
        <v>60</v>
      </c>
      <c r="AF188">
        <f>PLANURI!D$12</f>
        <v>10</v>
      </c>
      <c r="AG188" t="str">
        <f>PLANURI!BW630</f>
        <v>2025</v>
      </c>
    </row>
    <row r="189" spans="1:33" x14ac:dyDescent="0.25">
      <c r="A189" t="str">
        <f>PLANURI!AX631</f>
        <v>L021.23.06.S6-06</v>
      </c>
      <c r="B189">
        <f>PLANURI!AY631</f>
        <v>6</v>
      </c>
      <c r="C189" t="str">
        <f>PLANURI!AZ631</f>
        <v>Proiect sincretic opțional 2
Conducerea unei aplic.de tip elevator si interconect. acesteia cu alte dispozitive/medii (P.S.2)</v>
      </c>
      <c r="D189">
        <f>PLANURI!BA631</f>
        <v>3</v>
      </c>
      <c r="E189" t="str">
        <f>PLANURI!BB631</f>
        <v>6</v>
      </c>
      <c r="F189" t="str">
        <f>PLANURI!BC631</f>
        <v>D</v>
      </c>
      <c r="G189" t="str">
        <f>PLANURI!BD631</f>
        <v>DO</v>
      </c>
      <c r="H189">
        <f>PLANURI!BE631</f>
        <v>1</v>
      </c>
      <c r="I189">
        <f>PLANURI!BF631</f>
        <v>2</v>
      </c>
      <c r="J189">
        <f>PLANURI!BG631</f>
        <v>3</v>
      </c>
      <c r="K189">
        <f>PLANURI!BH631</f>
        <v>14</v>
      </c>
      <c r="L189">
        <f>PLANURI!BI631</f>
        <v>28</v>
      </c>
      <c r="M189">
        <f>PLANURI!BJ631</f>
        <v>42</v>
      </c>
      <c r="N189">
        <f>PLANURI!BK631</f>
        <v>0</v>
      </c>
      <c r="O189">
        <f>PLANURI!BL631</f>
        <v>0</v>
      </c>
      <c r="P189">
        <f>PLANURI!BM631</f>
        <v>0</v>
      </c>
      <c r="Q189">
        <f>PLANURI!BN631</f>
        <v>0</v>
      </c>
      <c r="R189">
        <f>PLANURI!BO631</f>
        <v>0</v>
      </c>
      <c r="S189">
        <f>PLANURI!BP631</f>
        <v>0</v>
      </c>
      <c r="T189">
        <f>PLANURI!BQ631</f>
        <v>0.6</v>
      </c>
      <c r="U189">
        <f>PLANURI!BR631</f>
        <v>8</v>
      </c>
      <c r="V189">
        <f>PLANURI!BS631</f>
        <v>2</v>
      </c>
      <c r="W189" t="str">
        <f>PLANURI!BT631</f>
        <v>DS</v>
      </c>
      <c r="X189">
        <f>PLANURI!BU631</f>
        <v>3.6</v>
      </c>
      <c r="Y189">
        <f>PLANURI!BV631</f>
        <v>50</v>
      </c>
      <c r="Z189" t="str">
        <f>PLANURI!A$4</f>
        <v>Facultatea AUTOMATICĂ ȘI CALCULATOARE</v>
      </c>
      <c r="AA189" t="str">
        <f>PLANURI!H$6</f>
        <v>ŞTIINŢE INGINEREŞTI</v>
      </c>
      <c r="AB189">
        <f>PLANURI!C$12</f>
        <v>220</v>
      </c>
      <c r="AC189" t="str">
        <f>PLANURI!H$9</f>
        <v>AUTOMATICĂ ȘI INFORMATICĂ APLICATĂ</v>
      </c>
      <c r="AD189">
        <f>PLANURI!A$12</f>
        <v>20</v>
      </c>
      <c r="AE189">
        <f>PLANURI!B$12</f>
        <v>60</v>
      </c>
      <c r="AF189">
        <f>PLANURI!D$12</f>
        <v>10</v>
      </c>
      <c r="AG189" t="str">
        <f>PLANURI!BW631</f>
        <v>2025</v>
      </c>
    </row>
    <row r="190" spans="1:33" x14ac:dyDescent="0.25">
      <c r="A190" t="str">
        <f>PLANURI!AX632</f>
        <v>L021.23.06.S6-07</v>
      </c>
      <c r="B190">
        <f>PLANURI!AY632</f>
        <v>7</v>
      </c>
      <c r="C190" t="str">
        <f>PLANURI!AZ632</f>
        <v>Proiect sincretic opțional 2
Proiectarea unui sistem de conducere a unei acţionări automate (P.S.2)</v>
      </c>
      <c r="D190">
        <f>PLANURI!BA632</f>
        <v>3</v>
      </c>
      <c r="E190" t="str">
        <f>PLANURI!BB632</f>
        <v>6</v>
      </c>
      <c r="F190" t="str">
        <f>PLANURI!BC632</f>
        <v>D</v>
      </c>
      <c r="G190" t="str">
        <f>PLANURI!BD632</f>
        <v>DO</v>
      </c>
      <c r="H190">
        <f>PLANURI!WL632</f>
        <v>0</v>
      </c>
      <c r="I190">
        <f>PLANURI!BF632</f>
        <v>2</v>
      </c>
      <c r="J190">
        <f>PLANURI!BG632</f>
        <v>3</v>
      </c>
      <c r="K190">
        <f>PLANURI!BH632</f>
        <v>14</v>
      </c>
      <c r="L190">
        <f>PLANURI!BI632</f>
        <v>28</v>
      </c>
      <c r="M190">
        <f>PLANURI!BJ632</f>
        <v>42</v>
      </c>
      <c r="N190">
        <f>PLANURI!BK632</f>
        <v>0</v>
      </c>
      <c r="O190">
        <f>PLANURI!BL632</f>
        <v>0</v>
      </c>
      <c r="P190">
        <f>PLANURI!BM632</f>
        <v>0</v>
      </c>
      <c r="Q190">
        <f>PLANURI!BN632</f>
        <v>0</v>
      </c>
      <c r="R190">
        <f>PLANURI!BO632</f>
        <v>0</v>
      </c>
      <c r="S190">
        <f>PLANURI!BP632</f>
        <v>0</v>
      </c>
      <c r="T190">
        <f>PLANURI!BQ632</f>
        <v>0.6</v>
      </c>
      <c r="U190">
        <f>PLANURI!BR632</f>
        <v>8</v>
      </c>
      <c r="V190">
        <f>PLANURI!BS632</f>
        <v>2</v>
      </c>
      <c r="W190" t="str">
        <f>PLANURI!BT632</f>
        <v>DS</v>
      </c>
      <c r="X190">
        <f>PLANURI!BU632</f>
        <v>3.6</v>
      </c>
      <c r="Y190">
        <f>PLANURI!BV632</f>
        <v>50</v>
      </c>
      <c r="Z190" t="str">
        <f>PLANURI!A$4</f>
        <v>Facultatea AUTOMATICĂ ȘI CALCULATOARE</v>
      </c>
      <c r="AA190" t="str">
        <f>PLANURI!H$6</f>
        <v>ŞTIINŢE INGINEREŞTI</v>
      </c>
      <c r="AB190">
        <f>PLANURI!C$12</f>
        <v>220</v>
      </c>
      <c r="AC190" t="str">
        <f>PLANURI!H$9</f>
        <v>AUTOMATICĂ ȘI INFORMATICĂ APLICATĂ</v>
      </c>
      <c r="AD190">
        <f>PLANURI!A$12</f>
        <v>20</v>
      </c>
      <c r="AE190">
        <f>PLANURI!B$12</f>
        <v>60</v>
      </c>
      <c r="AF190">
        <f>PLANURI!D$12</f>
        <v>10</v>
      </c>
      <c r="AG190" t="str">
        <f>PLANURI!BW632</f>
        <v>2025</v>
      </c>
    </row>
    <row r="191" spans="1:33" x14ac:dyDescent="0.25">
      <c r="A191" t="str">
        <f>PLANURI!AX633</f>
        <v>L021.23.06.S6-08</v>
      </c>
      <c r="B191">
        <f>PLANURI!AY633</f>
        <v>8</v>
      </c>
      <c r="C191" t="str">
        <f>PLANURI!AZ633</f>
        <v>Proiect sincretic opțional 2
Proiect mecatronic (P.S.2)</v>
      </c>
      <c r="D191">
        <f>PLANURI!BA633</f>
        <v>3</v>
      </c>
      <c r="E191" t="str">
        <f>PLANURI!BB633</f>
        <v>6</v>
      </c>
      <c r="F191" t="str">
        <f>PLANURI!BC633</f>
        <v>D</v>
      </c>
      <c r="G191" t="str">
        <f>PLANURI!BD633</f>
        <v>DO</v>
      </c>
      <c r="H191">
        <f>PLANURI!BE633</f>
        <v>1</v>
      </c>
      <c r="I191">
        <f>PLANURI!BF633</f>
        <v>2</v>
      </c>
      <c r="J191">
        <f>PLANURI!BG633</f>
        <v>3</v>
      </c>
      <c r="K191">
        <f>PLANURI!BH633</f>
        <v>14</v>
      </c>
      <c r="L191">
        <f>PLANURI!BI633</f>
        <v>28</v>
      </c>
      <c r="M191">
        <f>PLANURI!BJ633</f>
        <v>42</v>
      </c>
      <c r="N191">
        <f>PLANURI!BK633</f>
        <v>0</v>
      </c>
      <c r="O191">
        <f>PLANURI!BL633</f>
        <v>0</v>
      </c>
      <c r="P191">
        <f>PLANURI!BM633</f>
        <v>0</v>
      </c>
      <c r="Q191">
        <f>PLANURI!BN633</f>
        <v>0</v>
      </c>
      <c r="R191">
        <f>PLANURI!BO633</f>
        <v>0</v>
      </c>
      <c r="S191">
        <f>PLANURI!BP633</f>
        <v>0</v>
      </c>
      <c r="T191">
        <f>PLANURI!BQ633</f>
        <v>0.6</v>
      </c>
      <c r="U191">
        <f>PLANURI!BR633</f>
        <v>8</v>
      </c>
      <c r="V191">
        <f>PLANURI!BS633</f>
        <v>2</v>
      </c>
      <c r="W191" t="str">
        <f>PLANURI!BT633</f>
        <v>DS</v>
      </c>
      <c r="X191">
        <f>PLANURI!BU633</f>
        <v>3.6</v>
      </c>
      <c r="Y191">
        <f>PLANURI!BV633</f>
        <v>50</v>
      </c>
      <c r="Z191" t="str">
        <f>PLANURI!A$4</f>
        <v>Facultatea AUTOMATICĂ ȘI CALCULATOARE</v>
      </c>
      <c r="AA191" t="str">
        <f>PLANURI!H$6</f>
        <v>ŞTIINŢE INGINEREŞTI</v>
      </c>
      <c r="AB191">
        <f>PLANURI!C$12</f>
        <v>220</v>
      </c>
      <c r="AC191" t="str">
        <f>PLANURI!H$9</f>
        <v>AUTOMATICĂ ȘI INFORMATICĂ APLICATĂ</v>
      </c>
      <c r="AD191">
        <f>PLANURI!A$12</f>
        <v>20</v>
      </c>
      <c r="AE191">
        <f>PLANURI!B$12</f>
        <v>60</v>
      </c>
      <c r="AF191">
        <f>PLANURI!D$12</f>
        <v>10</v>
      </c>
      <c r="AG191" t="str">
        <f>PLANURI!BW633</f>
        <v>2025</v>
      </c>
    </row>
    <row r="192" spans="1:33" x14ac:dyDescent="0.25">
      <c r="A192" t="str">
        <f>PLANURI!AX634</f>
        <v>L021.23.06.D4-09</v>
      </c>
      <c r="B192">
        <f>PLANURI!AY634</f>
        <v>9</v>
      </c>
      <c r="C192" t="str">
        <f>PLANURI!AZ634</f>
        <v>Disciplină opțională complementară
Cultură și civilizație (Set AIA.3.2C)</v>
      </c>
      <c r="D192">
        <f>PLANURI!BA634</f>
        <v>3</v>
      </c>
      <c r="E192" t="str">
        <f>PLANURI!BB634</f>
        <v>6</v>
      </c>
      <c r="F192" t="str">
        <f>PLANURI!BC634</f>
        <v>D</v>
      </c>
      <c r="G192" t="str">
        <f>PLANURI!BD634</f>
        <v>DO</v>
      </c>
      <c r="H192">
        <f>PLANURI!WL634</f>
        <v>0</v>
      </c>
      <c r="I192">
        <f>PLANURI!BF634</f>
        <v>1</v>
      </c>
      <c r="J192">
        <f>PLANURI!BG634</f>
        <v>2</v>
      </c>
      <c r="K192">
        <f>PLANURI!BH634</f>
        <v>14</v>
      </c>
      <c r="L192">
        <f>PLANURI!BI634</f>
        <v>14</v>
      </c>
      <c r="M192">
        <f>PLANURI!BJ634</f>
        <v>28</v>
      </c>
      <c r="N192">
        <f>PLANURI!BK634</f>
        <v>0</v>
      </c>
      <c r="O192">
        <f>PLANURI!BL634</f>
        <v>0</v>
      </c>
      <c r="P192">
        <f>PLANURI!BM634</f>
        <v>0</v>
      </c>
      <c r="Q192">
        <f>PLANURI!BN634</f>
        <v>0</v>
      </c>
      <c r="R192">
        <f>PLANURI!BO634</f>
        <v>0</v>
      </c>
      <c r="S192">
        <f>PLANURI!BP634</f>
        <v>0</v>
      </c>
      <c r="T192">
        <f>PLANURI!BQ634</f>
        <v>1.6</v>
      </c>
      <c r="U192">
        <f>PLANURI!BR634</f>
        <v>22</v>
      </c>
      <c r="V192">
        <f>PLANURI!BS634</f>
        <v>2</v>
      </c>
      <c r="W192" t="str">
        <f>PLANURI!BT634</f>
        <v>DC</v>
      </c>
      <c r="X192">
        <f>PLANURI!BU634</f>
        <v>3.6</v>
      </c>
      <c r="Y192">
        <f>PLANURI!BV634</f>
        <v>50</v>
      </c>
      <c r="Z192" t="str">
        <f>PLANURI!A$4</f>
        <v>Facultatea AUTOMATICĂ ȘI CALCULATOARE</v>
      </c>
      <c r="AA192" t="str">
        <f>PLANURI!H$6</f>
        <v>ŞTIINŢE INGINEREŞTI</v>
      </c>
      <c r="AB192">
        <f>PLANURI!C$12</f>
        <v>220</v>
      </c>
      <c r="AC192" t="str">
        <f>PLANURI!H$9</f>
        <v>AUTOMATICĂ ȘI INFORMATICĂ APLICATĂ</v>
      </c>
      <c r="AD192">
        <f>PLANURI!A$12</f>
        <v>20</v>
      </c>
      <c r="AE192">
        <f>PLANURI!B$12</f>
        <v>60</v>
      </c>
      <c r="AF192">
        <f>PLANURI!D$12</f>
        <v>10</v>
      </c>
      <c r="AG192" t="str">
        <f>PLANURI!BW634</f>
        <v>2025</v>
      </c>
    </row>
    <row r="193" spans="1:33" x14ac:dyDescent="0.25">
      <c r="A193" t="str">
        <f>PLANURI!AX635</f>
        <v>L021.23.06.D4-10</v>
      </c>
      <c r="B193">
        <f>PLANURI!AY635</f>
        <v>10</v>
      </c>
      <c r="C193" t="str">
        <f>PLANURI!AZ635</f>
        <v>Disciplină opțională complementară
Etică și integritate academică (Set AIA.3.2C)</v>
      </c>
      <c r="D193">
        <f>PLANURI!BA635</f>
        <v>3</v>
      </c>
      <c r="E193" t="str">
        <f>PLANURI!BB635</f>
        <v>6</v>
      </c>
      <c r="F193" t="str">
        <f>PLANURI!BC635</f>
        <v>D</v>
      </c>
      <c r="G193" t="str">
        <f>PLANURI!BD635</f>
        <v>DO</v>
      </c>
      <c r="H193">
        <f>PLANURI!BE635</f>
        <v>1</v>
      </c>
      <c r="I193">
        <f>PLANURI!BF635</f>
        <v>1</v>
      </c>
      <c r="J193">
        <f>PLANURI!BG635</f>
        <v>2</v>
      </c>
      <c r="K193">
        <f>PLANURI!BH635</f>
        <v>14</v>
      </c>
      <c r="L193">
        <f>PLANURI!BI635</f>
        <v>14</v>
      </c>
      <c r="M193">
        <f>PLANURI!BJ635</f>
        <v>28</v>
      </c>
      <c r="N193">
        <f>PLANURI!BK635</f>
        <v>0</v>
      </c>
      <c r="O193">
        <f>PLANURI!BL635</f>
        <v>0</v>
      </c>
      <c r="P193">
        <f>PLANURI!BM635</f>
        <v>0</v>
      </c>
      <c r="Q193">
        <f>PLANURI!BN635</f>
        <v>0</v>
      </c>
      <c r="R193">
        <f>PLANURI!BO635</f>
        <v>0</v>
      </c>
      <c r="S193">
        <f>PLANURI!BP635</f>
        <v>0</v>
      </c>
      <c r="T193">
        <f>PLANURI!BQ635</f>
        <v>1.6</v>
      </c>
      <c r="U193">
        <f>PLANURI!BR635</f>
        <v>22</v>
      </c>
      <c r="V193">
        <f>PLANURI!BS635</f>
        <v>2</v>
      </c>
      <c r="W193" t="str">
        <f>PLANURI!BT635</f>
        <v>DC</v>
      </c>
      <c r="X193">
        <f>PLANURI!BU635</f>
        <v>3.6</v>
      </c>
      <c r="Y193">
        <f>PLANURI!BV635</f>
        <v>50</v>
      </c>
      <c r="Z193" t="str">
        <f>PLANURI!A$4</f>
        <v>Facultatea AUTOMATICĂ ȘI CALCULATOARE</v>
      </c>
      <c r="AA193" t="str">
        <f>PLANURI!H$6</f>
        <v>ŞTIINŢE INGINEREŞTI</v>
      </c>
      <c r="AB193">
        <f>PLANURI!C$12</f>
        <v>220</v>
      </c>
      <c r="AC193" t="str">
        <f>PLANURI!H$9</f>
        <v>AUTOMATICĂ ȘI INFORMATICĂ APLICATĂ</v>
      </c>
      <c r="AD193">
        <f>PLANURI!A$12</f>
        <v>20</v>
      </c>
      <c r="AE193">
        <f>PLANURI!B$12</f>
        <v>60</v>
      </c>
      <c r="AF193">
        <f>PLANURI!D$12</f>
        <v>10</v>
      </c>
      <c r="AG193" t="str">
        <f>PLANURI!BW635</f>
        <v>2025</v>
      </c>
    </row>
    <row r="194" spans="1:33" x14ac:dyDescent="0.25">
      <c r="A194" t="str">
        <f>PLANURI!AX636</f>
        <v/>
      </c>
      <c r="B194">
        <f>PLANURI!AY636</f>
        <v>11</v>
      </c>
      <c r="C194" t="str">
        <f>PLANURI!AZ636</f>
        <v/>
      </c>
      <c r="D194" t="str">
        <f>PLANURI!BA636</f>
        <v/>
      </c>
      <c r="E194" t="str">
        <f>PLANURI!BB636</f>
        <v/>
      </c>
      <c r="F194" t="str">
        <f>PLANURI!BC636</f>
        <v/>
      </c>
      <c r="G194" t="str">
        <f>PLANURI!BD636</f>
        <v/>
      </c>
      <c r="H194">
        <f>PLANURI!WL636</f>
        <v>0</v>
      </c>
      <c r="I194" t="str">
        <f>PLANURI!BF636</f>
        <v/>
      </c>
      <c r="J194" t="str">
        <f>PLANURI!BG636</f>
        <v/>
      </c>
      <c r="K194" t="str">
        <f>PLANURI!BH636</f>
        <v/>
      </c>
      <c r="L194" t="str">
        <f>PLANURI!BI636</f>
        <v/>
      </c>
      <c r="M194" t="str">
        <f>PLANURI!BJ636</f>
        <v/>
      </c>
      <c r="N194">
        <f>PLANURI!BK636</f>
        <v>0</v>
      </c>
      <c r="O194">
        <f>PLANURI!BL636</f>
        <v>0</v>
      </c>
      <c r="P194">
        <f>PLANURI!BM636</f>
        <v>0</v>
      </c>
      <c r="Q194">
        <f>PLANURI!BN636</f>
        <v>0</v>
      </c>
      <c r="R194">
        <f>PLANURI!BO636</f>
        <v>0</v>
      </c>
      <c r="S194">
        <f>PLANURI!BP636</f>
        <v>0</v>
      </c>
      <c r="T194" t="str">
        <f>PLANURI!BQ636</f>
        <v/>
      </c>
      <c r="U194" t="str">
        <f>PLANURI!BR636</f>
        <v/>
      </c>
      <c r="V194" t="str">
        <f>PLANURI!BS636</f>
        <v/>
      </c>
      <c r="W194" t="str">
        <f>PLANURI!BT636</f>
        <v/>
      </c>
      <c r="X194" t="str">
        <f>PLANURI!BU636</f>
        <v/>
      </c>
      <c r="Y194" t="str">
        <f>PLANURI!BV636</f>
        <v/>
      </c>
      <c r="Z194" t="str">
        <f>PLANURI!A$4</f>
        <v>Facultatea AUTOMATICĂ ȘI CALCULATOARE</v>
      </c>
      <c r="AA194" t="str">
        <f>PLANURI!H$6</f>
        <v>ŞTIINŢE INGINEREŞTI</v>
      </c>
      <c r="AB194">
        <f>PLANURI!C$12</f>
        <v>220</v>
      </c>
      <c r="AC194" t="str">
        <f>PLANURI!H$9</f>
        <v>AUTOMATICĂ ȘI INFORMATICĂ APLICATĂ</v>
      </c>
      <c r="AD194">
        <f>PLANURI!A$12</f>
        <v>20</v>
      </c>
      <c r="AE194">
        <f>PLANURI!B$12</f>
        <v>60</v>
      </c>
      <c r="AF194">
        <f>PLANURI!D$12</f>
        <v>10</v>
      </c>
      <c r="AG194" t="str">
        <f>PLANURI!BW636</f>
        <v/>
      </c>
    </row>
    <row r="195" spans="1:33" x14ac:dyDescent="0.25">
      <c r="A195" t="str">
        <f>PLANURI!AX637</f>
        <v/>
      </c>
      <c r="B195">
        <f>PLANURI!AY637</f>
        <v>12</v>
      </c>
      <c r="C195" t="str">
        <f>PLANURI!AZ637</f>
        <v/>
      </c>
      <c r="D195" t="str">
        <f>PLANURI!BA637</f>
        <v/>
      </c>
      <c r="E195" t="str">
        <f>PLANURI!BB637</f>
        <v/>
      </c>
      <c r="F195" t="str">
        <f>PLANURI!BC637</f>
        <v/>
      </c>
      <c r="G195" t="str">
        <f>PLANURI!BD637</f>
        <v/>
      </c>
      <c r="H195" t="str">
        <f>PLANURI!BE637</f>
        <v/>
      </c>
      <c r="I195" t="str">
        <f>PLANURI!BF637</f>
        <v/>
      </c>
      <c r="J195" t="str">
        <f>PLANURI!BG637</f>
        <v/>
      </c>
      <c r="K195" t="str">
        <f>PLANURI!BH637</f>
        <v/>
      </c>
      <c r="L195" t="str">
        <f>PLANURI!BI637</f>
        <v/>
      </c>
      <c r="M195" t="str">
        <f>PLANURI!BJ637</f>
        <v/>
      </c>
      <c r="N195">
        <f>PLANURI!BK637</f>
        <v>0</v>
      </c>
      <c r="O195">
        <f>PLANURI!BL637</f>
        <v>0</v>
      </c>
      <c r="P195">
        <f>PLANURI!BM637</f>
        <v>0</v>
      </c>
      <c r="Q195">
        <f>PLANURI!BN637</f>
        <v>0</v>
      </c>
      <c r="R195">
        <f>PLANURI!BO637</f>
        <v>0</v>
      </c>
      <c r="S195">
        <f>PLANURI!BP637</f>
        <v>0</v>
      </c>
      <c r="T195" t="str">
        <f>PLANURI!BQ637</f>
        <v/>
      </c>
      <c r="U195" t="str">
        <f>PLANURI!BR637</f>
        <v/>
      </c>
      <c r="V195" t="str">
        <f>PLANURI!BS637</f>
        <v/>
      </c>
      <c r="W195" t="str">
        <f>PLANURI!BT637</f>
        <v/>
      </c>
      <c r="X195" t="str">
        <f>PLANURI!BU637</f>
        <v/>
      </c>
      <c r="Y195" t="str">
        <f>PLANURI!BV637</f>
        <v/>
      </c>
      <c r="Z195" t="str">
        <f>PLANURI!A$4</f>
        <v>Facultatea AUTOMATICĂ ȘI CALCULATOARE</v>
      </c>
      <c r="AA195" t="str">
        <f>PLANURI!H$6</f>
        <v>ŞTIINŢE INGINEREŞTI</v>
      </c>
      <c r="AB195">
        <f>PLANURI!C$12</f>
        <v>220</v>
      </c>
      <c r="AC195" t="str">
        <f>PLANURI!H$9</f>
        <v>AUTOMATICĂ ȘI INFORMATICĂ APLICATĂ</v>
      </c>
      <c r="AD195">
        <f>PLANURI!A$12</f>
        <v>20</v>
      </c>
      <c r="AE195">
        <f>PLANURI!B$12</f>
        <v>60</v>
      </c>
      <c r="AF195">
        <f>PLANURI!D$12</f>
        <v>10</v>
      </c>
      <c r="AG195" t="str">
        <f>PLANURI!BW637</f>
        <v/>
      </c>
    </row>
    <row r="196" spans="1:33" x14ac:dyDescent="0.25">
      <c r="A196" t="str">
        <f>PLANURI!AX638</f>
        <v/>
      </c>
      <c r="B196">
        <f>PLANURI!AY638</f>
        <v>13</v>
      </c>
      <c r="C196" t="str">
        <f>PLANURI!AZ638</f>
        <v/>
      </c>
      <c r="D196" t="str">
        <f>PLANURI!BA638</f>
        <v/>
      </c>
      <c r="E196" t="str">
        <f>PLANURI!BB638</f>
        <v/>
      </c>
      <c r="F196" t="str">
        <f>PLANURI!BC638</f>
        <v/>
      </c>
      <c r="G196" t="str">
        <f>PLANURI!BD638</f>
        <v/>
      </c>
      <c r="H196">
        <f>PLANURI!WL638</f>
        <v>0</v>
      </c>
      <c r="I196" t="str">
        <f>PLANURI!BF638</f>
        <v/>
      </c>
      <c r="J196" t="str">
        <f>PLANURI!BG638</f>
        <v/>
      </c>
      <c r="K196" t="str">
        <f>PLANURI!BH638</f>
        <v/>
      </c>
      <c r="L196" t="str">
        <f>PLANURI!BI638</f>
        <v/>
      </c>
      <c r="M196" t="str">
        <f>PLANURI!BJ638</f>
        <v/>
      </c>
      <c r="N196">
        <f>PLANURI!BK638</f>
        <v>0</v>
      </c>
      <c r="O196">
        <f>PLANURI!BL638</f>
        <v>0</v>
      </c>
      <c r="P196">
        <f>PLANURI!BM638</f>
        <v>0</v>
      </c>
      <c r="Q196">
        <f>PLANURI!BN638</f>
        <v>0</v>
      </c>
      <c r="R196">
        <f>PLANURI!BO638</f>
        <v>0</v>
      </c>
      <c r="S196">
        <f>PLANURI!BP638</f>
        <v>0</v>
      </c>
      <c r="T196" t="str">
        <f>PLANURI!BQ638</f>
        <v/>
      </c>
      <c r="U196" t="str">
        <f>PLANURI!BR638</f>
        <v/>
      </c>
      <c r="V196" t="str">
        <f>PLANURI!BS638</f>
        <v/>
      </c>
      <c r="W196" t="str">
        <f>PLANURI!BT638</f>
        <v/>
      </c>
      <c r="X196" t="str">
        <f>PLANURI!BU638</f>
        <v/>
      </c>
      <c r="Y196" t="str">
        <f>PLANURI!BV638</f>
        <v/>
      </c>
      <c r="Z196" t="str">
        <f>PLANURI!A$4</f>
        <v>Facultatea AUTOMATICĂ ȘI CALCULATOARE</v>
      </c>
      <c r="AA196" t="str">
        <f>PLANURI!H$6</f>
        <v>ŞTIINŢE INGINEREŞTI</v>
      </c>
      <c r="AB196">
        <f>PLANURI!C$12</f>
        <v>220</v>
      </c>
      <c r="AC196" t="str">
        <f>PLANURI!H$9</f>
        <v>AUTOMATICĂ ȘI INFORMATICĂ APLICATĂ</v>
      </c>
      <c r="AD196">
        <f>PLANURI!A$12</f>
        <v>20</v>
      </c>
      <c r="AE196">
        <f>PLANURI!B$12</f>
        <v>60</v>
      </c>
      <c r="AF196">
        <f>PLANURI!D$12</f>
        <v>10</v>
      </c>
      <c r="AG196" t="str">
        <f>PLANURI!BW638</f>
        <v/>
      </c>
    </row>
    <row r="197" spans="1:33" x14ac:dyDescent="0.25">
      <c r="A197" t="str">
        <f>PLANURI!AX639</f>
        <v/>
      </c>
      <c r="B197">
        <f>PLANURI!AY639</f>
        <v>14</v>
      </c>
      <c r="C197" t="str">
        <f>PLANURI!AZ639</f>
        <v/>
      </c>
      <c r="D197" t="str">
        <f>PLANURI!BA639</f>
        <v/>
      </c>
      <c r="E197" t="str">
        <f>PLANURI!BB639</f>
        <v/>
      </c>
      <c r="F197" t="str">
        <f>PLANURI!BC639</f>
        <v/>
      </c>
      <c r="G197" t="str">
        <f>PLANURI!BD639</f>
        <v/>
      </c>
      <c r="H197" t="str">
        <f>PLANURI!BE639</f>
        <v/>
      </c>
      <c r="I197" t="str">
        <f>PLANURI!BF639</f>
        <v/>
      </c>
      <c r="J197" t="str">
        <f>PLANURI!BG639</f>
        <v/>
      </c>
      <c r="K197" t="str">
        <f>PLANURI!BH639</f>
        <v/>
      </c>
      <c r="L197" t="str">
        <f>PLANURI!BI639</f>
        <v/>
      </c>
      <c r="M197" t="str">
        <f>PLANURI!BJ639</f>
        <v/>
      </c>
      <c r="N197">
        <f>PLANURI!BK639</f>
        <v>0</v>
      </c>
      <c r="O197">
        <f>PLANURI!BL639</f>
        <v>0</v>
      </c>
      <c r="P197">
        <f>PLANURI!BM639</f>
        <v>0</v>
      </c>
      <c r="Q197">
        <f>PLANURI!BN639</f>
        <v>0</v>
      </c>
      <c r="R197">
        <f>PLANURI!BO639</f>
        <v>0</v>
      </c>
      <c r="S197">
        <f>PLANURI!BP639</f>
        <v>0</v>
      </c>
      <c r="T197" t="str">
        <f>PLANURI!BQ639</f>
        <v/>
      </c>
      <c r="U197" t="str">
        <f>PLANURI!BR639</f>
        <v/>
      </c>
      <c r="V197" t="str">
        <f>PLANURI!BS639</f>
        <v/>
      </c>
      <c r="W197" t="str">
        <f>PLANURI!BT639</f>
        <v/>
      </c>
      <c r="X197" t="str">
        <f>PLANURI!BU639</f>
        <v/>
      </c>
      <c r="Y197" t="str">
        <f>PLANURI!BV639</f>
        <v/>
      </c>
      <c r="Z197" t="str">
        <f>PLANURI!A$4</f>
        <v>Facultatea AUTOMATICĂ ȘI CALCULATOARE</v>
      </c>
      <c r="AA197" t="str">
        <f>PLANURI!H$6</f>
        <v>ŞTIINŢE INGINEREŞTI</v>
      </c>
      <c r="AB197">
        <f>PLANURI!C$12</f>
        <v>220</v>
      </c>
      <c r="AC197" t="str">
        <f>PLANURI!H$9</f>
        <v>AUTOMATICĂ ȘI INFORMATICĂ APLICATĂ</v>
      </c>
      <c r="AD197">
        <f>PLANURI!A$12</f>
        <v>20</v>
      </c>
      <c r="AE197">
        <f>PLANURI!B$12</f>
        <v>60</v>
      </c>
      <c r="AF197">
        <f>PLANURI!D$12</f>
        <v>10</v>
      </c>
      <c r="AG197" t="str">
        <f>PLANURI!BW639</f>
        <v/>
      </c>
    </row>
    <row r="198" spans="1:33" x14ac:dyDescent="0.25">
      <c r="A198" t="str">
        <f>PLANURI!AX640</f>
        <v/>
      </c>
      <c r="B198">
        <f>PLANURI!AY640</f>
        <v>15</v>
      </c>
      <c r="C198" t="str">
        <f>PLANURI!AZ640</f>
        <v/>
      </c>
      <c r="D198" t="str">
        <f>PLANURI!BA640</f>
        <v/>
      </c>
      <c r="E198" t="str">
        <f>PLANURI!BB640</f>
        <v/>
      </c>
      <c r="F198" t="str">
        <f>PLANURI!BC640</f>
        <v/>
      </c>
      <c r="G198" t="str">
        <f>PLANURI!BD640</f>
        <v/>
      </c>
      <c r="H198">
        <f>PLANURI!WL640</f>
        <v>0</v>
      </c>
      <c r="I198" t="str">
        <f>PLANURI!BF640</f>
        <v/>
      </c>
      <c r="J198" t="str">
        <f>PLANURI!BG640</f>
        <v/>
      </c>
      <c r="K198" t="str">
        <f>PLANURI!BH640</f>
        <v/>
      </c>
      <c r="L198" t="str">
        <f>PLANURI!BI640</f>
        <v/>
      </c>
      <c r="M198" t="str">
        <f>PLANURI!BJ640</f>
        <v/>
      </c>
      <c r="N198">
        <f>PLANURI!BK640</f>
        <v>0</v>
      </c>
      <c r="O198">
        <f>PLANURI!BL640</f>
        <v>0</v>
      </c>
      <c r="P198">
        <f>PLANURI!BM640</f>
        <v>0</v>
      </c>
      <c r="Q198">
        <f>PLANURI!BN640</f>
        <v>0</v>
      </c>
      <c r="R198">
        <f>PLANURI!BO640</f>
        <v>0</v>
      </c>
      <c r="S198">
        <f>PLANURI!BP640</f>
        <v>0</v>
      </c>
      <c r="T198" t="str">
        <f>PLANURI!BQ640</f>
        <v/>
      </c>
      <c r="U198" t="str">
        <f>PLANURI!BR640</f>
        <v/>
      </c>
      <c r="V198" t="str">
        <f>PLANURI!BS640</f>
        <v/>
      </c>
      <c r="W198" t="str">
        <f>PLANURI!BT640</f>
        <v/>
      </c>
      <c r="X198" t="str">
        <f>PLANURI!BU640</f>
        <v/>
      </c>
      <c r="Y198" t="str">
        <f>PLANURI!BV640</f>
        <v/>
      </c>
      <c r="Z198" t="str">
        <f>PLANURI!A$4</f>
        <v>Facultatea AUTOMATICĂ ȘI CALCULATOARE</v>
      </c>
      <c r="AA198" t="str">
        <f>PLANURI!H$6</f>
        <v>ŞTIINŢE INGINEREŞTI</v>
      </c>
      <c r="AB198">
        <f>PLANURI!C$12</f>
        <v>220</v>
      </c>
      <c r="AC198" t="str">
        <f>PLANURI!H$9</f>
        <v>AUTOMATICĂ ȘI INFORMATICĂ APLICATĂ</v>
      </c>
      <c r="AD198">
        <f>PLANURI!A$12</f>
        <v>20</v>
      </c>
      <c r="AE198">
        <f>PLANURI!B$12</f>
        <v>60</v>
      </c>
      <c r="AF198">
        <f>PLANURI!D$12</f>
        <v>10</v>
      </c>
      <c r="AG198" t="str">
        <f>PLANURI!BW640</f>
        <v/>
      </c>
    </row>
    <row r="199" spans="1:33" x14ac:dyDescent="0.25">
      <c r="A199" t="str">
        <f>PLANURI!AX641</f>
        <v/>
      </c>
      <c r="B199">
        <f>PLANURI!AY641</f>
        <v>16</v>
      </c>
      <c r="C199" t="str">
        <f>PLANURI!AZ641</f>
        <v/>
      </c>
      <c r="D199" t="str">
        <f>PLANURI!BA641</f>
        <v/>
      </c>
      <c r="E199" t="str">
        <f>PLANURI!BB641</f>
        <v/>
      </c>
      <c r="F199" t="str">
        <f>PLANURI!BC641</f>
        <v/>
      </c>
      <c r="G199" t="str">
        <f>PLANURI!BD641</f>
        <v/>
      </c>
      <c r="H199" t="str">
        <f>PLANURI!BE641</f>
        <v/>
      </c>
      <c r="I199" t="str">
        <f>PLANURI!BF641</f>
        <v/>
      </c>
      <c r="J199" t="str">
        <f>PLANURI!BG641</f>
        <v/>
      </c>
      <c r="K199" t="str">
        <f>PLANURI!BH641</f>
        <v/>
      </c>
      <c r="L199" t="str">
        <f>PLANURI!BI641</f>
        <v/>
      </c>
      <c r="M199" t="str">
        <f>PLANURI!BJ641</f>
        <v/>
      </c>
      <c r="N199">
        <f>PLANURI!BK641</f>
        <v>0</v>
      </c>
      <c r="O199">
        <f>PLANURI!BL641</f>
        <v>0</v>
      </c>
      <c r="P199">
        <f>PLANURI!BM641</f>
        <v>0</v>
      </c>
      <c r="Q199">
        <f>PLANURI!BN641</f>
        <v>0</v>
      </c>
      <c r="R199">
        <f>PLANURI!BO641</f>
        <v>0</v>
      </c>
      <c r="S199">
        <f>PLANURI!BP641</f>
        <v>0</v>
      </c>
      <c r="T199" t="str">
        <f>PLANURI!BQ641</f>
        <v/>
      </c>
      <c r="U199" t="str">
        <f>PLANURI!BR641</f>
        <v/>
      </c>
      <c r="V199" t="str">
        <f>PLANURI!BS641</f>
        <v/>
      </c>
      <c r="W199" t="str">
        <f>PLANURI!BT641</f>
        <v/>
      </c>
      <c r="X199" t="str">
        <f>PLANURI!BU641</f>
        <v/>
      </c>
      <c r="Y199" t="str">
        <f>PLANURI!BV641</f>
        <v/>
      </c>
      <c r="Z199" t="str">
        <f>PLANURI!A$4</f>
        <v>Facultatea AUTOMATICĂ ȘI CALCULATOARE</v>
      </c>
      <c r="AA199" t="str">
        <f>PLANURI!H$6</f>
        <v>ŞTIINŢE INGINEREŞTI</v>
      </c>
      <c r="AB199">
        <f>PLANURI!C$12</f>
        <v>220</v>
      </c>
      <c r="AC199" t="str">
        <f>PLANURI!H$9</f>
        <v>AUTOMATICĂ ȘI INFORMATICĂ APLICATĂ</v>
      </c>
      <c r="AD199">
        <f>PLANURI!A$12</f>
        <v>20</v>
      </c>
      <c r="AE199">
        <f>PLANURI!B$12</f>
        <v>60</v>
      </c>
      <c r="AF199">
        <f>PLANURI!D$12</f>
        <v>10</v>
      </c>
      <c r="AG199" t="str">
        <f>PLANURI!BW641</f>
        <v/>
      </c>
    </row>
    <row r="200" spans="1:33" x14ac:dyDescent="0.25">
      <c r="A200" t="str">
        <f>PLANURI!AX642</f>
        <v/>
      </c>
      <c r="B200">
        <f>PLANURI!AY642</f>
        <v>17</v>
      </c>
      <c r="C200" t="str">
        <f>PLANURI!AZ642</f>
        <v/>
      </c>
      <c r="D200" t="str">
        <f>PLANURI!BA642</f>
        <v/>
      </c>
      <c r="E200" t="str">
        <f>PLANURI!BB642</f>
        <v/>
      </c>
      <c r="F200" t="str">
        <f>PLANURI!BC642</f>
        <v/>
      </c>
      <c r="G200" t="str">
        <f>PLANURI!BD642</f>
        <v/>
      </c>
      <c r="H200">
        <f>PLANURI!WL642</f>
        <v>0</v>
      </c>
      <c r="I200" t="str">
        <f>PLANURI!BF642</f>
        <v/>
      </c>
      <c r="J200" t="str">
        <f>PLANURI!BG642</f>
        <v/>
      </c>
      <c r="K200" t="str">
        <f>PLANURI!BH642</f>
        <v/>
      </c>
      <c r="L200" t="str">
        <f>PLANURI!BI642</f>
        <v/>
      </c>
      <c r="M200" t="str">
        <f>PLANURI!BJ642</f>
        <v/>
      </c>
      <c r="N200">
        <f>PLANURI!BK642</f>
        <v>0</v>
      </c>
      <c r="O200">
        <f>PLANURI!BL642</f>
        <v>0</v>
      </c>
      <c r="P200">
        <f>PLANURI!BM642</f>
        <v>0</v>
      </c>
      <c r="Q200">
        <f>PLANURI!BN642</f>
        <v>0</v>
      </c>
      <c r="R200">
        <f>PLANURI!BO642</f>
        <v>0</v>
      </c>
      <c r="S200">
        <f>PLANURI!BP642</f>
        <v>0</v>
      </c>
      <c r="T200" t="str">
        <f>PLANURI!BQ642</f>
        <v/>
      </c>
      <c r="U200" t="str">
        <f>PLANURI!BR642</f>
        <v/>
      </c>
      <c r="V200" t="str">
        <f>PLANURI!BS642</f>
        <v/>
      </c>
      <c r="W200" t="str">
        <f>PLANURI!BT642</f>
        <v/>
      </c>
      <c r="X200" t="str">
        <f>PLANURI!BU642</f>
        <v/>
      </c>
      <c r="Y200" t="str">
        <f>PLANURI!BV642</f>
        <v/>
      </c>
      <c r="Z200" t="str">
        <f>PLANURI!A$4</f>
        <v>Facultatea AUTOMATICĂ ȘI CALCULATOARE</v>
      </c>
      <c r="AA200" t="str">
        <f>PLANURI!H$6</f>
        <v>ŞTIINŢE INGINEREŞTI</v>
      </c>
      <c r="AB200">
        <f>PLANURI!C$12</f>
        <v>220</v>
      </c>
      <c r="AC200" t="str">
        <f>PLANURI!H$9</f>
        <v>AUTOMATICĂ ȘI INFORMATICĂ APLICATĂ</v>
      </c>
      <c r="AD200">
        <f>PLANURI!A$12</f>
        <v>20</v>
      </c>
      <c r="AE200">
        <f>PLANURI!B$12</f>
        <v>60</v>
      </c>
      <c r="AF200">
        <f>PLANURI!D$12</f>
        <v>10</v>
      </c>
      <c r="AG200" t="str">
        <f>PLANURI!BW642</f>
        <v/>
      </c>
    </row>
    <row r="201" spans="1:33" x14ac:dyDescent="0.25">
      <c r="A201" t="str">
        <f>PLANURI!AX643</f>
        <v/>
      </c>
      <c r="B201">
        <f>PLANURI!AY643</f>
        <v>18</v>
      </c>
      <c r="C201" t="str">
        <f>PLANURI!AZ643</f>
        <v/>
      </c>
      <c r="D201" t="str">
        <f>PLANURI!BA643</f>
        <v/>
      </c>
      <c r="E201" t="str">
        <f>PLANURI!BB643</f>
        <v/>
      </c>
      <c r="F201" t="str">
        <f>PLANURI!BC643</f>
        <v/>
      </c>
      <c r="G201" t="str">
        <f>PLANURI!BD643</f>
        <v/>
      </c>
      <c r="H201" t="str">
        <f>PLANURI!BE643</f>
        <v/>
      </c>
      <c r="I201" t="str">
        <f>PLANURI!BF643</f>
        <v/>
      </c>
      <c r="J201" t="str">
        <f>PLANURI!BG643</f>
        <v/>
      </c>
      <c r="K201" t="str">
        <f>PLANURI!BH643</f>
        <v/>
      </c>
      <c r="L201" t="str">
        <f>PLANURI!BI643</f>
        <v/>
      </c>
      <c r="M201" t="str">
        <f>PLANURI!BJ643</f>
        <v/>
      </c>
      <c r="N201">
        <f>PLANURI!BK643</f>
        <v>0</v>
      </c>
      <c r="O201">
        <f>PLANURI!BL643</f>
        <v>0</v>
      </c>
      <c r="P201">
        <f>PLANURI!BM643</f>
        <v>0</v>
      </c>
      <c r="Q201">
        <f>PLANURI!BN643</f>
        <v>0</v>
      </c>
      <c r="R201">
        <f>PLANURI!BO643</f>
        <v>0</v>
      </c>
      <c r="S201">
        <f>PLANURI!BP643</f>
        <v>0</v>
      </c>
      <c r="T201" t="str">
        <f>PLANURI!BQ643</f>
        <v/>
      </c>
      <c r="U201" t="str">
        <f>PLANURI!BR643</f>
        <v/>
      </c>
      <c r="V201" t="str">
        <f>PLANURI!BS643</f>
        <v/>
      </c>
      <c r="W201" t="str">
        <f>PLANURI!BT643</f>
        <v/>
      </c>
      <c r="X201" t="str">
        <f>PLANURI!BU643</f>
        <v/>
      </c>
      <c r="Y201" t="str">
        <f>PLANURI!BV643</f>
        <v/>
      </c>
      <c r="Z201" t="str">
        <f>PLANURI!A$4</f>
        <v>Facultatea AUTOMATICĂ ȘI CALCULATOARE</v>
      </c>
      <c r="AA201" t="str">
        <f>PLANURI!H$6</f>
        <v>ŞTIINŢE INGINEREŞTI</v>
      </c>
      <c r="AB201">
        <f>PLANURI!C$12</f>
        <v>220</v>
      </c>
      <c r="AC201" t="str">
        <f>PLANURI!H$9</f>
        <v>AUTOMATICĂ ȘI INFORMATICĂ APLICATĂ</v>
      </c>
      <c r="AD201">
        <f>PLANURI!A$12</f>
        <v>20</v>
      </c>
      <c r="AE201">
        <f>PLANURI!B$12</f>
        <v>60</v>
      </c>
      <c r="AF201">
        <f>PLANURI!D$12</f>
        <v>10</v>
      </c>
      <c r="AG201" t="str">
        <f>PLANURI!BW643</f>
        <v/>
      </c>
    </row>
    <row r="202" spans="1:33" x14ac:dyDescent="0.25">
      <c r="A202" t="str">
        <f>PLANURI!AX644</f>
        <v/>
      </c>
      <c r="B202">
        <f>PLANURI!AY644</f>
        <v>19</v>
      </c>
      <c r="C202" t="str">
        <f>PLANURI!AZ644</f>
        <v/>
      </c>
      <c r="D202" t="str">
        <f>PLANURI!BA644</f>
        <v/>
      </c>
      <c r="E202" t="str">
        <f>PLANURI!BB644</f>
        <v/>
      </c>
      <c r="F202" t="str">
        <f>PLANURI!BC644</f>
        <v/>
      </c>
      <c r="G202" t="str">
        <f>PLANURI!BD644</f>
        <v/>
      </c>
      <c r="H202">
        <f>PLANURI!WL644</f>
        <v>0</v>
      </c>
      <c r="I202" t="str">
        <f>PLANURI!BF644</f>
        <v/>
      </c>
      <c r="J202" t="str">
        <f>PLANURI!BG644</f>
        <v/>
      </c>
      <c r="K202" t="str">
        <f>PLANURI!BH644</f>
        <v/>
      </c>
      <c r="L202" t="str">
        <f>PLANURI!BI644</f>
        <v/>
      </c>
      <c r="M202" t="str">
        <f>PLANURI!BJ644</f>
        <v/>
      </c>
      <c r="N202">
        <f>PLANURI!BK644</f>
        <v>0</v>
      </c>
      <c r="O202">
        <f>PLANURI!BL644</f>
        <v>0</v>
      </c>
      <c r="P202">
        <f>PLANURI!BM644</f>
        <v>0</v>
      </c>
      <c r="Q202">
        <f>PLANURI!BN644</f>
        <v>0</v>
      </c>
      <c r="R202">
        <f>PLANURI!BO644</f>
        <v>0</v>
      </c>
      <c r="S202">
        <f>PLANURI!BP644</f>
        <v>0</v>
      </c>
      <c r="T202" t="str">
        <f>PLANURI!BQ644</f>
        <v/>
      </c>
      <c r="U202" t="str">
        <f>PLANURI!BR644</f>
        <v/>
      </c>
      <c r="V202" t="str">
        <f>PLANURI!BS644</f>
        <v/>
      </c>
      <c r="W202" t="str">
        <f>PLANURI!BT644</f>
        <v/>
      </c>
      <c r="X202" t="str">
        <f>PLANURI!BU644</f>
        <v/>
      </c>
      <c r="Y202" t="str">
        <f>PLANURI!BV644</f>
        <v/>
      </c>
      <c r="Z202" t="str">
        <f>PLANURI!A$4</f>
        <v>Facultatea AUTOMATICĂ ȘI CALCULATOARE</v>
      </c>
      <c r="AA202" t="str">
        <f>PLANURI!H$6</f>
        <v>ŞTIINŢE INGINEREŞTI</v>
      </c>
      <c r="AB202">
        <f>PLANURI!C$12</f>
        <v>220</v>
      </c>
      <c r="AC202" t="str">
        <f>PLANURI!H$9</f>
        <v>AUTOMATICĂ ȘI INFORMATICĂ APLICATĂ</v>
      </c>
      <c r="AD202">
        <f>PLANURI!A$12</f>
        <v>20</v>
      </c>
      <c r="AE202">
        <f>PLANURI!B$12</f>
        <v>60</v>
      </c>
      <c r="AF202">
        <f>PLANURI!D$12</f>
        <v>10</v>
      </c>
      <c r="AG202" t="str">
        <f>PLANURI!BW644</f>
        <v/>
      </c>
    </row>
    <row r="203" spans="1:33" x14ac:dyDescent="0.25">
      <c r="A203" t="str">
        <f>PLANURI!AX645</f>
        <v/>
      </c>
      <c r="B203">
        <f>PLANURI!AY645</f>
        <v>20</v>
      </c>
      <c r="C203" t="str">
        <f>PLANURI!AZ645</f>
        <v/>
      </c>
      <c r="D203" t="str">
        <f>PLANURI!BA645</f>
        <v/>
      </c>
      <c r="E203" t="str">
        <f>PLANURI!BB645</f>
        <v/>
      </c>
      <c r="F203" t="str">
        <f>PLANURI!BC645</f>
        <v/>
      </c>
      <c r="G203" t="str">
        <f>PLANURI!BD645</f>
        <v/>
      </c>
      <c r="H203" t="str">
        <f>PLANURI!BE645</f>
        <v/>
      </c>
      <c r="I203" t="str">
        <f>PLANURI!BF645</f>
        <v/>
      </c>
      <c r="J203" t="str">
        <f>PLANURI!BG645</f>
        <v/>
      </c>
      <c r="K203" t="str">
        <f>PLANURI!BH645</f>
        <v/>
      </c>
      <c r="L203" t="str">
        <f>PLANURI!BI645</f>
        <v/>
      </c>
      <c r="M203" t="str">
        <f>PLANURI!BJ645</f>
        <v/>
      </c>
      <c r="N203">
        <f>PLANURI!BK645</f>
        <v>0</v>
      </c>
      <c r="O203">
        <f>PLANURI!BL645</f>
        <v>0</v>
      </c>
      <c r="P203">
        <f>PLANURI!BM645</f>
        <v>0</v>
      </c>
      <c r="Q203">
        <f>PLANURI!BN645</f>
        <v>0</v>
      </c>
      <c r="R203">
        <f>PLANURI!BO645</f>
        <v>0</v>
      </c>
      <c r="S203">
        <f>PLANURI!BP645</f>
        <v>0</v>
      </c>
      <c r="T203" t="str">
        <f>PLANURI!BQ645</f>
        <v/>
      </c>
      <c r="U203" t="str">
        <f>PLANURI!BR645</f>
        <v/>
      </c>
      <c r="V203" t="str">
        <f>PLANURI!BS645</f>
        <v/>
      </c>
      <c r="W203" t="str">
        <f>PLANURI!BT645</f>
        <v/>
      </c>
      <c r="X203" t="str">
        <f>PLANURI!BU645</f>
        <v/>
      </c>
      <c r="Y203" t="str">
        <f>PLANURI!BV645</f>
        <v/>
      </c>
      <c r="Z203" t="str">
        <f>PLANURI!A$4</f>
        <v>Facultatea AUTOMATICĂ ȘI CALCULATOARE</v>
      </c>
      <c r="AA203" t="str">
        <f>PLANURI!H$6</f>
        <v>ŞTIINŢE INGINEREŞTI</v>
      </c>
      <c r="AB203">
        <f>PLANURI!C$12</f>
        <v>220</v>
      </c>
      <c r="AC203" t="str">
        <f>PLANURI!H$9</f>
        <v>AUTOMATICĂ ȘI INFORMATICĂ APLICATĂ</v>
      </c>
      <c r="AD203">
        <f>PLANURI!A$12</f>
        <v>20</v>
      </c>
      <c r="AE203">
        <f>PLANURI!B$12</f>
        <v>60</v>
      </c>
      <c r="AF203">
        <f>PLANURI!D$12</f>
        <v>10</v>
      </c>
      <c r="AG203" t="str">
        <f>PLANURI!BW645</f>
        <v/>
      </c>
    </row>
    <row r="204" spans="1:33" x14ac:dyDescent="0.25">
      <c r="A204" t="str">
        <f>PLANURI!AX646</f>
        <v/>
      </c>
      <c r="B204">
        <f>PLANURI!AY646</f>
        <v>21</v>
      </c>
      <c r="C204" t="str">
        <f>PLANURI!AZ646</f>
        <v/>
      </c>
      <c r="D204" t="str">
        <f>PLANURI!BA646</f>
        <v/>
      </c>
      <c r="E204" t="str">
        <f>PLANURI!BB646</f>
        <v/>
      </c>
      <c r="F204" t="str">
        <f>PLANURI!BC646</f>
        <v/>
      </c>
      <c r="G204" t="str">
        <f>PLANURI!BD646</f>
        <v/>
      </c>
      <c r="H204">
        <f>PLANURI!WL646</f>
        <v>0</v>
      </c>
      <c r="I204" t="str">
        <f>PLANURI!BF646</f>
        <v/>
      </c>
      <c r="J204" t="str">
        <f>PLANURI!BG646</f>
        <v/>
      </c>
      <c r="K204" t="str">
        <f>PLANURI!BH646</f>
        <v/>
      </c>
      <c r="L204" t="str">
        <f>PLANURI!BI646</f>
        <v/>
      </c>
      <c r="M204" t="str">
        <f>PLANURI!BJ646</f>
        <v/>
      </c>
      <c r="N204">
        <f>PLANURI!BK646</f>
        <v>0</v>
      </c>
      <c r="O204">
        <f>PLANURI!BL646</f>
        <v>0</v>
      </c>
      <c r="P204">
        <f>PLANURI!BM646</f>
        <v>0</v>
      </c>
      <c r="Q204">
        <f>PLANURI!BN646</f>
        <v>0</v>
      </c>
      <c r="R204">
        <f>PLANURI!BO646</f>
        <v>0</v>
      </c>
      <c r="S204">
        <f>PLANURI!BP646</f>
        <v>0</v>
      </c>
      <c r="T204" t="str">
        <f>PLANURI!BQ646</f>
        <v/>
      </c>
      <c r="U204" t="str">
        <f>PLANURI!BR646</f>
        <v/>
      </c>
      <c r="V204" t="str">
        <f>PLANURI!BS646</f>
        <v/>
      </c>
      <c r="W204" t="str">
        <f>PLANURI!BT646</f>
        <v/>
      </c>
      <c r="X204" t="str">
        <f>PLANURI!BU646</f>
        <v/>
      </c>
      <c r="Y204" t="str">
        <f>PLANURI!BV646</f>
        <v/>
      </c>
      <c r="Z204" t="str">
        <f>PLANURI!A$4</f>
        <v>Facultatea AUTOMATICĂ ȘI CALCULATOARE</v>
      </c>
      <c r="AA204" t="str">
        <f>PLANURI!H$6</f>
        <v>ŞTIINŢE INGINEREŞTI</v>
      </c>
      <c r="AB204">
        <f>PLANURI!C$12</f>
        <v>220</v>
      </c>
      <c r="AC204" t="str">
        <f>PLANURI!H$9</f>
        <v>AUTOMATICĂ ȘI INFORMATICĂ APLICATĂ</v>
      </c>
      <c r="AD204">
        <f>PLANURI!A$12</f>
        <v>20</v>
      </c>
      <c r="AE204">
        <f>PLANURI!B$12</f>
        <v>60</v>
      </c>
      <c r="AF204">
        <f>PLANURI!D$12</f>
        <v>10</v>
      </c>
      <c r="AG204" t="str">
        <f>PLANURI!BW646</f>
        <v/>
      </c>
    </row>
    <row r="205" spans="1:33" x14ac:dyDescent="0.25">
      <c r="A205" t="str">
        <f>PLANURI!AX647</f>
        <v/>
      </c>
      <c r="B205">
        <f>PLANURI!AY647</f>
        <v>22</v>
      </c>
      <c r="C205" t="str">
        <f>PLANURI!AZ647</f>
        <v/>
      </c>
      <c r="D205" t="str">
        <f>PLANURI!BA647</f>
        <v/>
      </c>
      <c r="E205" t="str">
        <f>PLANURI!BB647</f>
        <v/>
      </c>
      <c r="F205" t="str">
        <f>PLANURI!BC647</f>
        <v/>
      </c>
      <c r="G205" t="str">
        <f>PLANURI!BD647</f>
        <v/>
      </c>
      <c r="H205" t="str">
        <f>PLANURI!BE647</f>
        <v/>
      </c>
      <c r="I205" t="str">
        <f>PLANURI!BF647</f>
        <v/>
      </c>
      <c r="J205" t="str">
        <f>PLANURI!BG647</f>
        <v/>
      </c>
      <c r="K205" t="str">
        <f>PLANURI!BH647</f>
        <v/>
      </c>
      <c r="L205" t="str">
        <f>PLANURI!BI647</f>
        <v/>
      </c>
      <c r="M205" t="str">
        <f>PLANURI!BJ647</f>
        <v/>
      </c>
      <c r="N205">
        <f>PLANURI!BK647</f>
        <v>0</v>
      </c>
      <c r="O205">
        <f>PLANURI!BL647</f>
        <v>0</v>
      </c>
      <c r="P205">
        <f>PLANURI!BM647</f>
        <v>0</v>
      </c>
      <c r="Q205">
        <f>PLANURI!BN647</f>
        <v>0</v>
      </c>
      <c r="R205">
        <f>PLANURI!BO647</f>
        <v>0</v>
      </c>
      <c r="S205">
        <f>PLANURI!BP647</f>
        <v>0</v>
      </c>
      <c r="T205" t="str">
        <f>PLANURI!BQ647</f>
        <v/>
      </c>
      <c r="U205" t="str">
        <f>PLANURI!BR647</f>
        <v/>
      </c>
      <c r="V205" t="str">
        <f>PLANURI!BS647</f>
        <v/>
      </c>
      <c r="W205" t="str">
        <f>PLANURI!BT647</f>
        <v/>
      </c>
      <c r="X205" t="str">
        <f>PLANURI!BU647</f>
        <v/>
      </c>
      <c r="Y205" t="str">
        <f>PLANURI!BV647</f>
        <v/>
      </c>
      <c r="Z205" t="str">
        <f>PLANURI!A$4</f>
        <v>Facultatea AUTOMATICĂ ȘI CALCULATOARE</v>
      </c>
      <c r="AA205" t="str">
        <f>PLANURI!H$6</f>
        <v>ŞTIINŢE INGINEREŞTI</v>
      </c>
      <c r="AB205">
        <f>PLANURI!C$12</f>
        <v>220</v>
      </c>
      <c r="AC205" t="str">
        <f>PLANURI!H$9</f>
        <v>AUTOMATICĂ ȘI INFORMATICĂ APLICATĂ</v>
      </c>
      <c r="AD205">
        <f>PLANURI!A$12</f>
        <v>20</v>
      </c>
      <c r="AE205">
        <f>PLANURI!B$12</f>
        <v>60</v>
      </c>
      <c r="AF205">
        <f>PLANURI!D$12</f>
        <v>10</v>
      </c>
      <c r="AG205" t="str">
        <f>PLANURI!BW647</f>
        <v/>
      </c>
    </row>
    <row r="206" spans="1:33" x14ac:dyDescent="0.25">
      <c r="A206" t="str">
        <f>PLANURI!AX648</f>
        <v/>
      </c>
      <c r="B206">
        <f>PLANURI!AY648</f>
        <v>23</v>
      </c>
      <c r="C206" t="str">
        <f>PLANURI!AZ648</f>
        <v/>
      </c>
      <c r="D206" t="str">
        <f>PLANURI!BA648</f>
        <v/>
      </c>
      <c r="E206" t="str">
        <f>PLANURI!BB648</f>
        <v/>
      </c>
      <c r="F206" t="str">
        <f>PLANURI!BC648</f>
        <v/>
      </c>
      <c r="G206" t="str">
        <f>PLANURI!BD648</f>
        <v/>
      </c>
      <c r="H206">
        <f>PLANURI!WL648</f>
        <v>0</v>
      </c>
      <c r="I206" t="str">
        <f>PLANURI!BF648</f>
        <v/>
      </c>
      <c r="J206" t="str">
        <f>PLANURI!BG648</f>
        <v/>
      </c>
      <c r="K206" t="str">
        <f>PLANURI!BH648</f>
        <v/>
      </c>
      <c r="L206" t="str">
        <f>PLANURI!BI648</f>
        <v/>
      </c>
      <c r="M206" t="str">
        <f>PLANURI!BJ648</f>
        <v/>
      </c>
      <c r="N206">
        <f>PLANURI!BK648</f>
        <v>0</v>
      </c>
      <c r="O206">
        <f>PLANURI!BL648</f>
        <v>0</v>
      </c>
      <c r="P206">
        <f>PLANURI!BM648</f>
        <v>0</v>
      </c>
      <c r="Q206">
        <f>PLANURI!BN648</f>
        <v>0</v>
      </c>
      <c r="R206">
        <f>PLANURI!BO648</f>
        <v>0</v>
      </c>
      <c r="S206">
        <f>PLANURI!BP648</f>
        <v>0</v>
      </c>
      <c r="T206" t="str">
        <f>PLANURI!BQ648</f>
        <v/>
      </c>
      <c r="U206" t="str">
        <f>PLANURI!BR648</f>
        <v/>
      </c>
      <c r="V206" t="str">
        <f>PLANURI!BS648</f>
        <v/>
      </c>
      <c r="W206" t="str">
        <f>PLANURI!BT648</f>
        <v/>
      </c>
      <c r="X206" t="str">
        <f>PLANURI!BU648</f>
        <v/>
      </c>
      <c r="Y206" t="str">
        <f>PLANURI!BV648</f>
        <v/>
      </c>
      <c r="Z206" t="str">
        <f>PLANURI!A$4</f>
        <v>Facultatea AUTOMATICĂ ȘI CALCULATOARE</v>
      </c>
      <c r="AA206" t="str">
        <f>PLANURI!H$6</f>
        <v>ŞTIINŢE INGINEREŞTI</v>
      </c>
      <c r="AB206">
        <f>PLANURI!C$12</f>
        <v>220</v>
      </c>
      <c r="AC206" t="str">
        <f>PLANURI!H$9</f>
        <v>AUTOMATICĂ ȘI INFORMATICĂ APLICATĂ</v>
      </c>
      <c r="AD206">
        <f>PLANURI!A$12</f>
        <v>20</v>
      </c>
      <c r="AE206">
        <f>PLANURI!B$12</f>
        <v>60</v>
      </c>
      <c r="AF206">
        <f>PLANURI!D$12</f>
        <v>10</v>
      </c>
      <c r="AG206" t="str">
        <f>PLANURI!BW648</f>
        <v/>
      </c>
    </row>
    <row r="207" spans="1:33" x14ac:dyDescent="0.25">
      <c r="A207" t="str">
        <f>PLANURI!AX649</f>
        <v/>
      </c>
      <c r="B207">
        <f>PLANURI!AY649</f>
        <v>24</v>
      </c>
      <c r="C207" t="str">
        <f>PLANURI!AZ649</f>
        <v/>
      </c>
      <c r="D207" t="str">
        <f>PLANURI!BA649</f>
        <v/>
      </c>
      <c r="E207" t="str">
        <f>PLANURI!BB649</f>
        <v/>
      </c>
      <c r="F207" t="str">
        <f>PLANURI!BC649</f>
        <v/>
      </c>
      <c r="G207" t="str">
        <f>PLANURI!BD649</f>
        <v/>
      </c>
      <c r="H207" t="str">
        <f>PLANURI!BE649</f>
        <v/>
      </c>
      <c r="I207" t="str">
        <f>PLANURI!BF649</f>
        <v/>
      </c>
      <c r="J207" t="str">
        <f>PLANURI!BG649</f>
        <v/>
      </c>
      <c r="K207" t="str">
        <f>PLANURI!BH649</f>
        <v/>
      </c>
      <c r="L207" t="str">
        <f>PLANURI!BI649</f>
        <v/>
      </c>
      <c r="M207" t="str">
        <f>PLANURI!BJ649</f>
        <v/>
      </c>
      <c r="N207">
        <f>PLANURI!BK649</f>
        <v>0</v>
      </c>
      <c r="O207">
        <f>PLANURI!BL649</f>
        <v>0</v>
      </c>
      <c r="P207">
        <f>PLANURI!BM649</f>
        <v>0</v>
      </c>
      <c r="Q207">
        <f>PLANURI!BN649</f>
        <v>0</v>
      </c>
      <c r="R207">
        <f>PLANURI!BO649</f>
        <v>0</v>
      </c>
      <c r="S207">
        <f>PLANURI!BP649</f>
        <v>0</v>
      </c>
      <c r="T207" t="str">
        <f>PLANURI!BQ649</f>
        <v/>
      </c>
      <c r="U207" t="str">
        <f>PLANURI!BR649</f>
        <v/>
      </c>
      <c r="V207" t="str">
        <f>PLANURI!BS649</f>
        <v/>
      </c>
      <c r="W207" t="str">
        <f>PLANURI!BT649</f>
        <v/>
      </c>
      <c r="X207" t="str">
        <f>PLANURI!BU649</f>
        <v/>
      </c>
      <c r="Y207" t="str">
        <f>PLANURI!BV649</f>
        <v/>
      </c>
      <c r="Z207" t="str">
        <f>PLANURI!A$4</f>
        <v>Facultatea AUTOMATICĂ ȘI CALCULATOARE</v>
      </c>
      <c r="AA207" t="str">
        <f>PLANURI!H$6</f>
        <v>ŞTIINŢE INGINEREŞTI</v>
      </c>
      <c r="AB207">
        <f>PLANURI!C$12</f>
        <v>220</v>
      </c>
      <c r="AC207" t="str">
        <f>PLANURI!H$9</f>
        <v>AUTOMATICĂ ȘI INFORMATICĂ APLICATĂ</v>
      </c>
      <c r="AD207">
        <f>PLANURI!A$12</f>
        <v>20</v>
      </c>
      <c r="AE207">
        <f>PLANURI!B$12</f>
        <v>60</v>
      </c>
      <c r="AF207">
        <f>PLANURI!D$12</f>
        <v>10</v>
      </c>
      <c r="AG207" t="str">
        <f>PLANURI!BW649</f>
        <v/>
      </c>
    </row>
    <row r="208" spans="1:33" x14ac:dyDescent="0.25">
      <c r="A208" t="str">
        <f>PLANURI!AX650</f>
        <v/>
      </c>
      <c r="B208">
        <f>PLANURI!AY650</f>
        <v>25</v>
      </c>
      <c r="C208" t="str">
        <f>PLANURI!AZ650</f>
        <v/>
      </c>
      <c r="D208" t="str">
        <f>PLANURI!BA650</f>
        <v/>
      </c>
      <c r="E208" t="str">
        <f>PLANURI!BB650</f>
        <v/>
      </c>
      <c r="F208" t="str">
        <f>PLANURI!BC650</f>
        <v/>
      </c>
      <c r="G208" t="str">
        <f>PLANURI!BD650</f>
        <v/>
      </c>
      <c r="H208">
        <f>PLANURI!WL650</f>
        <v>0</v>
      </c>
      <c r="I208" t="str">
        <f>PLANURI!BF650</f>
        <v/>
      </c>
      <c r="J208" t="str">
        <f>PLANURI!BG650</f>
        <v/>
      </c>
      <c r="K208" t="str">
        <f>PLANURI!BH650</f>
        <v/>
      </c>
      <c r="L208" t="str">
        <f>PLANURI!BI650</f>
        <v/>
      </c>
      <c r="M208" t="str">
        <f>PLANURI!BJ650</f>
        <v/>
      </c>
      <c r="N208">
        <f>PLANURI!BK650</f>
        <v>0</v>
      </c>
      <c r="O208">
        <f>PLANURI!BL650</f>
        <v>0</v>
      </c>
      <c r="P208">
        <f>PLANURI!BM650</f>
        <v>0</v>
      </c>
      <c r="Q208">
        <f>PLANURI!BN650</f>
        <v>0</v>
      </c>
      <c r="R208">
        <f>PLANURI!BO650</f>
        <v>0</v>
      </c>
      <c r="S208">
        <f>PLANURI!BP650</f>
        <v>0</v>
      </c>
      <c r="T208" t="str">
        <f>PLANURI!BQ650</f>
        <v/>
      </c>
      <c r="U208" t="str">
        <f>PLANURI!BR650</f>
        <v/>
      </c>
      <c r="V208" t="str">
        <f>PLANURI!BS650</f>
        <v/>
      </c>
      <c r="W208" t="str">
        <f>PLANURI!BT650</f>
        <v/>
      </c>
      <c r="X208" t="str">
        <f>PLANURI!BU650</f>
        <v/>
      </c>
      <c r="Y208" t="str">
        <f>PLANURI!BV650</f>
        <v/>
      </c>
      <c r="Z208" t="str">
        <f>PLANURI!A$4</f>
        <v>Facultatea AUTOMATICĂ ȘI CALCULATOARE</v>
      </c>
      <c r="AA208" t="str">
        <f>PLANURI!H$6</f>
        <v>ŞTIINŢE INGINEREŞTI</v>
      </c>
      <c r="AB208">
        <f>PLANURI!C$12</f>
        <v>220</v>
      </c>
      <c r="AC208" t="str">
        <f>PLANURI!H$9</f>
        <v>AUTOMATICĂ ȘI INFORMATICĂ APLICATĂ</v>
      </c>
      <c r="AD208">
        <f>PLANURI!A$12</f>
        <v>20</v>
      </c>
      <c r="AE208">
        <f>PLANURI!B$12</f>
        <v>60</v>
      </c>
      <c r="AF208">
        <f>PLANURI!D$12</f>
        <v>10</v>
      </c>
      <c r="AG208" t="str">
        <f>PLANURI!BW650</f>
        <v/>
      </c>
    </row>
    <row r="209" spans="1:33" x14ac:dyDescent="0.25">
      <c r="A209" t="str">
        <f>PLANURI!AX651</f>
        <v/>
      </c>
      <c r="B209">
        <f>PLANURI!AY651</f>
        <v>26</v>
      </c>
      <c r="C209" t="str">
        <f>PLANURI!AZ651</f>
        <v/>
      </c>
      <c r="D209" t="str">
        <f>PLANURI!BA651</f>
        <v/>
      </c>
      <c r="E209" t="str">
        <f>PLANURI!BB651</f>
        <v/>
      </c>
      <c r="F209" t="str">
        <f>PLANURI!BC651</f>
        <v/>
      </c>
      <c r="G209" t="str">
        <f>PLANURI!BD651</f>
        <v/>
      </c>
      <c r="H209" t="str">
        <f>PLANURI!BE651</f>
        <v/>
      </c>
      <c r="I209" t="str">
        <f>PLANURI!BF651</f>
        <v/>
      </c>
      <c r="J209" t="str">
        <f>PLANURI!BG651</f>
        <v/>
      </c>
      <c r="K209" t="str">
        <f>PLANURI!BH651</f>
        <v/>
      </c>
      <c r="L209" t="str">
        <f>PLANURI!BI651</f>
        <v/>
      </c>
      <c r="M209" t="str">
        <f>PLANURI!BJ651</f>
        <v/>
      </c>
      <c r="N209">
        <f>PLANURI!BK651</f>
        <v>0</v>
      </c>
      <c r="O209">
        <f>PLANURI!BL651</f>
        <v>0</v>
      </c>
      <c r="P209">
        <f>PLANURI!BM651</f>
        <v>0</v>
      </c>
      <c r="Q209">
        <f>PLANURI!BN651</f>
        <v>0</v>
      </c>
      <c r="R209">
        <f>PLANURI!BO651</f>
        <v>0</v>
      </c>
      <c r="S209">
        <f>PLANURI!BP651</f>
        <v>0</v>
      </c>
      <c r="T209" t="str">
        <f>PLANURI!BQ651</f>
        <v/>
      </c>
      <c r="U209" t="str">
        <f>PLANURI!BR651</f>
        <v/>
      </c>
      <c r="V209" t="str">
        <f>PLANURI!BS651</f>
        <v/>
      </c>
      <c r="W209" t="str">
        <f>PLANURI!BT651</f>
        <v/>
      </c>
      <c r="X209" t="str">
        <f>PLANURI!BU651</f>
        <v/>
      </c>
      <c r="Y209" t="str">
        <f>PLANURI!BV651</f>
        <v/>
      </c>
      <c r="Z209" t="str">
        <f>PLANURI!A$4</f>
        <v>Facultatea AUTOMATICĂ ȘI CALCULATOARE</v>
      </c>
      <c r="AA209" t="str">
        <f>PLANURI!H$6</f>
        <v>ŞTIINŢE INGINEREŞTI</v>
      </c>
      <c r="AB209">
        <f>PLANURI!C$12</f>
        <v>220</v>
      </c>
      <c r="AC209" t="str">
        <f>PLANURI!H$9</f>
        <v>AUTOMATICĂ ȘI INFORMATICĂ APLICATĂ</v>
      </c>
      <c r="AD209">
        <f>PLANURI!A$12</f>
        <v>20</v>
      </c>
      <c r="AE209">
        <f>PLANURI!B$12</f>
        <v>60</v>
      </c>
      <c r="AF209">
        <f>PLANURI!D$12</f>
        <v>10</v>
      </c>
      <c r="AG209" t="str">
        <f>PLANURI!BW651</f>
        <v/>
      </c>
    </row>
    <row r="210" spans="1:33" x14ac:dyDescent="0.25">
      <c r="A210" t="str">
        <f>PLANURI!AX652</f>
        <v>Semestrul 7</v>
      </c>
      <c r="B210">
        <f>PLANURI!AY652</f>
        <v>0</v>
      </c>
      <c r="C210">
        <f>PLANURI!AZ652</f>
        <v>0</v>
      </c>
      <c r="D210">
        <f>PLANURI!BA652</f>
        <v>0</v>
      </c>
      <c r="E210">
        <f>PLANURI!BB652</f>
        <v>0</v>
      </c>
      <c r="F210">
        <f>PLANURI!BC652</f>
        <v>0</v>
      </c>
      <c r="G210">
        <f>PLANURI!BD652</f>
        <v>0</v>
      </c>
      <c r="H210">
        <f>PLANURI!WL652</f>
        <v>0</v>
      </c>
      <c r="I210">
        <f>PLANURI!BF652</f>
        <v>0</v>
      </c>
      <c r="J210">
        <f>PLANURI!BG652</f>
        <v>0</v>
      </c>
      <c r="K210">
        <f>PLANURI!BH652</f>
        <v>0</v>
      </c>
      <c r="L210">
        <f>PLANURI!BI652</f>
        <v>0</v>
      </c>
      <c r="M210">
        <f>PLANURI!BJ652</f>
        <v>0</v>
      </c>
      <c r="N210">
        <f>PLANURI!BK652</f>
        <v>0</v>
      </c>
      <c r="O210">
        <f>PLANURI!BL652</f>
        <v>0</v>
      </c>
      <c r="P210">
        <f>PLANURI!BM652</f>
        <v>0</v>
      </c>
      <c r="Q210">
        <f>PLANURI!BN652</f>
        <v>0</v>
      </c>
      <c r="R210">
        <f>PLANURI!BO652</f>
        <v>0</v>
      </c>
      <c r="S210">
        <f>PLANURI!BP652</f>
        <v>0</v>
      </c>
      <c r="T210">
        <f>PLANURI!BQ652</f>
        <v>0</v>
      </c>
      <c r="U210">
        <f>PLANURI!BR652</f>
        <v>0</v>
      </c>
      <c r="V210">
        <f>PLANURI!BS652</f>
        <v>0</v>
      </c>
      <c r="W210">
        <f>PLANURI!BT652</f>
        <v>0</v>
      </c>
      <c r="X210">
        <f>PLANURI!BU652</f>
        <v>0</v>
      </c>
      <c r="Y210">
        <f>PLANURI!BV652</f>
        <v>0</v>
      </c>
      <c r="Z210" t="str">
        <f>PLANURI!A$4</f>
        <v>Facultatea AUTOMATICĂ ȘI CALCULATOARE</v>
      </c>
      <c r="AA210" t="str">
        <f>PLANURI!H$6</f>
        <v>ŞTIINŢE INGINEREŞTI</v>
      </c>
      <c r="AB210">
        <f>PLANURI!C$12</f>
        <v>220</v>
      </c>
      <c r="AC210" t="str">
        <f>PLANURI!H$9</f>
        <v>AUTOMATICĂ ȘI INFORMATICĂ APLICATĂ</v>
      </c>
      <c r="AD210">
        <f>PLANURI!A$12</f>
        <v>20</v>
      </c>
      <c r="AE210">
        <f>PLANURI!B$12</f>
        <v>60</v>
      </c>
      <c r="AF210">
        <f>PLANURI!D$12</f>
        <v>10</v>
      </c>
      <c r="AG210" t="str">
        <f>PLANURI!BW652</f>
        <v/>
      </c>
    </row>
    <row r="211" spans="1:33" x14ac:dyDescent="0.25">
      <c r="A211" t="str">
        <f>PLANURI!AX653</f>
        <v>L021.23.07.S1-01</v>
      </c>
      <c r="B211">
        <f>PLANURI!AY653</f>
        <v>1</v>
      </c>
      <c r="C211" t="str">
        <f>PLANURI!AZ653</f>
        <v>Disciplină opțională 5 A sau IA 
Instrumentație virtuală (Set A.4.1)</v>
      </c>
      <c r="D211">
        <f>PLANURI!BA653</f>
        <v>4</v>
      </c>
      <c r="E211" t="str">
        <f>PLANURI!BB653</f>
        <v>7</v>
      </c>
      <c r="F211" t="str">
        <f>PLANURI!BC653</f>
        <v>D</v>
      </c>
      <c r="G211" t="str">
        <f>PLANURI!BD653</f>
        <v>DO</v>
      </c>
      <c r="H211">
        <f>PLANURI!BE653</f>
        <v>2</v>
      </c>
      <c r="I211">
        <f>PLANURI!BF653</f>
        <v>2</v>
      </c>
      <c r="J211">
        <f>PLANURI!BG653</f>
        <v>4</v>
      </c>
      <c r="K211">
        <f>PLANURI!BH653</f>
        <v>28</v>
      </c>
      <c r="L211">
        <f>PLANURI!BI653</f>
        <v>28</v>
      </c>
      <c r="M211">
        <f>PLANURI!BJ653</f>
        <v>56</v>
      </c>
      <c r="N211">
        <f>PLANURI!BK653</f>
        <v>0</v>
      </c>
      <c r="O211">
        <f>PLANURI!BL653</f>
        <v>0</v>
      </c>
      <c r="P211">
        <f>PLANURI!BM653</f>
        <v>0</v>
      </c>
      <c r="Q211">
        <f>PLANURI!BN653</f>
        <v>0</v>
      </c>
      <c r="R211">
        <f>PLANURI!BO653</f>
        <v>0</v>
      </c>
      <c r="S211">
        <f>PLANURI!BP653</f>
        <v>0</v>
      </c>
      <c r="T211">
        <f>PLANURI!BQ653</f>
        <v>3.1</v>
      </c>
      <c r="U211">
        <f>PLANURI!BR653</f>
        <v>44</v>
      </c>
      <c r="V211">
        <f>PLANURI!BS653</f>
        <v>4</v>
      </c>
      <c r="W211" t="str">
        <f>PLANURI!BT653</f>
        <v>DS</v>
      </c>
      <c r="X211">
        <f>PLANURI!BU653</f>
        <v>7.1</v>
      </c>
      <c r="Y211">
        <f>PLANURI!BV653</f>
        <v>100</v>
      </c>
      <c r="Z211" t="str">
        <f>PLANURI!A$4</f>
        <v>Facultatea AUTOMATICĂ ȘI CALCULATOARE</v>
      </c>
      <c r="AA211" t="str">
        <f>PLANURI!H$6</f>
        <v>ŞTIINŢE INGINEREŞTI</v>
      </c>
      <c r="AB211">
        <f>PLANURI!C$12</f>
        <v>220</v>
      </c>
      <c r="AC211" t="str">
        <f>PLANURI!H$9</f>
        <v>AUTOMATICĂ ȘI INFORMATICĂ APLICATĂ</v>
      </c>
      <c r="AD211">
        <f>PLANURI!A$12</f>
        <v>20</v>
      </c>
      <c r="AE211">
        <f>PLANURI!B$12</f>
        <v>60</v>
      </c>
      <c r="AF211">
        <f>PLANURI!D$12</f>
        <v>10</v>
      </c>
      <c r="AG211" t="str">
        <f>PLANURI!BW653</f>
        <v>2026</v>
      </c>
    </row>
    <row r="212" spans="1:33" x14ac:dyDescent="0.25">
      <c r="A212" t="str">
        <f>PLANURI!AX654</f>
        <v>L021.23.07.S1-02</v>
      </c>
      <c r="B212">
        <f>PLANURI!AY654</f>
        <v>2</v>
      </c>
      <c r="C212" t="str">
        <f>PLANURI!AZ654</f>
        <v>Disciplină opțională 6 A sau IA 
Comunicații de date (Set A.4.1)</v>
      </c>
      <c r="D212">
        <f>PLANURI!BA654</f>
        <v>4</v>
      </c>
      <c r="E212" t="str">
        <f>PLANURI!BB654</f>
        <v>7</v>
      </c>
      <c r="F212" t="str">
        <f>PLANURI!BC654</f>
        <v>D</v>
      </c>
      <c r="G212" t="str">
        <f>PLANURI!BD654</f>
        <v>DO</v>
      </c>
      <c r="H212">
        <f>PLANURI!WL654</f>
        <v>0</v>
      </c>
      <c r="I212">
        <f>PLANURI!BF654</f>
        <v>2</v>
      </c>
      <c r="J212">
        <f>PLANURI!BG654</f>
        <v>4</v>
      </c>
      <c r="K212">
        <f>PLANURI!BH654</f>
        <v>28</v>
      </c>
      <c r="L212">
        <f>PLANURI!BI654</f>
        <v>28</v>
      </c>
      <c r="M212">
        <f>PLANURI!BJ654</f>
        <v>56</v>
      </c>
      <c r="N212">
        <f>PLANURI!BK654</f>
        <v>0</v>
      </c>
      <c r="O212">
        <f>PLANURI!BL654</f>
        <v>0</v>
      </c>
      <c r="P212">
        <f>PLANURI!BM654</f>
        <v>0</v>
      </c>
      <c r="Q212">
        <f>PLANURI!BN654</f>
        <v>0</v>
      </c>
      <c r="R212">
        <f>PLANURI!BO654</f>
        <v>0</v>
      </c>
      <c r="S212">
        <f>PLANURI!BP654</f>
        <v>0</v>
      </c>
      <c r="T212">
        <f>PLANURI!BQ654</f>
        <v>3.1</v>
      </c>
      <c r="U212">
        <f>PLANURI!BR654</f>
        <v>44</v>
      </c>
      <c r="V212">
        <f>PLANURI!BS654</f>
        <v>4</v>
      </c>
      <c r="W212" t="str">
        <f>PLANURI!BT654</f>
        <v>DS</v>
      </c>
      <c r="X212">
        <f>PLANURI!BU654</f>
        <v>7.1</v>
      </c>
      <c r="Y212">
        <f>PLANURI!BV654</f>
        <v>100</v>
      </c>
      <c r="Z212" t="str">
        <f>PLANURI!A$4</f>
        <v>Facultatea AUTOMATICĂ ȘI CALCULATOARE</v>
      </c>
      <c r="AA212" t="str">
        <f>PLANURI!H$6</f>
        <v>ŞTIINŢE INGINEREŞTI</v>
      </c>
      <c r="AB212">
        <f>PLANURI!C$12</f>
        <v>220</v>
      </c>
      <c r="AC212" t="str">
        <f>PLANURI!H$9</f>
        <v>AUTOMATICĂ ȘI INFORMATICĂ APLICATĂ</v>
      </c>
      <c r="AD212">
        <f>PLANURI!A$12</f>
        <v>20</v>
      </c>
      <c r="AE212">
        <f>PLANURI!B$12</f>
        <v>60</v>
      </c>
      <c r="AF212">
        <f>PLANURI!D$12</f>
        <v>10</v>
      </c>
      <c r="AG212" t="str">
        <f>PLANURI!BW654</f>
        <v>2026</v>
      </c>
    </row>
    <row r="213" spans="1:33" x14ac:dyDescent="0.25">
      <c r="A213" t="str">
        <f>PLANURI!AX655</f>
        <v>L021.23.07.S1-03</v>
      </c>
      <c r="B213">
        <f>PLANURI!AY655</f>
        <v>3</v>
      </c>
      <c r="C213" t="str">
        <f>PLANURI!AZ655</f>
        <v>Disciplină opțională 5 A sau IA 
Proiectarea sistemelor software complexe (Set IA.4.1)</v>
      </c>
      <c r="D213">
        <f>PLANURI!BA655</f>
        <v>4</v>
      </c>
      <c r="E213" t="str">
        <f>PLANURI!BB655</f>
        <v>7</v>
      </c>
      <c r="F213" t="str">
        <f>PLANURI!BC655</f>
        <v>D</v>
      </c>
      <c r="G213" t="str">
        <f>PLANURI!BD655</f>
        <v>DO</v>
      </c>
      <c r="H213">
        <f>PLANURI!BE655</f>
        <v>2</v>
      </c>
      <c r="I213">
        <f>PLANURI!BF655</f>
        <v>2</v>
      </c>
      <c r="J213">
        <f>PLANURI!BG655</f>
        <v>4</v>
      </c>
      <c r="K213">
        <f>PLANURI!BH655</f>
        <v>28</v>
      </c>
      <c r="L213">
        <f>PLANURI!BI655</f>
        <v>28</v>
      </c>
      <c r="M213">
        <f>PLANURI!BJ655</f>
        <v>56</v>
      </c>
      <c r="N213">
        <f>PLANURI!BK655</f>
        <v>0</v>
      </c>
      <c r="O213">
        <f>PLANURI!BL655</f>
        <v>0</v>
      </c>
      <c r="P213">
        <f>PLANURI!BM655</f>
        <v>0</v>
      </c>
      <c r="Q213">
        <f>PLANURI!BN655</f>
        <v>0</v>
      </c>
      <c r="R213">
        <f>PLANURI!BO655</f>
        <v>0</v>
      </c>
      <c r="S213">
        <f>PLANURI!BP655</f>
        <v>0</v>
      </c>
      <c r="T213">
        <f>PLANURI!BQ655</f>
        <v>3.1</v>
      </c>
      <c r="U213">
        <f>PLANURI!BR655</f>
        <v>44</v>
      </c>
      <c r="V213">
        <f>PLANURI!BS655</f>
        <v>4</v>
      </c>
      <c r="W213" t="str">
        <f>PLANURI!BT655</f>
        <v>DS</v>
      </c>
      <c r="X213">
        <f>PLANURI!BU655</f>
        <v>7.1</v>
      </c>
      <c r="Y213">
        <f>PLANURI!BV655</f>
        <v>100</v>
      </c>
      <c r="Z213" t="str">
        <f>PLANURI!A$4</f>
        <v>Facultatea AUTOMATICĂ ȘI CALCULATOARE</v>
      </c>
      <c r="AA213" t="str">
        <f>PLANURI!H$6</f>
        <v>ŞTIINŢE INGINEREŞTI</v>
      </c>
      <c r="AB213">
        <f>PLANURI!C$12</f>
        <v>220</v>
      </c>
      <c r="AC213" t="str">
        <f>PLANURI!H$9</f>
        <v>AUTOMATICĂ ȘI INFORMATICĂ APLICATĂ</v>
      </c>
      <c r="AD213">
        <f>PLANURI!A$12</f>
        <v>20</v>
      </c>
      <c r="AE213">
        <f>PLANURI!B$12</f>
        <v>60</v>
      </c>
      <c r="AF213">
        <f>PLANURI!D$12</f>
        <v>10</v>
      </c>
      <c r="AG213" t="str">
        <f>PLANURI!BW655</f>
        <v>2026</v>
      </c>
    </row>
    <row r="214" spans="1:33" x14ac:dyDescent="0.25">
      <c r="A214" t="str">
        <f>PLANURI!AX656</f>
        <v>L021.23.07.S1-04</v>
      </c>
      <c r="B214">
        <f>PLANURI!AY656</f>
        <v>4</v>
      </c>
      <c r="C214" t="str">
        <f>PLANURI!AZ656</f>
        <v>Disciplină opțională 6 A sau IA 
Testarea aplicațiilor software (Set IA.4.1)</v>
      </c>
      <c r="D214">
        <f>PLANURI!BA656</f>
        <v>4</v>
      </c>
      <c r="E214" t="str">
        <f>PLANURI!BB656</f>
        <v>7</v>
      </c>
      <c r="F214" t="str">
        <f>PLANURI!BC656</f>
        <v>D</v>
      </c>
      <c r="G214" t="str">
        <f>PLANURI!BD656</f>
        <v>DO</v>
      </c>
      <c r="H214">
        <f>PLANURI!WL656</f>
        <v>0</v>
      </c>
      <c r="I214">
        <f>PLANURI!BF656</f>
        <v>2</v>
      </c>
      <c r="J214">
        <f>PLANURI!BG656</f>
        <v>4</v>
      </c>
      <c r="K214">
        <f>PLANURI!BH656</f>
        <v>28</v>
      </c>
      <c r="L214">
        <f>PLANURI!BI656</f>
        <v>28</v>
      </c>
      <c r="M214">
        <f>PLANURI!BJ656</f>
        <v>56</v>
      </c>
      <c r="N214">
        <f>PLANURI!BK656</f>
        <v>0</v>
      </c>
      <c r="O214">
        <f>PLANURI!BL656</f>
        <v>0</v>
      </c>
      <c r="P214">
        <f>PLANURI!BM656</f>
        <v>0</v>
      </c>
      <c r="Q214">
        <f>PLANURI!BN656</f>
        <v>0</v>
      </c>
      <c r="R214">
        <f>PLANURI!BO656</f>
        <v>0</v>
      </c>
      <c r="S214">
        <f>PLANURI!BP656</f>
        <v>0</v>
      </c>
      <c r="T214">
        <f>PLANURI!BQ656</f>
        <v>3.1</v>
      </c>
      <c r="U214">
        <f>PLANURI!BR656</f>
        <v>44</v>
      </c>
      <c r="V214">
        <f>PLANURI!BS656</f>
        <v>4</v>
      </c>
      <c r="W214" t="str">
        <f>PLANURI!BT656</f>
        <v>DS</v>
      </c>
      <c r="X214">
        <f>PLANURI!BU656</f>
        <v>7.1</v>
      </c>
      <c r="Y214">
        <f>PLANURI!BV656</f>
        <v>100</v>
      </c>
      <c r="Z214" t="str">
        <f>PLANURI!A$4</f>
        <v>Facultatea AUTOMATICĂ ȘI CALCULATOARE</v>
      </c>
      <c r="AA214" t="str">
        <f>PLANURI!H$6</f>
        <v>ŞTIINŢE INGINEREŞTI</v>
      </c>
      <c r="AB214">
        <f>PLANURI!C$12</f>
        <v>220</v>
      </c>
      <c r="AC214" t="str">
        <f>PLANURI!H$9</f>
        <v>AUTOMATICĂ ȘI INFORMATICĂ APLICATĂ</v>
      </c>
      <c r="AD214">
        <f>PLANURI!A$12</f>
        <v>20</v>
      </c>
      <c r="AE214">
        <f>PLANURI!B$12</f>
        <v>60</v>
      </c>
      <c r="AF214">
        <f>PLANURI!D$12</f>
        <v>10</v>
      </c>
      <c r="AG214" t="str">
        <f>PLANURI!BW656</f>
        <v>2026</v>
      </c>
    </row>
    <row r="215" spans="1:33" x14ac:dyDescent="0.25">
      <c r="A215" t="str">
        <f>PLANURI!AX657</f>
        <v>L021.23.07.S1-05</v>
      </c>
      <c r="B215">
        <f>PLANURI!AY657</f>
        <v>5</v>
      </c>
      <c r="C215" t="str">
        <f>PLANURI!AZ657</f>
        <v>Disciplină opțională 7-10
Mașini electrice și acționări (Set AIA.4.1)</v>
      </c>
      <c r="D215">
        <f>PLANURI!BA657</f>
        <v>4</v>
      </c>
      <c r="E215" t="str">
        <f>PLANURI!BB657</f>
        <v>7</v>
      </c>
      <c r="F215" t="str">
        <f>PLANURI!BC657</f>
        <v>E</v>
      </c>
      <c r="G215" t="str">
        <f>PLANURI!BD657</f>
        <v>DO</v>
      </c>
      <c r="H215">
        <f>PLANURI!BE657</f>
        <v>2</v>
      </c>
      <c r="I215">
        <f>PLANURI!BF657</f>
        <v>2</v>
      </c>
      <c r="J215">
        <f>PLANURI!BG657</f>
        <v>4</v>
      </c>
      <c r="K215">
        <f>PLANURI!BH657</f>
        <v>28</v>
      </c>
      <c r="L215">
        <f>PLANURI!BI657</f>
        <v>28</v>
      </c>
      <c r="M215">
        <f>PLANURI!BJ657</f>
        <v>56</v>
      </c>
      <c r="N215">
        <f>PLANURI!BK657</f>
        <v>0</v>
      </c>
      <c r="O215">
        <f>PLANURI!BL657</f>
        <v>0</v>
      </c>
      <c r="P215">
        <f>PLANURI!BM657</f>
        <v>0</v>
      </c>
      <c r="Q215">
        <f>PLANURI!BN657</f>
        <v>0</v>
      </c>
      <c r="R215">
        <f>PLANURI!BO657</f>
        <v>0</v>
      </c>
      <c r="S215">
        <f>PLANURI!BP657</f>
        <v>0</v>
      </c>
      <c r="T215">
        <f>PLANURI!BQ657</f>
        <v>4.9000000000000004</v>
      </c>
      <c r="U215">
        <f>PLANURI!BR657</f>
        <v>69</v>
      </c>
      <c r="V215">
        <f>PLANURI!BS657</f>
        <v>5</v>
      </c>
      <c r="W215" t="str">
        <f>PLANURI!BT657</f>
        <v>DS</v>
      </c>
      <c r="X215">
        <f>PLANURI!BU657</f>
        <v>8.9</v>
      </c>
      <c r="Y215">
        <f>PLANURI!BV657</f>
        <v>125</v>
      </c>
      <c r="Z215" t="str">
        <f>PLANURI!A$4</f>
        <v>Facultatea AUTOMATICĂ ȘI CALCULATOARE</v>
      </c>
      <c r="AA215" t="str">
        <f>PLANURI!H$6</f>
        <v>ŞTIINŢE INGINEREŞTI</v>
      </c>
      <c r="AB215">
        <f>PLANURI!C$12</f>
        <v>220</v>
      </c>
      <c r="AC215" t="str">
        <f>PLANURI!H$9</f>
        <v>AUTOMATICĂ ȘI INFORMATICĂ APLICATĂ</v>
      </c>
      <c r="AD215">
        <f>PLANURI!A$12</f>
        <v>20</v>
      </c>
      <c r="AE215">
        <f>PLANURI!B$12</f>
        <v>60</v>
      </c>
      <c r="AF215">
        <f>PLANURI!D$12</f>
        <v>10</v>
      </c>
      <c r="AG215" t="str">
        <f>PLANURI!BW657</f>
        <v>2026</v>
      </c>
    </row>
    <row r="216" spans="1:33" x14ac:dyDescent="0.25">
      <c r="A216" t="str">
        <f>PLANURI!AX658</f>
        <v>L021.23.07.S1-06</v>
      </c>
      <c r="B216">
        <f>PLANURI!AY658</f>
        <v>6</v>
      </c>
      <c r="C216" t="str">
        <f>PLANURI!AZ658</f>
        <v>Disciplină opțională 7-10
Dezvoltarea aplicațiilor de tip Cloud (Set AIA.4.1)</v>
      </c>
      <c r="D216">
        <f>PLANURI!BA658</f>
        <v>4</v>
      </c>
      <c r="E216" t="str">
        <f>PLANURI!BB658</f>
        <v>7</v>
      </c>
      <c r="F216" t="str">
        <f>PLANURI!BC658</f>
        <v>E</v>
      </c>
      <c r="G216" t="str">
        <f>PLANURI!BD658</f>
        <v>DO</v>
      </c>
      <c r="H216">
        <f>PLANURI!WL658</f>
        <v>0</v>
      </c>
      <c r="I216">
        <f>PLANURI!BF658</f>
        <v>2</v>
      </c>
      <c r="J216">
        <f>PLANURI!BG658</f>
        <v>4</v>
      </c>
      <c r="K216">
        <f>PLANURI!BH658</f>
        <v>28</v>
      </c>
      <c r="L216">
        <f>PLANURI!BI658</f>
        <v>28</v>
      </c>
      <c r="M216">
        <f>PLANURI!BJ658</f>
        <v>56</v>
      </c>
      <c r="N216">
        <f>PLANURI!BK658</f>
        <v>0</v>
      </c>
      <c r="O216">
        <f>PLANURI!BL658</f>
        <v>0</v>
      </c>
      <c r="P216">
        <f>PLANURI!BM658</f>
        <v>0</v>
      </c>
      <c r="Q216">
        <f>PLANURI!BN658</f>
        <v>0</v>
      </c>
      <c r="R216">
        <f>PLANURI!BO658</f>
        <v>0</v>
      </c>
      <c r="S216">
        <f>PLANURI!BP658</f>
        <v>0</v>
      </c>
      <c r="T216">
        <f>PLANURI!BQ658</f>
        <v>4.9000000000000004</v>
      </c>
      <c r="U216">
        <f>PLANURI!BR658</f>
        <v>69</v>
      </c>
      <c r="V216">
        <f>PLANURI!BS658</f>
        <v>5</v>
      </c>
      <c r="W216" t="str">
        <f>PLANURI!BT658</f>
        <v>DS</v>
      </c>
      <c r="X216">
        <f>PLANURI!BU658</f>
        <v>8.9</v>
      </c>
      <c r="Y216">
        <f>PLANURI!BV658</f>
        <v>125</v>
      </c>
      <c r="Z216" t="str">
        <f>PLANURI!A$4</f>
        <v>Facultatea AUTOMATICĂ ȘI CALCULATOARE</v>
      </c>
      <c r="AA216" t="str">
        <f>PLANURI!H$6</f>
        <v>ŞTIINŢE INGINEREŞTI</v>
      </c>
      <c r="AB216">
        <f>PLANURI!C$12</f>
        <v>220</v>
      </c>
      <c r="AC216" t="str">
        <f>PLANURI!H$9</f>
        <v>AUTOMATICĂ ȘI INFORMATICĂ APLICATĂ</v>
      </c>
      <c r="AD216">
        <f>PLANURI!A$12</f>
        <v>20</v>
      </c>
      <c r="AE216">
        <f>PLANURI!B$12</f>
        <v>60</v>
      </c>
      <c r="AF216">
        <f>PLANURI!D$12</f>
        <v>10</v>
      </c>
      <c r="AG216" t="str">
        <f>PLANURI!BW658</f>
        <v>2026</v>
      </c>
    </row>
    <row r="217" spans="1:33" x14ac:dyDescent="0.25">
      <c r="A217" t="str">
        <f>PLANURI!AX659</f>
        <v>L021.23.07.S1-07</v>
      </c>
      <c r="B217">
        <f>PLANURI!AY659</f>
        <v>7</v>
      </c>
      <c r="C217" t="str">
        <f>PLANURI!AZ659</f>
        <v>Disciplină opțională 7-10
Sisteme autonome (Set AIA.4.1)</v>
      </c>
      <c r="D217">
        <f>PLANURI!BA659</f>
        <v>4</v>
      </c>
      <c r="E217" t="str">
        <f>PLANURI!BB659</f>
        <v>7</v>
      </c>
      <c r="F217" t="str">
        <f>PLANURI!BC659</f>
        <v>E</v>
      </c>
      <c r="G217" t="str">
        <f>PLANURI!BD659</f>
        <v>DO</v>
      </c>
      <c r="H217">
        <f>PLANURI!BE659</f>
        <v>2</v>
      </c>
      <c r="I217">
        <f>PLANURI!BF659</f>
        <v>2</v>
      </c>
      <c r="J217">
        <f>PLANURI!BG659</f>
        <v>4</v>
      </c>
      <c r="K217">
        <f>PLANURI!BH659</f>
        <v>28</v>
      </c>
      <c r="L217">
        <f>PLANURI!BI659</f>
        <v>28</v>
      </c>
      <c r="M217">
        <f>PLANURI!BJ659</f>
        <v>56</v>
      </c>
      <c r="N217">
        <f>PLANURI!BK659</f>
        <v>0</v>
      </c>
      <c r="O217">
        <f>PLANURI!BL659</f>
        <v>0</v>
      </c>
      <c r="P217">
        <f>PLANURI!BM659</f>
        <v>0</v>
      </c>
      <c r="Q217">
        <f>PLANURI!BN659</f>
        <v>0</v>
      </c>
      <c r="R217">
        <f>PLANURI!BO659</f>
        <v>0</v>
      </c>
      <c r="S217">
        <f>PLANURI!BP659</f>
        <v>0</v>
      </c>
      <c r="T217">
        <f>PLANURI!BQ659</f>
        <v>4.9000000000000004</v>
      </c>
      <c r="U217">
        <f>PLANURI!BR659</f>
        <v>69</v>
      </c>
      <c r="V217">
        <f>PLANURI!BS659</f>
        <v>5</v>
      </c>
      <c r="W217" t="str">
        <f>PLANURI!BT659</f>
        <v>DS</v>
      </c>
      <c r="X217">
        <f>PLANURI!BU659</f>
        <v>8.9</v>
      </c>
      <c r="Y217">
        <f>PLANURI!BV659</f>
        <v>125</v>
      </c>
      <c r="Z217" t="str">
        <f>PLANURI!A$4</f>
        <v>Facultatea AUTOMATICĂ ȘI CALCULATOARE</v>
      </c>
      <c r="AA217" t="str">
        <f>PLANURI!H$6</f>
        <v>ŞTIINŢE INGINEREŞTI</v>
      </c>
      <c r="AB217">
        <f>PLANURI!C$12</f>
        <v>220</v>
      </c>
      <c r="AC217" t="str">
        <f>PLANURI!H$9</f>
        <v>AUTOMATICĂ ȘI INFORMATICĂ APLICATĂ</v>
      </c>
      <c r="AD217">
        <f>PLANURI!A$12</f>
        <v>20</v>
      </c>
      <c r="AE217">
        <f>PLANURI!B$12</f>
        <v>60</v>
      </c>
      <c r="AF217">
        <f>PLANURI!D$12</f>
        <v>10</v>
      </c>
      <c r="AG217" t="str">
        <f>PLANURI!BW659</f>
        <v>2026</v>
      </c>
    </row>
    <row r="218" spans="1:33" x14ac:dyDescent="0.25">
      <c r="A218" t="str">
        <f>PLANURI!AX660</f>
        <v>L021.23.07.S1-08</v>
      </c>
      <c r="B218">
        <f>PLANURI!AY660</f>
        <v>8</v>
      </c>
      <c r="C218" t="str">
        <f>PLANURI!AZ660</f>
        <v>Disciplină opțională 7-10
Conducerea acționărilor electrice, hidraulice și pneumatice
(Set AIA.4.1)</v>
      </c>
      <c r="D218">
        <f>PLANURI!BA660</f>
        <v>4</v>
      </c>
      <c r="E218" t="str">
        <f>PLANURI!BB660</f>
        <v>7</v>
      </c>
      <c r="F218" t="str">
        <f>PLANURI!BC660</f>
        <v>E</v>
      </c>
      <c r="G218" t="str">
        <f>PLANURI!BD660</f>
        <v>DO</v>
      </c>
      <c r="H218">
        <f>PLANURI!WL660</f>
        <v>0</v>
      </c>
      <c r="I218">
        <f>PLANURI!BF660</f>
        <v>2</v>
      </c>
      <c r="J218">
        <f>PLANURI!BG660</f>
        <v>4</v>
      </c>
      <c r="K218">
        <f>PLANURI!BH660</f>
        <v>28</v>
      </c>
      <c r="L218">
        <f>PLANURI!BI660</f>
        <v>28</v>
      </c>
      <c r="M218">
        <f>PLANURI!BJ660</f>
        <v>56</v>
      </c>
      <c r="N218">
        <f>PLANURI!BK660</f>
        <v>0</v>
      </c>
      <c r="O218">
        <f>PLANURI!BL660</f>
        <v>0</v>
      </c>
      <c r="P218">
        <f>PLANURI!BM660</f>
        <v>0</v>
      </c>
      <c r="Q218">
        <f>PLANURI!BN660</f>
        <v>0</v>
      </c>
      <c r="R218">
        <f>PLANURI!BO660</f>
        <v>0</v>
      </c>
      <c r="S218">
        <f>PLANURI!BP660</f>
        <v>0</v>
      </c>
      <c r="T218">
        <f>PLANURI!BQ660</f>
        <v>4.9000000000000004</v>
      </c>
      <c r="U218">
        <f>PLANURI!BR660</f>
        <v>69</v>
      </c>
      <c r="V218">
        <f>PLANURI!BS660</f>
        <v>5</v>
      </c>
      <c r="W218" t="str">
        <f>PLANURI!BT660</f>
        <v>DS</v>
      </c>
      <c r="X218">
        <f>PLANURI!BU660</f>
        <v>8.9</v>
      </c>
      <c r="Y218">
        <f>PLANURI!BV660</f>
        <v>125</v>
      </c>
      <c r="Z218" t="str">
        <f>PLANURI!A$4</f>
        <v>Facultatea AUTOMATICĂ ȘI CALCULATOARE</v>
      </c>
      <c r="AA218" t="str">
        <f>PLANURI!H$6</f>
        <v>ŞTIINŢE INGINEREŞTI</v>
      </c>
      <c r="AB218">
        <f>PLANURI!C$12</f>
        <v>220</v>
      </c>
      <c r="AC218" t="str">
        <f>PLANURI!H$9</f>
        <v>AUTOMATICĂ ȘI INFORMATICĂ APLICATĂ</v>
      </c>
      <c r="AD218">
        <f>PLANURI!A$12</f>
        <v>20</v>
      </c>
      <c r="AE218">
        <f>PLANURI!B$12</f>
        <v>60</v>
      </c>
      <c r="AF218">
        <f>PLANURI!D$12</f>
        <v>10</v>
      </c>
      <c r="AG218" t="str">
        <f>PLANURI!BW660</f>
        <v>2026</v>
      </c>
    </row>
    <row r="219" spans="1:33" x14ac:dyDescent="0.25">
      <c r="A219" t="str">
        <f>PLANURI!AX661</f>
        <v>L021.23.07.S1-09</v>
      </c>
      <c r="B219">
        <f>PLANURI!AY661</f>
        <v>9</v>
      </c>
      <c r="C219" t="str">
        <f>PLANURI!AZ661</f>
        <v>Disciplină opțională 7-10
SCADA - Sisteme de supervizare, conducere și achiziție distribuită (Set AIA.4.1)</v>
      </c>
      <c r="D219">
        <f>PLANURI!BA661</f>
        <v>4</v>
      </c>
      <c r="E219" t="str">
        <f>PLANURI!BB661</f>
        <v>7</v>
      </c>
      <c r="F219" t="str">
        <f>PLANURI!BC661</f>
        <v>E</v>
      </c>
      <c r="G219" t="str">
        <f>PLANURI!BD661</f>
        <v>DO</v>
      </c>
      <c r="H219">
        <f>PLANURI!BE661</f>
        <v>2</v>
      </c>
      <c r="I219">
        <f>PLANURI!BF661</f>
        <v>2</v>
      </c>
      <c r="J219">
        <f>PLANURI!BG661</f>
        <v>4</v>
      </c>
      <c r="K219">
        <f>PLANURI!BH661</f>
        <v>28</v>
      </c>
      <c r="L219">
        <f>PLANURI!BI661</f>
        <v>28</v>
      </c>
      <c r="M219">
        <f>PLANURI!BJ661</f>
        <v>56</v>
      </c>
      <c r="N219">
        <f>PLANURI!BK661</f>
        <v>0</v>
      </c>
      <c r="O219">
        <f>PLANURI!BL661</f>
        <v>0</v>
      </c>
      <c r="P219">
        <f>PLANURI!BM661</f>
        <v>0</v>
      </c>
      <c r="Q219">
        <f>PLANURI!BN661</f>
        <v>0</v>
      </c>
      <c r="R219">
        <f>PLANURI!BO661</f>
        <v>0</v>
      </c>
      <c r="S219">
        <f>PLANURI!BP661</f>
        <v>0</v>
      </c>
      <c r="T219">
        <f>PLANURI!BQ661</f>
        <v>4.9000000000000004</v>
      </c>
      <c r="U219">
        <f>PLANURI!BR661</f>
        <v>69</v>
      </c>
      <c r="V219">
        <f>PLANURI!BS661</f>
        <v>5</v>
      </c>
      <c r="W219" t="str">
        <f>PLANURI!BT661</f>
        <v>DS</v>
      </c>
      <c r="X219">
        <f>PLANURI!BU661</f>
        <v>8.9</v>
      </c>
      <c r="Y219">
        <f>PLANURI!BV661</f>
        <v>125</v>
      </c>
      <c r="Z219" t="str">
        <f>PLANURI!A$4</f>
        <v>Facultatea AUTOMATICĂ ȘI CALCULATOARE</v>
      </c>
      <c r="AA219" t="str">
        <f>PLANURI!H$6</f>
        <v>ŞTIINŢE INGINEREŞTI</v>
      </c>
      <c r="AB219">
        <f>PLANURI!C$12</f>
        <v>220</v>
      </c>
      <c r="AC219" t="str">
        <f>PLANURI!H$9</f>
        <v>AUTOMATICĂ ȘI INFORMATICĂ APLICATĂ</v>
      </c>
      <c r="AD219">
        <f>PLANURI!A$12</f>
        <v>20</v>
      </c>
      <c r="AE219">
        <f>PLANURI!B$12</f>
        <v>60</v>
      </c>
      <c r="AF219">
        <f>PLANURI!D$12</f>
        <v>10</v>
      </c>
      <c r="AG219" t="str">
        <f>PLANURI!BW661</f>
        <v>2026</v>
      </c>
    </row>
    <row r="220" spans="1:33" x14ac:dyDescent="0.25">
      <c r="A220" t="str">
        <f>PLANURI!AX662</f>
        <v>L021.23.07.S1-10</v>
      </c>
      <c r="B220">
        <f>PLANURI!AY662</f>
        <v>10</v>
      </c>
      <c r="C220" t="str">
        <f>PLANURI!AZ662</f>
        <v>Disciplină opțională 7-10  
Sisteme multiprocesor (Set AIA.4.1)</v>
      </c>
      <c r="D220">
        <f>PLANURI!BA662</f>
        <v>4</v>
      </c>
      <c r="E220" t="str">
        <f>PLANURI!BB662</f>
        <v>7</v>
      </c>
      <c r="F220" t="str">
        <f>PLANURI!BC662</f>
        <v>E</v>
      </c>
      <c r="G220" t="str">
        <f>PLANURI!BD662</f>
        <v>DO</v>
      </c>
      <c r="H220">
        <f>PLANURI!WL662</f>
        <v>0</v>
      </c>
      <c r="I220">
        <f>PLANURI!BF662</f>
        <v>2</v>
      </c>
      <c r="J220">
        <f>PLANURI!BG662</f>
        <v>4</v>
      </c>
      <c r="K220">
        <f>PLANURI!BH662</f>
        <v>28</v>
      </c>
      <c r="L220">
        <f>PLANURI!BI662</f>
        <v>28</v>
      </c>
      <c r="M220">
        <f>PLANURI!BJ662</f>
        <v>56</v>
      </c>
      <c r="N220">
        <f>PLANURI!BK662</f>
        <v>0</v>
      </c>
      <c r="O220">
        <f>PLANURI!BL662</f>
        <v>0</v>
      </c>
      <c r="P220">
        <f>PLANURI!BM662</f>
        <v>0</v>
      </c>
      <c r="Q220">
        <f>PLANURI!BN662</f>
        <v>0</v>
      </c>
      <c r="R220">
        <f>PLANURI!BO662</f>
        <v>0</v>
      </c>
      <c r="S220">
        <f>PLANURI!BP662</f>
        <v>0</v>
      </c>
      <c r="T220">
        <f>PLANURI!BQ662</f>
        <v>4.9000000000000004</v>
      </c>
      <c r="U220">
        <f>PLANURI!BR662</f>
        <v>69</v>
      </c>
      <c r="V220">
        <f>PLANURI!BS662</f>
        <v>5</v>
      </c>
      <c r="W220" t="str">
        <f>PLANURI!BT662</f>
        <v>DS</v>
      </c>
      <c r="X220">
        <f>PLANURI!BU662</f>
        <v>8.9</v>
      </c>
      <c r="Y220">
        <f>PLANURI!BV662</f>
        <v>125</v>
      </c>
      <c r="Z220" t="str">
        <f>PLANURI!A$4</f>
        <v>Facultatea AUTOMATICĂ ȘI CALCULATOARE</v>
      </c>
      <c r="AA220" t="str">
        <f>PLANURI!H$6</f>
        <v>ŞTIINŢE INGINEREŞTI</v>
      </c>
      <c r="AB220">
        <f>PLANURI!C$12</f>
        <v>220</v>
      </c>
      <c r="AC220" t="str">
        <f>PLANURI!H$9</f>
        <v>AUTOMATICĂ ȘI INFORMATICĂ APLICATĂ</v>
      </c>
      <c r="AD220">
        <f>PLANURI!A$12</f>
        <v>20</v>
      </c>
      <c r="AE220">
        <f>PLANURI!B$12</f>
        <v>60</v>
      </c>
      <c r="AF220">
        <f>PLANURI!D$12</f>
        <v>10</v>
      </c>
      <c r="AG220" t="str">
        <f>PLANURI!BW662</f>
        <v>2026</v>
      </c>
    </row>
    <row r="221" spans="1:33" x14ac:dyDescent="0.25">
      <c r="A221" t="str">
        <f>PLANURI!AX663</f>
        <v>L021.23.07.S1-11</v>
      </c>
      <c r="B221">
        <f>PLANURI!AY663</f>
        <v>11</v>
      </c>
      <c r="C221" t="str">
        <f>PLANURI!AZ663</f>
        <v>Disciplină opțională 7-10  
Elemente de execuție electrice (Set AIA.4.1)</v>
      </c>
      <c r="D221">
        <f>PLANURI!BA663</f>
        <v>4</v>
      </c>
      <c r="E221" t="str">
        <f>PLANURI!BB663</f>
        <v>7</v>
      </c>
      <c r="F221" t="str">
        <f>PLANURI!BC663</f>
        <v>E</v>
      </c>
      <c r="G221" t="str">
        <f>PLANURI!BD663</f>
        <v>DO</v>
      </c>
      <c r="H221">
        <f>PLANURI!BE663</f>
        <v>2</v>
      </c>
      <c r="I221">
        <f>PLANURI!BF663</f>
        <v>2</v>
      </c>
      <c r="J221">
        <f>PLANURI!BG663</f>
        <v>4</v>
      </c>
      <c r="K221">
        <f>PLANURI!BH663</f>
        <v>28</v>
      </c>
      <c r="L221">
        <f>PLANURI!BI663</f>
        <v>28</v>
      </c>
      <c r="M221">
        <f>PLANURI!BJ663</f>
        <v>56</v>
      </c>
      <c r="N221">
        <f>PLANURI!BK663</f>
        <v>0</v>
      </c>
      <c r="O221">
        <f>PLANURI!BL663</f>
        <v>0</v>
      </c>
      <c r="P221">
        <f>PLANURI!BM663</f>
        <v>0</v>
      </c>
      <c r="Q221">
        <f>PLANURI!BN663</f>
        <v>0</v>
      </c>
      <c r="R221">
        <f>PLANURI!BO663</f>
        <v>0</v>
      </c>
      <c r="S221">
        <f>PLANURI!BP663</f>
        <v>0</v>
      </c>
      <c r="T221">
        <f>PLANURI!BQ663</f>
        <v>4.9000000000000004</v>
      </c>
      <c r="U221">
        <f>PLANURI!BR663</f>
        <v>69</v>
      </c>
      <c r="V221">
        <f>PLANURI!BS663</f>
        <v>5</v>
      </c>
      <c r="W221" t="str">
        <f>PLANURI!BT663</f>
        <v>DS</v>
      </c>
      <c r="X221">
        <f>PLANURI!BU663</f>
        <v>8.9</v>
      </c>
      <c r="Y221">
        <f>PLANURI!BV663</f>
        <v>125</v>
      </c>
      <c r="Z221" t="str">
        <f>PLANURI!A$4</f>
        <v>Facultatea AUTOMATICĂ ȘI CALCULATOARE</v>
      </c>
      <c r="AA221" t="str">
        <f>PLANURI!H$6</f>
        <v>ŞTIINŢE INGINEREŞTI</v>
      </c>
      <c r="AB221">
        <f>PLANURI!C$12</f>
        <v>220</v>
      </c>
      <c r="AC221" t="str">
        <f>PLANURI!H$9</f>
        <v>AUTOMATICĂ ȘI INFORMATICĂ APLICATĂ</v>
      </c>
      <c r="AD221">
        <f>PLANURI!A$12</f>
        <v>20</v>
      </c>
      <c r="AE221">
        <f>PLANURI!B$12</f>
        <v>60</v>
      </c>
      <c r="AF221">
        <f>PLANURI!D$12</f>
        <v>10</v>
      </c>
      <c r="AG221" t="str">
        <f>PLANURI!BW663</f>
        <v>2026</v>
      </c>
    </row>
    <row r="222" spans="1:33" x14ac:dyDescent="0.25">
      <c r="A222" t="str">
        <f>PLANURI!AX664</f>
        <v>L021.23.07.S1-12</v>
      </c>
      <c r="B222">
        <f>PLANURI!AY664</f>
        <v>12</v>
      </c>
      <c r="C222" t="str">
        <f>PLANURI!AZ664</f>
        <v>Disciplină opțională 7-10  
Aplicații cu automate programabile (Set AIA.4.1)</v>
      </c>
      <c r="D222">
        <f>PLANURI!BA664</f>
        <v>4</v>
      </c>
      <c r="E222" t="str">
        <f>PLANURI!BB664</f>
        <v>7</v>
      </c>
      <c r="F222" t="str">
        <f>PLANURI!BC664</f>
        <v>E</v>
      </c>
      <c r="G222" t="str">
        <f>PLANURI!BD664</f>
        <v>DO</v>
      </c>
      <c r="H222">
        <f>PLANURI!WL664</f>
        <v>0</v>
      </c>
      <c r="I222">
        <f>PLANURI!BF664</f>
        <v>2</v>
      </c>
      <c r="J222">
        <f>PLANURI!BG664</f>
        <v>4</v>
      </c>
      <c r="K222">
        <f>PLANURI!BH664</f>
        <v>28</v>
      </c>
      <c r="L222">
        <f>PLANURI!BI664</f>
        <v>28</v>
      </c>
      <c r="M222">
        <f>PLANURI!BJ664</f>
        <v>56</v>
      </c>
      <c r="N222">
        <f>PLANURI!BK664</f>
        <v>0</v>
      </c>
      <c r="O222">
        <f>PLANURI!BL664</f>
        <v>0</v>
      </c>
      <c r="P222">
        <f>PLANURI!BM664</f>
        <v>0</v>
      </c>
      <c r="Q222">
        <f>PLANURI!BN664</f>
        <v>0</v>
      </c>
      <c r="R222">
        <f>PLANURI!BO664</f>
        <v>0</v>
      </c>
      <c r="S222">
        <f>PLANURI!BP664</f>
        <v>0</v>
      </c>
      <c r="T222">
        <f>PLANURI!BQ664</f>
        <v>4.9000000000000004</v>
      </c>
      <c r="U222">
        <f>PLANURI!BR664</f>
        <v>69</v>
      </c>
      <c r="V222">
        <f>PLANURI!BS664</f>
        <v>5</v>
      </c>
      <c r="W222" t="str">
        <f>PLANURI!BT664</f>
        <v>DS</v>
      </c>
      <c r="X222">
        <f>PLANURI!BU664</f>
        <v>8.9</v>
      </c>
      <c r="Y222">
        <f>PLANURI!BV664</f>
        <v>125</v>
      </c>
      <c r="Z222" t="str">
        <f>PLANURI!A$4</f>
        <v>Facultatea AUTOMATICĂ ȘI CALCULATOARE</v>
      </c>
      <c r="AA222" t="str">
        <f>PLANURI!H$6</f>
        <v>ŞTIINŢE INGINEREŞTI</v>
      </c>
      <c r="AB222">
        <f>PLANURI!C$12</f>
        <v>220</v>
      </c>
      <c r="AC222" t="str">
        <f>PLANURI!H$9</f>
        <v>AUTOMATICĂ ȘI INFORMATICĂ APLICATĂ</v>
      </c>
      <c r="AD222">
        <f>PLANURI!A$12</f>
        <v>20</v>
      </c>
      <c r="AE222">
        <f>PLANURI!B$12</f>
        <v>60</v>
      </c>
      <c r="AF222">
        <f>PLANURI!D$12</f>
        <v>10</v>
      </c>
      <c r="AG222" t="str">
        <f>PLANURI!BW664</f>
        <v>2026</v>
      </c>
    </row>
    <row r="223" spans="1:33" x14ac:dyDescent="0.25">
      <c r="A223" t="str">
        <f>PLANURI!AX665</f>
        <v>L021.23.07.S1-13</v>
      </c>
      <c r="B223">
        <f>PLANURI!AY665</f>
        <v>13</v>
      </c>
      <c r="C223" t="str">
        <f>PLANURI!AZ665</f>
        <v>Disciplină opțională 7-10  
Robotică (Set AIA.4.1)</v>
      </c>
      <c r="D223">
        <f>PLANURI!BA665</f>
        <v>4</v>
      </c>
      <c r="E223" t="str">
        <f>PLANURI!BB665</f>
        <v>7</v>
      </c>
      <c r="F223" t="str">
        <f>PLANURI!BC665</f>
        <v>E</v>
      </c>
      <c r="G223" t="str">
        <f>PLANURI!BD665</f>
        <v>DO</v>
      </c>
      <c r="H223">
        <f>PLANURI!BE665</f>
        <v>2</v>
      </c>
      <c r="I223">
        <f>PLANURI!BF665</f>
        <v>2</v>
      </c>
      <c r="J223">
        <f>PLANURI!BG665</f>
        <v>4</v>
      </c>
      <c r="K223">
        <f>PLANURI!BH665</f>
        <v>28</v>
      </c>
      <c r="L223">
        <f>PLANURI!BI665</f>
        <v>28</v>
      </c>
      <c r="M223">
        <f>PLANURI!BJ665</f>
        <v>56</v>
      </c>
      <c r="N223">
        <f>PLANURI!BK665</f>
        <v>0</v>
      </c>
      <c r="O223">
        <f>PLANURI!BL665</f>
        <v>0</v>
      </c>
      <c r="P223">
        <f>PLANURI!BM665</f>
        <v>0</v>
      </c>
      <c r="Q223">
        <f>PLANURI!BN665</f>
        <v>0</v>
      </c>
      <c r="R223">
        <f>PLANURI!BO665</f>
        <v>0</v>
      </c>
      <c r="S223">
        <f>PLANURI!BP665</f>
        <v>0</v>
      </c>
      <c r="T223">
        <f>PLANURI!BQ665</f>
        <v>4.9000000000000004</v>
      </c>
      <c r="U223">
        <f>PLANURI!BR665</f>
        <v>69</v>
      </c>
      <c r="V223">
        <f>PLANURI!BS665</f>
        <v>5</v>
      </c>
      <c r="W223" t="str">
        <f>PLANURI!BT665</f>
        <v>DS</v>
      </c>
      <c r="X223">
        <f>PLANURI!BU665</f>
        <v>8.9</v>
      </c>
      <c r="Y223">
        <f>PLANURI!BV665</f>
        <v>125</v>
      </c>
      <c r="Z223" t="str">
        <f>PLANURI!A$4</f>
        <v>Facultatea AUTOMATICĂ ȘI CALCULATOARE</v>
      </c>
      <c r="AA223" t="str">
        <f>PLANURI!H$6</f>
        <v>ŞTIINŢE INGINEREŞTI</v>
      </c>
      <c r="AB223">
        <f>PLANURI!C$12</f>
        <v>220</v>
      </c>
      <c r="AC223" t="str">
        <f>PLANURI!H$9</f>
        <v>AUTOMATICĂ ȘI INFORMATICĂ APLICATĂ</v>
      </c>
      <c r="AD223">
        <f>PLANURI!A$12</f>
        <v>20</v>
      </c>
      <c r="AE223">
        <f>PLANURI!B$12</f>
        <v>60</v>
      </c>
      <c r="AF223">
        <f>PLANURI!D$12</f>
        <v>10</v>
      </c>
      <c r="AG223" t="str">
        <f>PLANURI!BW665</f>
        <v>2026</v>
      </c>
    </row>
    <row r="224" spans="1:33" x14ac:dyDescent="0.25">
      <c r="A224" t="str">
        <f>PLANURI!AX666</f>
        <v>L021.23.07.S1-14</v>
      </c>
      <c r="B224">
        <f>PLANURI!AY666</f>
        <v>14</v>
      </c>
      <c r="C224" t="str">
        <f>PLANURI!AZ666</f>
        <v>Disciplină opțională 7-10
Conducerea asistată de calculator a proceselor de fabricație (Set AIA.4.1)</v>
      </c>
      <c r="D224">
        <f>PLANURI!BA666</f>
        <v>4</v>
      </c>
      <c r="E224" t="str">
        <f>PLANURI!BB666</f>
        <v>7</v>
      </c>
      <c r="F224" t="str">
        <f>PLANURI!BC666</f>
        <v>E</v>
      </c>
      <c r="G224" t="str">
        <f>PLANURI!BD666</f>
        <v>DO</v>
      </c>
      <c r="H224">
        <f>PLANURI!WL666</f>
        <v>0</v>
      </c>
      <c r="I224">
        <f>PLANURI!BF666</f>
        <v>2</v>
      </c>
      <c r="J224">
        <f>PLANURI!BG666</f>
        <v>4</v>
      </c>
      <c r="K224">
        <f>PLANURI!BH666</f>
        <v>28</v>
      </c>
      <c r="L224">
        <f>PLANURI!BI666</f>
        <v>28</v>
      </c>
      <c r="M224">
        <f>PLANURI!BJ666</f>
        <v>56</v>
      </c>
      <c r="N224">
        <f>PLANURI!BK666</f>
        <v>0</v>
      </c>
      <c r="O224">
        <f>PLANURI!BL666</f>
        <v>0</v>
      </c>
      <c r="P224">
        <f>PLANURI!BM666</f>
        <v>0</v>
      </c>
      <c r="Q224">
        <f>PLANURI!BN666</f>
        <v>0</v>
      </c>
      <c r="R224">
        <f>PLANURI!BO666</f>
        <v>0</v>
      </c>
      <c r="S224">
        <f>PLANURI!BP666</f>
        <v>0</v>
      </c>
      <c r="T224">
        <f>PLANURI!BQ666</f>
        <v>4.9000000000000004</v>
      </c>
      <c r="U224">
        <f>PLANURI!BR666</f>
        <v>69</v>
      </c>
      <c r="V224">
        <f>PLANURI!BS666</f>
        <v>5</v>
      </c>
      <c r="W224" t="str">
        <f>PLANURI!BT666</f>
        <v>DS</v>
      </c>
      <c r="X224">
        <f>PLANURI!BU666</f>
        <v>8.9</v>
      </c>
      <c r="Y224">
        <f>PLANURI!BV666</f>
        <v>125</v>
      </c>
      <c r="Z224" t="str">
        <f>PLANURI!A$4</f>
        <v>Facultatea AUTOMATICĂ ȘI CALCULATOARE</v>
      </c>
      <c r="AA224" t="str">
        <f>PLANURI!H$6</f>
        <v>ŞTIINŢE INGINEREŞTI</v>
      </c>
      <c r="AB224">
        <f>PLANURI!C$12</f>
        <v>220</v>
      </c>
      <c r="AC224" t="str">
        <f>PLANURI!H$9</f>
        <v>AUTOMATICĂ ȘI INFORMATICĂ APLICATĂ</v>
      </c>
      <c r="AD224">
        <f>PLANURI!A$12</f>
        <v>20</v>
      </c>
      <c r="AE224">
        <f>PLANURI!B$12</f>
        <v>60</v>
      </c>
      <c r="AF224">
        <f>PLANURI!D$12</f>
        <v>10</v>
      </c>
      <c r="AG224" t="str">
        <f>PLANURI!BW666</f>
        <v>2026</v>
      </c>
    </row>
    <row r="225" spans="1:33" x14ac:dyDescent="0.25">
      <c r="A225" t="str">
        <f>PLANURI!AX667</f>
        <v>L021.23.07.S1-15</v>
      </c>
      <c r="B225">
        <f>PLANURI!AY667</f>
        <v>15</v>
      </c>
      <c r="C225" t="str">
        <f>PLANURI!AZ667</f>
        <v>Disciplină opțională 7-10
Implementarea sistemelor de conducere automată (Set AIA.4.1)</v>
      </c>
      <c r="D225">
        <f>PLANURI!BA667</f>
        <v>4</v>
      </c>
      <c r="E225" t="str">
        <f>PLANURI!BB667</f>
        <v>7</v>
      </c>
      <c r="F225" t="str">
        <f>PLANURI!BC667</f>
        <v>E</v>
      </c>
      <c r="G225" t="str">
        <f>PLANURI!BD667</f>
        <v>DO</v>
      </c>
      <c r="H225">
        <f>PLANURI!BE667</f>
        <v>2</v>
      </c>
      <c r="I225">
        <f>PLANURI!BF667</f>
        <v>2</v>
      </c>
      <c r="J225">
        <f>PLANURI!BG667</f>
        <v>4</v>
      </c>
      <c r="K225">
        <f>PLANURI!BH667</f>
        <v>28</v>
      </c>
      <c r="L225">
        <f>PLANURI!BI667</f>
        <v>28</v>
      </c>
      <c r="M225">
        <f>PLANURI!BJ667</f>
        <v>56</v>
      </c>
      <c r="N225">
        <f>PLANURI!BK667</f>
        <v>0</v>
      </c>
      <c r="O225">
        <f>PLANURI!BL667</f>
        <v>0</v>
      </c>
      <c r="P225">
        <f>PLANURI!BM667</f>
        <v>0</v>
      </c>
      <c r="Q225">
        <f>PLANURI!BN667</f>
        <v>0</v>
      </c>
      <c r="R225">
        <f>PLANURI!BO667</f>
        <v>0</v>
      </c>
      <c r="S225">
        <f>PLANURI!BP667</f>
        <v>0</v>
      </c>
      <c r="T225">
        <f>PLANURI!BQ667</f>
        <v>4.9000000000000004</v>
      </c>
      <c r="U225">
        <f>PLANURI!BR667</f>
        <v>69</v>
      </c>
      <c r="V225">
        <f>PLANURI!BS667</f>
        <v>5</v>
      </c>
      <c r="W225" t="str">
        <f>PLANURI!BT667</f>
        <v>DS</v>
      </c>
      <c r="X225">
        <f>PLANURI!BU667</f>
        <v>8.9</v>
      </c>
      <c r="Y225">
        <f>PLANURI!BV667</f>
        <v>125</v>
      </c>
      <c r="Z225" t="str">
        <f>PLANURI!A$4</f>
        <v>Facultatea AUTOMATICĂ ȘI CALCULATOARE</v>
      </c>
      <c r="AA225" t="str">
        <f>PLANURI!H$6</f>
        <v>ŞTIINŢE INGINEREŞTI</v>
      </c>
      <c r="AB225">
        <f>PLANURI!C$12</f>
        <v>220</v>
      </c>
      <c r="AC225" t="str">
        <f>PLANURI!H$9</f>
        <v>AUTOMATICĂ ȘI INFORMATICĂ APLICATĂ</v>
      </c>
      <c r="AD225">
        <f>PLANURI!A$12</f>
        <v>20</v>
      </c>
      <c r="AE225">
        <f>PLANURI!B$12</f>
        <v>60</v>
      </c>
      <c r="AF225">
        <f>PLANURI!D$12</f>
        <v>10</v>
      </c>
      <c r="AG225" t="str">
        <f>PLANURI!BW667</f>
        <v>2026</v>
      </c>
    </row>
    <row r="226" spans="1:33" x14ac:dyDescent="0.25">
      <c r="A226" t="str">
        <f>PLANURI!AX668</f>
        <v>L021.23.07.S1-16</v>
      </c>
      <c r="B226">
        <f>PLANURI!AY668</f>
        <v>16</v>
      </c>
      <c r="C226" t="str">
        <f>PLANURI!AZ668</f>
        <v>Disciplină opțională 7-10  
Sisteme de achiziții de date (Set AIA.4.1)</v>
      </c>
      <c r="D226">
        <f>PLANURI!BA668</f>
        <v>4</v>
      </c>
      <c r="E226" t="str">
        <f>PLANURI!BB668</f>
        <v>7</v>
      </c>
      <c r="F226" t="str">
        <f>PLANURI!BC668</f>
        <v>E</v>
      </c>
      <c r="G226" t="str">
        <f>PLANURI!BD668</f>
        <v>DO</v>
      </c>
      <c r="H226">
        <f>PLANURI!WL668</f>
        <v>0</v>
      </c>
      <c r="I226">
        <f>PLANURI!BF668</f>
        <v>2</v>
      </c>
      <c r="J226">
        <f>PLANURI!BG668</f>
        <v>4</v>
      </c>
      <c r="K226">
        <f>PLANURI!BH668</f>
        <v>28</v>
      </c>
      <c r="L226">
        <f>PLANURI!BI668</f>
        <v>28</v>
      </c>
      <c r="M226">
        <f>PLANURI!BJ668</f>
        <v>56</v>
      </c>
      <c r="N226">
        <f>PLANURI!BK668</f>
        <v>0</v>
      </c>
      <c r="O226">
        <f>PLANURI!BL668</f>
        <v>0</v>
      </c>
      <c r="P226">
        <f>PLANURI!BM668</f>
        <v>0</v>
      </c>
      <c r="Q226">
        <f>PLANURI!BN668</f>
        <v>0</v>
      </c>
      <c r="R226">
        <f>PLANURI!BO668</f>
        <v>0</v>
      </c>
      <c r="S226">
        <f>PLANURI!BP668</f>
        <v>0</v>
      </c>
      <c r="T226">
        <f>PLANURI!BQ668</f>
        <v>4.9000000000000004</v>
      </c>
      <c r="U226">
        <f>PLANURI!BR668</f>
        <v>69</v>
      </c>
      <c r="V226">
        <f>PLANURI!BS668</f>
        <v>5</v>
      </c>
      <c r="W226" t="str">
        <f>PLANURI!BT668</f>
        <v>DS</v>
      </c>
      <c r="X226">
        <f>PLANURI!BU668</f>
        <v>8.9</v>
      </c>
      <c r="Y226">
        <f>PLANURI!BV668</f>
        <v>125</v>
      </c>
      <c r="Z226" t="str">
        <f>PLANURI!A$4</f>
        <v>Facultatea AUTOMATICĂ ȘI CALCULATOARE</v>
      </c>
      <c r="AA226" t="str">
        <f>PLANURI!H$6</f>
        <v>ŞTIINŢE INGINEREŞTI</v>
      </c>
      <c r="AB226">
        <f>PLANURI!C$12</f>
        <v>220</v>
      </c>
      <c r="AC226" t="str">
        <f>PLANURI!H$9</f>
        <v>AUTOMATICĂ ȘI INFORMATICĂ APLICATĂ</v>
      </c>
      <c r="AD226">
        <f>PLANURI!A$12</f>
        <v>20</v>
      </c>
      <c r="AE226">
        <f>PLANURI!B$12</f>
        <v>60</v>
      </c>
      <c r="AF226">
        <f>PLANURI!D$12</f>
        <v>10</v>
      </c>
      <c r="AG226" t="str">
        <f>PLANURI!BW668</f>
        <v>2026</v>
      </c>
    </row>
    <row r="227" spans="1:33" x14ac:dyDescent="0.25">
      <c r="A227" t="str">
        <f>PLANURI!AX669</f>
        <v>L021.23.07.S1-17</v>
      </c>
      <c r="B227">
        <f>PLANURI!AY669</f>
        <v>17</v>
      </c>
      <c r="C227" t="str">
        <f>PLANURI!AZ669</f>
        <v>Disciplină opțională 7-10  
Limbaje de asamblare (Set AIA.4.1)</v>
      </c>
      <c r="D227">
        <f>PLANURI!BA669</f>
        <v>4</v>
      </c>
      <c r="E227" t="str">
        <f>PLANURI!BB669</f>
        <v>7</v>
      </c>
      <c r="F227" t="str">
        <f>PLANURI!BC669</f>
        <v>E</v>
      </c>
      <c r="G227" t="str">
        <f>PLANURI!BD669</f>
        <v>DO</v>
      </c>
      <c r="H227">
        <f>PLANURI!BE669</f>
        <v>2</v>
      </c>
      <c r="I227">
        <f>PLANURI!BF669</f>
        <v>2</v>
      </c>
      <c r="J227">
        <f>PLANURI!BG669</f>
        <v>4</v>
      </c>
      <c r="K227">
        <f>PLANURI!BH669</f>
        <v>28</v>
      </c>
      <c r="L227">
        <f>PLANURI!BI669</f>
        <v>28</v>
      </c>
      <c r="M227">
        <f>PLANURI!BJ669</f>
        <v>56</v>
      </c>
      <c r="N227">
        <f>PLANURI!BK669</f>
        <v>0</v>
      </c>
      <c r="O227">
        <f>PLANURI!BL669</f>
        <v>0</v>
      </c>
      <c r="P227">
        <f>PLANURI!BM669</f>
        <v>0</v>
      </c>
      <c r="Q227">
        <f>PLANURI!BN669</f>
        <v>0</v>
      </c>
      <c r="R227">
        <f>PLANURI!BO669</f>
        <v>0</v>
      </c>
      <c r="S227">
        <f>PLANURI!BP669</f>
        <v>0</v>
      </c>
      <c r="T227">
        <f>PLANURI!BQ669</f>
        <v>4.9000000000000004</v>
      </c>
      <c r="U227">
        <f>PLANURI!BR669</f>
        <v>69</v>
      </c>
      <c r="V227">
        <f>PLANURI!BS669</f>
        <v>5</v>
      </c>
      <c r="W227" t="str">
        <f>PLANURI!BT669</f>
        <v>DS</v>
      </c>
      <c r="X227">
        <f>PLANURI!BU669</f>
        <v>8.9</v>
      </c>
      <c r="Y227">
        <f>PLANURI!BV669</f>
        <v>125</v>
      </c>
      <c r="Z227" t="str">
        <f>PLANURI!A$4</f>
        <v>Facultatea AUTOMATICĂ ȘI CALCULATOARE</v>
      </c>
      <c r="AA227" t="str">
        <f>PLANURI!H$6</f>
        <v>ŞTIINŢE INGINEREŞTI</v>
      </c>
      <c r="AB227">
        <f>PLANURI!C$12</f>
        <v>220</v>
      </c>
      <c r="AC227" t="str">
        <f>PLANURI!H$9</f>
        <v>AUTOMATICĂ ȘI INFORMATICĂ APLICATĂ</v>
      </c>
      <c r="AD227">
        <f>PLANURI!A$12</f>
        <v>20</v>
      </c>
      <c r="AE227">
        <f>PLANURI!B$12</f>
        <v>60</v>
      </c>
      <c r="AF227">
        <f>PLANURI!D$12</f>
        <v>10</v>
      </c>
      <c r="AG227" t="str">
        <f>PLANURI!BW669</f>
        <v>2026</v>
      </c>
    </row>
    <row r="228" spans="1:33" x14ac:dyDescent="0.25">
      <c r="A228" t="str">
        <f>PLANURI!AX670</f>
        <v>L021.23.07.S1-18</v>
      </c>
      <c r="B228">
        <f>PLANURI!AY670</f>
        <v>18</v>
      </c>
      <c r="C228" t="str">
        <f>PLANURI!AZ670</f>
        <v>Disciplină opțională 7-10  
Tehnici de învățare automată (Set AIA.4.1)</v>
      </c>
      <c r="D228">
        <f>PLANURI!BA670</f>
        <v>4</v>
      </c>
      <c r="E228" t="str">
        <f>PLANURI!BB670</f>
        <v>7</v>
      </c>
      <c r="F228" t="str">
        <f>PLANURI!BC670</f>
        <v>E</v>
      </c>
      <c r="G228" t="str">
        <f>PLANURI!BD670</f>
        <v>DO</v>
      </c>
      <c r="H228">
        <f>PLANURI!WL670</f>
        <v>0</v>
      </c>
      <c r="I228">
        <f>PLANURI!BF670</f>
        <v>2</v>
      </c>
      <c r="J228">
        <f>PLANURI!BG670</f>
        <v>4</v>
      </c>
      <c r="K228">
        <f>PLANURI!BH670</f>
        <v>28</v>
      </c>
      <c r="L228">
        <f>PLANURI!BI670</f>
        <v>28</v>
      </c>
      <c r="M228">
        <f>PLANURI!BJ670</f>
        <v>56</v>
      </c>
      <c r="N228">
        <f>PLANURI!BK670</f>
        <v>0</v>
      </c>
      <c r="O228">
        <f>PLANURI!BL670</f>
        <v>0</v>
      </c>
      <c r="P228">
        <f>PLANURI!BM670</f>
        <v>0</v>
      </c>
      <c r="Q228">
        <f>PLANURI!BN670</f>
        <v>0</v>
      </c>
      <c r="R228">
        <f>PLANURI!BO670</f>
        <v>0</v>
      </c>
      <c r="S228">
        <f>PLANURI!BP670</f>
        <v>0</v>
      </c>
      <c r="T228">
        <f>PLANURI!BQ670</f>
        <v>4.9000000000000004</v>
      </c>
      <c r="U228">
        <f>PLANURI!BR670</f>
        <v>69</v>
      </c>
      <c r="V228">
        <f>PLANURI!BS670</f>
        <v>5</v>
      </c>
      <c r="W228" t="str">
        <f>PLANURI!BT670</f>
        <v>DS</v>
      </c>
      <c r="X228">
        <f>PLANURI!BU670</f>
        <v>8.9</v>
      </c>
      <c r="Y228">
        <f>PLANURI!BV670</f>
        <v>125</v>
      </c>
      <c r="Z228" t="str">
        <f>PLANURI!A$4</f>
        <v>Facultatea AUTOMATICĂ ȘI CALCULATOARE</v>
      </c>
      <c r="AA228" t="str">
        <f>PLANURI!H$6</f>
        <v>ŞTIINŢE INGINEREŞTI</v>
      </c>
      <c r="AB228">
        <f>PLANURI!C$12</f>
        <v>220</v>
      </c>
      <c r="AC228" t="str">
        <f>PLANURI!H$9</f>
        <v>AUTOMATICĂ ȘI INFORMATICĂ APLICATĂ</v>
      </c>
      <c r="AD228">
        <f>PLANURI!A$12</f>
        <v>20</v>
      </c>
      <c r="AE228">
        <f>PLANURI!B$12</f>
        <v>60</v>
      </c>
      <c r="AF228">
        <f>PLANURI!D$12</f>
        <v>10</v>
      </c>
      <c r="AG228" t="str">
        <f>PLANURI!BW670</f>
        <v>2026</v>
      </c>
    </row>
    <row r="229" spans="1:33" x14ac:dyDescent="0.25">
      <c r="A229" t="str">
        <f>PLANURI!AX671</f>
        <v>L021.23.07.S1-19</v>
      </c>
      <c r="B229">
        <f>PLANURI!AY671</f>
        <v>19</v>
      </c>
      <c r="C229" t="str">
        <f>PLANURI!AZ671</f>
        <v>Disciplină opțională 7-10  
Programarea aplicațiilor internet (Set AIA.4.1)</v>
      </c>
      <c r="D229">
        <f>PLANURI!BA671</f>
        <v>4</v>
      </c>
      <c r="E229" t="str">
        <f>PLANURI!BB671</f>
        <v>7</v>
      </c>
      <c r="F229" t="str">
        <f>PLANURI!BC671</f>
        <v>E</v>
      </c>
      <c r="G229" t="str">
        <f>PLANURI!BD671</f>
        <v>DO</v>
      </c>
      <c r="H229">
        <f>PLANURI!BE671</f>
        <v>2</v>
      </c>
      <c r="I229">
        <f>PLANURI!BF671</f>
        <v>2</v>
      </c>
      <c r="J229">
        <f>PLANURI!BG671</f>
        <v>4</v>
      </c>
      <c r="K229">
        <f>PLANURI!BH671</f>
        <v>28</v>
      </c>
      <c r="L229">
        <f>PLANURI!BI671</f>
        <v>28</v>
      </c>
      <c r="M229">
        <f>PLANURI!BJ671</f>
        <v>56</v>
      </c>
      <c r="N229">
        <f>PLANURI!BK671</f>
        <v>0</v>
      </c>
      <c r="O229">
        <f>PLANURI!BL671</f>
        <v>0</v>
      </c>
      <c r="P229">
        <f>PLANURI!BM671</f>
        <v>0</v>
      </c>
      <c r="Q229">
        <f>PLANURI!BN671</f>
        <v>0</v>
      </c>
      <c r="R229">
        <f>PLANURI!BO671</f>
        <v>0</v>
      </c>
      <c r="S229">
        <f>PLANURI!BP671</f>
        <v>0</v>
      </c>
      <c r="T229">
        <f>PLANURI!BQ671</f>
        <v>4.9000000000000004</v>
      </c>
      <c r="U229">
        <f>PLANURI!BR671</f>
        <v>69</v>
      </c>
      <c r="V229">
        <f>PLANURI!BS671</f>
        <v>5</v>
      </c>
      <c r="W229" t="str">
        <f>PLANURI!BT671</f>
        <v>DS</v>
      </c>
      <c r="X229">
        <f>PLANURI!BU671</f>
        <v>8.9</v>
      </c>
      <c r="Y229">
        <f>PLANURI!BV671</f>
        <v>125</v>
      </c>
      <c r="Z229" t="str">
        <f>PLANURI!A$4</f>
        <v>Facultatea AUTOMATICĂ ȘI CALCULATOARE</v>
      </c>
      <c r="AA229" t="str">
        <f>PLANURI!H$6</f>
        <v>ŞTIINŢE INGINEREŞTI</v>
      </c>
      <c r="AB229">
        <f>PLANURI!C$12</f>
        <v>220</v>
      </c>
      <c r="AC229" t="str">
        <f>PLANURI!H$9</f>
        <v>AUTOMATICĂ ȘI INFORMATICĂ APLICATĂ</v>
      </c>
      <c r="AD229">
        <f>PLANURI!A$12</f>
        <v>20</v>
      </c>
      <c r="AE229">
        <f>PLANURI!B$12</f>
        <v>60</v>
      </c>
      <c r="AF229">
        <f>PLANURI!D$12</f>
        <v>10</v>
      </c>
      <c r="AG229" t="str">
        <f>PLANURI!BW671</f>
        <v>2026</v>
      </c>
    </row>
    <row r="230" spans="1:33" x14ac:dyDescent="0.25">
      <c r="A230" t="str">
        <f>PLANURI!AX672</f>
        <v>L021.23.07.S1-20</v>
      </c>
      <c r="B230">
        <f>PLANURI!AY672</f>
        <v>20</v>
      </c>
      <c r="C230" t="str">
        <f>PLANURI!AZ672</f>
        <v>Disciplină opțională 7-10  
Proiectarea interfețelor utilizator și grafică (Set AIA.4.1)</v>
      </c>
      <c r="D230">
        <f>PLANURI!BA672</f>
        <v>4</v>
      </c>
      <c r="E230" t="str">
        <f>PLANURI!BB672</f>
        <v>7</v>
      </c>
      <c r="F230" t="str">
        <f>PLANURI!BC672</f>
        <v>E</v>
      </c>
      <c r="G230" t="str">
        <f>PLANURI!BD672</f>
        <v>DO</v>
      </c>
      <c r="H230">
        <f>PLANURI!WL672</f>
        <v>0</v>
      </c>
      <c r="I230">
        <f>PLANURI!BF672</f>
        <v>2</v>
      </c>
      <c r="J230">
        <f>PLANURI!BG672</f>
        <v>4</v>
      </c>
      <c r="K230">
        <f>PLANURI!BH672</f>
        <v>28</v>
      </c>
      <c r="L230">
        <f>PLANURI!BI672</f>
        <v>28</v>
      </c>
      <c r="M230">
        <f>PLANURI!BJ672</f>
        <v>56</v>
      </c>
      <c r="N230">
        <f>PLANURI!BK672</f>
        <v>0</v>
      </c>
      <c r="O230">
        <f>PLANURI!BL672</f>
        <v>0</v>
      </c>
      <c r="P230">
        <f>PLANURI!BM672</f>
        <v>0</v>
      </c>
      <c r="Q230">
        <f>PLANURI!BN672</f>
        <v>0</v>
      </c>
      <c r="R230">
        <f>PLANURI!BO672</f>
        <v>0</v>
      </c>
      <c r="S230">
        <f>PLANURI!BP672</f>
        <v>0</v>
      </c>
      <c r="T230">
        <f>PLANURI!BQ672</f>
        <v>4.9000000000000004</v>
      </c>
      <c r="U230">
        <f>PLANURI!BR672</f>
        <v>69</v>
      </c>
      <c r="V230">
        <f>PLANURI!BS672</f>
        <v>5</v>
      </c>
      <c r="W230" t="str">
        <f>PLANURI!BT672</f>
        <v>DS</v>
      </c>
      <c r="X230">
        <f>PLANURI!BU672</f>
        <v>8.9</v>
      </c>
      <c r="Y230">
        <f>PLANURI!BV672</f>
        <v>125</v>
      </c>
      <c r="Z230" t="str">
        <f>PLANURI!A$4</f>
        <v>Facultatea AUTOMATICĂ ȘI CALCULATOARE</v>
      </c>
      <c r="AA230" t="str">
        <f>PLANURI!H$6</f>
        <v>ŞTIINŢE INGINEREŞTI</v>
      </c>
      <c r="AB230">
        <f>PLANURI!C$12</f>
        <v>220</v>
      </c>
      <c r="AC230" t="str">
        <f>PLANURI!H$9</f>
        <v>AUTOMATICĂ ȘI INFORMATICĂ APLICATĂ</v>
      </c>
      <c r="AD230">
        <f>PLANURI!A$12</f>
        <v>20</v>
      </c>
      <c r="AE230">
        <f>PLANURI!B$12</f>
        <v>60</v>
      </c>
      <c r="AF230">
        <f>PLANURI!D$12</f>
        <v>10</v>
      </c>
      <c r="AG230" t="str">
        <f>PLANURI!BW672</f>
        <v>2026</v>
      </c>
    </row>
    <row r="231" spans="1:33" x14ac:dyDescent="0.25">
      <c r="A231" t="str">
        <f>PLANURI!AX673</f>
        <v>L021.23.07.S1-21</v>
      </c>
      <c r="B231">
        <f>PLANURI!AY673</f>
        <v>21</v>
      </c>
      <c r="C231" t="str">
        <f>PLANURI!AZ673</f>
        <v>Disciplină opțională 7-10  
Programare vizuală (Set AIA.4.1)</v>
      </c>
      <c r="D231">
        <f>PLANURI!BA673</f>
        <v>4</v>
      </c>
      <c r="E231" t="str">
        <f>PLANURI!BB673</f>
        <v>7</v>
      </c>
      <c r="F231" t="str">
        <f>PLANURI!BC673</f>
        <v>E</v>
      </c>
      <c r="G231" t="str">
        <f>PLANURI!BD673</f>
        <v>DO</v>
      </c>
      <c r="H231">
        <f>PLANURI!BE673</f>
        <v>2</v>
      </c>
      <c r="I231">
        <f>PLANURI!BF673</f>
        <v>2</v>
      </c>
      <c r="J231">
        <f>PLANURI!BG673</f>
        <v>4</v>
      </c>
      <c r="K231">
        <f>PLANURI!BH673</f>
        <v>28</v>
      </c>
      <c r="L231">
        <f>PLANURI!BI673</f>
        <v>28</v>
      </c>
      <c r="M231">
        <f>PLANURI!BJ673</f>
        <v>56</v>
      </c>
      <c r="N231">
        <f>PLANURI!BK673</f>
        <v>0</v>
      </c>
      <c r="O231">
        <f>PLANURI!BL673</f>
        <v>0</v>
      </c>
      <c r="P231">
        <f>PLANURI!BM673</f>
        <v>0</v>
      </c>
      <c r="Q231">
        <f>PLANURI!BN673</f>
        <v>0</v>
      </c>
      <c r="R231">
        <f>PLANURI!BO673</f>
        <v>0</v>
      </c>
      <c r="S231">
        <f>PLANURI!BP673</f>
        <v>0</v>
      </c>
      <c r="T231">
        <f>PLANURI!BQ673</f>
        <v>4.9000000000000004</v>
      </c>
      <c r="U231">
        <f>PLANURI!BR673</f>
        <v>69</v>
      </c>
      <c r="V231">
        <f>PLANURI!BS673</f>
        <v>5</v>
      </c>
      <c r="W231" t="str">
        <f>PLANURI!BT673</f>
        <v>DS</v>
      </c>
      <c r="X231">
        <f>PLANURI!BU673</f>
        <v>8.9</v>
      </c>
      <c r="Y231">
        <f>PLANURI!BV673</f>
        <v>125</v>
      </c>
      <c r="Z231" t="str">
        <f>PLANURI!A$4</f>
        <v>Facultatea AUTOMATICĂ ȘI CALCULATOARE</v>
      </c>
      <c r="AA231" t="str">
        <f>PLANURI!H$6</f>
        <v>ŞTIINŢE INGINEREŞTI</v>
      </c>
      <c r="AB231">
        <f>PLANURI!C$12</f>
        <v>220</v>
      </c>
      <c r="AC231" t="str">
        <f>PLANURI!H$9</f>
        <v>AUTOMATICĂ ȘI INFORMATICĂ APLICATĂ</v>
      </c>
      <c r="AD231">
        <f>PLANURI!A$12</f>
        <v>20</v>
      </c>
      <c r="AE231">
        <f>PLANURI!B$12</f>
        <v>60</v>
      </c>
      <c r="AF231">
        <f>PLANURI!D$12</f>
        <v>10</v>
      </c>
      <c r="AG231" t="str">
        <f>PLANURI!BW673</f>
        <v>2026</v>
      </c>
    </row>
    <row r="232" spans="1:33" x14ac:dyDescent="0.25">
      <c r="A232" t="str">
        <f>PLANURI!AX674</f>
        <v>L021.23.07.S1-22</v>
      </c>
      <c r="B232">
        <f>PLANURI!AY674</f>
        <v>22</v>
      </c>
      <c r="C232" t="str">
        <f>PLANURI!AZ674</f>
        <v>Disciplină opțională 7-10  
Sisteme de operare și limbaje în timp real (Set AIA.4.1)</v>
      </c>
      <c r="D232">
        <f>PLANURI!BA674</f>
        <v>4</v>
      </c>
      <c r="E232" t="str">
        <f>PLANURI!BB674</f>
        <v>7</v>
      </c>
      <c r="F232" t="str">
        <f>PLANURI!BC674</f>
        <v>E</v>
      </c>
      <c r="G232" t="str">
        <f>PLANURI!BD674</f>
        <v>DO</v>
      </c>
      <c r="H232">
        <f>PLANURI!WL674</f>
        <v>0</v>
      </c>
      <c r="I232">
        <f>PLANURI!BF674</f>
        <v>2</v>
      </c>
      <c r="J232">
        <f>PLANURI!BG674</f>
        <v>4</v>
      </c>
      <c r="K232">
        <f>PLANURI!BH674</f>
        <v>28</v>
      </c>
      <c r="L232">
        <f>PLANURI!BI674</f>
        <v>28</v>
      </c>
      <c r="M232">
        <f>PLANURI!BJ674</f>
        <v>56</v>
      </c>
      <c r="N232">
        <f>PLANURI!BK674</f>
        <v>0</v>
      </c>
      <c r="O232">
        <f>PLANURI!BL674</f>
        <v>0</v>
      </c>
      <c r="P232">
        <f>PLANURI!BM674</f>
        <v>0</v>
      </c>
      <c r="Q232">
        <f>PLANURI!BN674</f>
        <v>0</v>
      </c>
      <c r="R232">
        <f>PLANURI!BO674</f>
        <v>0</v>
      </c>
      <c r="S232">
        <f>PLANURI!BP674</f>
        <v>0</v>
      </c>
      <c r="T232">
        <f>PLANURI!BQ674</f>
        <v>4.9000000000000004</v>
      </c>
      <c r="U232">
        <f>PLANURI!BR674</f>
        <v>69</v>
      </c>
      <c r="V232">
        <f>PLANURI!BS674</f>
        <v>5</v>
      </c>
      <c r="W232" t="str">
        <f>PLANURI!BT674</f>
        <v>DS</v>
      </c>
      <c r="X232">
        <f>PLANURI!BU674</f>
        <v>8.9</v>
      </c>
      <c r="Y232">
        <f>PLANURI!BV674</f>
        <v>125</v>
      </c>
      <c r="Z232" t="str">
        <f>PLANURI!A$4</f>
        <v>Facultatea AUTOMATICĂ ȘI CALCULATOARE</v>
      </c>
      <c r="AA232" t="str">
        <f>PLANURI!H$6</f>
        <v>ŞTIINŢE INGINEREŞTI</v>
      </c>
      <c r="AB232">
        <f>PLANURI!C$12</f>
        <v>220</v>
      </c>
      <c r="AC232" t="str">
        <f>PLANURI!H$9</f>
        <v>AUTOMATICĂ ȘI INFORMATICĂ APLICATĂ</v>
      </c>
      <c r="AD232">
        <f>PLANURI!A$12</f>
        <v>20</v>
      </c>
      <c r="AE232">
        <f>PLANURI!B$12</f>
        <v>60</v>
      </c>
      <c r="AF232">
        <f>PLANURI!D$12</f>
        <v>10</v>
      </c>
      <c r="AG232" t="str">
        <f>PLANURI!BW674</f>
        <v>2026</v>
      </c>
    </row>
    <row r="233" spans="1:33" x14ac:dyDescent="0.25">
      <c r="A233" t="str">
        <f>PLANURI!AX675</f>
        <v>L021.23.07.S1-23</v>
      </c>
      <c r="B233">
        <f>PLANURI!AY675</f>
        <v>23</v>
      </c>
      <c r="C233" t="str">
        <f>PLANURI!AZ675</f>
        <v>Disciplină opțională 7-10  
Programarea roboților software (Set AIA.4.1)</v>
      </c>
      <c r="D233">
        <f>PLANURI!BA675</f>
        <v>4</v>
      </c>
      <c r="E233" t="str">
        <f>PLANURI!BB675</f>
        <v>7</v>
      </c>
      <c r="F233" t="str">
        <f>PLANURI!BC675</f>
        <v>E</v>
      </c>
      <c r="G233" t="str">
        <f>PLANURI!BD675</f>
        <v>DO</v>
      </c>
      <c r="H233">
        <f>PLANURI!BE675</f>
        <v>2</v>
      </c>
      <c r="I233">
        <f>PLANURI!BF675</f>
        <v>2</v>
      </c>
      <c r="J233">
        <f>PLANURI!BG675</f>
        <v>4</v>
      </c>
      <c r="K233">
        <f>PLANURI!BH675</f>
        <v>28</v>
      </c>
      <c r="L233">
        <f>PLANURI!BI675</f>
        <v>28</v>
      </c>
      <c r="M233">
        <f>PLANURI!BJ675</f>
        <v>56</v>
      </c>
      <c r="N233">
        <f>PLANURI!BK675</f>
        <v>0</v>
      </c>
      <c r="O233">
        <f>PLANURI!BL675</f>
        <v>0</v>
      </c>
      <c r="P233">
        <f>PLANURI!BM675</f>
        <v>0</v>
      </c>
      <c r="Q233">
        <f>PLANURI!BN675</f>
        <v>0</v>
      </c>
      <c r="R233">
        <f>PLANURI!BO675</f>
        <v>0</v>
      </c>
      <c r="S233">
        <f>PLANURI!BP675</f>
        <v>0</v>
      </c>
      <c r="T233">
        <f>PLANURI!BQ675</f>
        <v>4.9000000000000004</v>
      </c>
      <c r="U233">
        <f>PLANURI!BR675</f>
        <v>69</v>
      </c>
      <c r="V233">
        <f>PLANURI!BS675</f>
        <v>5</v>
      </c>
      <c r="W233" t="str">
        <f>PLANURI!BT675</f>
        <v>DS</v>
      </c>
      <c r="X233">
        <f>PLANURI!BU675</f>
        <v>8.9</v>
      </c>
      <c r="Y233">
        <f>PLANURI!BV675</f>
        <v>125</v>
      </c>
      <c r="Z233" t="str">
        <f>PLANURI!A$4</f>
        <v>Facultatea AUTOMATICĂ ȘI CALCULATOARE</v>
      </c>
      <c r="AA233" t="str">
        <f>PLANURI!H$6</f>
        <v>ŞTIINŢE INGINEREŞTI</v>
      </c>
      <c r="AB233">
        <f>PLANURI!C$12</f>
        <v>220</v>
      </c>
      <c r="AC233" t="str">
        <f>PLANURI!H$9</f>
        <v>AUTOMATICĂ ȘI INFORMATICĂ APLICATĂ</v>
      </c>
      <c r="AD233">
        <f>PLANURI!A$12</f>
        <v>20</v>
      </c>
      <c r="AE233">
        <f>PLANURI!B$12</f>
        <v>60</v>
      </c>
      <c r="AF233">
        <f>PLANURI!D$12</f>
        <v>10</v>
      </c>
      <c r="AG233" t="str">
        <f>PLANURI!BW675</f>
        <v>2026</v>
      </c>
    </row>
    <row r="234" spans="1:33" x14ac:dyDescent="0.25">
      <c r="A234" t="str">
        <f>PLANURI!AX676</f>
        <v>L021.23.07.S1-24</v>
      </c>
      <c r="B234">
        <f>PLANURI!AY676</f>
        <v>24</v>
      </c>
      <c r="C234" t="str">
        <f>PLANURI!AZ676</f>
        <v>Disciplină opțională 11
Tehnici de antreprenoriat în automatică și informatică aplicată (Set AIA.4.1)</v>
      </c>
      <c r="D234">
        <f>PLANURI!BA676</f>
        <v>4</v>
      </c>
      <c r="E234" t="str">
        <f>PLANURI!BB676</f>
        <v>7</v>
      </c>
      <c r="F234" t="str">
        <f>PLANURI!BC676</f>
        <v>D</v>
      </c>
      <c r="G234" t="str">
        <f>PLANURI!BD676</f>
        <v>DO</v>
      </c>
      <c r="H234">
        <f>PLANURI!WL676</f>
        <v>0</v>
      </c>
      <c r="I234">
        <f>PLANURI!BF676</f>
        <v>0.5</v>
      </c>
      <c r="J234">
        <f>PLANURI!BG676</f>
        <v>2.5</v>
      </c>
      <c r="K234">
        <f>PLANURI!BH676</f>
        <v>28</v>
      </c>
      <c r="L234">
        <f>PLANURI!BI676</f>
        <v>7</v>
      </c>
      <c r="M234">
        <f>PLANURI!BJ676</f>
        <v>35</v>
      </c>
      <c r="N234">
        <f>PLANURI!BK676</f>
        <v>0</v>
      </c>
      <c r="O234">
        <f>PLANURI!BL676</f>
        <v>0</v>
      </c>
      <c r="P234">
        <f>PLANURI!BM676</f>
        <v>0</v>
      </c>
      <c r="Q234">
        <f>PLANURI!BN676</f>
        <v>0</v>
      </c>
      <c r="R234">
        <f>PLANURI!BO676</f>
        <v>0</v>
      </c>
      <c r="S234">
        <f>PLANURI!BP676</f>
        <v>0</v>
      </c>
      <c r="T234">
        <f>PLANURI!BQ676</f>
        <v>1.1000000000000001</v>
      </c>
      <c r="U234">
        <f>PLANURI!BR676</f>
        <v>15</v>
      </c>
      <c r="V234">
        <f>PLANURI!BS676</f>
        <v>2</v>
      </c>
      <c r="W234" t="str">
        <f>PLANURI!BT676</f>
        <v>DD</v>
      </c>
      <c r="X234">
        <f>PLANURI!BU676</f>
        <v>3.6</v>
      </c>
      <c r="Y234">
        <f>PLANURI!BV676</f>
        <v>50</v>
      </c>
      <c r="Z234" t="str">
        <f>PLANURI!A$4</f>
        <v>Facultatea AUTOMATICĂ ȘI CALCULATOARE</v>
      </c>
      <c r="AA234" t="str">
        <f>PLANURI!H$6</f>
        <v>ŞTIINŢE INGINEREŞTI</v>
      </c>
      <c r="AB234">
        <f>PLANURI!C$12</f>
        <v>220</v>
      </c>
      <c r="AC234" t="str">
        <f>PLANURI!H$9</f>
        <v>AUTOMATICĂ ȘI INFORMATICĂ APLICATĂ</v>
      </c>
      <c r="AD234">
        <f>PLANURI!A$12</f>
        <v>20</v>
      </c>
      <c r="AE234">
        <f>PLANURI!B$12</f>
        <v>60</v>
      </c>
      <c r="AF234">
        <f>PLANURI!D$12</f>
        <v>10</v>
      </c>
      <c r="AG234" t="str">
        <f>PLANURI!BW676</f>
        <v>2026</v>
      </c>
    </row>
    <row r="235" spans="1:33" x14ac:dyDescent="0.25">
      <c r="A235" t="str">
        <f>PLANURI!AX677</f>
        <v>L021.23.07.S1-25</v>
      </c>
      <c r="B235">
        <f>PLANURI!AY677</f>
        <v>25</v>
      </c>
      <c r="C235" t="str">
        <f>PLANURI!AZ677</f>
        <v>Disciplină opțională 11
Standardizare, grafică tehnică și creație intelectuală (Set AIA.4.1)</v>
      </c>
      <c r="D235">
        <f>PLANURI!BA677</f>
        <v>4</v>
      </c>
      <c r="E235" t="str">
        <f>PLANURI!BB677</f>
        <v>7</v>
      </c>
      <c r="F235" t="str">
        <f>PLANURI!BC677</f>
        <v>D</v>
      </c>
      <c r="G235" t="str">
        <f>PLANURI!BD677</f>
        <v>DO</v>
      </c>
      <c r="H235">
        <f>PLANURI!BE677</f>
        <v>2</v>
      </c>
      <c r="I235">
        <f>PLANURI!BF677</f>
        <v>0.5</v>
      </c>
      <c r="J235">
        <f>PLANURI!BG677</f>
        <v>2.5</v>
      </c>
      <c r="K235">
        <f>PLANURI!BH677</f>
        <v>28</v>
      </c>
      <c r="L235">
        <f>PLANURI!BI677</f>
        <v>7</v>
      </c>
      <c r="M235">
        <f>PLANURI!BJ677</f>
        <v>35</v>
      </c>
      <c r="N235">
        <f>PLANURI!BK677</f>
        <v>0</v>
      </c>
      <c r="O235">
        <f>PLANURI!BL677</f>
        <v>0</v>
      </c>
      <c r="P235">
        <f>PLANURI!BM677</f>
        <v>0</v>
      </c>
      <c r="Q235">
        <f>PLANURI!BN677</f>
        <v>0</v>
      </c>
      <c r="R235">
        <f>PLANURI!BO677</f>
        <v>0</v>
      </c>
      <c r="S235">
        <f>PLANURI!BP677</f>
        <v>0</v>
      </c>
      <c r="T235">
        <f>PLANURI!BQ677</f>
        <v>1.1000000000000001</v>
      </c>
      <c r="U235">
        <f>PLANURI!BR677</f>
        <v>15</v>
      </c>
      <c r="V235">
        <f>PLANURI!BS677</f>
        <v>2</v>
      </c>
      <c r="W235" t="str">
        <f>PLANURI!BT677</f>
        <v>DD</v>
      </c>
      <c r="X235">
        <f>PLANURI!BU677</f>
        <v>3.6</v>
      </c>
      <c r="Y235">
        <f>PLANURI!BV677</f>
        <v>50</v>
      </c>
      <c r="Z235" t="str">
        <f>PLANURI!A$4</f>
        <v>Facultatea AUTOMATICĂ ȘI CALCULATOARE</v>
      </c>
      <c r="AA235" t="str">
        <f>PLANURI!H$6</f>
        <v>ŞTIINŢE INGINEREŞTI</v>
      </c>
      <c r="AB235">
        <f>PLANURI!C$12</f>
        <v>220</v>
      </c>
      <c r="AC235" t="str">
        <f>PLANURI!H$9</f>
        <v>AUTOMATICĂ ȘI INFORMATICĂ APLICATĂ</v>
      </c>
      <c r="AD235">
        <f>PLANURI!A$12</f>
        <v>20</v>
      </c>
      <c r="AE235">
        <f>PLANURI!B$12</f>
        <v>60</v>
      </c>
      <c r="AF235">
        <f>PLANURI!D$12</f>
        <v>10</v>
      </c>
      <c r="AG235" t="str">
        <f>PLANURI!BW677</f>
        <v>2026</v>
      </c>
    </row>
    <row r="236" spans="1:33" x14ac:dyDescent="0.25">
      <c r="A236" t="str">
        <f>PLANURI!AX678</f>
        <v/>
      </c>
      <c r="B236">
        <f>PLANURI!AY678</f>
        <v>26</v>
      </c>
      <c r="C236" t="str">
        <f>PLANURI!AZ678</f>
        <v/>
      </c>
      <c r="D236" t="str">
        <f>PLANURI!BA678</f>
        <v/>
      </c>
      <c r="E236" t="str">
        <f>PLANURI!BB678</f>
        <v/>
      </c>
      <c r="F236" t="str">
        <f>PLANURI!BC678</f>
        <v/>
      </c>
      <c r="G236" t="str">
        <f>PLANURI!BD678</f>
        <v/>
      </c>
      <c r="H236">
        <f>PLANURI!WL678</f>
        <v>0</v>
      </c>
      <c r="I236" t="str">
        <f>PLANURI!BF678</f>
        <v/>
      </c>
      <c r="J236" t="str">
        <f>PLANURI!BG678</f>
        <v/>
      </c>
      <c r="K236" t="str">
        <f>PLANURI!BH678</f>
        <v/>
      </c>
      <c r="L236" t="str">
        <f>PLANURI!BI678</f>
        <v/>
      </c>
      <c r="M236" t="str">
        <f>PLANURI!BJ678</f>
        <v/>
      </c>
      <c r="N236">
        <f>PLANURI!BK678</f>
        <v>0</v>
      </c>
      <c r="O236">
        <f>PLANURI!BL678</f>
        <v>0</v>
      </c>
      <c r="P236">
        <f>PLANURI!BM678</f>
        <v>0</v>
      </c>
      <c r="Q236">
        <f>PLANURI!BN678</f>
        <v>0</v>
      </c>
      <c r="R236">
        <f>PLANURI!BO678</f>
        <v>0</v>
      </c>
      <c r="S236">
        <f>PLANURI!BP678</f>
        <v>0</v>
      </c>
      <c r="T236" t="str">
        <f>PLANURI!BQ678</f>
        <v/>
      </c>
      <c r="U236" t="str">
        <f>PLANURI!BR678</f>
        <v/>
      </c>
      <c r="V236" t="str">
        <f>PLANURI!BS678</f>
        <v/>
      </c>
      <c r="W236" t="str">
        <f>PLANURI!BT678</f>
        <v/>
      </c>
      <c r="X236" t="str">
        <f>PLANURI!BU678</f>
        <v/>
      </c>
      <c r="Y236" t="str">
        <f>PLANURI!BV678</f>
        <v/>
      </c>
      <c r="Z236" t="str">
        <f>PLANURI!A$4</f>
        <v>Facultatea AUTOMATICĂ ȘI CALCULATOARE</v>
      </c>
      <c r="AA236" t="str">
        <f>PLANURI!H$6</f>
        <v>ŞTIINŢE INGINEREŞTI</v>
      </c>
      <c r="AB236">
        <f>PLANURI!C$12</f>
        <v>220</v>
      </c>
      <c r="AC236" t="str">
        <f>PLANURI!H$9</f>
        <v>AUTOMATICĂ ȘI INFORMATICĂ APLICATĂ</v>
      </c>
      <c r="AD236">
        <f>PLANURI!A$12</f>
        <v>20</v>
      </c>
      <c r="AE236">
        <f>PLANURI!B$12</f>
        <v>60</v>
      </c>
      <c r="AF236">
        <f>PLANURI!D$12</f>
        <v>10</v>
      </c>
      <c r="AG236" t="str">
        <f>PLANURI!BW678</f>
        <v/>
      </c>
    </row>
    <row r="237" spans="1:33" x14ac:dyDescent="0.25">
      <c r="A237" t="str">
        <f>PLANURI!AX679</f>
        <v>Semestrul 8</v>
      </c>
      <c r="B237">
        <f>PLANURI!AY679</f>
        <v>0</v>
      </c>
      <c r="C237">
        <f>PLANURI!AZ679</f>
        <v>0</v>
      </c>
      <c r="D237">
        <f>PLANURI!BA679</f>
        <v>0</v>
      </c>
      <c r="E237">
        <f>PLANURI!BB679</f>
        <v>0</v>
      </c>
      <c r="F237">
        <f>PLANURI!BC679</f>
        <v>0</v>
      </c>
      <c r="G237">
        <f>PLANURI!BD679</f>
        <v>0</v>
      </c>
      <c r="H237">
        <f>PLANURI!BE679</f>
        <v>0</v>
      </c>
      <c r="I237">
        <f>PLANURI!BF679</f>
        <v>0</v>
      </c>
      <c r="J237">
        <f>PLANURI!BG679</f>
        <v>0</v>
      </c>
      <c r="K237">
        <f>PLANURI!BH679</f>
        <v>0</v>
      </c>
      <c r="L237">
        <f>PLANURI!BI679</f>
        <v>0</v>
      </c>
      <c r="M237">
        <f>PLANURI!BJ679</f>
        <v>0</v>
      </c>
      <c r="N237">
        <f>PLANURI!BK679</f>
        <v>0</v>
      </c>
      <c r="O237">
        <f>PLANURI!BL679</f>
        <v>0</v>
      </c>
      <c r="P237">
        <f>PLANURI!BM679</f>
        <v>0</v>
      </c>
      <c r="Q237">
        <f>PLANURI!BN679</f>
        <v>0</v>
      </c>
      <c r="R237">
        <f>PLANURI!BO679</f>
        <v>0</v>
      </c>
      <c r="S237">
        <f>PLANURI!BP679</f>
        <v>0</v>
      </c>
      <c r="T237">
        <f>PLANURI!BQ679</f>
        <v>0</v>
      </c>
      <c r="U237">
        <f>PLANURI!BR679</f>
        <v>0</v>
      </c>
      <c r="V237">
        <f>PLANURI!BS679</f>
        <v>0</v>
      </c>
      <c r="W237">
        <f>PLANURI!BT679</f>
        <v>0</v>
      </c>
      <c r="X237">
        <f>PLANURI!BU679</f>
        <v>0</v>
      </c>
      <c r="Y237">
        <f>PLANURI!BV679</f>
        <v>0</v>
      </c>
      <c r="Z237" t="str">
        <f>PLANURI!A$4</f>
        <v>Facultatea AUTOMATICĂ ȘI CALCULATOARE</v>
      </c>
      <c r="AA237" t="str">
        <f>PLANURI!H$6</f>
        <v>ŞTIINŢE INGINEREŞTI</v>
      </c>
      <c r="AB237">
        <f>PLANURI!C$12</f>
        <v>220</v>
      </c>
      <c r="AC237" t="str">
        <f>PLANURI!H$9</f>
        <v>AUTOMATICĂ ȘI INFORMATICĂ APLICATĂ</v>
      </c>
      <c r="AD237">
        <f>PLANURI!A$12</f>
        <v>20</v>
      </c>
      <c r="AE237">
        <f>PLANURI!B$12</f>
        <v>60</v>
      </c>
      <c r="AF237">
        <f>PLANURI!D$12</f>
        <v>10</v>
      </c>
      <c r="AG237" t="str">
        <f>PLANURI!BW679</f>
        <v/>
      </c>
    </row>
    <row r="238" spans="1:33" x14ac:dyDescent="0.25">
      <c r="A238" t="str">
        <f>PLANURI!AX680</f>
        <v>L021.23.08.S2-01</v>
      </c>
      <c r="B238">
        <f>PLANURI!AY680</f>
        <v>1</v>
      </c>
      <c r="C238" t="str">
        <f>PLANURI!AZ680</f>
        <v>Disciplină opțională 12-15
Conducerea sistemelor cu evenimente discrete
(Set A.4.2.1, Set IA.4.2.2)</v>
      </c>
      <c r="D238">
        <f>PLANURI!BA680</f>
        <v>4</v>
      </c>
      <c r="E238" t="str">
        <f>PLANURI!BB680</f>
        <v>8</v>
      </c>
      <c r="F238" t="str">
        <f>PLANURI!BC680</f>
        <v>E</v>
      </c>
      <c r="G238" t="str">
        <f>PLANURI!BD680</f>
        <v>DO</v>
      </c>
      <c r="H238">
        <f>PLANURI!WL680</f>
        <v>0</v>
      </c>
      <c r="I238">
        <f>PLANURI!BF680</f>
        <v>1</v>
      </c>
      <c r="J238">
        <f>PLANURI!BG680</f>
        <v>3</v>
      </c>
      <c r="K238">
        <f>PLANURI!BH680</f>
        <v>28</v>
      </c>
      <c r="L238">
        <f>PLANURI!BI680</f>
        <v>14</v>
      </c>
      <c r="M238">
        <f>PLANURI!BJ680</f>
        <v>42</v>
      </c>
      <c r="N238">
        <f>PLANURI!BK680</f>
        <v>0</v>
      </c>
      <c r="O238">
        <f>PLANURI!BL680</f>
        <v>0</v>
      </c>
      <c r="P238">
        <f>PLANURI!BM680</f>
        <v>0</v>
      </c>
      <c r="Q238">
        <f>PLANURI!BN680</f>
        <v>0</v>
      </c>
      <c r="R238">
        <f>PLANURI!BO680</f>
        <v>0</v>
      </c>
      <c r="S238">
        <f>PLANURI!BP680</f>
        <v>0</v>
      </c>
      <c r="T238">
        <f>PLANURI!BQ680</f>
        <v>4.0999999999999996</v>
      </c>
      <c r="U238">
        <f>PLANURI!BR680</f>
        <v>58</v>
      </c>
      <c r="V238">
        <f>PLANURI!BS680</f>
        <v>4</v>
      </c>
      <c r="W238" t="str">
        <f>PLANURI!BT680</f>
        <v>DS</v>
      </c>
      <c r="X238">
        <f>PLANURI!BU680</f>
        <v>7.1</v>
      </c>
      <c r="Y238">
        <f>PLANURI!BV680</f>
        <v>100</v>
      </c>
      <c r="Z238" t="str">
        <f>PLANURI!A$4</f>
        <v>Facultatea AUTOMATICĂ ȘI CALCULATOARE</v>
      </c>
      <c r="AA238" t="str">
        <f>PLANURI!H$6</f>
        <v>ŞTIINŢE INGINEREŞTI</v>
      </c>
      <c r="AB238">
        <f>PLANURI!C$12</f>
        <v>220</v>
      </c>
      <c r="AC238" t="str">
        <f>PLANURI!H$9</f>
        <v>AUTOMATICĂ ȘI INFORMATICĂ APLICATĂ</v>
      </c>
      <c r="AD238">
        <f>PLANURI!A$12</f>
        <v>20</v>
      </c>
      <c r="AE238">
        <f>PLANURI!B$12</f>
        <v>60</v>
      </c>
      <c r="AF238">
        <f>PLANURI!D$12</f>
        <v>10</v>
      </c>
      <c r="AG238" t="str">
        <f>PLANURI!BW680</f>
        <v>2026</v>
      </c>
    </row>
    <row r="239" spans="1:33" x14ac:dyDescent="0.25">
      <c r="A239" t="str">
        <f>PLANURI!AX681</f>
        <v>L021.23.08.S2-02</v>
      </c>
      <c r="B239">
        <f>PLANURI!AY681</f>
        <v>2</v>
      </c>
      <c r="C239" t="str">
        <f>PLANURI!AZ681</f>
        <v>Disciplină opțională 12-15
Conducerea structurilor flexibile de fabricație
(Set A.4.2.1, Set IA.4.2.2)</v>
      </c>
      <c r="D239">
        <f>PLANURI!BA681</f>
        <v>4</v>
      </c>
      <c r="E239" t="str">
        <f>PLANURI!BB681</f>
        <v>8</v>
      </c>
      <c r="F239" t="str">
        <f>PLANURI!BC681</f>
        <v>E</v>
      </c>
      <c r="G239" t="str">
        <f>PLANURI!BD681</f>
        <v>DO</v>
      </c>
      <c r="H239">
        <f>PLANURI!BE681</f>
        <v>2</v>
      </c>
      <c r="I239">
        <f>PLANURI!BF681</f>
        <v>1</v>
      </c>
      <c r="J239">
        <f>PLANURI!BG681</f>
        <v>3</v>
      </c>
      <c r="K239">
        <f>PLANURI!BH681</f>
        <v>28</v>
      </c>
      <c r="L239">
        <f>PLANURI!BI681</f>
        <v>14</v>
      </c>
      <c r="M239">
        <f>PLANURI!BJ681</f>
        <v>42</v>
      </c>
      <c r="N239">
        <f>PLANURI!BK681</f>
        <v>0</v>
      </c>
      <c r="O239">
        <f>PLANURI!BL681</f>
        <v>0</v>
      </c>
      <c r="P239">
        <f>PLANURI!BM681</f>
        <v>0</v>
      </c>
      <c r="Q239">
        <f>PLANURI!BN681</f>
        <v>0</v>
      </c>
      <c r="R239">
        <f>PLANURI!BO681</f>
        <v>0</v>
      </c>
      <c r="S239">
        <f>PLANURI!BP681</f>
        <v>0</v>
      </c>
      <c r="T239">
        <f>PLANURI!BQ681</f>
        <v>4.0999999999999996</v>
      </c>
      <c r="U239">
        <f>PLANURI!BR681</f>
        <v>58</v>
      </c>
      <c r="V239">
        <f>PLANURI!BS681</f>
        <v>4</v>
      </c>
      <c r="W239" t="str">
        <f>PLANURI!BT681</f>
        <v>DS</v>
      </c>
      <c r="X239">
        <f>PLANURI!BU681</f>
        <v>7.1</v>
      </c>
      <c r="Y239">
        <f>PLANURI!BV681</f>
        <v>100</v>
      </c>
      <c r="Z239" t="str">
        <f>PLANURI!A$4</f>
        <v>Facultatea AUTOMATICĂ ȘI CALCULATOARE</v>
      </c>
      <c r="AA239" t="str">
        <f>PLANURI!H$6</f>
        <v>ŞTIINŢE INGINEREŞTI</v>
      </c>
      <c r="AB239">
        <f>PLANURI!C$12</f>
        <v>220</v>
      </c>
      <c r="AC239" t="str">
        <f>PLANURI!H$9</f>
        <v>AUTOMATICĂ ȘI INFORMATICĂ APLICATĂ</v>
      </c>
      <c r="AD239">
        <f>PLANURI!A$12</f>
        <v>20</v>
      </c>
      <c r="AE239">
        <f>PLANURI!B$12</f>
        <v>60</v>
      </c>
      <c r="AF239">
        <f>PLANURI!D$12</f>
        <v>10</v>
      </c>
      <c r="AG239" t="str">
        <f>PLANURI!BW681</f>
        <v>2026</v>
      </c>
    </row>
    <row r="240" spans="1:33" x14ac:dyDescent="0.25">
      <c r="A240" t="str">
        <f>PLANURI!AX682</f>
        <v>L021.23.08.S2-03</v>
      </c>
      <c r="B240">
        <f>PLANURI!AY682</f>
        <v>3</v>
      </c>
      <c r="C240" t="str">
        <f>PLANURI!AZ682</f>
        <v>Disciplină opțională 12-15
Sisteme de conducere fuzzy (Set A.4.2.1, Set IA.4.2.2)</v>
      </c>
      <c r="D240">
        <f>PLANURI!BA682</f>
        <v>4</v>
      </c>
      <c r="E240" t="str">
        <f>PLANURI!BB682</f>
        <v>8</v>
      </c>
      <c r="F240" t="str">
        <f>PLANURI!BC682</f>
        <v>E</v>
      </c>
      <c r="G240" t="str">
        <f>PLANURI!BD682</f>
        <v>DO</v>
      </c>
      <c r="H240">
        <f>PLANURI!WL682</f>
        <v>0</v>
      </c>
      <c r="I240">
        <f>PLANURI!BF682</f>
        <v>1</v>
      </c>
      <c r="J240">
        <f>PLANURI!BG682</f>
        <v>3</v>
      </c>
      <c r="K240">
        <f>PLANURI!BH682</f>
        <v>28</v>
      </c>
      <c r="L240">
        <f>PLANURI!BI682</f>
        <v>14</v>
      </c>
      <c r="M240">
        <f>PLANURI!BJ682</f>
        <v>42</v>
      </c>
      <c r="N240">
        <f>PLANURI!BK682</f>
        <v>0</v>
      </c>
      <c r="O240">
        <f>PLANURI!BL682</f>
        <v>0</v>
      </c>
      <c r="P240">
        <f>PLANURI!BM682</f>
        <v>0</v>
      </c>
      <c r="Q240">
        <f>PLANURI!BN682</f>
        <v>0</v>
      </c>
      <c r="R240">
        <f>PLANURI!BO682</f>
        <v>0</v>
      </c>
      <c r="S240">
        <f>PLANURI!BP682</f>
        <v>0</v>
      </c>
      <c r="T240">
        <f>PLANURI!BQ682</f>
        <v>4.0999999999999996</v>
      </c>
      <c r="U240">
        <f>PLANURI!BR682</f>
        <v>58</v>
      </c>
      <c r="V240">
        <f>PLANURI!BS682</f>
        <v>4</v>
      </c>
      <c r="W240" t="str">
        <f>PLANURI!BT682</f>
        <v>DS</v>
      </c>
      <c r="X240">
        <f>PLANURI!BU682</f>
        <v>7.1</v>
      </c>
      <c r="Y240">
        <f>PLANURI!BV682</f>
        <v>100</v>
      </c>
      <c r="Z240" t="str">
        <f>PLANURI!A$4</f>
        <v>Facultatea AUTOMATICĂ ȘI CALCULATOARE</v>
      </c>
      <c r="AA240" t="str">
        <f>PLANURI!H$6</f>
        <v>ŞTIINŢE INGINEREŞTI</v>
      </c>
      <c r="AB240">
        <f>PLANURI!C$12</f>
        <v>220</v>
      </c>
      <c r="AC240" t="str">
        <f>PLANURI!H$9</f>
        <v>AUTOMATICĂ ȘI INFORMATICĂ APLICATĂ</v>
      </c>
      <c r="AD240">
        <f>PLANURI!A$12</f>
        <v>20</v>
      </c>
      <c r="AE240">
        <f>PLANURI!B$12</f>
        <v>60</v>
      </c>
      <c r="AF240">
        <f>PLANURI!D$12</f>
        <v>10</v>
      </c>
      <c r="AG240" t="str">
        <f>PLANURI!BW682</f>
        <v>2026</v>
      </c>
    </row>
    <row r="241" spans="1:33" x14ac:dyDescent="0.25">
      <c r="A241" t="str">
        <f>PLANURI!AX683</f>
        <v>L021.23.08.S2-04</v>
      </c>
      <c r="B241">
        <f>PLANURI!AY683</f>
        <v>4</v>
      </c>
      <c r="C241" t="str">
        <f>PLANURI!AZ683</f>
        <v>Disciplină opțională 12-15
Dispozitive digitale utilizate în medicină (Set A.4.2.1)</v>
      </c>
      <c r="D241">
        <f>PLANURI!BA683</f>
        <v>4</v>
      </c>
      <c r="E241" t="str">
        <f>PLANURI!BB683</f>
        <v>8</v>
      </c>
      <c r="F241" t="str">
        <f>PLANURI!BC683</f>
        <v>E</v>
      </c>
      <c r="G241" t="str">
        <f>PLANURI!BD683</f>
        <v>DO</v>
      </c>
      <c r="H241">
        <f>PLANURI!BE683</f>
        <v>2</v>
      </c>
      <c r="I241">
        <f>PLANURI!BF683</f>
        <v>1</v>
      </c>
      <c r="J241">
        <f>PLANURI!BG683</f>
        <v>3</v>
      </c>
      <c r="K241">
        <f>PLANURI!BH683</f>
        <v>28</v>
      </c>
      <c r="L241">
        <f>PLANURI!BI683</f>
        <v>14</v>
      </c>
      <c r="M241">
        <f>PLANURI!BJ683</f>
        <v>42</v>
      </c>
      <c r="N241">
        <f>PLANURI!BK683</f>
        <v>0</v>
      </c>
      <c r="O241">
        <f>PLANURI!BL683</f>
        <v>0</v>
      </c>
      <c r="P241">
        <f>PLANURI!BM683</f>
        <v>0</v>
      </c>
      <c r="Q241">
        <f>PLANURI!BN683</f>
        <v>0</v>
      </c>
      <c r="R241">
        <f>PLANURI!BO683</f>
        <v>0</v>
      </c>
      <c r="S241">
        <f>PLANURI!BP683</f>
        <v>0</v>
      </c>
      <c r="T241">
        <f>PLANURI!BQ683</f>
        <v>4.0999999999999996</v>
      </c>
      <c r="U241">
        <f>PLANURI!BR683</f>
        <v>58</v>
      </c>
      <c r="V241">
        <f>PLANURI!BS683</f>
        <v>4</v>
      </c>
      <c r="W241" t="str">
        <f>PLANURI!BT683</f>
        <v>DS</v>
      </c>
      <c r="X241">
        <f>PLANURI!BU683</f>
        <v>7.1</v>
      </c>
      <c r="Y241">
        <f>PLANURI!BV683</f>
        <v>100</v>
      </c>
      <c r="Z241" t="str">
        <f>PLANURI!A$4</f>
        <v>Facultatea AUTOMATICĂ ȘI CALCULATOARE</v>
      </c>
      <c r="AA241" t="str">
        <f>PLANURI!H$6</f>
        <v>ŞTIINŢE INGINEREŞTI</v>
      </c>
      <c r="AB241">
        <f>PLANURI!C$12</f>
        <v>220</v>
      </c>
      <c r="AC241" t="str">
        <f>PLANURI!H$9</f>
        <v>AUTOMATICĂ ȘI INFORMATICĂ APLICATĂ</v>
      </c>
      <c r="AD241">
        <f>PLANURI!A$12</f>
        <v>20</v>
      </c>
      <c r="AE241">
        <f>PLANURI!B$12</f>
        <v>60</v>
      </c>
      <c r="AF241">
        <f>PLANURI!D$12</f>
        <v>10</v>
      </c>
      <c r="AG241" t="str">
        <f>PLANURI!BW683</f>
        <v>2026</v>
      </c>
    </row>
    <row r="242" spans="1:33" x14ac:dyDescent="0.25">
      <c r="A242" t="str">
        <f>PLANURI!AX684</f>
        <v>L021.23.08.S2-05</v>
      </c>
      <c r="B242">
        <f>PLANURI!AY684</f>
        <v>5</v>
      </c>
      <c r="C242" t="str">
        <f>PLANURI!AZ684</f>
        <v>Disciplină opțională 12-15
Creativitate și managementul inovației (Set A.4.2.1, Set IA.4.2.2)</v>
      </c>
      <c r="D242">
        <f>PLANURI!BA684</f>
        <v>4</v>
      </c>
      <c r="E242" t="str">
        <f>PLANURI!BB684</f>
        <v>8</v>
      </c>
      <c r="F242" t="str">
        <f>PLANURI!BC684</f>
        <v>E</v>
      </c>
      <c r="G242" t="str">
        <f>PLANURI!BD684</f>
        <v>DO</v>
      </c>
      <c r="H242">
        <f>PLANURI!WL684</f>
        <v>0</v>
      </c>
      <c r="I242">
        <f>PLANURI!BF684</f>
        <v>1</v>
      </c>
      <c r="J242">
        <f>PLANURI!BG684</f>
        <v>3</v>
      </c>
      <c r="K242">
        <f>PLANURI!BH684</f>
        <v>28</v>
      </c>
      <c r="L242">
        <f>PLANURI!BI684</f>
        <v>14</v>
      </c>
      <c r="M242">
        <f>PLANURI!BJ684</f>
        <v>42</v>
      </c>
      <c r="N242">
        <f>PLANURI!BK684</f>
        <v>0</v>
      </c>
      <c r="O242">
        <f>PLANURI!BL684</f>
        <v>0</v>
      </c>
      <c r="P242">
        <f>PLANURI!BM684</f>
        <v>0</v>
      </c>
      <c r="Q242">
        <f>PLANURI!BN684</f>
        <v>0</v>
      </c>
      <c r="R242">
        <f>PLANURI!BO684</f>
        <v>0</v>
      </c>
      <c r="S242">
        <f>PLANURI!BP684</f>
        <v>0</v>
      </c>
      <c r="T242">
        <f>PLANURI!BQ684</f>
        <v>4.0999999999999996</v>
      </c>
      <c r="U242">
        <f>PLANURI!BR684</f>
        <v>58</v>
      </c>
      <c r="V242">
        <f>PLANURI!BS684</f>
        <v>4</v>
      </c>
      <c r="W242" t="str">
        <f>PLANURI!BT684</f>
        <v>DS</v>
      </c>
      <c r="X242">
        <f>PLANURI!BU684</f>
        <v>7.1</v>
      </c>
      <c r="Y242">
        <f>PLANURI!BV684</f>
        <v>100</v>
      </c>
      <c r="Z242" t="str">
        <f>PLANURI!A$4</f>
        <v>Facultatea AUTOMATICĂ ȘI CALCULATOARE</v>
      </c>
      <c r="AA242" t="str">
        <f>PLANURI!H$6</f>
        <v>ŞTIINŢE INGINEREŞTI</v>
      </c>
      <c r="AB242">
        <f>PLANURI!C$12</f>
        <v>220</v>
      </c>
      <c r="AC242" t="str">
        <f>PLANURI!H$9</f>
        <v>AUTOMATICĂ ȘI INFORMATICĂ APLICATĂ</v>
      </c>
      <c r="AD242">
        <f>PLANURI!A$12</f>
        <v>20</v>
      </c>
      <c r="AE242">
        <f>PLANURI!B$12</f>
        <v>60</v>
      </c>
      <c r="AF242">
        <f>PLANURI!D$12</f>
        <v>10</v>
      </c>
      <c r="AG242" t="str">
        <f>PLANURI!BW684</f>
        <v>2026</v>
      </c>
    </row>
    <row r="243" spans="1:33" x14ac:dyDescent="0.25">
      <c r="A243" t="str">
        <f>PLANURI!AX685</f>
        <v>L021.23.08.S2-06</v>
      </c>
      <c r="B243">
        <f>PLANURI!AY685</f>
        <v>6</v>
      </c>
      <c r="C243" t="str">
        <f>PLANURI!AZ685</f>
        <v>Disciplină opțională 12-15
Sisteme de conducere a proceselor continue
(Set A.4.2.1, Set IA.4.2.2)</v>
      </c>
      <c r="D243">
        <f>PLANURI!BA685</f>
        <v>4</v>
      </c>
      <c r="E243" t="str">
        <f>PLANURI!BB685</f>
        <v>8</v>
      </c>
      <c r="F243" t="str">
        <f>PLANURI!BC685</f>
        <v>E</v>
      </c>
      <c r="G243" t="str">
        <f>PLANURI!BD685</f>
        <v>DO</v>
      </c>
      <c r="H243">
        <f>PLANURI!BE685</f>
        <v>2</v>
      </c>
      <c r="I243">
        <f>PLANURI!BF685</f>
        <v>1</v>
      </c>
      <c r="J243">
        <f>PLANURI!BG685</f>
        <v>3</v>
      </c>
      <c r="K243">
        <f>PLANURI!BH685</f>
        <v>28</v>
      </c>
      <c r="L243">
        <f>PLANURI!BI685</f>
        <v>14</v>
      </c>
      <c r="M243">
        <f>PLANURI!BJ685</f>
        <v>42</v>
      </c>
      <c r="N243">
        <f>PLANURI!BK685</f>
        <v>0</v>
      </c>
      <c r="O243">
        <f>PLANURI!BL685</f>
        <v>0</v>
      </c>
      <c r="P243">
        <f>PLANURI!BM685</f>
        <v>0</v>
      </c>
      <c r="Q243">
        <f>PLANURI!BN685</f>
        <v>0</v>
      </c>
      <c r="R243">
        <f>PLANURI!BO685</f>
        <v>0</v>
      </c>
      <c r="S243">
        <f>PLANURI!BP685</f>
        <v>0</v>
      </c>
      <c r="T243">
        <f>PLANURI!BQ685</f>
        <v>4.0999999999999996</v>
      </c>
      <c r="U243">
        <f>PLANURI!BR685</f>
        <v>58</v>
      </c>
      <c r="V243">
        <f>PLANURI!BS685</f>
        <v>4</v>
      </c>
      <c r="W243" t="str">
        <f>PLANURI!BT685</f>
        <v>DS</v>
      </c>
      <c r="X243">
        <f>PLANURI!BU685</f>
        <v>7.1</v>
      </c>
      <c r="Y243">
        <f>PLANURI!BV685</f>
        <v>100</v>
      </c>
      <c r="Z243" t="str">
        <f>PLANURI!A$4</f>
        <v>Facultatea AUTOMATICĂ ȘI CALCULATOARE</v>
      </c>
      <c r="AA243" t="str">
        <f>PLANURI!H$6</f>
        <v>ŞTIINŢE INGINEREŞTI</v>
      </c>
      <c r="AB243">
        <f>PLANURI!C$12</f>
        <v>220</v>
      </c>
      <c r="AC243" t="str">
        <f>PLANURI!H$9</f>
        <v>AUTOMATICĂ ȘI INFORMATICĂ APLICATĂ</v>
      </c>
      <c r="AD243">
        <f>PLANURI!A$12</f>
        <v>20</v>
      </c>
      <c r="AE243">
        <f>PLANURI!B$12</f>
        <v>60</v>
      </c>
      <c r="AF243">
        <f>PLANURI!D$12</f>
        <v>10</v>
      </c>
      <c r="AG243" t="str">
        <f>PLANURI!BW685</f>
        <v>2026</v>
      </c>
    </row>
    <row r="244" spans="1:33" x14ac:dyDescent="0.25">
      <c r="A244" t="str">
        <f>PLANURI!AX686</f>
        <v>L021.23.08.S2-07</v>
      </c>
      <c r="B244">
        <f>PLANURI!AY686</f>
        <v>7</v>
      </c>
      <c r="C244" t="str">
        <f>PLANURI!AZ686</f>
        <v>Disciplină opțională 12-15
Internetul industrial al lucrurilor (Set A.4.2.1, Set IA.4.2.2)</v>
      </c>
      <c r="D244">
        <f>PLANURI!BA686</f>
        <v>4</v>
      </c>
      <c r="E244" t="str">
        <f>PLANURI!BB686</f>
        <v>8</v>
      </c>
      <c r="F244" t="str">
        <f>PLANURI!BC686</f>
        <v>E</v>
      </c>
      <c r="G244" t="str">
        <f>PLANURI!BD686</f>
        <v>DO</v>
      </c>
      <c r="H244">
        <f>PLANURI!WL686</f>
        <v>0</v>
      </c>
      <c r="I244">
        <f>PLANURI!BF686</f>
        <v>1</v>
      </c>
      <c r="J244">
        <f>PLANURI!BG686</f>
        <v>3</v>
      </c>
      <c r="K244">
        <f>PLANURI!BH686</f>
        <v>28</v>
      </c>
      <c r="L244">
        <f>PLANURI!BI686</f>
        <v>14</v>
      </c>
      <c r="M244">
        <f>PLANURI!BJ686</f>
        <v>42</v>
      </c>
      <c r="N244">
        <f>PLANURI!BK686</f>
        <v>0</v>
      </c>
      <c r="O244">
        <f>PLANURI!BL686</f>
        <v>0</v>
      </c>
      <c r="P244">
        <f>PLANURI!BM686</f>
        <v>0</v>
      </c>
      <c r="Q244">
        <f>PLANURI!BN686</f>
        <v>0</v>
      </c>
      <c r="R244">
        <f>PLANURI!BO686</f>
        <v>0</v>
      </c>
      <c r="S244">
        <f>PLANURI!BP686</f>
        <v>0</v>
      </c>
      <c r="T244">
        <f>PLANURI!BQ686</f>
        <v>4.0999999999999996</v>
      </c>
      <c r="U244">
        <f>PLANURI!BR686</f>
        <v>58</v>
      </c>
      <c r="V244">
        <f>PLANURI!BS686</f>
        <v>4</v>
      </c>
      <c r="W244" t="str">
        <f>PLANURI!BT686</f>
        <v>DS</v>
      </c>
      <c r="X244">
        <f>PLANURI!BU686</f>
        <v>7.1</v>
      </c>
      <c r="Y244">
        <f>PLANURI!BV686</f>
        <v>100</v>
      </c>
      <c r="Z244" t="str">
        <f>PLANURI!A$4</f>
        <v>Facultatea AUTOMATICĂ ȘI CALCULATOARE</v>
      </c>
      <c r="AA244" t="str">
        <f>PLANURI!H$6</f>
        <v>ŞTIINŢE INGINEREŞTI</v>
      </c>
      <c r="AB244">
        <f>PLANURI!C$12</f>
        <v>220</v>
      </c>
      <c r="AC244" t="str">
        <f>PLANURI!H$9</f>
        <v>AUTOMATICĂ ȘI INFORMATICĂ APLICATĂ</v>
      </c>
      <c r="AD244">
        <f>PLANURI!A$12</f>
        <v>20</v>
      </c>
      <c r="AE244">
        <f>PLANURI!B$12</f>
        <v>60</v>
      </c>
      <c r="AF244">
        <f>PLANURI!D$12</f>
        <v>10</v>
      </c>
      <c r="AG244" t="str">
        <f>PLANURI!BW686</f>
        <v>2026</v>
      </c>
    </row>
    <row r="245" spans="1:33" x14ac:dyDescent="0.25">
      <c r="A245" t="str">
        <f>PLANURI!AX687</f>
        <v>L021.23.08.S2-08</v>
      </c>
      <c r="B245">
        <f>PLANURI!AY687</f>
        <v>8</v>
      </c>
      <c r="C245" t="str">
        <f>PLANURI!AZ687</f>
        <v>Disciplină opțională 12-15
Circuite periferice și interfețe de proces
(Set A.4.2.1, Set IA.4.2.2)</v>
      </c>
      <c r="D245">
        <f>PLANURI!BA687</f>
        <v>4</v>
      </c>
      <c r="E245" t="str">
        <f>PLANURI!BB687</f>
        <v>8</v>
      </c>
      <c r="F245" t="str">
        <f>PLANURI!BC687</f>
        <v>E</v>
      </c>
      <c r="G245" t="str">
        <f>PLANURI!BD687</f>
        <v>DO</v>
      </c>
      <c r="H245">
        <f>PLANURI!BE687</f>
        <v>2</v>
      </c>
      <c r="I245">
        <f>PLANURI!BF687</f>
        <v>1</v>
      </c>
      <c r="J245">
        <f>PLANURI!BG687</f>
        <v>3</v>
      </c>
      <c r="K245">
        <f>PLANURI!BH687</f>
        <v>28</v>
      </c>
      <c r="L245">
        <f>PLANURI!BI687</f>
        <v>14</v>
      </c>
      <c r="M245">
        <f>PLANURI!BJ687</f>
        <v>42</v>
      </c>
      <c r="N245">
        <f>PLANURI!BK687</f>
        <v>0</v>
      </c>
      <c r="O245">
        <f>PLANURI!BL687</f>
        <v>0</v>
      </c>
      <c r="P245">
        <f>PLANURI!BM687</f>
        <v>0</v>
      </c>
      <c r="Q245">
        <f>PLANURI!BN687</f>
        <v>0</v>
      </c>
      <c r="R245">
        <f>PLANURI!BO687</f>
        <v>0</v>
      </c>
      <c r="S245">
        <f>PLANURI!BP687</f>
        <v>0</v>
      </c>
      <c r="T245">
        <f>PLANURI!BQ687</f>
        <v>4.0999999999999996</v>
      </c>
      <c r="U245">
        <f>PLANURI!BR687</f>
        <v>58</v>
      </c>
      <c r="V245">
        <f>PLANURI!BS687</f>
        <v>4</v>
      </c>
      <c r="W245" t="str">
        <f>PLANURI!BT687</f>
        <v>DS</v>
      </c>
      <c r="X245">
        <f>PLANURI!BU687</f>
        <v>7.1</v>
      </c>
      <c r="Y245">
        <f>PLANURI!BV687</f>
        <v>100</v>
      </c>
      <c r="Z245" t="str">
        <f>PLANURI!A$4</f>
        <v>Facultatea AUTOMATICĂ ȘI CALCULATOARE</v>
      </c>
      <c r="AA245" t="str">
        <f>PLANURI!H$6</f>
        <v>ŞTIINŢE INGINEREŞTI</v>
      </c>
      <c r="AB245">
        <f>PLANURI!C$12</f>
        <v>220</v>
      </c>
      <c r="AC245" t="str">
        <f>PLANURI!H$9</f>
        <v>AUTOMATICĂ ȘI INFORMATICĂ APLICATĂ</v>
      </c>
      <c r="AD245">
        <f>PLANURI!A$12</f>
        <v>20</v>
      </c>
      <c r="AE245">
        <f>PLANURI!B$12</f>
        <v>60</v>
      </c>
      <c r="AF245">
        <f>PLANURI!D$12</f>
        <v>10</v>
      </c>
      <c r="AG245" t="str">
        <f>PLANURI!BW687</f>
        <v>2026</v>
      </c>
    </row>
    <row r="246" spans="1:33" x14ac:dyDescent="0.25">
      <c r="A246" t="str">
        <f>PLANURI!AX688</f>
        <v>L021.23.08.S2-09</v>
      </c>
      <c r="B246">
        <f>PLANURI!AY688</f>
        <v>9</v>
      </c>
      <c r="C246" t="str">
        <f>PLANURI!AZ688</f>
        <v>Disciplină opțională 12-15
Fiabilitatea și testarea echipamentelor digitale
(Set A.4.2.1, Set IA.4.2.2)</v>
      </c>
      <c r="D246">
        <f>PLANURI!BA688</f>
        <v>4</v>
      </c>
      <c r="E246" t="str">
        <f>PLANURI!BB688</f>
        <v>8</v>
      </c>
      <c r="F246" t="str">
        <f>PLANURI!BC688</f>
        <v>E</v>
      </c>
      <c r="G246" t="str">
        <f>PLANURI!BD688</f>
        <v>DO</v>
      </c>
      <c r="H246">
        <f>PLANURI!WL688</f>
        <v>0</v>
      </c>
      <c r="I246">
        <f>PLANURI!BF688</f>
        <v>1</v>
      </c>
      <c r="J246">
        <f>PLANURI!BG688</f>
        <v>3</v>
      </c>
      <c r="K246">
        <f>PLANURI!BH688</f>
        <v>28</v>
      </c>
      <c r="L246">
        <f>PLANURI!BI688</f>
        <v>14</v>
      </c>
      <c r="M246">
        <f>PLANURI!BJ688</f>
        <v>42</v>
      </c>
      <c r="N246">
        <f>PLANURI!BK688</f>
        <v>0</v>
      </c>
      <c r="O246">
        <f>PLANURI!BL688</f>
        <v>0</v>
      </c>
      <c r="P246">
        <f>PLANURI!BM688</f>
        <v>0</v>
      </c>
      <c r="Q246">
        <f>PLANURI!BN688</f>
        <v>0</v>
      </c>
      <c r="R246">
        <f>PLANURI!BO688</f>
        <v>0</v>
      </c>
      <c r="S246">
        <f>PLANURI!BP688</f>
        <v>0</v>
      </c>
      <c r="T246">
        <f>PLANURI!BQ688</f>
        <v>4.0999999999999996</v>
      </c>
      <c r="U246">
        <f>PLANURI!BR688</f>
        <v>58</v>
      </c>
      <c r="V246">
        <f>PLANURI!BS688</f>
        <v>4</v>
      </c>
      <c r="W246" t="str">
        <f>PLANURI!BT688</f>
        <v>DS</v>
      </c>
      <c r="X246">
        <f>PLANURI!BU688</f>
        <v>7.1</v>
      </c>
      <c r="Y246">
        <f>PLANURI!BV688</f>
        <v>100</v>
      </c>
      <c r="Z246" t="str">
        <f>PLANURI!A$4</f>
        <v>Facultatea AUTOMATICĂ ȘI CALCULATOARE</v>
      </c>
      <c r="AA246" t="str">
        <f>PLANURI!H$6</f>
        <v>ŞTIINŢE INGINEREŞTI</v>
      </c>
      <c r="AB246">
        <f>PLANURI!C$12</f>
        <v>220</v>
      </c>
      <c r="AC246" t="str">
        <f>PLANURI!H$9</f>
        <v>AUTOMATICĂ ȘI INFORMATICĂ APLICATĂ</v>
      </c>
      <c r="AD246">
        <f>PLANURI!A$12</f>
        <v>20</v>
      </c>
      <c r="AE246">
        <f>PLANURI!B$12</f>
        <v>60</v>
      </c>
      <c r="AF246">
        <f>PLANURI!D$12</f>
        <v>10</v>
      </c>
      <c r="AG246" t="str">
        <f>PLANURI!BW688</f>
        <v>2026</v>
      </c>
    </row>
    <row r="247" spans="1:33" x14ac:dyDescent="0.25">
      <c r="A247" t="str">
        <f>PLANURI!AX689</f>
        <v>L021.23.08.S2-10</v>
      </c>
      <c r="B247">
        <f>PLANURI!AY689</f>
        <v>10</v>
      </c>
      <c r="C247" t="str">
        <f>PLANURI!AZ689</f>
        <v>Disciplină opțională 12-15
Vedere artificială (Set IA.4.2.1)</v>
      </c>
      <c r="D247">
        <f>PLANURI!BA689</f>
        <v>4</v>
      </c>
      <c r="E247" t="str">
        <f>PLANURI!BB689</f>
        <v>8</v>
      </c>
      <c r="F247" t="str">
        <f>PLANURI!BC689</f>
        <v>E</v>
      </c>
      <c r="G247" t="str">
        <f>PLANURI!BD689</f>
        <v>DO</v>
      </c>
      <c r="H247">
        <f>PLANURI!BE689</f>
        <v>2</v>
      </c>
      <c r="I247">
        <f>PLANURI!BF689</f>
        <v>1</v>
      </c>
      <c r="J247">
        <f>PLANURI!BG689</f>
        <v>3</v>
      </c>
      <c r="K247">
        <f>PLANURI!BH689</f>
        <v>28</v>
      </c>
      <c r="L247">
        <f>PLANURI!BI689</f>
        <v>14</v>
      </c>
      <c r="M247">
        <f>PLANURI!BJ689</f>
        <v>42</v>
      </c>
      <c r="N247">
        <f>PLANURI!BK689</f>
        <v>0</v>
      </c>
      <c r="O247">
        <f>PLANURI!BL689</f>
        <v>0</v>
      </c>
      <c r="P247">
        <f>PLANURI!BM689</f>
        <v>0</v>
      </c>
      <c r="Q247">
        <f>PLANURI!BN689</f>
        <v>0</v>
      </c>
      <c r="R247">
        <f>PLANURI!BO689</f>
        <v>0</v>
      </c>
      <c r="S247">
        <f>PLANURI!BP689</f>
        <v>0</v>
      </c>
      <c r="T247">
        <f>PLANURI!BQ689</f>
        <v>4.0999999999999996</v>
      </c>
      <c r="U247">
        <f>PLANURI!BR689</f>
        <v>58</v>
      </c>
      <c r="V247">
        <f>PLANURI!BS689</f>
        <v>4</v>
      </c>
      <c r="W247" t="str">
        <f>PLANURI!BT689</f>
        <v>DS</v>
      </c>
      <c r="X247">
        <f>PLANURI!BU689</f>
        <v>7.1</v>
      </c>
      <c r="Y247">
        <f>PLANURI!BV689</f>
        <v>100</v>
      </c>
      <c r="Z247" t="str">
        <f>PLANURI!A$4</f>
        <v>Facultatea AUTOMATICĂ ȘI CALCULATOARE</v>
      </c>
      <c r="AA247" t="str">
        <f>PLANURI!H$6</f>
        <v>ŞTIINŢE INGINEREŞTI</v>
      </c>
      <c r="AB247">
        <f>PLANURI!C$12</f>
        <v>220</v>
      </c>
      <c r="AC247" t="str">
        <f>PLANURI!H$9</f>
        <v>AUTOMATICĂ ȘI INFORMATICĂ APLICATĂ</v>
      </c>
      <c r="AD247">
        <f>PLANURI!A$12</f>
        <v>20</v>
      </c>
      <c r="AE247">
        <f>PLANURI!B$12</f>
        <v>60</v>
      </c>
      <c r="AF247">
        <f>PLANURI!D$12</f>
        <v>10</v>
      </c>
      <c r="AG247" t="str">
        <f>PLANURI!BW689</f>
        <v>2026</v>
      </c>
    </row>
    <row r="248" spans="1:33" x14ac:dyDescent="0.25">
      <c r="A248" t="str">
        <f>PLANURI!AX690</f>
        <v>L021.23.08.S2-11</v>
      </c>
      <c r="B248">
        <f>PLANURI!AY690</f>
        <v>11</v>
      </c>
      <c r="C248" t="str">
        <f>PLANURI!AZ690</f>
        <v>Disciplină opțională 12-15
Tehnici de programare cu baze de date (Set IA.4.2.1)</v>
      </c>
      <c r="D248">
        <f>PLANURI!BA690</f>
        <v>4</v>
      </c>
      <c r="E248" t="str">
        <f>PLANURI!BB690</f>
        <v>8</v>
      </c>
      <c r="F248" t="str">
        <f>PLANURI!BC690</f>
        <v>E</v>
      </c>
      <c r="G248" t="str">
        <f>PLANURI!BD690</f>
        <v>DO</v>
      </c>
      <c r="H248">
        <f>PLANURI!WL690</f>
        <v>0</v>
      </c>
      <c r="I248">
        <f>PLANURI!BF690</f>
        <v>1</v>
      </c>
      <c r="J248">
        <f>PLANURI!BG690</f>
        <v>3</v>
      </c>
      <c r="K248">
        <f>PLANURI!BH690</f>
        <v>28</v>
      </c>
      <c r="L248">
        <f>PLANURI!BI690</f>
        <v>14</v>
      </c>
      <c r="M248">
        <f>PLANURI!BJ690</f>
        <v>42</v>
      </c>
      <c r="N248">
        <f>PLANURI!BK690</f>
        <v>0</v>
      </c>
      <c r="O248">
        <f>PLANURI!BL690</f>
        <v>0</v>
      </c>
      <c r="P248">
        <f>PLANURI!BM690</f>
        <v>0</v>
      </c>
      <c r="Q248">
        <f>PLANURI!BN690</f>
        <v>0</v>
      </c>
      <c r="R248">
        <f>PLANURI!BO690</f>
        <v>0</v>
      </c>
      <c r="S248">
        <f>PLANURI!BP690</f>
        <v>0</v>
      </c>
      <c r="T248">
        <f>PLANURI!BQ690</f>
        <v>4.0999999999999996</v>
      </c>
      <c r="U248">
        <f>PLANURI!BR690</f>
        <v>58</v>
      </c>
      <c r="V248">
        <f>PLANURI!BS690</f>
        <v>4</v>
      </c>
      <c r="W248" t="str">
        <f>PLANURI!BT690</f>
        <v>DS</v>
      </c>
      <c r="X248">
        <f>PLANURI!BU690</f>
        <v>7.1</v>
      </c>
      <c r="Y248">
        <f>PLANURI!BV690</f>
        <v>100</v>
      </c>
      <c r="Z248" t="str">
        <f>PLANURI!A$4</f>
        <v>Facultatea AUTOMATICĂ ȘI CALCULATOARE</v>
      </c>
      <c r="AA248" t="str">
        <f>PLANURI!H$6</f>
        <v>ŞTIINŢE INGINEREŞTI</v>
      </c>
      <c r="AB248">
        <f>PLANURI!C$12</f>
        <v>220</v>
      </c>
      <c r="AC248" t="str">
        <f>PLANURI!H$9</f>
        <v>AUTOMATICĂ ȘI INFORMATICĂ APLICATĂ</v>
      </c>
      <c r="AD248">
        <f>PLANURI!A$12</f>
        <v>20</v>
      </c>
      <c r="AE248">
        <f>PLANURI!B$12</f>
        <v>60</v>
      </c>
      <c r="AF248">
        <f>PLANURI!D$12</f>
        <v>10</v>
      </c>
      <c r="AG248" t="str">
        <f>PLANURI!BW690</f>
        <v>2026</v>
      </c>
    </row>
    <row r="249" spans="1:33" x14ac:dyDescent="0.25">
      <c r="A249" t="str">
        <f>PLANURI!AX691</f>
        <v>L021.23.08.S2-12</v>
      </c>
      <c r="B249">
        <f>PLANURI!AY691</f>
        <v>12</v>
      </c>
      <c r="C249" t="str">
        <f>PLANURI!AZ691</f>
        <v>Disciplină opțională 12-15
Tehnologii multimedia (Set IA.4.2.1, Set A.4.2.2)</v>
      </c>
      <c r="D249">
        <f>PLANURI!BA691</f>
        <v>4</v>
      </c>
      <c r="E249" t="str">
        <f>PLANURI!BB691</f>
        <v>8</v>
      </c>
      <c r="F249" t="str">
        <f>PLANURI!BC691</f>
        <v>E</v>
      </c>
      <c r="G249" t="str">
        <f>PLANURI!BD691</f>
        <v>DO</v>
      </c>
      <c r="H249">
        <f>PLANURI!BE691</f>
        <v>2</v>
      </c>
      <c r="I249">
        <f>PLANURI!BF691</f>
        <v>1</v>
      </c>
      <c r="J249">
        <f>PLANURI!BG691</f>
        <v>3</v>
      </c>
      <c r="K249">
        <f>PLANURI!BH691</f>
        <v>28</v>
      </c>
      <c r="L249">
        <f>PLANURI!BI691</f>
        <v>14</v>
      </c>
      <c r="M249">
        <f>PLANURI!BJ691</f>
        <v>42</v>
      </c>
      <c r="N249">
        <f>PLANURI!BK691</f>
        <v>0</v>
      </c>
      <c r="O249">
        <f>PLANURI!BL691</f>
        <v>0</v>
      </c>
      <c r="P249">
        <f>PLANURI!BM691</f>
        <v>0</v>
      </c>
      <c r="Q249">
        <f>PLANURI!BN691</f>
        <v>0</v>
      </c>
      <c r="R249">
        <f>PLANURI!BO691</f>
        <v>0</v>
      </c>
      <c r="S249">
        <f>PLANURI!BP691</f>
        <v>0</v>
      </c>
      <c r="T249">
        <f>PLANURI!BQ691</f>
        <v>4.0999999999999996</v>
      </c>
      <c r="U249">
        <f>PLANURI!BR691</f>
        <v>58</v>
      </c>
      <c r="V249">
        <f>PLANURI!BS691</f>
        <v>4</v>
      </c>
      <c r="W249" t="str">
        <f>PLANURI!BT691</f>
        <v>DS</v>
      </c>
      <c r="X249">
        <f>PLANURI!BU691</f>
        <v>7.1</v>
      </c>
      <c r="Y249">
        <f>PLANURI!BV691</f>
        <v>100</v>
      </c>
      <c r="Z249" t="str">
        <f>PLANURI!A$4</f>
        <v>Facultatea AUTOMATICĂ ȘI CALCULATOARE</v>
      </c>
      <c r="AA249" t="str">
        <f>PLANURI!H$6</f>
        <v>ŞTIINŢE INGINEREŞTI</v>
      </c>
      <c r="AB249">
        <f>PLANURI!C$12</f>
        <v>220</v>
      </c>
      <c r="AC249" t="str">
        <f>PLANURI!H$9</f>
        <v>AUTOMATICĂ ȘI INFORMATICĂ APLICATĂ</v>
      </c>
      <c r="AD249">
        <f>PLANURI!A$12</f>
        <v>20</v>
      </c>
      <c r="AE249">
        <f>PLANURI!B$12</f>
        <v>60</v>
      </c>
      <c r="AF249">
        <f>PLANURI!D$12</f>
        <v>10</v>
      </c>
      <c r="AG249" t="str">
        <f>PLANURI!BW691</f>
        <v>2026</v>
      </c>
    </row>
    <row r="250" spans="1:33" x14ac:dyDescent="0.25">
      <c r="A250" t="str">
        <f>PLANURI!AX692</f>
        <v>L021.23.08.S2-13</v>
      </c>
      <c r="B250">
        <f>PLANURI!AY692</f>
        <v>13</v>
      </c>
      <c r="C250" t="str">
        <f>PLANURI!AZ692</f>
        <v>Disciplină opțională 12-15
Automatizarea proceselor complexe (Set A.4.2.1, Set IA.4.2.2)</v>
      </c>
      <c r="D250">
        <f>PLANURI!BA692</f>
        <v>4</v>
      </c>
      <c r="E250" t="str">
        <f>PLANURI!BB692</f>
        <v>8</v>
      </c>
      <c r="F250" t="str">
        <f>PLANURI!BC692</f>
        <v>E</v>
      </c>
      <c r="G250" t="str">
        <f>PLANURI!BD692</f>
        <v>DO</v>
      </c>
      <c r="H250">
        <f>PLANURI!WL692</f>
        <v>0</v>
      </c>
      <c r="I250">
        <f>PLANURI!BF692</f>
        <v>1</v>
      </c>
      <c r="J250">
        <f>PLANURI!BG692</f>
        <v>3</v>
      </c>
      <c r="K250">
        <f>PLANURI!BH692</f>
        <v>28</v>
      </c>
      <c r="L250">
        <f>PLANURI!BI692</f>
        <v>14</v>
      </c>
      <c r="M250">
        <f>PLANURI!BJ692</f>
        <v>42</v>
      </c>
      <c r="N250">
        <f>PLANURI!BK692</f>
        <v>0</v>
      </c>
      <c r="O250">
        <f>PLANURI!BL692</f>
        <v>0</v>
      </c>
      <c r="P250">
        <f>PLANURI!BM692</f>
        <v>0</v>
      </c>
      <c r="Q250">
        <f>PLANURI!BN692</f>
        <v>0</v>
      </c>
      <c r="R250">
        <f>PLANURI!BO692</f>
        <v>0</v>
      </c>
      <c r="S250">
        <f>PLANURI!BP692</f>
        <v>0</v>
      </c>
      <c r="T250">
        <f>PLANURI!BQ692</f>
        <v>4.0999999999999996</v>
      </c>
      <c r="U250">
        <f>PLANURI!BR692</f>
        <v>58</v>
      </c>
      <c r="V250">
        <f>PLANURI!BS692</f>
        <v>4</v>
      </c>
      <c r="W250" t="str">
        <f>PLANURI!BT692</f>
        <v>DS</v>
      </c>
      <c r="X250">
        <f>PLANURI!BU692</f>
        <v>7.1</v>
      </c>
      <c r="Y250">
        <f>PLANURI!BV692</f>
        <v>100</v>
      </c>
      <c r="Z250" t="str">
        <f>PLANURI!A$4</f>
        <v>Facultatea AUTOMATICĂ ȘI CALCULATOARE</v>
      </c>
      <c r="AA250" t="str">
        <f>PLANURI!H$6</f>
        <v>ŞTIINŢE INGINEREŞTI</v>
      </c>
      <c r="AB250">
        <f>PLANURI!C$12</f>
        <v>220</v>
      </c>
      <c r="AC250" t="str">
        <f>PLANURI!H$9</f>
        <v>AUTOMATICĂ ȘI INFORMATICĂ APLICATĂ</v>
      </c>
      <c r="AD250">
        <f>PLANURI!A$12</f>
        <v>20</v>
      </c>
      <c r="AE250">
        <f>PLANURI!B$12</f>
        <v>60</v>
      </c>
      <c r="AF250">
        <f>PLANURI!D$12</f>
        <v>10</v>
      </c>
      <c r="AG250" t="str">
        <f>PLANURI!BW692</f>
        <v>2026</v>
      </c>
    </row>
    <row r="251" spans="1:33" x14ac:dyDescent="0.25">
      <c r="A251" t="str">
        <f>PLANURI!AX693</f>
        <v>L021.23.08.S2-14</v>
      </c>
      <c r="B251">
        <f>PLANURI!AY693</f>
        <v>14</v>
      </c>
      <c r="C251" t="str">
        <f>PLANURI!AZ693</f>
        <v>Disciplină opțională 12-15
Sisteme de conducere a roboților industriali și a mașinilor unele (Set A.4.2.1, Set IA.4.2.2)</v>
      </c>
      <c r="D251">
        <f>PLANURI!BA693</f>
        <v>4</v>
      </c>
      <c r="E251" t="str">
        <f>PLANURI!BB693</f>
        <v>8</v>
      </c>
      <c r="F251" t="str">
        <f>PLANURI!BC693</f>
        <v>E</v>
      </c>
      <c r="G251" t="str">
        <f>PLANURI!BD693</f>
        <v>DO</v>
      </c>
      <c r="H251">
        <f>PLANURI!BE693</f>
        <v>2</v>
      </c>
      <c r="I251">
        <f>PLANURI!BF693</f>
        <v>1</v>
      </c>
      <c r="J251">
        <f>PLANURI!BG693</f>
        <v>3</v>
      </c>
      <c r="K251">
        <f>PLANURI!BH693</f>
        <v>28</v>
      </c>
      <c r="L251">
        <f>PLANURI!BI693</f>
        <v>14</v>
      </c>
      <c r="M251">
        <f>PLANURI!BJ693</f>
        <v>42</v>
      </c>
      <c r="N251">
        <f>PLANURI!BK693</f>
        <v>0</v>
      </c>
      <c r="O251">
        <f>PLANURI!BL693</f>
        <v>0</v>
      </c>
      <c r="P251">
        <f>PLANURI!BM693</f>
        <v>0</v>
      </c>
      <c r="Q251">
        <f>PLANURI!BN693</f>
        <v>0</v>
      </c>
      <c r="R251">
        <f>PLANURI!BO693</f>
        <v>0</v>
      </c>
      <c r="S251">
        <f>PLANURI!BP693</f>
        <v>0</v>
      </c>
      <c r="T251">
        <f>PLANURI!BQ693</f>
        <v>4.0999999999999996</v>
      </c>
      <c r="U251">
        <f>PLANURI!BR693</f>
        <v>58</v>
      </c>
      <c r="V251">
        <f>PLANURI!BS693</f>
        <v>4</v>
      </c>
      <c r="W251" t="str">
        <f>PLANURI!BT693</f>
        <v>DS</v>
      </c>
      <c r="X251">
        <f>PLANURI!BU693</f>
        <v>7.1</v>
      </c>
      <c r="Y251">
        <f>PLANURI!BV693</f>
        <v>100</v>
      </c>
      <c r="Z251" t="str">
        <f>PLANURI!A$4</f>
        <v>Facultatea AUTOMATICĂ ȘI CALCULATOARE</v>
      </c>
      <c r="AA251" t="str">
        <f>PLANURI!H$6</f>
        <v>ŞTIINŢE INGINEREŞTI</v>
      </c>
      <c r="AB251">
        <f>PLANURI!C$12</f>
        <v>220</v>
      </c>
      <c r="AC251" t="str">
        <f>PLANURI!H$9</f>
        <v>AUTOMATICĂ ȘI INFORMATICĂ APLICATĂ</v>
      </c>
      <c r="AD251">
        <f>PLANURI!A$12</f>
        <v>20</v>
      </c>
      <c r="AE251">
        <f>PLANURI!B$12</f>
        <v>60</v>
      </c>
      <c r="AF251">
        <f>PLANURI!D$12</f>
        <v>10</v>
      </c>
      <c r="AG251" t="str">
        <f>PLANURI!BW693</f>
        <v>2026</v>
      </c>
    </row>
    <row r="252" spans="1:33" x14ac:dyDescent="0.25">
      <c r="A252" t="str">
        <f>PLANURI!AX694</f>
        <v>L021.23.08.S2-15</v>
      </c>
      <c r="B252">
        <f>PLANURI!AY694</f>
        <v>15</v>
      </c>
      <c r="C252" t="str">
        <f>PLANURI!AZ694</f>
        <v>Disciplină opțională 12-15
Informatică aplicată în servicii de sănătate (Set IA.4.2.1, Set A.4.2.2)</v>
      </c>
      <c r="D252">
        <f>PLANURI!BA694</f>
        <v>4</v>
      </c>
      <c r="E252" t="str">
        <f>PLANURI!BB694</f>
        <v>8</v>
      </c>
      <c r="F252" t="str">
        <f>PLANURI!BC694</f>
        <v>E</v>
      </c>
      <c r="G252" t="str">
        <f>PLANURI!BD694</f>
        <v>DO</v>
      </c>
      <c r="H252">
        <f>PLANURI!WL694</f>
        <v>0</v>
      </c>
      <c r="I252">
        <f>PLANURI!BF694</f>
        <v>1</v>
      </c>
      <c r="J252">
        <f>PLANURI!BG694</f>
        <v>3</v>
      </c>
      <c r="K252">
        <f>PLANURI!BH694</f>
        <v>28</v>
      </c>
      <c r="L252">
        <f>PLANURI!BI694</f>
        <v>14</v>
      </c>
      <c r="M252">
        <f>PLANURI!BJ694</f>
        <v>42</v>
      </c>
      <c r="N252">
        <f>PLANURI!BK694</f>
        <v>0</v>
      </c>
      <c r="O252">
        <f>PLANURI!BL694</f>
        <v>0</v>
      </c>
      <c r="P252">
        <f>PLANURI!BM694</f>
        <v>0</v>
      </c>
      <c r="Q252">
        <f>PLANURI!BN694</f>
        <v>0</v>
      </c>
      <c r="R252">
        <f>PLANURI!BO694</f>
        <v>0</v>
      </c>
      <c r="S252">
        <f>PLANURI!BP694</f>
        <v>0</v>
      </c>
      <c r="T252">
        <f>PLANURI!BQ694</f>
        <v>4.0999999999999996</v>
      </c>
      <c r="U252">
        <f>PLANURI!BR694</f>
        <v>58</v>
      </c>
      <c r="V252">
        <f>PLANURI!BS694</f>
        <v>4</v>
      </c>
      <c r="W252" t="str">
        <f>PLANURI!BT694</f>
        <v>DS</v>
      </c>
      <c r="X252">
        <f>PLANURI!BU694</f>
        <v>7.1</v>
      </c>
      <c r="Y252">
        <f>PLANURI!BV694</f>
        <v>100</v>
      </c>
      <c r="Z252" t="str">
        <f>PLANURI!A$4</f>
        <v>Facultatea AUTOMATICĂ ȘI CALCULATOARE</v>
      </c>
      <c r="AA252" t="str">
        <f>PLANURI!H$6</f>
        <v>ŞTIINŢE INGINEREŞTI</v>
      </c>
      <c r="AB252">
        <f>PLANURI!C$12</f>
        <v>220</v>
      </c>
      <c r="AC252" t="str">
        <f>PLANURI!H$9</f>
        <v>AUTOMATICĂ ȘI INFORMATICĂ APLICATĂ</v>
      </c>
      <c r="AD252">
        <f>PLANURI!A$12</f>
        <v>20</v>
      </c>
      <c r="AE252">
        <f>PLANURI!B$12</f>
        <v>60</v>
      </c>
      <c r="AF252">
        <f>PLANURI!D$12</f>
        <v>10</v>
      </c>
      <c r="AG252" t="str">
        <f>PLANURI!BW694</f>
        <v>2026</v>
      </c>
    </row>
    <row r="253" spans="1:33" x14ac:dyDescent="0.25">
      <c r="A253" t="str">
        <f>PLANURI!AX695</f>
        <v>L021.23.08.S2-16</v>
      </c>
      <c r="B253">
        <f>PLANURI!AY695</f>
        <v>16</v>
      </c>
      <c r="C253" t="str">
        <f>PLANURI!AZ695</f>
        <v>Disciplină opțională 12-15
Modelare software. UML și XML (Set IA.4.2.1, Set A.4.2.2)</v>
      </c>
      <c r="D253">
        <f>PLANURI!BA695</f>
        <v>4</v>
      </c>
      <c r="E253" t="str">
        <f>PLANURI!BB695</f>
        <v>8</v>
      </c>
      <c r="F253" t="str">
        <f>PLANURI!BC695</f>
        <v>E</v>
      </c>
      <c r="G253" t="str">
        <f>PLANURI!BD695</f>
        <v>DO</v>
      </c>
      <c r="H253">
        <f>PLANURI!BE695</f>
        <v>2</v>
      </c>
      <c r="I253">
        <f>PLANURI!BF695</f>
        <v>1</v>
      </c>
      <c r="J253">
        <f>PLANURI!BG695</f>
        <v>3</v>
      </c>
      <c r="K253">
        <f>PLANURI!BH695</f>
        <v>28</v>
      </c>
      <c r="L253">
        <f>PLANURI!BI695</f>
        <v>14</v>
      </c>
      <c r="M253">
        <f>PLANURI!BJ695</f>
        <v>42</v>
      </c>
      <c r="N253">
        <f>PLANURI!BK695</f>
        <v>0</v>
      </c>
      <c r="O253">
        <f>PLANURI!BL695</f>
        <v>0</v>
      </c>
      <c r="P253">
        <f>PLANURI!BM695</f>
        <v>0</v>
      </c>
      <c r="Q253">
        <f>PLANURI!BN695</f>
        <v>0</v>
      </c>
      <c r="R253">
        <f>PLANURI!BO695</f>
        <v>0</v>
      </c>
      <c r="S253">
        <f>PLANURI!BP695</f>
        <v>0</v>
      </c>
      <c r="T253">
        <f>PLANURI!BQ695</f>
        <v>4.0999999999999996</v>
      </c>
      <c r="U253">
        <f>PLANURI!BR695</f>
        <v>58</v>
      </c>
      <c r="V253">
        <f>PLANURI!BS695</f>
        <v>4</v>
      </c>
      <c r="W253" t="str">
        <f>PLANURI!BT695</f>
        <v>DS</v>
      </c>
      <c r="X253">
        <f>PLANURI!BU695</f>
        <v>7.1</v>
      </c>
      <c r="Y253">
        <f>PLANURI!BV695</f>
        <v>100</v>
      </c>
      <c r="Z253" t="str">
        <f>PLANURI!A$4</f>
        <v>Facultatea AUTOMATICĂ ȘI CALCULATOARE</v>
      </c>
      <c r="AA253" t="str">
        <f>PLANURI!H$6</f>
        <v>ŞTIINŢE INGINEREŞTI</v>
      </c>
      <c r="AB253">
        <f>PLANURI!C$12</f>
        <v>220</v>
      </c>
      <c r="AC253" t="str">
        <f>PLANURI!H$9</f>
        <v>AUTOMATICĂ ȘI INFORMATICĂ APLICATĂ</v>
      </c>
      <c r="AD253">
        <f>PLANURI!A$12</f>
        <v>20</v>
      </c>
      <c r="AE253">
        <f>PLANURI!B$12</f>
        <v>60</v>
      </c>
      <c r="AF253">
        <f>PLANURI!D$12</f>
        <v>10</v>
      </c>
      <c r="AG253" t="str">
        <f>PLANURI!BW695</f>
        <v>2026</v>
      </c>
    </row>
    <row r="254" spans="1:33" x14ac:dyDescent="0.25">
      <c r="A254" t="str">
        <f>PLANURI!AX696</f>
        <v>L021.23.08.S2-17</v>
      </c>
      <c r="B254">
        <f>PLANURI!AY696</f>
        <v>17</v>
      </c>
      <c r="C254" t="str">
        <f>PLANURI!AZ696</f>
        <v>Disciplină opțională 12-15
Designul sistemelor Embedded (Set A.4.2.1, Set IA.4.2.2)</v>
      </c>
      <c r="D254">
        <f>PLANURI!BA696</f>
        <v>4</v>
      </c>
      <c r="E254" t="str">
        <f>PLANURI!BB696</f>
        <v>8</v>
      </c>
      <c r="F254" t="str">
        <f>PLANURI!BC696</f>
        <v>E</v>
      </c>
      <c r="G254" t="str">
        <f>PLANURI!BD696</f>
        <v>DO</v>
      </c>
      <c r="H254">
        <f>PLANURI!WL696</f>
        <v>0</v>
      </c>
      <c r="I254">
        <f>PLANURI!BF696</f>
        <v>1</v>
      </c>
      <c r="J254">
        <f>PLANURI!BG696</f>
        <v>3</v>
      </c>
      <c r="K254">
        <f>PLANURI!BH696</f>
        <v>28</v>
      </c>
      <c r="L254">
        <f>PLANURI!BI696</f>
        <v>14</v>
      </c>
      <c r="M254">
        <f>PLANURI!BJ696</f>
        <v>42</v>
      </c>
      <c r="N254">
        <f>PLANURI!BK696</f>
        <v>0</v>
      </c>
      <c r="O254">
        <f>PLANURI!BL696</f>
        <v>0</v>
      </c>
      <c r="P254">
        <f>PLANURI!BM696</f>
        <v>0</v>
      </c>
      <c r="Q254">
        <f>PLANURI!BN696</f>
        <v>0</v>
      </c>
      <c r="R254">
        <f>PLANURI!BO696</f>
        <v>0</v>
      </c>
      <c r="S254">
        <f>PLANURI!BP696</f>
        <v>0</v>
      </c>
      <c r="T254">
        <f>PLANURI!BQ696</f>
        <v>4.0999999999999996</v>
      </c>
      <c r="U254">
        <f>PLANURI!BR696</f>
        <v>58</v>
      </c>
      <c r="V254">
        <f>PLANURI!BS696</f>
        <v>4</v>
      </c>
      <c r="W254" t="str">
        <f>PLANURI!BT696</f>
        <v>DS</v>
      </c>
      <c r="X254">
        <f>PLANURI!BU696</f>
        <v>7.1</v>
      </c>
      <c r="Y254">
        <f>PLANURI!BV696</f>
        <v>100</v>
      </c>
      <c r="Z254" t="str">
        <f>PLANURI!A$4</f>
        <v>Facultatea AUTOMATICĂ ȘI CALCULATOARE</v>
      </c>
      <c r="AA254" t="str">
        <f>PLANURI!H$6</f>
        <v>ŞTIINŢE INGINEREŞTI</v>
      </c>
      <c r="AB254">
        <f>PLANURI!C$12</f>
        <v>220</v>
      </c>
      <c r="AC254" t="str">
        <f>PLANURI!H$9</f>
        <v>AUTOMATICĂ ȘI INFORMATICĂ APLICATĂ</v>
      </c>
      <c r="AD254">
        <f>PLANURI!A$12</f>
        <v>20</v>
      </c>
      <c r="AE254">
        <f>PLANURI!B$12</f>
        <v>60</v>
      </c>
      <c r="AF254">
        <f>PLANURI!D$12</f>
        <v>10</v>
      </c>
      <c r="AG254" t="str">
        <f>PLANURI!BW696</f>
        <v>2026</v>
      </c>
    </row>
    <row r="255" spans="1:33" x14ac:dyDescent="0.25">
      <c r="A255" t="str">
        <f>PLANURI!AX697</f>
        <v>L021.23.08.S2-18</v>
      </c>
      <c r="B255">
        <f>PLANURI!AY697</f>
        <v>18</v>
      </c>
      <c r="C255" t="str">
        <f>PLANURI!AZ697</f>
        <v>Disciplină opțională 12-15
Algoritmica grafurilor (Set IA.4.2.1)</v>
      </c>
      <c r="D255">
        <f>PLANURI!BA697</f>
        <v>4</v>
      </c>
      <c r="E255" t="str">
        <f>PLANURI!BB697</f>
        <v>8</v>
      </c>
      <c r="F255" t="str">
        <f>PLANURI!BC697</f>
        <v>E</v>
      </c>
      <c r="G255" t="str">
        <f>PLANURI!BD697</f>
        <v>DO</v>
      </c>
      <c r="H255">
        <f>PLANURI!BE697</f>
        <v>2</v>
      </c>
      <c r="I255">
        <f>PLANURI!BF697</f>
        <v>1</v>
      </c>
      <c r="J255">
        <f>PLANURI!BG697</f>
        <v>3</v>
      </c>
      <c r="K255">
        <f>PLANURI!BH697</f>
        <v>28</v>
      </c>
      <c r="L255">
        <f>PLANURI!BI697</f>
        <v>14</v>
      </c>
      <c r="M255">
        <f>PLANURI!BJ697</f>
        <v>42</v>
      </c>
      <c r="N255">
        <f>PLANURI!BK697</f>
        <v>0</v>
      </c>
      <c r="O255">
        <f>PLANURI!BL697</f>
        <v>0</v>
      </c>
      <c r="P255">
        <f>PLANURI!BM697</f>
        <v>0</v>
      </c>
      <c r="Q255">
        <f>PLANURI!BN697</f>
        <v>0</v>
      </c>
      <c r="R255">
        <f>PLANURI!BO697</f>
        <v>0</v>
      </c>
      <c r="S255">
        <f>PLANURI!BP697</f>
        <v>0</v>
      </c>
      <c r="T255">
        <f>PLANURI!BQ697</f>
        <v>4.0999999999999996</v>
      </c>
      <c r="U255">
        <f>PLANURI!BR697</f>
        <v>58</v>
      </c>
      <c r="V255">
        <f>PLANURI!BS697</f>
        <v>4</v>
      </c>
      <c r="W255" t="str">
        <f>PLANURI!BT697</f>
        <v>DS</v>
      </c>
      <c r="X255">
        <f>PLANURI!BU697</f>
        <v>7.1</v>
      </c>
      <c r="Y255">
        <f>PLANURI!BV697</f>
        <v>100</v>
      </c>
      <c r="Z255" t="str">
        <f>PLANURI!A$4</f>
        <v>Facultatea AUTOMATICĂ ȘI CALCULATOARE</v>
      </c>
      <c r="AA255" t="str">
        <f>PLANURI!H$6</f>
        <v>ŞTIINŢE INGINEREŞTI</v>
      </c>
      <c r="AB255">
        <f>PLANURI!C$12</f>
        <v>220</v>
      </c>
      <c r="AC255" t="str">
        <f>PLANURI!H$9</f>
        <v>AUTOMATICĂ ȘI INFORMATICĂ APLICATĂ</v>
      </c>
      <c r="AD255">
        <f>PLANURI!A$12</f>
        <v>20</v>
      </c>
      <c r="AE255">
        <f>PLANURI!B$12</f>
        <v>60</v>
      </c>
      <c r="AF255">
        <f>PLANURI!D$12</f>
        <v>10</v>
      </c>
      <c r="AG255" t="str">
        <f>PLANURI!BW697</f>
        <v>2026</v>
      </c>
    </row>
    <row r="256" spans="1:33" x14ac:dyDescent="0.25">
      <c r="A256" t="str">
        <f>PLANURI!AX698</f>
        <v>L021.23.08.S2-19</v>
      </c>
      <c r="B256">
        <f>PLANURI!AY698</f>
        <v>19</v>
      </c>
      <c r="C256" t="str">
        <f>PLANURI!AZ698</f>
        <v>Disciplină opțională 12-15
Sisteme și componente automotive (Set IA.4.2.1, Set A.4.2.2)</v>
      </c>
      <c r="D256">
        <f>PLANURI!BA698</f>
        <v>4</v>
      </c>
      <c r="E256" t="str">
        <f>PLANURI!BB698</f>
        <v>8</v>
      </c>
      <c r="F256" t="str">
        <f>PLANURI!BC698</f>
        <v>E</v>
      </c>
      <c r="G256" t="str">
        <f>PLANURI!BD698</f>
        <v>DO</v>
      </c>
      <c r="H256">
        <f>PLANURI!WL698</f>
        <v>0</v>
      </c>
      <c r="I256">
        <f>PLANURI!BF698</f>
        <v>1</v>
      </c>
      <c r="J256">
        <f>PLANURI!BG698</f>
        <v>3</v>
      </c>
      <c r="K256">
        <f>PLANURI!BH698</f>
        <v>28</v>
      </c>
      <c r="L256">
        <f>PLANURI!BI698</f>
        <v>14</v>
      </c>
      <c r="M256">
        <f>PLANURI!BJ698</f>
        <v>42</v>
      </c>
      <c r="N256">
        <f>PLANURI!BK698</f>
        <v>0</v>
      </c>
      <c r="O256">
        <f>PLANURI!BL698</f>
        <v>0</v>
      </c>
      <c r="P256">
        <f>PLANURI!BM698</f>
        <v>0</v>
      </c>
      <c r="Q256">
        <f>PLANURI!BN698</f>
        <v>0</v>
      </c>
      <c r="R256">
        <f>PLANURI!BO698</f>
        <v>0</v>
      </c>
      <c r="S256">
        <f>PLANURI!BP698</f>
        <v>0</v>
      </c>
      <c r="T256">
        <f>PLANURI!BQ698</f>
        <v>4.0999999999999996</v>
      </c>
      <c r="U256">
        <f>PLANURI!BR698</f>
        <v>58</v>
      </c>
      <c r="V256">
        <f>PLANURI!BS698</f>
        <v>4</v>
      </c>
      <c r="W256" t="str">
        <f>PLANURI!BT698</f>
        <v>DS</v>
      </c>
      <c r="X256">
        <f>PLANURI!BU698</f>
        <v>7.1</v>
      </c>
      <c r="Y256">
        <f>PLANURI!BV698</f>
        <v>100</v>
      </c>
      <c r="Z256" t="str">
        <f>PLANURI!A$4</f>
        <v>Facultatea AUTOMATICĂ ȘI CALCULATOARE</v>
      </c>
      <c r="AA256" t="str">
        <f>PLANURI!H$6</f>
        <v>ŞTIINŢE INGINEREŞTI</v>
      </c>
      <c r="AB256">
        <f>PLANURI!C$12</f>
        <v>220</v>
      </c>
      <c r="AC256" t="str">
        <f>PLANURI!H$9</f>
        <v>AUTOMATICĂ ȘI INFORMATICĂ APLICATĂ</v>
      </c>
      <c r="AD256">
        <f>PLANURI!A$12</f>
        <v>20</v>
      </c>
      <c r="AE256">
        <f>PLANURI!B$12</f>
        <v>60</v>
      </c>
      <c r="AF256">
        <f>PLANURI!D$12</f>
        <v>10</v>
      </c>
      <c r="AG256" t="str">
        <f>PLANURI!BW698</f>
        <v>2026</v>
      </c>
    </row>
    <row r="257" spans="1:33" x14ac:dyDescent="0.25">
      <c r="A257" t="str">
        <f>PLANURI!AX699</f>
        <v/>
      </c>
      <c r="B257">
        <f>PLANURI!AY699</f>
        <v>20</v>
      </c>
      <c r="C257" t="str">
        <f>PLANURI!AZ699</f>
        <v/>
      </c>
      <c r="D257" t="str">
        <f>PLANURI!BA699</f>
        <v/>
      </c>
      <c r="E257" t="str">
        <f>PLANURI!BB699</f>
        <v/>
      </c>
      <c r="F257" t="str">
        <f>PLANURI!BC699</f>
        <v/>
      </c>
      <c r="G257" t="str">
        <f>PLANURI!BD699</f>
        <v/>
      </c>
      <c r="H257" t="str">
        <f>PLANURI!BE699</f>
        <v/>
      </c>
      <c r="I257" t="str">
        <f>PLANURI!BF699</f>
        <v/>
      </c>
      <c r="J257" t="str">
        <f>PLANURI!BG699</f>
        <v/>
      </c>
      <c r="K257" t="str">
        <f>PLANURI!BH699</f>
        <v/>
      </c>
      <c r="L257" t="str">
        <f>PLANURI!BI699</f>
        <v/>
      </c>
      <c r="M257" t="str">
        <f>PLANURI!BJ699</f>
        <v/>
      </c>
      <c r="N257">
        <f>PLANURI!BK699</f>
        <v>0</v>
      </c>
      <c r="O257">
        <f>PLANURI!BL699</f>
        <v>0</v>
      </c>
      <c r="P257">
        <f>PLANURI!BM699</f>
        <v>0</v>
      </c>
      <c r="Q257">
        <f>PLANURI!BN699</f>
        <v>0</v>
      </c>
      <c r="R257">
        <f>PLANURI!BO699</f>
        <v>0</v>
      </c>
      <c r="S257">
        <f>PLANURI!BP699</f>
        <v>0</v>
      </c>
      <c r="T257" t="str">
        <f>PLANURI!BQ699</f>
        <v/>
      </c>
      <c r="U257" t="str">
        <f>PLANURI!BR699</f>
        <v/>
      </c>
      <c r="V257" t="str">
        <f>PLANURI!BS699</f>
        <v/>
      </c>
      <c r="W257" t="str">
        <f>PLANURI!BT699</f>
        <v/>
      </c>
      <c r="X257" t="str">
        <f>PLANURI!BU699</f>
        <v/>
      </c>
      <c r="Y257" t="str">
        <f>PLANURI!BV699</f>
        <v/>
      </c>
      <c r="Z257" t="str">
        <f>PLANURI!A$4</f>
        <v>Facultatea AUTOMATICĂ ȘI CALCULATOARE</v>
      </c>
      <c r="AA257" t="str">
        <f>PLANURI!H$6</f>
        <v>ŞTIINŢE INGINEREŞTI</v>
      </c>
      <c r="AB257">
        <f>PLANURI!C$12</f>
        <v>220</v>
      </c>
      <c r="AC257" t="str">
        <f>PLANURI!H$9</f>
        <v>AUTOMATICĂ ȘI INFORMATICĂ APLICATĂ</v>
      </c>
      <c r="AD257">
        <f>PLANURI!A$12</f>
        <v>20</v>
      </c>
      <c r="AE257">
        <f>PLANURI!B$12</f>
        <v>60</v>
      </c>
      <c r="AF257">
        <f>PLANURI!D$12</f>
        <v>10</v>
      </c>
      <c r="AG257" t="str">
        <f>PLANURI!BW699</f>
        <v/>
      </c>
    </row>
    <row r="258" spans="1:33" x14ac:dyDescent="0.25">
      <c r="A258" t="str">
        <f>PLANURI!AX700</f>
        <v/>
      </c>
      <c r="B258">
        <f>PLANURI!AY700</f>
        <v>21</v>
      </c>
      <c r="C258" t="str">
        <f>PLANURI!AZ700</f>
        <v/>
      </c>
      <c r="D258" t="str">
        <f>PLANURI!BA700</f>
        <v/>
      </c>
      <c r="E258" t="str">
        <f>PLANURI!BB700</f>
        <v/>
      </c>
      <c r="F258" t="str">
        <f>PLANURI!BC700</f>
        <v/>
      </c>
      <c r="G258" t="str">
        <f>PLANURI!BD700</f>
        <v/>
      </c>
      <c r="H258">
        <f>PLANURI!WL700</f>
        <v>0</v>
      </c>
      <c r="I258" t="str">
        <f>PLANURI!BF700</f>
        <v/>
      </c>
      <c r="J258" t="str">
        <f>PLANURI!BG700</f>
        <v/>
      </c>
      <c r="K258" t="str">
        <f>PLANURI!BH700</f>
        <v/>
      </c>
      <c r="L258" t="str">
        <f>PLANURI!BI700</f>
        <v/>
      </c>
      <c r="M258" t="str">
        <f>PLANURI!BJ700</f>
        <v/>
      </c>
      <c r="N258">
        <f>PLANURI!BK700</f>
        <v>0</v>
      </c>
      <c r="O258">
        <f>PLANURI!BL700</f>
        <v>0</v>
      </c>
      <c r="P258">
        <f>PLANURI!BM700</f>
        <v>0</v>
      </c>
      <c r="Q258">
        <f>PLANURI!BN700</f>
        <v>0</v>
      </c>
      <c r="R258">
        <f>PLANURI!BO700</f>
        <v>0</v>
      </c>
      <c r="S258">
        <f>PLANURI!BP700</f>
        <v>0</v>
      </c>
      <c r="T258" t="str">
        <f>PLANURI!BQ700</f>
        <v/>
      </c>
      <c r="U258" t="str">
        <f>PLANURI!BR700</f>
        <v/>
      </c>
      <c r="V258" t="str">
        <f>PLANURI!BS700</f>
        <v/>
      </c>
      <c r="W258" t="str">
        <f>PLANURI!BT700</f>
        <v/>
      </c>
      <c r="X258" t="str">
        <f>PLANURI!BU700</f>
        <v/>
      </c>
      <c r="Y258" t="str">
        <f>PLANURI!BV700</f>
        <v/>
      </c>
      <c r="Z258" t="str">
        <f>PLANURI!A$4</f>
        <v>Facultatea AUTOMATICĂ ȘI CALCULATOARE</v>
      </c>
      <c r="AA258" t="str">
        <f>PLANURI!H$6</f>
        <v>ŞTIINŢE INGINEREŞTI</v>
      </c>
      <c r="AB258">
        <f>PLANURI!C$12</f>
        <v>220</v>
      </c>
      <c r="AC258" t="str">
        <f>PLANURI!H$9</f>
        <v>AUTOMATICĂ ȘI INFORMATICĂ APLICATĂ</v>
      </c>
      <c r="AD258">
        <f>PLANURI!A$12</f>
        <v>20</v>
      </c>
      <c r="AE258">
        <f>PLANURI!B$12</f>
        <v>60</v>
      </c>
      <c r="AF258">
        <f>PLANURI!D$12</f>
        <v>10</v>
      </c>
      <c r="AG258" t="str">
        <f>PLANURI!BW700</f>
        <v/>
      </c>
    </row>
    <row r="259" spans="1:33" x14ac:dyDescent="0.25">
      <c r="A259" t="str">
        <f>PLANURI!AX701</f>
        <v/>
      </c>
      <c r="B259">
        <f>PLANURI!AY701</f>
        <v>22</v>
      </c>
      <c r="C259" t="str">
        <f>PLANURI!AZ701</f>
        <v/>
      </c>
      <c r="D259" t="str">
        <f>PLANURI!BA701</f>
        <v/>
      </c>
      <c r="E259" t="str">
        <f>PLANURI!BB701</f>
        <v/>
      </c>
      <c r="F259" t="str">
        <f>PLANURI!BC701</f>
        <v/>
      </c>
      <c r="G259" t="str">
        <f>PLANURI!BD701</f>
        <v/>
      </c>
      <c r="H259" t="str">
        <f>PLANURI!BE701</f>
        <v/>
      </c>
      <c r="I259" t="str">
        <f>PLANURI!BF701</f>
        <v/>
      </c>
      <c r="J259" t="str">
        <f>PLANURI!BG701</f>
        <v/>
      </c>
      <c r="K259" t="str">
        <f>PLANURI!BH701</f>
        <v/>
      </c>
      <c r="L259" t="str">
        <f>PLANURI!BI701</f>
        <v/>
      </c>
      <c r="M259" t="str">
        <f>PLANURI!BJ701</f>
        <v/>
      </c>
      <c r="N259">
        <f>PLANURI!BK701</f>
        <v>0</v>
      </c>
      <c r="O259">
        <f>PLANURI!BL701</f>
        <v>0</v>
      </c>
      <c r="P259">
        <f>PLANURI!BM701</f>
        <v>0</v>
      </c>
      <c r="Q259">
        <f>PLANURI!BN701</f>
        <v>0</v>
      </c>
      <c r="R259">
        <f>PLANURI!BO701</f>
        <v>0</v>
      </c>
      <c r="S259">
        <f>PLANURI!BP701</f>
        <v>0</v>
      </c>
      <c r="T259" t="str">
        <f>PLANURI!BQ701</f>
        <v/>
      </c>
      <c r="U259" t="str">
        <f>PLANURI!BR701</f>
        <v/>
      </c>
      <c r="V259" t="str">
        <f>PLANURI!BS701</f>
        <v/>
      </c>
      <c r="W259" t="str">
        <f>PLANURI!BT701</f>
        <v/>
      </c>
      <c r="X259" t="str">
        <f>PLANURI!BU701</f>
        <v/>
      </c>
      <c r="Y259" t="str">
        <f>PLANURI!BV701</f>
        <v/>
      </c>
      <c r="Z259" t="str">
        <f>PLANURI!A$4</f>
        <v>Facultatea AUTOMATICĂ ȘI CALCULATOARE</v>
      </c>
      <c r="AA259" t="str">
        <f>PLANURI!H$6</f>
        <v>ŞTIINŢE INGINEREŞTI</v>
      </c>
      <c r="AB259">
        <f>PLANURI!C$12</f>
        <v>220</v>
      </c>
      <c r="AC259" t="str">
        <f>PLANURI!H$9</f>
        <v>AUTOMATICĂ ȘI INFORMATICĂ APLICATĂ</v>
      </c>
      <c r="AD259">
        <f>PLANURI!A$12</f>
        <v>20</v>
      </c>
      <c r="AE259">
        <f>PLANURI!B$12</f>
        <v>60</v>
      </c>
      <c r="AF259">
        <f>PLANURI!D$12</f>
        <v>10</v>
      </c>
      <c r="AG259" t="str">
        <f>PLANURI!BW701</f>
        <v/>
      </c>
    </row>
    <row r="260" spans="1:33" x14ac:dyDescent="0.25">
      <c r="A260" t="str">
        <f>PLANURI!AX702</f>
        <v/>
      </c>
      <c r="B260">
        <f>PLANURI!AY702</f>
        <v>23</v>
      </c>
      <c r="C260" t="str">
        <f>PLANURI!AZ702</f>
        <v/>
      </c>
      <c r="D260" t="str">
        <f>PLANURI!BA702</f>
        <v/>
      </c>
      <c r="E260" t="str">
        <f>PLANURI!BB702</f>
        <v/>
      </c>
      <c r="F260" t="str">
        <f>PLANURI!BC702</f>
        <v/>
      </c>
      <c r="G260" t="str">
        <f>PLANURI!BD702</f>
        <v/>
      </c>
      <c r="H260">
        <f>PLANURI!WL702</f>
        <v>0</v>
      </c>
      <c r="I260" t="str">
        <f>PLANURI!BF702</f>
        <v/>
      </c>
      <c r="J260" t="str">
        <f>PLANURI!BG702</f>
        <v/>
      </c>
      <c r="K260" t="str">
        <f>PLANURI!BH702</f>
        <v/>
      </c>
      <c r="L260" t="str">
        <f>PLANURI!BI702</f>
        <v/>
      </c>
      <c r="M260" t="str">
        <f>PLANURI!BJ702</f>
        <v/>
      </c>
      <c r="N260">
        <f>PLANURI!BK702</f>
        <v>0</v>
      </c>
      <c r="O260">
        <f>PLANURI!BL702</f>
        <v>0</v>
      </c>
      <c r="P260">
        <f>PLANURI!BM702</f>
        <v>0</v>
      </c>
      <c r="Q260">
        <f>PLANURI!BN702</f>
        <v>0</v>
      </c>
      <c r="R260">
        <f>PLANURI!BO702</f>
        <v>0</v>
      </c>
      <c r="S260">
        <f>PLANURI!BP702</f>
        <v>0</v>
      </c>
      <c r="T260" t="str">
        <f>PLANURI!BQ702</f>
        <v/>
      </c>
      <c r="U260" t="str">
        <f>PLANURI!BR702</f>
        <v/>
      </c>
      <c r="V260" t="str">
        <f>PLANURI!BS702</f>
        <v/>
      </c>
      <c r="W260" t="str">
        <f>PLANURI!BT702</f>
        <v/>
      </c>
      <c r="X260" t="str">
        <f>PLANURI!BU702</f>
        <v/>
      </c>
      <c r="Y260" t="str">
        <f>PLANURI!BV702</f>
        <v/>
      </c>
      <c r="Z260" t="str">
        <f>PLANURI!A$4</f>
        <v>Facultatea AUTOMATICĂ ȘI CALCULATOARE</v>
      </c>
      <c r="AA260" t="str">
        <f>PLANURI!H$6</f>
        <v>ŞTIINŢE INGINEREŞTI</v>
      </c>
      <c r="AB260">
        <f>PLANURI!C$12</f>
        <v>220</v>
      </c>
      <c r="AC260" t="str">
        <f>PLANURI!H$9</f>
        <v>AUTOMATICĂ ȘI INFORMATICĂ APLICATĂ</v>
      </c>
      <c r="AD260">
        <f>PLANURI!A$12</f>
        <v>20</v>
      </c>
      <c r="AE260">
        <f>PLANURI!B$12</f>
        <v>60</v>
      </c>
      <c r="AF260">
        <f>PLANURI!D$12</f>
        <v>10</v>
      </c>
      <c r="AG260" t="str">
        <f>PLANURI!BW702</f>
        <v/>
      </c>
    </row>
    <row r="261" spans="1:33" x14ac:dyDescent="0.25">
      <c r="A261" t="str">
        <f>PLANURI!AX703</f>
        <v/>
      </c>
      <c r="B261">
        <f>PLANURI!AY703</f>
        <v>24</v>
      </c>
      <c r="C261" t="str">
        <f>PLANURI!AZ703</f>
        <v/>
      </c>
      <c r="D261" t="str">
        <f>PLANURI!BA703</f>
        <v/>
      </c>
      <c r="E261" t="str">
        <f>PLANURI!BB703</f>
        <v/>
      </c>
      <c r="F261" t="str">
        <f>PLANURI!BC703</f>
        <v/>
      </c>
      <c r="G261" t="str">
        <f>PLANURI!BD703</f>
        <v/>
      </c>
      <c r="H261" t="str">
        <f>PLANURI!BE703</f>
        <v/>
      </c>
      <c r="I261" t="str">
        <f>PLANURI!BF703</f>
        <v/>
      </c>
      <c r="J261" t="str">
        <f>PLANURI!BG703</f>
        <v/>
      </c>
      <c r="K261" t="str">
        <f>PLANURI!BH703</f>
        <v/>
      </c>
      <c r="L261" t="str">
        <f>PLANURI!BI703</f>
        <v/>
      </c>
      <c r="M261" t="str">
        <f>PLANURI!BJ703</f>
        <v/>
      </c>
      <c r="N261">
        <f>PLANURI!BK703</f>
        <v>0</v>
      </c>
      <c r="O261">
        <f>PLANURI!BL703</f>
        <v>0</v>
      </c>
      <c r="P261">
        <f>PLANURI!BM703</f>
        <v>0</v>
      </c>
      <c r="Q261">
        <f>PLANURI!BN703</f>
        <v>0</v>
      </c>
      <c r="R261">
        <f>PLANURI!BO703</f>
        <v>0</v>
      </c>
      <c r="S261">
        <f>PLANURI!BP703</f>
        <v>0</v>
      </c>
      <c r="T261" t="str">
        <f>PLANURI!BQ703</f>
        <v/>
      </c>
      <c r="U261" t="str">
        <f>PLANURI!BR703</f>
        <v/>
      </c>
      <c r="V261" t="str">
        <f>PLANURI!BS703</f>
        <v/>
      </c>
      <c r="W261" t="str">
        <f>PLANURI!BT703</f>
        <v/>
      </c>
      <c r="X261" t="str">
        <f>PLANURI!BU703</f>
        <v/>
      </c>
      <c r="Y261" t="str">
        <f>PLANURI!BV703</f>
        <v/>
      </c>
      <c r="Z261" t="str">
        <f>PLANURI!A$4</f>
        <v>Facultatea AUTOMATICĂ ȘI CALCULATOARE</v>
      </c>
      <c r="AA261" t="str">
        <f>PLANURI!H$6</f>
        <v>ŞTIINŢE INGINEREŞTI</v>
      </c>
      <c r="AB261">
        <f>PLANURI!C$12</f>
        <v>220</v>
      </c>
      <c r="AC261" t="str">
        <f>PLANURI!H$9</f>
        <v>AUTOMATICĂ ȘI INFORMATICĂ APLICATĂ</v>
      </c>
      <c r="AD261">
        <f>PLANURI!A$12</f>
        <v>20</v>
      </c>
      <c r="AE261">
        <f>PLANURI!B$12</f>
        <v>60</v>
      </c>
      <c r="AF261">
        <f>PLANURI!D$12</f>
        <v>10</v>
      </c>
      <c r="AG261" t="str">
        <f>PLANURI!BW703</f>
        <v/>
      </c>
    </row>
    <row r="262" spans="1:33" x14ac:dyDescent="0.25">
      <c r="A262" t="str">
        <f>PLANURI!AX704</f>
        <v/>
      </c>
      <c r="B262">
        <f>PLANURI!AY704</f>
        <v>25</v>
      </c>
      <c r="C262" t="str">
        <f>PLANURI!AZ704</f>
        <v/>
      </c>
      <c r="D262" t="str">
        <f>PLANURI!BA704</f>
        <v/>
      </c>
      <c r="E262" t="str">
        <f>PLANURI!BB704</f>
        <v/>
      </c>
      <c r="F262" t="str">
        <f>PLANURI!BC704</f>
        <v/>
      </c>
      <c r="G262" t="str">
        <f>PLANURI!BD704</f>
        <v/>
      </c>
      <c r="H262">
        <f>PLANURI!WL704</f>
        <v>0</v>
      </c>
      <c r="I262" t="str">
        <f>PLANURI!BF704</f>
        <v/>
      </c>
      <c r="J262" t="str">
        <f>PLANURI!BG704</f>
        <v/>
      </c>
      <c r="K262" t="str">
        <f>PLANURI!BH704</f>
        <v/>
      </c>
      <c r="L262" t="str">
        <f>PLANURI!BI704</f>
        <v/>
      </c>
      <c r="M262" t="str">
        <f>PLANURI!BJ704</f>
        <v/>
      </c>
      <c r="N262">
        <f>PLANURI!BK704</f>
        <v>0</v>
      </c>
      <c r="O262">
        <f>PLANURI!BL704</f>
        <v>0</v>
      </c>
      <c r="P262">
        <f>PLANURI!BM704</f>
        <v>0</v>
      </c>
      <c r="Q262">
        <f>PLANURI!BN704</f>
        <v>0</v>
      </c>
      <c r="R262">
        <f>PLANURI!BO704</f>
        <v>0</v>
      </c>
      <c r="S262">
        <f>PLANURI!BP704</f>
        <v>0</v>
      </c>
      <c r="T262" t="str">
        <f>PLANURI!BQ704</f>
        <v/>
      </c>
      <c r="U262" t="str">
        <f>PLANURI!BR704</f>
        <v/>
      </c>
      <c r="V262" t="str">
        <f>PLANURI!BS704</f>
        <v/>
      </c>
      <c r="W262" t="str">
        <f>PLANURI!BT704</f>
        <v/>
      </c>
      <c r="X262" t="str">
        <f>PLANURI!BU704</f>
        <v/>
      </c>
      <c r="Y262" t="str">
        <f>PLANURI!BV704</f>
        <v/>
      </c>
      <c r="Z262" t="str">
        <f>PLANURI!A$4</f>
        <v>Facultatea AUTOMATICĂ ȘI CALCULATOARE</v>
      </c>
      <c r="AA262" t="str">
        <f>PLANURI!H$6</f>
        <v>ŞTIINŢE INGINEREŞTI</v>
      </c>
      <c r="AB262">
        <f>PLANURI!C$12</f>
        <v>220</v>
      </c>
      <c r="AC262" t="str">
        <f>PLANURI!H$9</f>
        <v>AUTOMATICĂ ȘI INFORMATICĂ APLICATĂ</v>
      </c>
      <c r="AD262">
        <f>PLANURI!A$12</f>
        <v>20</v>
      </c>
      <c r="AE262">
        <f>PLANURI!B$12</f>
        <v>60</v>
      </c>
      <c r="AF262">
        <f>PLANURI!D$12</f>
        <v>10</v>
      </c>
      <c r="AG262" t="str">
        <f>PLANURI!BW704</f>
        <v/>
      </c>
    </row>
    <row r="263" spans="1:33" x14ac:dyDescent="0.25">
      <c r="A263" t="str">
        <f>PLANURI!AX705</f>
        <v/>
      </c>
      <c r="B263">
        <f>PLANURI!AY705</f>
        <v>26</v>
      </c>
      <c r="C263" t="str">
        <f>PLANURI!AZ705</f>
        <v/>
      </c>
      <c r="D263" t="str">
        <f>PLANURI!BA705</f>
        <v/>
      </c>
      <c r="E263" t="str">
        <f>PLANURI!BB705</f>
        <v/>
      </c>
      <c r="F263" t="str">
        <f>PLANURI!BC705</f>
        <v/>
      </c>
      <c r="G263" t="str">
        <f>PLANURI!BD705</f>
        <v/>
      </c>
      <c r="H263" t="str">
        <f>PLANURI!BE705</f>
        <v/>
      </c>
      <c r="I263" t="str">
        <f>PLANURI!BF705</f>
        <v/>
      </c>
      <c r="J263" t="str">
        <f>PLANURI!BG705</f>
        <v/>
      </c>
      <c r="K263" t="str">
        <f>PLANURI!BH705</f>
        <v/>
      </c>
      <c r="L263" t="str">
        <f>PLANURI!BI705</f>
        <v/>
      </c>
      <c r="M263" t="str">
        <f>PLANURI!BJ705</f>
        <v/>
      </c>
      <c r="N263">
        <f>PLANURI!BK705</f>
        <v>0</v>
      </c>
      <c r="O263">
        <f>PLANURI!BL705</f>
        <v>0</v>
      </c>
      <c r="P263">
        <f>PLANURI!BM705</f>
        <v>0</v>
      </c>
      <c r="Q263">
        <f>PLANURI!BN705</f>
        <v>0</v>
      </c>
      <c r="R263">
        <f>PLANURI!BO705</f>
        <v>0</v>
      </c>
      <c r="S263">
        <f>PLANURI!BP705</f>
        <v>0</v>
      </c>
      <c r="T263" t="str">
        <f>PLANURI!BQ705</f>
        <v/>
      </c>
      <c r="U263" t="str">
        <f>PLANURI!BR705</f>
        <v/>
      </c>
      <c r="V263" t="str">
        <f>PLANURI!BS705</f>
        <v/>
      </c>
      <c r="W263" t="str">
        <f>PLANURI!BT705</f>
        <v/>
      </c>
      <c r="X263" t="str">
        <f>PLANURI!BU705</f>
        <v/>
      </c>
      <c r="Y263" t="str">
        <f>PLANURI!BV705</f>
        <v/>
      </c>
      <c r="Z263" t="str">
        <f>PLANURI!A$4</f>
        <v>Facultatea AUTOMATICĂ ȘI CALCULATOARE</v>
      </c>
      <c r="AA263" t="str">
        <f>PLANURI!H$6</f>
        <v>ŞTIINŢE INGINEREŞTI</v>
      </c>
      <c r="AB263">
        <f>PLANURI!C$12</f>
        <v>220</v>
      </c>
      <c r="AC263" t="str">
        <f>PLANURI!H$9</f>
        <v>AUTOMATICĂ ȘI INFORMATICĂ APLICATĂ</v>
      </c>
      <c r="AD263">
        <f>PLANURI!A$12</f>
        <v>20</v>
      </c>
      <c r="AE263">
        <f>PLANURI!B$12</f>
        <v>60</v>
      </c>
      <c r="AF263">
        <f>PLANURI!D$12</f>
        <v>10</v>
      </c>
      <c r="AG263" t="str">
        <f>PLANURI!BW705</f>
        <v/>
      </c>
    </row>
    <row r="264" spans="1:33" x14ac:dyDescent="0.25">
      <c r="A264">
        <f>PLANURI!AX706</f>
        <v>0</v>
      </c>
      <c r="B264">
        <f>PLANURI!AY706</f>
        <v>0</v>
      </c>
      <c r="C264">
        <f>PLANURI!AZ706</f>
        <v>0</v>
      </c>
      <c r="D264">
        <f>PLANURI!BA706</f>
        <v>0</v>
      </c>
      <c r="E264">
        <f>PLANURI!BB706</f>
        <v>0</v>
      </c>
      <c r="F264">
        <f>PLANURI!BC706</f>
        <v>0</v>
      </c>
      <c r="G264">
        <f>PLANURI!BD706</f>
        <v>0</v>
      </c>
      <c r="H264">
        <f>PLANURI!WL706</f>
        <v>0</v>
      </c>
      <c r="I264">
        <f>PLANURI!BF706</f>
        <v>0</v>
      </c>
      <c r="J264">
        <f>PLANURI!BG706</f>
        <v>0</v>
      </c>
      <c r="K264">
        <f>PLANURI!BH706</f>
        <v>0</v>
      </c>
      <c r="L264">
        <f>PLANURI!BI706</f>
        <v>0</v>
      </c>
      <c r="M264">
        <f>PLANURI!BJ706</f>
        <v>0</v>
      </c>
      <c r="N264">
        <f>PLANURI!BK706</f>
        <v>0</v>
      </c>
      <c r="O264">
        <f>PLANURI!BL706</f>
        <v>0</v>
      </c>
      <c r="P264">
        <f>PLANURI!BM706</f>
        <v>0</v>
      </c>
      <c r="Q264">
        <f>PLANURI!BN706</f>
        <v>0</v>
      </c>
      <c r="R264">
        <f>PLANURI!BO706</f>
        <v>0</v>
      </c>
      <c r="S264">
        <f>PLANURI!BP706</f>
        <v>0</v>
      </c>
      <c r="T264">
        <f>PLANURI!BQ706</f>
        <v>0</v>
      </c>
      <c r="U264">
        <f>PLANURI!BR706</f>
        <v>0</v>
      </c>
      <c r="V264">
        <f>PLANURI!BS706</f>
        <v>0</v>
      </c>
      <c r="W264">
        <f>PLANURI!BT706</f>
        <v>0</v>
      </c>
      <c r="X264">
        <f>PLANURI!BU706</f>
        <v>0</v>
      </c>
      <c r="Y264">
        <f>PLANURI!BV706</f>
        <v>0</v>
      </c>
      <c r="Z264" t="str">
        <f>PLANURI!A$4</f>
        <v>Facultatea AUTOMATICĂ ȘI CALCULATOARE</v>
      </c>
      <c r="AA264" t="str">
        <f>PLANURI!H$6</f>
        <v>ŞTIINŢE INGINEREŞTI</v>
      </c>
      <c r="AB264">
        <f>PLANURI!C$12</f>
        <v>220</v>
      </c>
      <c r="AC264" t="str">
        <f>PLANURI!H$9</f>
        <v>AUTOMATICĂ ȘI INFORMATICĂ APLICATĂ</v>
      </c>
      <c r="AD264">
        <f>PLANURI!A$12</f>
        <v>20</v>
      </c>
      <c r="AE264">
        <f>PLANURI!B$12</f>
        <v>60</v>
      </c>
      <c r="AF264">
        <f>PLANURI!D$12</f>
        <v>10</v>
      </c>
      <c r="AG264" t="str">
        <f>PLANURI!BW706</f>
        <v/>
      </c>
    </row>
    <row r="265" spans="1:33" x14ac:dyDescent="0.25">
      <c r="A265" t="str">
        <f>PLANURI!AX707</f>
        <v>Facultative</v>
      </c>
      <c r="B265">
        <f>PLANURI!AY707</f>
        <v>0</v>
      </c>
      <c r="C265">
        <f>PLANURI!AZ707</f>
        <v>0</v>
      </c>
      <c r="D265">
        <f>PLANURI!BA707</f>
        <v>0</v>
      </c>
      <c r="E265">
        <f>PLANURI!BB707</f>
        <v>0</v>
      </c>
      <c r="F265">
        <f>PLANURI!BC707</f>
        <v>0</v>
      </c>
      <c r="G265">
        <f>PLANURI!BD707</f>
        <v>0</v>
      </c>
      <c r="H265">
        <f>PLANURI!BE707</f>
        <v>0</v>
      </c>
      <c r="I265">
        <f>PLANURI!BF707</f>
        <v>0</v>
      </c>
      <c r="J265">
        <f>PLANURI!BG707</f>
        <v>0</v>
      </c>
      <c r="K265">
        <f>PLANURI!BH707</f>
        <v>0</v>
      </c>
      <c r="L265">
        <f>PLANURI!BI707</f>
        <v>0</v>
      </c>
      <c r="M265">
        <f>PLANURI!BJ707</f>
        <v>0</v>
      </c>
      <c r="N265">
        <f>PLANURI!BK707</f>
        <v>0</v>
      </c>
      <c r="O265">
        <f>PLANURI!BL707</f>
        <v>0</v>
      </c>
      <c r="P265">
        <f>PLANURI!BM707</f>
        <v>0</v>
      </c>
      <c r="Q265">
        <f>PLANURI!BN707</f>
        <v>0</v>
      </c>
      <c r="R265">
        <f>PLANURI!BO707</f>
        <v>0</v>
      </c>
      <c r="S265">
        <f>PLANURI!BP707</f>
        <v>0</v>
      </c>
      <c r="T265">
        <f>PLANURI!BQ707</f>
        <v>0</v>
      </c>
      <c r="U265">
        <f>PLANURI!BR707</f>
        <v>0</v>
      </c>
      <c r="V265">
        <f>PLANURI!BS707</f>
        <v>0</v>
      </c>
      <c r="W265">
        <f>PLANURI!BT707</f>
        <v>0</v>
      </c>
      <c r="X265">
        <f>PLANURI!BU707</f>
        <v>0</v>
      </c>
      <c r="Y265">
        <f>PLANURI!BV707</f>
        <v>0</v>
      </c>
      <c r="Z265" t="str">
        <f>PLANURI!A$4</f>
        <v>Facultatea AUTOMATICĂ ȘI CALCULATOARE</v>
      </c>
      <c r="AA265" t="str">
        <f>PLANURI!H$6</f>
        <v>ŞTIINŢE INGINEREŞTI</v>
      </c>
      <c r="AB265">
        <f>PLANURI!C$12</f>
        <v>220</v>
      </c>
      <c r="AC265" t="str">
        <f>PLANURI!H$9</f>
        <v>AUTOMATICĂ ȘI INFORMATICĂ APLICATĂ</v>
      </c>
      <c r="AD265">
        <f>PLANURI!A$12</f>
        <v>20</v>
      </c>
      <c r="AE265">
        <f>PLANURI!B$12</f>
        <v>60</v>
      </c>
      <c r="AF265">
        <f>PLANURI!D$12</f>
        <v>10</v>
      </c>
      <c r="AG265" t="str">
        <f>PLANURI!BW707</f>
        <v/>
      </c>
    </row>
    <row r="266" spans="1:33" x14ac:dyDescent="0.25">
      <c r="A266" t="str">
        <f>PLANURI!AX708</f>
        <v>Semestrul 1</v>
      </c>
      <c r="B266">
        <f>PLANURI!AY708</f>
        <v>0</v>
      </c>
      <c r="C266">
        <f>PLANURI!AZ708</f>
        <v>0</v>
      </c>
      <c r="D266">
        <f>PLANURI!BA708</f>
        <v>0</v>
      </c>
      <c r="E266">
        <f>PLANURI!BB708</f>
        <v>0</v>
      </c>
      <c r="F266">
        <f>PLANURI!BC708</f>
        <v>0</v>
      </c>
      <c r="G266">
        <f>PLANURI!BD708</f>
        <v>0</v>
      </c>
      <c r="H266">
        <f>PLANURI!WL708</f>
        <v>0</v>
      </c>
      <c r="I266">
        <f>PLANURI!BF708</f>
        <v>0</v>
      </c>
      <c r="J266">
        <f>PLANURI!BG708</f>
        <v>0</v>
      </c>
      <c r="K266">
        <f>PLANURI!BH708</f>
        <v>0</v>
      </c>
      <c r="L266">
        <f>PLANURI!BI708</f>
        <v>0</v>
      </c>
      <c r="M266">
        <f>PLANURI!BJ708</f>
        <v>0</v>
      </c>
      <c r="N266">
        <f>PLANURI!BK708</f>
        <v>0</v>
      </c>
      <c r="O266">
        <f>PLANURI!BL708</f>
        <v>0</v>
      </c>
      <c r="P266">
        <f>PLANURI!BM708</f>
        <v>0</v>
      </c>
      <c r="Q266">
        <f>PLANURI!BN708</f>
        <v>0</v>
      </c>
      <c r="R266">
        <f>PLANURI!BO708</f>
        <v>0</v>
      </c>
      <c r="S266">
        <f>PLANURI!BP708</f>
        <v>0</v>
      </c>
      <c r="T266">
        <f>PLANURI!BQ708</f>
        <v>0</v>
      </c>
      <c r="U266">
        <f>PLANURI!BR708</f>
        <v>0</v>
      </c>
      <c r="V266">
        <f>PLANURI!BS708</f>
        <v>0</v>
      </c>
      <c r="W266">
        <f>PLANURI!BT708</f>
        <v>0</v>
      </c>
      <c r="X266">
        <f>PLANURI!BU708</f>
        <v>0</v>
      </c>
      <c r="Y266">
        <f>PLANURI!BV708</f>
        <v>0</v>
      </c>
      <c r="Z266" t="str">
        <f>PLANURI!A$4</f>
        <v>Facultatea AUTOMATICĂ ȘI CALCULATOARE</v>
      </c>
      <c r="AA266" t="str">
        <f>PLANURI!H$6</f>
        <v>ŞTIINŢE INGINEREŞTI</v>
      </c>
      <c r="AB266">
        <f>PLANURI!C$12</f>
        <v>220</v>
      </c>
      <c r="AC266" t="str">
        <f>PLANURI!H$9</f>
        <v>AUTOMATICĂ ȘI INFORMATICĂ APLICATĂ</v>
      </c>
      <c r="AD266">
        <f>PLANURI!A$12</f>
        <v>20</v>
      </c>
      <c r="AE266">
        <f>PLANURI!B$12</f>
        <v>60</v>
      </c>
      <c r="AF266">
        <f>PLANURI!D$12</f>
        <v>10</v>
      </c>
      <c r="AG266" t="str">
        <f>PLANURI!BW708</f>
        <v/>
      </c>
    </row>
    <row r="267" spans="1:33" x14ac:dyDescent="0.25">
      <c r="A267" t="str">
        <f>PLANURI!AX709</f>
        <v>codDisciplina</v>
      </c>
      <c r="B267" t="str">
        <f>PLANURI!AY709</f>
        <v>ID</v>
      </c>
      <c r="C267" t="str">
        <f>PLANURI!AZ709</f>
        <v>Disciplina</v>
      </c>
      <c r="D267" t="str">
        <f>PLANURI!BA709</f>
        <v>An</v>
      </c>
      <c r="E267" t="str">
        <f>PLANURI!BB709</f>
        <v>Sem</v>
      </c>
      <c r="F267" t="str">
        <f>PLANURI!BC709</f>
        <v>Tip Ev</v>
      </c>
      <c r="G267" t="str">
        <f>PLANURI!BD709</f>
        <v>Regim Disc</v>
      </c>
      <c r="H267" t="str">
        <f>PLANURI!BE709</f>
        <v>C/sapt</v>
      </c>
      <c r="I267" t="str">
        <f>PLANURI!BF709</f>
        <v>S/L/P/sapt</v>
      </c>
      <c r="J267" t="str">
        <f>PLANURI!BG709</f>
        <v>Total ore integral/sapt</v>
      </c>
      <c r="K267" t="str">
        <f>PLANURI!BH709</f>
        <v>C/sem</v>
      </c>
      <c r="L267" t="str">
        <f>PLANURI!BI709</f>
        <v>S/L/P/sem</v>
      </c>
      <c r="M267" t="str">
        <f>PLANURI!BJ709</f>
        <v>Total ore integral /sem</v>
      </c>
      <c r="N267" t="str">
        <f>PLANURI!BK709</f>
        <v>Practica/sapt</v>
      </c>
      <c r="O267" t="str">
        <f>PLANURI!BL709</f>
        <v>Elab proiect/sapt</v>
      </c>
      <c r="P267" t="str">
        <f>PLANURI!BM709</f>
        <v>Total ore partial /sapt</v>
      </c>
      <c r="Q267" t="str">
        <f>PLANURI!BN709</f>
        <v>Practica/sem</v>
      </c>
      <c r="R267" t="str">
        <f>PLANURI!BO709</f>
        <v>Elab proiect/sem</v>
      </c>
      <c r="S267" t="str">
        <f>PLANURI!BP709</f>
        <v>Total ore partial /sem</v>
      </c>
      <c r="T267" t="str">
        <f>PLANURI!BQ709</f>
        <v>VPI/sapt</v>
      </c>
      <c r="U267" t="str">
        <f>PLANURI!BR709</f>
        <v>VPI/sem</v>
      </c>
      <c r="V267" t="str">
        <f>PLANURI!BS709</f>
        <v>Nr credite</v>
      </c>
      <c r="W267" t="str">
        <f>PLANURI!BT709</f>
        <v>Categorie formativa</v>
      </c>
      <c r="X267" t="str">
        <f>PLANURI!BU709</f>
        <v>Total ore/sapt</v>
      </c>
      <c r="Y267" t="str">
        <f>PLANURI!BV709</f>
        <v>Total ore/sem</v>
      </c>
      <c r="Z267" t="str">
        <f>PLANURI!A$4</f>
        <v>Facultatea AUTOMATICĂ ȘI CALCULATOARE</v>
      </c>
      <c r="AA267" t="str">
        <f>PLANURI!H$6</f>
        <v>ŞTIINŢE INGINEREŞTI</v>
      </c>
      <c r="AB267">
        <f>PLANURI!C$12</f>
        <v>220</v>
      </c>
      <c r="AC267" t="str">
        <f>PLANURI!H$9</f>
        <v>AUTOMATICĂ ȘI INFORMATICĂ APLICATĂ</v>
      </c>
      <c r="AD267">
        <f>PLANURI!A$12</f>
        <v>20</v>
      </c>
      <c r="AE267">
        <f>PLANURI!B$12</f>
        <v>60</v>
      </c>
      <c r="AF267">
        <f>PLANURI!D$12</f>
        <v>10</v>
      </c>
      <c r="AG267" t="e">
        <f>PLANURI!BW709</f>
        <v>#VALUE!</v>
      </c>
    </row>
    <row r="268" spans="1:33" x14ac:dyDescent="0.25">
      <c r="A268" t="str">
        <f>PLANURI!AX710</f>
        <v>L021.23.01.C11-01</v>
      </c>
      <c r="B268">
        <f>PLANURI!AY710</f>
        <v>1</v>
      </c>
      <c r="C268" t="str">
        <f>PLANURI!AZ710</f>
        <v>Psihologia educației</v>
      </c>
      <c r="D268">
        <f>PLANURI!BA710</f>
        <v>1</v>
      </c>
      <c r="E268" t="str">
        <f>PLANURI!BB710</f>
        <v>1</v>
      </c>
      <c r="F268" t="str">
        <f>PLANURI!BC710</f>
        <v>E</v>
      </c>
      <c r="G268" t="str">
        <f>PLANURI!BD710</f>
        <v>DF</v>
      </c>
      <c r="H268">
        <f>PLANURI!WL710</f>
        <v>0</v>
      </c>
      <c r="I268">
        <f>PLANURI!BF710</f>
        <v>2</v>
      </c>
      <c r="J268">
        <f>PLANURI!BG710</f>
        <v>4</v>
      </c>
      <c r="K268">
        <f>PLANURI!BH710</f>
        <v>28</v>
      </c>
      <c r="L268">
        <f>PLANURI!BI710</f>
        <v>28</v>
      </c>
      <c r="M268">
        <f>PLANURI!BJ710</f>
        <v>56</v>
      </c>
      <c r="N268">
        <f>PLANURI!BK710</f>
        <v>0</v>
      </c>
      <c r="O268">
        <f>PLANURI!BL710</f>
        <v>0</v>
      </c>
      <c r="P268">
        <f>PLANURI!BM710</f>
        <v>0</v>
      </c>
      <c r="Q268">
        <f>PLANURI!BN710</f>
        <v>0</v>
      </c>
      <c r="R268">
        <f>PLANURI!BO710</f>
        <v>0</v>
      </c>
      <c r="S268">
        <f>PLANURI!BP710</f>
        <v>0</v>
      </c>
      <c r="T268">
        <f>PLANURI!BQ710</f>
        <v>4.9000000000000004</v>
      </c>
      <c r="U268">
        <f>PLANURI!BR710</f>
        <v>69</v>
      </c>
      <c r="V268">
        <f>PLANURI!BS710</f>
        <v>5</v>
      </c>
      <c r="W268" t="str">
        <f>PLANURI!BT710</f>
        <v>DC</v>
      </c>
      <c r="X268">
        <f>PLANURI!BU710</f>
        <v>8.9</v>
      </c>
      <c r="Y268">
        <f>PLANURI!BV710</f>
        <v>125</v>
      </c>
      <c r="Z268" t="str">
        <f>PLANURI!A$4</f>
        <v>Facultatea AUTOMATICĂ ȘI CALCULATOARE</v>
      </c>
      <c r="AA268" t="str">
        <f>PLANURI!H$6</f>
        <v>ŞTIINŢE INGINEREŞTI</v>
      </c>
      <c r="AB268">
        <f>PLANURI!C$12</f>
        <v>220</v>
      </c>
      <c r="AC268" t="str">
        <f>PLANURI!H$9</f>
        <v>AUTOMATICĂ ȘI INFORMATICĂ APLICATĂ</v>
      </c>
      <c r="AD268">
        <f>PLANURI!A$12</f>
        <v>20</v>
      </c>
      <c r="AE268">
        <f>PLANURI!B$12</f>
        <v>60</v>
      </c>
      <c r="AF268">
        <f>PLANURI!D$12</f>
        <v>10</v>
      </c>
      <c r="AG268" t="str">
        <f>PLANURI!BW710</f>
        <v>2023</v>
      </c>
    </row>
    <row r="269" spans="1:33" x14ac:dyDescent="0.25">
      <c r="A269" t="str">
        <f>PLANURI!AX711</f>
        <v>L021.23.01.F11-02</v>
      </c>
      <c r="B269">
        <f>PLANURI!AY711</f>
        <v>2</v>
      </c>
      <c r="C269" t="str">
        <f>PLANURI!AZ711</f>
        <v>Programare pas cu pas</v>
      </c>
      <c r="D269">
        <f>PLANURI!BA711</f>
        <v>1</v>
      </c>
      <c r="E269" t="str">
        <f>PLANURI!BB711</f>
        <v>1</v>
      </c>
      <c r="F269" t="str">
        <f>PLANURI!BC711</f>
        <v>E</v>
      </c>
      <c r="G269" t="str">
        <f>PLANURI!BD711</f>
        <v>DF</v>
      </c>
      <c r="H269">
        <f>PLANURI!BE711</f>
        <v>2</v>
      </c>
      <c r="I269">
        <f>PLANURI!BF711</f>
        <v>0</v>
      </c>
      <c r="J269">
        <f>PLANURI!BG711</f>
        <v>2</v>
      </c>
      <c r="K269">
        <f>PLANURI!BH711</f>
        <v>28</v>
      </c>
      <c r="L269">
        <f>PLANURI!BI711</f>
        <v>0</v>
      </c>
      <c r="M269">
        <f>PLANURI!BJ711</f>
        <v>28</v>
      </c>
      <c r="N269">
        <f>PLANURI!BK711</f>
        <v>0</v>
      </c>
      <c r="O269">
        <f>PLANURI!BL711</f>
        <v>0</v>
      </c>
      <c r="P269">
        <f>PLANURI!BM711</f>
        <v>0</v>
      </c>
      <c r="Q269">
        <f>PLANURI!BN711</f>
        <v>0</v>
      </c>
      <c r="R269">
        <f>PLANURI!BO711</f>
        <v>0</v>
      </c>
      <c r="S269">
        <f>PLANURI!BP711</f>
        <v>0</v>
      </c>
      <c r="T269">
        <f>PLANURI!BQ711</f>
        <v>1.6</v>
      </c>
      <c r="U269">
        <f>PLANURI!BR711</f>
        <v>22</v>
      </c>
      <c r="V269">
        <f>PLANURI!BS711</f>
        <v>2</v>
      </c>
      <c r="W269" t="str">
        <f>PLANURI!BT711</f>
        <v>DF</v>
      </c>
      <c r="X269">
        <f>PLANURI!BU711</f>
        <v>3.6</v>
      </c>
      <c r="Y269">
        <f>PLANURI!BV711</f>
        <v>50</v>
      </c>
      <c r="Z269" t="str">
        <f>PLANURI!A$4</f>
        <v>Facultatea AUTOMATICĂ ȘI CALCULATOARE</v>
      </c>
      <c r="AA269" t="str">
        <f>PLANURI!H$6</f>
        <v>ŞTIINŢE INGINEREŞTI</v>
      </c>
      <c r="AB269">
        <f>PLANURI!C$12</f>
        <v>220</v>
      </c>
      <c r="AC269" t="str">
        <f>PLANURI!H$9</f>
        <v>AUTOMATICĂ ȘI INFORMATICĂ APLICATĂ</v>
      </c>
      <c r="AD269">
        <f>PLANURI!A$12</f>
        <v>20</v>
      </c>
      <c r="AE269">
        <f>PLANURI!B$12</f>
        <v>60</v>
      </c>
      <c r="AF269">
        <f>PLANURI!D$12</f>
        <v>10</v>
      </c>
      <c r="AG269" t="str">
        <f>PLANURI!BW711</f>
        <v>2023</v>
      </c>
    </row>
    <row r="270" spans="1:33" x14ac:dyDescent="0.25">
      <c r="A270" t="str">
        <f>PLANURI!AX712</f>
        <v/>
      </c>
      <c r="B270">
        <f>PLANURI!AY712</f>
        <v>3</v>
      </c>
      <c r="C270" t="str">
        <f>PLANURI!AZ712</f>
        <v/>
      </c>
      <c r="D270" t="str">
        <f>PLANURI!BA712</f>
        <v/>
      </c>
      <c r="E270" t="str">
        <f>PLANURI!BB712</f>
        <v/>
      </c>
      <c r="F270" t="str">
        <f>PLANURI!BC712</f>
        <v/>
      </c>
      <c r="G270" t="str">
        <f>PLANURI!BD712</f>
        <v/>
      </c>
      <c r="H270">
        <f>PLANURI!WL712</f>
        <v>0</v>
      </c>
      <c r="I270" t="str">
        <f>PLANURI!BF712</f>
        <v/>
      </c>
      <c r="J270" t="str">
        <f>PLANURI!BG712</f>
        <v/>
      </c>
      <c r="K270" t="str">
        <f>PLANURI!BH712</f>
        <v/>
      </c>
      <c r="L270" t="str">
        <f>PLANURI!BI712</f>
        <v/>
      </c>
      <c r="M270" t="str">
        <f>PLANURI!BJ712</f>
        <v/>
      </c>
      <c r="N270">
        <f>PLANURI!BK712</f>
        <v>0</v>
      </c>
      <c r="O270">
        <f>PLANURI!BL712</f>
        <v>0</v>
      </c>
      <c r="P270">
        <f>PLANURI!BM712</f>
        <v>0</v>
      </c>
      <c r="Q270">
        <f>PLANURI!BN712</f>
        <v>0</v>
      </c>
      <c r="R270">
        <f>PLANURI!BO712</f>
        <v>0</v>
      </c>
      <c r="S270">
        <f>PLANURI!BP712</f>
        <v>0</v>
      </c>
      <c r="T270" t="str">
        <f>PLANURI!BQ712</f>
        <v/>
      </c>
      <c r="U270" t="str">
        <f>PLANURI!BR712</f>
        <v/>
      </c>
      <c r="V270" t="str">
        <f>PLANURI!BS712</f>
        <v/>
      </c>
      <c r="W270" t="str">
        <f>PLANURI!BT712</f>
        <v/>
      </c>
      <c r="X270" t="str">
        <f>PLANURI!BU712</f>
        <v/>
      </c>
      <c r="Y270" t="str">
        <f>PLANURI!BV712</f>
        <v/>
      </c>
      <c r="Z270" t="str">
        <f>PLANURI!A$4</f>
        <v>Facultatea AUTOMATICĂ ȘI CALCULATOARE</v>
      </c>
      <c r="AA270" t="str">
        <f>PLANURI!H$6</f>
        <v>ŞTIINŢE INGINEREŞTI</v>
      </c>
      <c r="AB270">
        <f>PLANURI!C$12</f>
        <v>220</v>
      </c>
      <c r="AC270" t="str">
        <f>PLANURI!H$9</f>
        <v>AUTOMATICĂ ȘI INFORMATICĂ APLICATĂ</v>
      </c>
      <c r="AD270">
        <f>PLANURI!A$12</f>
        <v>20</v>
      </c>
      <c r="AE270">
        <f>PLANURI!B$12</f>
        <v>60</v>
      </c>
      <c r="AF270">
        <f>PLANURI!D$12</f>
        <v>10</v>
      </c>
      <c r="AG270" t="str">
        <f>PLANURI!BW712</f>
        <v/>
      </c>
    </row>
    <row r="271" spans="1:33" x14ac:dyDescent="0.25">
      <c r="A271" t="str">
        <f>PLANURI!AX713</f>
        <v/>
      </c>
      <c r="B271">
        <f>PLANURI!AY713</f>
        <v>4</v>
      </c>
      <c r="C271" t="str">
        <f>PLANURI!AZ713</f>
        <v/>
      </c>
      <c r="D271" t="str">
        <f>PLANURI!BA713</f>
        <v/>
      </c>
      <c r="E271" t="str">
        <f>PLANURI!BB713</f>
        <v/>
      </c>
      <c r="F271" t="str">
        <f>PLANURI!BC713</f>
        <v/>
      </c>
      <c r="G271" t="str">
        <f>PLANURI!BD713</f>
        <v/>
      </c>
      <c r="H271" t="str">
        <f>PLANURI!BE713</f>
        <v/>
      </c>
      <c r="I271" t="str">
        <f>PLANURI!BF713</f>
        <v/>
      </c>
      <c r="J271" t="str">
        <f>PLANURI!BG713</f>
        <v/>
      </c>
      <c r="K271" t="str">
        <f>PLANURI!BH713</f>
        <v/>
      </c>
      <c r="L271" t="str">
        <f>PLANURI!BI713</f>
        <v/>
      </c>
      <c r="M271" t="str">
        <f>PLANURI!BJ713</f>
        <v/>
      </c>
      <c r="N271">
        <f>PLANURI!BK713</f>
        <v>0</v>
      </c>
      <c r="O271">
        <f>PLANURI!BL713</f>
        <v>0</v>
      </c>
      <c r="P271">
        <f>PLANURI!BM713</f>
        <v>0</v>
      </c>
      <c r="Q271">
        <f>PLANURI!BN713</f>
        <v>0</v>
      </c>
      <c r="R271">
        <f>PLANURI!BO713</f>
        <v>0</v>
      </c>
      <c r="S271">
        <f>PLANURI!BP713</f>
        <v>0</v>
      </c>
      <c r="T271" t="str">
        <f>PLANURI!BQ713</f>
        <v/>
      </c>
      <c r="U271" t="str">
        <f>PLANURI!BR713</f>
        <v/>
      </c>
      <c r="V271" t="str">
        <f>PLANURI!BS713</f>
        <v/>
      </c>
      <c r="W271" t="str">
        <f>PLANURI!BT713</f>
        <v/>
      </c>
      <c r="X271" t="str">
        <f>PLANURI!BU713</f>
        <v/>
      </c>
      <c r="Y271" t="str">
        <f>PLANURI!BV713</f>
        <v/>
      </c>
      <c r="Z271" t="str">
        <f>PLANURI!A$4</f>
        <v>Facultatea AUTOMATICĂ ȘI CALCULATOARE</v>
      </c>
      <c r="AA271" t="str">
        <f>PLANURI!H$6</f>
        <v>ŞTIINŢE INGINEREŞTI</v>
      </c>
      <c r="AB271">
        <f>PLANURI!C$12</f>
        <v>220</v>
      </c>
      <c r="AC271" t="str">
        <f>PLANURI!H$9</f>
        <v>AUTOMATICĂ ȘI INFORMATICĂ APLICATĂ</v>
      </c>
      <c r="AD271">
        <f>PLANURI!A$12</f>
        <v>20</v>
      </c>
      <c r="AE271">
        <f>PLANURI!B$12</f>
        <v>60</v>
      </c>
      <c r="AF271">
        <f>PLANURI!D$12</f>
        <v>10</v>
      </c>
      <c r="AG271" t="str">
        <f>PLANURI!BW713</f>
        <v/>
      </c>
    </row>
    <row r="272" spans="1:33" x14ac:dyDescent="0.25">
      <c r="A272" t="str">
        <f>PLANURI!AX714</f>
        <v>Semestrul 2</v>
      </c>
      <c r="B272">
        <f>PLANURI!AY714</f>
        <v>0</v>
      </c>
      <c r="C272">
        <f>PLANURI!AZ714</f>
        <v>0</v>
      </c>
      <c r="D272">
        <f>PLANURI!BA714</f>
        <v>0</v>
      </c>
      <c r="E272">
        <f>PLANURI!BB714</f>
        <v>0</v>
      </c>
      <c r="F272">
        <f>PLANURI!BC714</f>
        <v>0</v>
      </c>
      <c r="G272">
        <f>PLANURI!BD714</f>
        <v>0</v>
      </c>
      <c r="H272">
        <f>PLANURI!WL714</f>
        <v>0</v>
      </c>
      <c r="I272">
        <f>PLANURI!BF714</f>
        <v>0</v>
      </c>
      <c r="J272">
        <f>PLANURI!BG714</f>
        <v>0</v>
      </c>
      <c r="K272">
        <f>PLANURI!BH714</f>
        <v>0</v>
      </c>
      <c r="L272">
        <f>PLANURI!BI714</f>
        <v>0</v>
      </c>
      <c r="M272">
        <f>PLANURI!BJ714</f>
        <v>0</v>
      </c>
      <c r="N272">
        <f>PLANURI!BK714</f>
        <v>0</v>
      </c>
      <c r="O272">
        <f>PLANURI!BL714</f>
        <v>0</v>
      </c>
      <c r="P272">
        <f>PLANURI!BM714</f>
        <v>0</v>
      </c>
      <c r="Q272">
        <f>PLANURI!BN714</f>
        <v>0</v>
      </c>
      <c r="R272">
        <f>PLANURI!BO714</f>
        <v>0</v>
      </c>
      <c r="S272">
        <f>PLANURI!BP714</f>
        <v>0</v>
      </c>
      <c r="T272">
        <f>PLANURI!BQ714</f>
        <v>0</v>
      </c>
      <c r="U272">
        <f>PLANURI!BR714</f>
        <v>0</v>
      </c>
      <c r="V272">
        <f>PLANURI!BS714</f>
        <v>0</v>
      </c>
      <c r="W272">
        <f>PLANURI!BT714</f>
        <v>0</v>
      </c>
      <c r="X272">
        <f>PLANURI!BU714</f>
        <v>0</v>
      </c>
      <c r="Y272">
        <f>PLANURI!BV714</f>
        <v>0</v>
      </c>
      <c r="Z272" t="str">
        <f>PLANURI!A$4</f>
        <v>Facultatea AUTOMATICĂ ȘI CALCULATOARE</v>
      </c>
      <c r="AA272" t="str">
        <f>PLANURI!H$6</f>
        <v>ŞTIINŢE INGINEREŞTI</v>
      </c>
      <c r="AB272">
        <f>PLANURI!C$12</f>
        <v>220</v>
      </c>
      <c r="AC272" t="str">
        <f>PLANURI!H$9</f>
        <v>AUTOMATICĂ ȘI INFORMATICĂ APLICATĂ</v>
      </c>
      <c r="AD272">
        <f>PLANURI!A$12</f>
        <v>20</v>
      </c>
      <c r="AE272">
        <f>PLANURI!B$12</f>
        <v>60</v>
      </c>
      <c r="AF272">
        <f>PLANURI!D$12</f>
        <v>10</v>
      </c>
      <c r="AG272" t="str">
        <f>PLANURI!BW714</f>
        <v/>
      </c>
    </row>
    <row r="273" spans="1:33" x14ac:dyDescent="0.25">
      <c r="A273" t="str">
        <f>PLANURI!AX715</f>
        <v>L021.23.02.C11-01</v>
      </c>
      <c r="B273">
        <f>PLANURI!AY715</f>
        <v>1</v>
      </c>
      <c r="C273" t="str">
        <f>PLANURI!AZ715</f>
        <v>Pedagogie I: Fundamentele pedagogiei;Teoria și metodologia curriculumului</v>
      </c>
      <c r="D273">
        <f>PLANURI!BA715</f>
        <v>1</v>
      </c>
      <c r="E273" t="str">
        <f>PLANURI!BB715</f>
        <v>2</v>
      </c>
      <c r="F273" t="str">
        <f>PLANURI!BC715</f>
        <v>E</v>
      </c>
      <c r="G273" t="str">
        <f>PLANURI!BD715</f>
        <v>DF</v>
      </c>
      <c r="H273">
        <f>PLANURI!BE715</f>
        <v>2</v>
      </c>
      <c r="I273">
        <f>PLANURI!BF715</f>
        <v>2</v>
      </c>
      <c r="J273">
        <f>PLANURI!BG715</f>
        <v>4</v>
      </c>
      <c r="K273">
        <f>PLANURI!BH715</f>
        <v>28</v>
      </c>
      <c r="L273">
        <f>PLANURI!BI715</f>
        <v>28</v>
      </c>
      <c r="M273">
        <f>PLANURI!BJ715</f>
        <v>56</v>
      </c>
      <c r="N273">
        <f>PLANURI!BK715</f>
        <v>0</v>
      </c>
      <c r="O273">
        <f>PLANURI!BL715</f>
        <v>0</v>
      </c>
      <c r="P273">
        <f>PLANURI!BM715</f>
        <v>0</v>
      </c>
      <c r="Q273">
        <f>PLANURI!BN715</f>
        <v>0</v>
      </c>
      <c r="R273">
        <f>PLANURI!BO715</f>
        <v>0</v>
      </c>
      <c r="S273">
        <f>PLANURI!BP715</f>
        <v>0</v>
      </c>
      <c r="T273">
        <f>PLANURI!BQ715</f>
        <v>4.9000000000000004</v>
      </c>
      <c r="U273">
        <f>PLANURI!BR715</f>
        <v>69</v>
      </c>
      <c r="V273">
        <f>PLANURI!BS715</f>
        <v>5</v>
      </c>
      <c r="W273" t="str">
        <f>PLANURI!BT715</f>
        <v>DC</v>
      </c>
      <c r="X273">
        <f>PLANURI!BU715</f>
        <v>8.9</v>
      </c>
      <c r="Y273">
        <f>PLANURI!BV715</f>
        <v>125</v>
      </c>
      <c r="Z273" t="str">
        <f>PLANURI!A$4</f>
        <v>Facultatea AUTOMATICĂ ȘI CALCULATOARE</v>
      </c>
      <c r="AA273" t="str">
        <f>PLANURI!H$6</f>
        <v>ŞTIINŢE INGINEREŞTI</v>
      </c>
      <c r="AB273">
        <f>PLANURI!C$12</f>
        <v>220</v>
      </c>
      <c r="AC273" t="str">
        <f>PLANURI!H$9</f>
        <v>AUTOMATICĂ ȘI INFORMATICĂ APLICATĂ</v>
      </c>
      <c r="AD273">
        <f>PLANURI!A$12</f>
        <v>20</v>
      </c>
      <c r="AE273">
        <f>PLANURI!B$12</f>
        <v>60</v>
      </c>
      <c r="AF273">
        <f>PLANURI!D$12</f>
        <v>10</v>
      </c>
      <c r="AG273" t="str">
        <f>PLANURI!BW715</f>
        <v>2023</v>
      </c>
    </row>
    <row r="274" spans="1:33" x14ac:dyDescent="0.25">
      <c r="A274" t="str">
        <f>PLANURI!AX716</f>
        <v>L021.23.02.f11-02</v>
      </c>
      <c r="B274">
        <f>PLANURI!AY716</f>
        <v>2</v>
      </c>
      <c r="C274" t="str">
        <f>PLANURI!AZ716</f>
        <v>Voluntariat</v>
      </c>
      <c r="D274">
        <f>PLANURI!BA716</f>
        <v>1</v>
      </c>
      <c r="E274" t="str">
        <f>PLANURI!BB716</f>
        <v>2</v>
      </c>
      <c r="F274" t="str">
        <f>PLANURI!BC716</f>
        <v>C</v>
      </c>
      <c r="G274" t="str">
        <f>PLANURI!BD716</f>
        <v>DF</v>
      </c>
      <c r="H274">
        <f>PLANURI!WL716</f>
        <v>0</v>
      </c>
      <c r="I274">
        <f>PLANURI!BF716</f>
        <v>2</v>
      </c>
      <c r="J274">
        <f>PLANURI!BG716</f>
        <v>2</v>
      </c>
      <c r="K274">
        <f>PLANURI!BH716</f>
        <v>0</v>
      </c>
      <c r="L274">
        <f>PLANURI!BI716</f>
        <v>28</v>
      </c>
      <c r="M274">
        <f>PLANURI!BJ716</f>
        <v>28</v>
      </c>
      <c r="N274">
        <f>PLANURI!BK716</f>
        <v>0</v>
      </c>
      <c r="O274">
        <f>PLANURI!BL716</f>
        <v>0</v>
      </c>
      <c r="P274">
        <f>PLANURI!BM716</f>
        <v>0</v>
      </c>
      <c r="Q274">
        <f>PLANURI!BN716</f>
        <v>0</v>
      </c>
      <c r="R274">
        <f>PLANURI!BO716</f>
        <v>0</v>
      </c>
      <c r="S274">
        <f>PLANURI!BP716</f>
        <v>0</v>
      </c>
      <c r="T274">
        <f>PLANURI!BQ716</f>
        <v>1.6</v>
      </c>
      <c r="U274">
        <f>PLANURI!BR716</f>
        <v>22</v>
      </c>
      <c r="V274">
        <f>PLANURI!BS716</f>
        <v>2</v>
      </c>
      <c r="W274" t="str">
        <f>PLANURI!BT716</f>
        <v>f</v>
      </c>
      <c r="X274">
        <f>PLANURI!BU716</f>
        <v>3.6</v>
      </c>
      <c r="Y274">
        <f>PLANURI!BV716</f>
        <v>50</v>
      </c>
      <c r="Z274" t="str">
        <f>PLANURI!A$4</f>
        <v>Facultatea AUTOMATICĂ ȘI CALCULATOARE</v>
      </c>
      <c r="AA274" t="str">
        <f>PLANURI!H$6</f>
        <v>ŞTIINŢE INGINEREŞTI</v>
      </c>
      <c r="AB274">
        <f>PLANURI!C$12</f>
        <v>220</v>
      </c>
      <c r="AC274" t="str">
        <f>PLANURI!H$9</f>
        <v>AUTOMATICĂ ȘI INFORMATICĂ APLICATĂ</v>
      </c>
      <c r="AD274">
        <f>PLANURI!A$12</f>
        <v>20</v>
      </c>
      <c r="AE274">
        <f>PLANURI!B$12</f>
        <v>60</v>
      </c>
      <c r="AF274">
        <f>PLANURI!D$12</f>
        <v>10</v>
      </c>
      <c r="AG274" t="str">
        <f>PLANURI!BW716</f>
        <v>2023</v>
      </c>
    </row>
    <row r="275" spans="1:33" x14ac:dyDescent="0.25">
      <c r="A275" t="str">
        <f>PLANURI!AX717</f>
        <v/>
      </c>
      <c r="B275">
        <f>PLANURI!AY717</f>
        <v>3</v>
      </c>
      <c r="C275" t="str">
        <f>PLANURI!AZ717</f>
        <v/>
      </c>
      <c r="D275" t="str">
        <f>PLANURI!BA717</f>
        <v/>
      </c>
      <c r="E275" t="str">
        <f>PLANURI!BB717</f>
        <v/>
      </c>
      <c r="F275" t="str">
        <f>PLANURI!BC717</f>
        <v/>
      </c>
      <c r="G275" t="str">
        <f>PLANURI!BD717</f>
        <v/>
      </c>
      <c r="H275" t="str">
        <f>PLANURI!BE717</f>
        <v/>
      </c>
      <c r="I275" t="str">
        <f>PLANURI!BF717</f>
        <v/>
      </c>
      <c r="J275" t="str">
        <f>PLANURI!BG717</f>
        <v/>
      </c>
      <c r="K275" t="str">
        <f>PLANURI!BH717</f>
        <v/>
      </c>
      <c r="L275" t="str">
        <f>PLANURI!BI717</f>
        <v/>
      </c>
      <c r="M275" t="str">
        <f>PLANURI!BJ717</f>
        <v/>
      </c>
      <c r="N275">
        <f>PLANURI!BK717</f>
        <v>0</v>
      </c>
      <c r="O275">
        <f>PLANURI!BL717</f>
        <v>0</v>
      </c>
      <c r="P275">
        <f>PLANURI!BM717</f>
        <v>0</v>
      </c>
      <c r="Q275">
        <f>PLANURI!BN717</f>
        <v>0</v>
      </c>
      <c r="R275">
        <f>PLANURI!BO717</f>
        <v>0</v>
      </c>
      <c r="S275">
        <f>PLANURI!BP717</f>
        <v>0</v>
      </c>
      <c r="T275" t="str">
        <f>PLANURI!BQ717</f>
        <v/>
      </c>
      <c r="U275" t="str">
        <f>PLANURI!BR717</f>
        <v/>
      </c>
      <c r="V275" t="str">
        <f>PLANURI!BS717</f>
        <v/>
      </c>
      <c r="W275" t="str">
        <f>PLANURI!BT717</f>
        <v/>
      </c>
      <c r="X275" t="str">
        <f>PLANURI!BU717</f>
        <v/>
      </c>
      <c r="Y275" t="str">
        <f>PLANURI!BV717</f>
        <v/>
      </c>
      <c r="Z275" t="str">
        <f>PLANURI!A$4</f>
        <v>Facultatea AUTOMATICĂ ȘI CALCULATOARE</v>
      </c>
      <c r="AA275" t="str">
        <f>PLANURI!H$6</f>
        <v>ŞTIINŢE INGINEREŞTI</v>
      </c>
      <c r="AB275">
        <f>PLANURI!C$12</f>
        <v>220</v>
      </c>
      <c r="AC275" t="str">
        <f>PLANURI!H$9</f>
        <v>AUTOMATICĂ ȘI INFORMATICĂ APLICATĂ</v>
      </c>
      <c r="AD275">
        <f>PLANURI!A$12</f>
        <v>20</v>
      </c>
      <c r="AE275">
        <f>PLANURI!B$12</f>
        <v>60</v>
      </c>
      <c r="AF275">
        <f>PLANURI!D$12</f>
        <v>10</v>
      </c>
      <c r="AG275" t="str">
        <f>PLANURI!BW717</f>
        <v/>
      </c>
    </row>
    <row r="276" spans="1:33" x14ac:dyDescent="0.25">
      <c r="A276" t="str">
        <f>PLANURI!AX718</f>
        <v/>
      </c>
      <c r="B276">
        <f>PLANURI!AY718</f>
        <v>4</v>
      </c>
      <c r="C276" t="str">
        <f>PLANURI!AZ718</f>
        <v/>
      </c>
      <c r="D276" t="str">
        <f>PLANURI!BA718</f>
        <v/>
      </c>
      <c r="E276" t="str">
        <f>PLANURI!BB718</f>
        <v/>
      </c>
      <c r="F276" t="str">
        <f>PLANURI!BC718</f>
        <v/>
      </c>
      <c r="G276" t="str">
        <f>PLANURI!BD718</f>
        <v/>
      </c>
      <c r="H276">
        <f>PLANURI!WL718</f>
        <v>0</v>
      </c>
      <c r="I276" t="str">
        <f>PLANURI!BF718</f>
        <v/>
      </c>
      <c r="J276" t="str">
        <f>PLANURI!BG718</f>
        <v/>
      </c>
      <c r="K276" t="str">
        <f>PLANURI!BH718</f>
        <v/>
      </c>
      <c r="L276" t="str">
        <f>PLANURI!BI718</f>
        <v/>
      </c>
      <c r="M276" t="str">
        <f>PLANURI!BJ718</f>
        <v/>
      </c>
      <c r="N276">
        <f>PLANURI!BK718</f>
        <v>0</v>
      </c>
      <c r="O276">
        <f>PLANURI!BL718</f>
        <v>0</v>
      </c>
      <c r="P276">
        <f>PLANURI!BM718</f>
        <v>0</v>
      </c>
      <c r="Q276">
        <f>PLANURI!BN718</f>
        <v>0</v>
      </c>
      <c r="R276">
        <f>PLANURI!BO718</f>
        <v>0</v>
      </c>
      <c r="S276">
        <f>PLANURI!BP718</f>
        <v>0</v>
      </c>
      <c r="T276" t="str">
        <f>PLANURI!BQ718</f>
        <v/>
      </c>
      <c r="U276" t="str">
        <f>PLANURI!BR718</f>
        <v/>
      </c>
      <c r="V276" t="str">
        <f>PLANURI!BS718</f>
        <v/>
      </c>
      <c r="W276" t="str">
        <f>PLANURI!BT718</f>
        <v/>
      </c>
      <c r="X276" t="str">
        <f>PLANURI!BU718</f>
        <v/>
      </c>
      <c r="Y276" t="str">
        <f>PLANURI!BV718</f>
        <v/>
      </c>
      <c r="Z276" t="str">
        <f>PLANURI!A$4</f>
        <v>Facultatea AUTOMATICĂ ȘI CALCULATOARE</v>
      </c>
      <c r="AA276" t="str">
        <f>PLANURI!H$6</f>
        <v>ŞTIINŢE INGINEREŞTI</v>
      </c>
      <c r="AB276">
        <f>PLANURI!C$12</f>
        <v>220</v>
      </c>
      <c r="AC276" t="str">
        <f>PLANURI!H$9</f>
        <v>AUTOMATICĂ ȘI INFORMATICĂ APLICATĂ</v>
      </c>
      <c r="AD276">
        <f>PLANURI!A$12</f>
        <v>20</v>
      </c>
      <c r="AE276">
        <f>PLANURI!B$12</f>
        <v>60</v>
      </c>
      <c r="AF276">
        <f>PLANURI!D$12</f>
        <v>10</v>
      </c>
      <c r="AG276" t="str">
        <f>PLANURI!BW718</f>
        <v/>
      </c>
    </row>
    <row r="277" spans="1:33" x14ac:dyDescent="0.25">
      <c r="A277" t="str">
        <f>PLANURI!AX719</f>
        <v>Semestrul 3</v>
      </c>
      <c r="B277">
        <f>PLANURI!AY719</f>
        <v>0</v>
      </c>
      <c r="C277">
        <f>PLANURI!AZ719</f>
        <v>0</v>
      </c>
      <c r="D277">
        <f>PLANURI!BA719</f>
        <v>0</v>
      </c>
      <c r="E277">
        <f>PLANURI!BB719</f>
        <v>0</v>
      </c>
      <c r="F277">
        <f>PLANURI!BC719</f>
        <v>0</v>
      </c>
      <c r="G277">
        <f>PLANURI!BD719</f>
        <v>0</v>
      </c>
      <c r="H277">
        <f>PLANURI!BE719</f>
        <v>0</v>
      </c>
      <c r="I277">
        <f>PLANURI!BF719</f>
        <v>0</v>
      </c>
      <c r="J277">
        <f>PLANURI!BG719</f>
        <v>0</v>
      </c>
      <c r="K277">
        <f>PLANURI!BH719</f>
        <v>0</v>
      </c>
      <c r="L277">
        <f>PLANURI!BI719</f>
        <v>0</v>
      </c>
      <c r="M277">
        <f>PLANURI!BJ719</f>
        <v>0</v>
      </c>
      <c r="N277">
        <f>PLANURI!BK719</f>
        <v>0</v>
      </c>
      <c r="O277">
        <f>PLANURI!BL719</f>
        <v>0</v>
      </c>
      <c r="P277">
        <f>PLANURI!BM719</f>
        <v>0</v>
      </c>
      <c r="Q277">
        <f>PLANURI!BN719</f>
        <v>0</v>
      </c>
      <c r="R277">
        <f>PLANURI!BO719</f>
        <v>0</v>
      </c>
      <c r="S277">
        <f>PLANURI!BP719</f>
        <v>0</v>
      </c>
      <c r="T277">
        <f>PLANURI!BQ719</f>
        <v>0</v>
      </c>
      <c r="U277">
        <f>PLANURI!BR719</f>
        <v>0</v>
      </c>
      <c r="V277">
        <f>PLANURI!BS719</f>
        <v>0</v>
      </c>
      <c r="W277">
        <f>PLANURI!BT719</f>
        <v>0</v>
      </c>
      <c r="X277">
        <f>PLANURI!BU719</f>
        <v>0</v>
      </c>
      <c r="Y277">
        <f>PLANURI!BV719</f>
        <v>0</v>
      </c>
      <c r="Z277" t="str">
        <f>PLANURI!A$4</f>
        <v>Facultatea AUTOMATICĂ ȘI CALCULATOARE</v>
      </c>
      <c r="AA277" t="str">
        <f>PLANURI!H$6</f>
        <v>ŞTIINŢE INGINEREŞTI</v>
      </c>
      <c r="AB277">
        <f>PLANURI!C$12</f>
        <v>220</v>
      </c>
      <c r="AC277" t="str">
        <f>PLANURI!H$9</f>
        <v>AUTOMATICĂ ȘI INFORMATICĂ APLICATĂ</v>
      </c>
      <c r="AD277">
        <f>PLANURI!A$12</f>
        <v>20</v>
      </c>
      <c r="AE277">
        <f>PLANURI!B$12</f>
        <v>60</v>
      </c>
      <c r="AF277">
        <f>PLANURI!D$12</f>
        <v>10</v>
      </c>
      <c r="AG277" t="str">
        <f>PLANURI!BW719</f>
        <v/>
      </c>
    </row>
    <row r="278" spans="1:33" x14ac:dyDescent="0.25">
      <c r="A278" t="str">
        <f>PLANURI!AX720</f>
        <v>L021.23.03.C11-01</v>
      </c>
      <c r="B278">
        <f>PLANURI!AY720</f>
        <v>1</v>
      </c>
      <c r="C278" t="str">
        <f>PLANURI!AZ720</f>
        <v>Pedagogie II: Teoria și metodologia instruirii; Teoria și metodologia evaluării</v>
      </c>
      <c r="D278">
        <f>PLANURI!BA720</f>
        <v>2</v>
      </c>
      <c r="E278" t="str">
        <f>PLANURI!BB720</f>
        <v>3</v>
      </c>
      <c r="F278" t="str">
        <f>PLANURI!BC720</f>
        <v>E</v>
      </c>
      <c r="G278" t="str">
        <f>PLANURI!BD720</f>
        <v>DF</v>
      </c>
      <c r="H278">
        <f>PLANURI!WL720</f>
        <v>0</v>
      </c>
      <c r="I278">
        <f>PLANURI!BF720</f>
        <v>2</v>
      </c>
      <c r="J278">
        <f>PLANURI!BG720</f>
        <v>4</v>
      </c>
      <c r="K278">
        <f>PLANURI!BH720</f>
        <v>28</v>
      </c>
      <c r="L278">
        <f>PLANURI!BI720</f>
        <v>28</v>
      </c>
      <c r="M278">
        <f>PLANURI!BJ720</f>
        <v>56</v>
      </c>
      <c r="N278">
        <f>PLANURI!BK720</f>
        <v>0</v>
      </c>
      <c r="O278">
        <f>PLANURI!BL720</f>
        <v>0</v>
      </c>
      <c r="P278">
        <f>PLANURI!BM720</f>
        <v>0</v>
      </c>
      <c r="Q278">
        <f>PLANURI!BN720</f>
        <v>0</v>
      </c>
      <c r="R278">
        <f>PLANURI!BO720</f>
        <v>0</v>
      </c>
      <c r="S278">
        <f>PLANURI!BP720</f>
        <v>0</v>
      </c>
      <c r="T278">
        <f>PLANURI!BQ720</f>
        <v>4.9000000000000004</v>
      </c>
      <c r="U278">
        <f>PLANURI!BR720</f>
        <v>69</v>
      </c>
      <c r="V278">
        <f>PLANURI!BS720</f>
        <v>5</v>
      </c>
      <c r="W278" t="str">
        <f>PLANURI!BT720</f>
        <v>DC</v>
      </c>
      <c r="X278">
        <f>PLANURI!BU720</f>
        <v>8.9</v>
      </c>
      <c r="Y278">
        <f>PLANURI!BV720</f>
        <v>125</v>
      </c>
      <c r="Z278" t="str">
        <f>PLANURI!A$4</f>
        <v>Facultatea AUTOMATICĂ ȘI CALCULATOARE</v>
      </c>
      <c r="AA278" t="str">
        <f>PLANURI!H$6</f>
        <v>ŞTIINŢE INGINEREŞTI</v>
      </c>
      <c r="AB278">
        <f>PLANURI!C$12</f>
        <v>220</v>
      </c>
      <c r="AC278" t="str">
        <f>PLANURI!H$9</f>
        <v>AUTOMATICĂ ȘI INFORMATICĂ APLICATĂ</v>
      </c>
      <c r="AD278">
        <f>PLANURI!A$12</f>
        <v>20</v>
      </c>
      <c r="AE278">
        <f>PLANURI!B$12</f>
        <v>60</v>
      </c>
      <c r="AF278">
        <f>PLANURI!D$12</f>
        <v>10</v>
      </c>
      <c r="AG278" t="str">
        <f>PLANURI!BW720</f>
        <v>2024</v>
      </c>
    </row>
    <row r="279" spans="1:33" x14ac:dyDescent="0.25">
      <c r="A279" t="str">
        <f>PLANURI!AX721</f>
        <v>L021.23.03.C11-02</v>
      </c>
      <c r="B279">
        <f>PLANURI!AY721</f>
        <v>2</v>
      </c>
      <c r="C279" t="str">
        <f>PLANURI!AZ721</f>
        <v>Limbi străine 3</v>
      </c>
      <c r="D279">
        <f>PLANURI!BA721</f>
        <v>2</v>
      </c>
      <c r="E279" t="str">
        <f>PLANURI!BB721</f>
        <v>3</v>
      </c>
      <c r="F279" t="str">
        <f>PLANURI!BC721</f>
        <v>D</v>
      </c>
      <c r="G279" t="str">
        <f>PLANURI!BD721</f>
        <v>DF</v>
      </c>
      <c r="H279">
        <f>PLANURI!BE721</f>
        <v>0</v>
      </c>
      <c r="I279">
        <f>PLANURI!BF721</f>
        <v>2</v>
      </c>
      <c r="J279">
        <f>PLANURI!BG721</f>
        <v>2</v>
      </c>
      <c r="K279">
        <f>PLANURI!BH721</f>
        <v>0</v>
      </c>
      <c r="L279">
        <f>PLANURI!BI721</f>
        <v>28</v>
      </c>
      <c r="M279">
        <f>PLANURI!BJ721</f>
        <v>28</v>
      </c>
      <c r="N279">
        <f>PLANURI!BK721</f>
        <v>0</v>
      </c>
      <c r="O279">
        <f>PLANURI!BL721</f>
        <v>0</v>
      </c>
      <c r="P279">
        <f>PLANURI!BM721</f>
        <v>0</v>
      </c>
      <c r="Q279">
        <f>PLANURI!BN721</f>
        <v>0</v>
      </c>
      <c r="R279">
        <f>PLANURI!BO721</f>
        <v>0</v>
      </c>
      <c r="S279">
        <f>PLANURI!BP721</f>
        <v>0</v>
      </c>
      <c r="T279">
        <f>PLANURI!BQ721</f>
        <v>1.6</v>
      </c>
      <c r="U279">
        <f>PLANURI!BR721</f>
        <v>22</v>
      </c>
      <c r="V279">
        <f>PLANURI!BS721</f>
        <v>2</v>
      </c>
      <c r="W279" t="str">
        <f>PLANURI!BT721</f>
        <v>DC</v>
      </c>
      <c r="X279">
        <f>PLANURI!BU721</f>
        <v>3.6</v>
      </c>
      <c r="Y279">
        <f>PLANURI!BV721</f>
        <v>50</v>
      </c>
      <c r="Z279" t="str">
        <f>PLANURI!A$4</f>
        <v>Facultatea AUTOMATICĂ ȘI CALCULATOARE</v>
      </c>
      <c r="AA279" t="str">
        <f>PLANURI!H$6</f>
        <v>ŞTIINŢE INGINEREŞTI</v>
      </c>
      <c r="AB279">
        <f>PLANURI!C$12</f>
        <v>220</v>
      </c>
      <c r="AC279" t="str">
        <f>PLANURI!H$9</f>
        <v>AUTOMATICĂ ȘI INFORMATICĂ APLICATĂ</v>
      </c>
      <c r="AD279">
        <f>PLANURI!A$12</f>
        <v>20</v>
      </c>
      <c r="AE279">
        <f>PLANURI!B$12</f>
        <v>60</v>
      </c>
      <c r="AF279">
        <f>PLANURI!D$12</f>
        <v>10</v>
      </c>
      <c r="AG279" t="str">
        <f>PLANURI!BW721</f>
        <v>2024</v>
      </c>
    </row>
    <row r="280" spans="1:33" x14ac:dyDescent="0.25">
      <c r="A280" t="str">
        <f>PLANURI!AX722</f>
        <v/>
      </c>
      <c r="B280">
        <f>PLANURI!AY722</f>
        <v>3</v>
      </c>
      <c r="C280" t="str">
        <f>PLANURI!AZ722</f>
        <v/>
      </c>
      <c r="D280" t="str">
        <f>PLANURI!BA722</f>
        <v/>
      </c>
      <c r="E280" t="str">
        <f>PLANURI!BB722</f>
        <v/>
      </c>
      <c r="F280" t="str">
        <f>PLANURI!BC722</f>
        <v/>
      </c>
      <c r="G280" t="str">
        <f>PLANURI!BD722</f>
        <v/>
      </c>
      <c r="H280">
        <f>PLANURI!WL722</f>
        <v>0</v>
      </c>
      <c r="I280" t="str">
        <f>PLANURI!BF722</f>
        <v/>
      </c>
      <c r="J280" t="str">
        <f>PLANURI!BG722</f>
        <v/>
      </c>
      <c r="K280" t="str">
        <f>PLANURI!BH722</f>
        <v/>
      </c>
      <c r="L280" t="str">
        <f>PLANURI!BI722</f>
        <v/>
      </c>
      <c r="M280" t="str">
        <f>PLANURI!BJ722</f>
        <v/>
      </c>
      <c r="N280">
        <f>PLANURI!BK722</f>
        <v>0</v>
      </c>
      <c r="O280">
        <f>PLANURI!BL722</f>
        <v>0</v>
      </c>
      <c r="P280">
        <f>PLANURI!BM722</f>
        <v>0</v>
      </c>
      <c r="Q280">
        <f>PLANURI!BN722</f>
        <v>0</v>
      </c>
      <c r="R280">
        <f>PLANURI!BO722</f>
        <v>0</v>
      </c>
      <c r="S280">
        <f>PLANURI!BP722</f>
        <v>0</v>
      </c>
      <c r="T280" t="str">
        <f>PLANURI!BQ722</f>
        <v/>
      </c>
      <c r="U280" t="str">
        <f>PLANURI!BR722</f>
        <v/>
      </c>
      <c r="V280" t="str">
        <f>PLANURI!BS722</f>
        <v/>
      </c>
      <c r="W280" t="str">
        <f>PLANURI!BT722</f>
        <v/>
      </c>
      <c r="X280" t="str">
        <f>PLANURI!BU722</f>
        <v/>
      </c>
      <c r="Y280" t="str">
        <f>PLANURI!BV722</f>
        <v/>
      </c>
      <c r="Z280" t="str">
        <f>PLANURI!A$4</f>
        <v>Facultatea AUTOMATICĂ ȘI CALCULATOARE</v>
      </c>
      <c r="AA280" t="str">
        <f>PLANURI!H$6</f>
        <v>ŞTIINŢE INGINEREŞTI</v>
      </c>
      <c r="AB280">
        <f>PLANURI!C$12</f>
        <v>220</v>
      </c>
      <c r="AC280" t="str">
        <f>PLANURI!H$9</f>
        <v>AUTOMATICĂ ȘI INFORMATICĂ APLICATĂ</v>
      </c>
      <c r="AD280">
        <f>PLANURI!A$12</f>
        <v>20</v>
      </c>
      <c r="AE280">
        <f>PLANURI!B$12</f>
        <v>60</v>
      </c>
      <c r="AF280">
        <f>PLANURI!D$12</f>
        <v>10</v>
      </c>
      <c r="AG280" t="str">
        <f>PLANURI!BW722</f>
        <v/>
      </c>
    </row>
    <row r="281" spans="1:33" x14ac:dyDescent="0.25">
      <c r="A281" t="str">
        <f>PLANURI!AX723</f>
        <v/>
      </c>
      <c r="B281">
        <f>PLANURI!AY723</f>
        <v>4</v>
      </c>
      <c r="C281" t="str">
        <f>PLANURI!AZ723</f>
        <v/>
      </c>
      <c r="D281" t="str">
        <f>PLANURI!BA723</f>
        <v/>
      </c>
      <c r="E281" t="str">
        <f>PLANURI!BB723</f>
        <v/>
      </c>
      <c r="F281" t="str">
        <f>PLANURI!BC723</f>
        <v/>
      </c>
      <c r="G281" t="str">
        <f>PLANURI!BD723</f>
        <v/>
      </c>
      <c r="H281" t="str">
        <f>PLANURI!BE723</f>
        <v/>
      </c>
      <c r="I281" t="str">
        <f>PLANURI!BF723</f>
        <v/>
      </c>
      <c r="J281" t="str">
        <f>PLANURI!BG723</f>
        <v/>
      </c>
      <c r="K281" t="str">
        <f>PLANURI!BH723</f>
        <v/>
      </c>
      <c r="L281" t="str">
        <f>PLANURI!BI723</f>
        <v/>
      </c>
      <c r="M281" t="str">
        <f>PLANURI!BJ723</f>
        <v/>
      </c>
      <c r="N281">
        <f>PLANURI!BK723</f>
        <v>0</v>
      </c>
      <c r="O281">
        <f>PLANURI!BL723</f>
        <v>0</v>
      </c>
      <c r="P281">
        <f>PLANURI!BM723</f>
        <v>0</v>
      </c>
      <c r="Q281">
        <f>PLANURI!BN723</f>
        <v>0</v>
      </c>
      <c r="R281">
        <f>PLANURI!BO723</f>
        <v>0</v>
      </c>
      <c r="S281">
        <f>PLANURI!BP723</f>
        <v>0</v>
      </c>
      <c r="T281" t="str">
        <f>PLANURI!BQ723</f>
        <v/>
      </c>
      <c r="U281" t="str">
        <f>PLANURI!BR723</f>
        <v/>
      </c>
      <c r="V281" t="str">
        <f>PLANURI!BS723</f>
        <v/>
      </c>
      <c r="W281" t="str">
        <f>PLANURI!BT723</f>
        <v/>
      </c>
      <c r="X281" t="str">
        <f>PLANURI!BU723</f>
        <v/>
      </c>
      <c r="Y281" t="str">
        <f>PLANURI!BV723</f>
        <v/>
      </c>
      <c r="Z281" t="str">
        <f>PLANURI!A$4</f>
        <v>Facultatea AUTOMATICĂ ȘI CALCULATOARE</v>
      </c>
      <c r="AA281" t="str">
        <f>PLANURI!H$6</f>
        <v>ŞTIINŢE INGINEREŞTI</v>
      </c>
      <c r="AB281">
        <f>PLANURI!C$12</f>
        <v>220</v>
      </c>
      <c r="AC281" t="str">
        <f>PLANURI!H$9</f>
        <v>AUTOMATICĂ ȘI INFORMATICĂ APLICATĂ</v>
      </c>
      <c r="AD281">
        <f>PLANURI!A$12</f>
        <v>20</v>
      </c>
      <c r="AE281">
        <f>PLANURI!B$12</f>
        <v>60</v>
      </c>
      <c r="AF281">
        <f>PLANURI!D$12</f>
        <v>10</v>
      </c>
      <c r="AG281" t="str">
        <f>PLANURI!BW723</f>
        <v/>
      </c>
    </row>
    <row r="282" spans="1:33" x14ac:dyDescent="0.25">
      <c r="A282" t="str">
        <f>PLANURI!AX724</f>
        <v>Semestrul 4</v>
      </c>
      <c r="B282">
        <f>PLANURI!AY724</f>
        <v>0</v>
      </c>
      <c r="C282">
        <f>PLANURI!AZ724</f>
        <v>0</v>
      </c>
      <c r="D282">
        <f>PLANURI!BA724</f>
        <v>0</v>
      </c>
      <c r="E282">
        <f>PLANURI!BB724</f>
        <v>0</v>
      </c>
      <c r="F282">
        <f>PLANURI!BC724</f>
        <v>0</v>
      </c>
      <c r="G282">
        <f>PLANURI!BD724</f>
        <v>0</v>
      </c>
      <c r="H282">
        <f>PLANURI!WL724</f>
        <v>0</v>
      </c>
      <c r="I282">
        <f>PLANURI!BF724</f>
        <v>0</v>
      </c>
      <c r="J282">
        <f>PLANURI!BG724</f>
        <v>0</v>
      </c>
      <c r="K282">
        <f>PLANURI!BH724</f>
        <v>0</v>
      </c>
      <c r="L282">
        <f>PLANURI!BI724</f>
        <v>0</v>
      </c>
      <c r="M282">
        <f>PLANURI!BJ724</f>
        <v>0</v>
      </c>
      <c r="N282">
        <f>PLANURI!BK724</f>
        <v>0</v>
      </c>
      <c r="O282">
        <f>PLANURI!BL724</f>
        <v>0</v>
      </c>
      <c r="P282">
        <f>PLANURI!BM724</f>
        <v>0</v>
      </c>
      <c r="Q282">
        <f>PLANURI!BN724</f>
        <v>0</v>
      </c>
      <c r="R282">
        <f>PLANURI!BO724</f>
        <v>0</v>
      </c>
      <c r="S282">
        <f>PLANURI!BP724</f>
        <v>0</v>
      </c>
      <c r="T282">
        <f>PLANURI!BQ724</f>
        <v>0</v>
      </c>
      <c r="U282">
        <f>PLANURI!BR724</f>
        <v>0</v>
      </c>
      <c r="V282">
        <f>PLANURI!BS724</f>
        <v>0</v>
      </c>
      <c r="W282">
        <f>PLANURI!BT724</f>
        <v>0</v>
      </c>
      <c r="X282">
        <f>PLANURI!BU724</f>
        <v>0</v>
      </c>
      <c r="Y282">
        <f>PLANURI!BV724</f>
        <v>0</v>
      </c>
      <c r="Z282" t="str">
        <f>PLANURI!A$4</f>
        <v>Facultatea AUTOMATICĂ ȘI CALCULATOARE</v>
      </c>
      <c r="AA282" t="str">
        <f>PLANURI!H$6</f>
        <v>ŞTIINŢE INGINEREŞTI</v>
      </c>
      <c r="AB282">
        <f>PLANURI!C$12</f>
        <v>220</v>
      </c>
      <c r="AC282" t="str">
        <f>PLANURI!H$9</f>
        <v>AUTOMATICĂ ȘI INFORMATICĂ APLICATĂ</v>
      </c>
      <c r="AD282">
        <f>PLANURI!A$12</f>
        <v>20</v>
      </c>
      <c r="AE282">
        <f>PLANURI!B$12</f>
        <v>60</v>
      </c>
      <c r="AF282">
        <f>PLANURI!D$12</f>
        <v>10</v>
      </c>
      <c r="AG282" t="str">
        <f>PLANURI!BW724</f>
        <v/>
      </c>
    </row>
    <row r="283" spans="1:33" x14ac:dyDescent="0.25">
      <c r="A283" t="str">
        <f>PLANURI!AX725</f>
        <v>L021.23.04.S11-01</v>
      </c>
      <c r="B283">
        <f>PLANURI!AY725</f>
        <v>1</v>
      </c>
      <c r="C283" t="str">
        <f>PLANURI!AZ725</f>
        <v>Didactica specializării</v>
      </c>
      <c r="D283">
        <f>PLANURI!BA725</f>
        <v>2</v>
      </c>
      <c r="E283" t="str">
        <f>PLANURI!BB725</f>
        <v>4</v>
      </c>
      <c r="F283" t="str">
        <f>PLANURI!BC725</f>
        <v>E</v>
      </c>
      <c r="G283" t="str">
        <f>PLANURI!BD725</f>
        <v>DF</v>
      </c>
      <c r="H283">
        <f>PLANURI!BE725</f>
        <v>2</v>
      </c>
      <c r="I283">
        <f>PLANURI!BF725</f>
        <v>2</v>
      </c>
      <c r="J283">
        <f>PLANURI!BG725</f>
        <v>4</v>
      </c>
      <c r="K283">
        <f>PLANURI!BH725</f>
        <v>28</v>
      </c>
      <c r="L283">
        <f>PLANURI!BI725</f>
        <v>28</v>
      </c>
      <c r="M283">
        <f>PLANURI!BJ725</f>
        <v>56</v>
      </c>
      <c r="N283">
        <f>PLANURI!BK725</f>
        <v>0</v>
      </c>
      <c r="O283">
        <f>PLANURI!BL725</f>
        <v>0</v>
      </c>
      <c r="P283">
        <f>PLANURI!BM725</f>
        <v>0</v>
      </c>
      <c r="Q283">
        <f>PLANURI!BN725</f>
        <v>0</v>
      </c>
      <c r="R283">
        <f>PLANURI!BO725</f>
        <v>0</v>
      </c>
      <c r="S283">
        <f>PLANURI!BP725</f>
        <v>0</v>
      </c>
      <c r="T283">
        <f>PLANURI!BQ725</f>
        <v>4.9000000000000004</v>
      </c>
      <c r="U283">
        <f>PLANURI!BR725</f>
        <v>69</v>
      </c>
      <c r="V283">
        <f>PLANURI!BS725</f>
        <v>5</v>
      </c>
      <c r="W283" t="str">
        <f>PLANURI!BT725</f>
        <v>DS</v>
      </c>
      <c r="X283">
        <f>PLANURI!BU725</f>
        <v>8.9</v>
      </c>
      <c r="Y283">
        <f>PLANURI!BV725</f>
        <v>125</v>
      </c>
      <c r="Z283" t="str">
        <f>PLANURI!A$4</f>
        <v>Facultatea AUTOMATICĂ ȘI CALCULATOARE</v>
      </c>
      <c r="AA283" t="str">
        <f>PLANURI!H$6</f>
        <v>ŞTIINŢE INGINEREŞTI</v>
      </c>
      <c r="AB283">
        <f>PLANURI!C$12</f>
        <v>220</v>
      </c>
      <c r="AC283" t="str">
        <f>PLANURI!H$9</f>
        <v>AUTOMATICĂ ȘI INFORMATICĂ APLICATĂ</v>
      </c>
      <c r="AD283">
        <f>PLANURI!A$12</f>
        <v>20</v>
      </c>
      <c r="AE283">
        <f>PLANURI!B$12</f>
        <v>60</v>
      </c>
      <c r="AF283">
        <f>PLANURI!D$12</f>
        <v>10</v>
      </c>
      <c r="AG283" t="str">
        <f>PLANURI!BW725</f>
        <v>2024</v>
      </c>
    </row>
    <row r="284" spans="1:33" x14ac:dyDescent="0.25">
      <c r="A284" t="str">
        <f>PLANURI!AX726</f>
        <v>L021.23.04.F11-02</v>
      </c>
      <c r="B284">
        <f>PLANURI!AY726</f>
        <v>2</v>
      </c>
      <c r="C284" t="str">
        <f>PLANURI!AZ726</f>
        <v>Responsabilitate socială şi activism civic</v>
      </c>
      <c r="D284">
        <f>PLANURI!BA726</f>
        <v>2</v>
      </c>
      <c r="E284" t="str">
        <f>PLANURI!BB726</f>
        <v>4</v>
      </c>
      <c r="F284" t="str">
        <f>PLANURI!BC726</f>
        <v>E</v>
      </c>
      <c r="G284" t="str">
        <f>PLANURI!BD726</f>
        <v>DF</v>
      </c>
      <c r="H284">
        <f>PLANURI!WL726</f>
        <v>0</v>
      </c>
      <c r="I284">
        <f>PLANURI!BF726</f>
        <v>2</v>
      </c>
      <c r="J284">
        <f>PLANURI!BG726</f>
        <v>4</v>
      </c>
      <c r="K284">
        <f>PLANURI!BH726</f>
        <v>28</v>
      </c>
      <c r="L284">
        <f>PLANURI!BI726</f>
        <v>28</v>
      </c>
      <c r="M284">
        <f>PLANURI!BJ726</f>
        <v>56</v>
      </c>
      <c r="N284">
        <f>PLANURI!BK726</f>
        <v>0</v>
      </c>
      <c r="O284">
        <f>PLANURI!BL726</f>
        <v>0</v>
      </c>
      <c r="P284">
        <f>PLANURI!BM726</f>
        <v>0</v>
      </c>
      <c r="Q284">
        <f>PLANURI!BN726</f>
        <v>0</v>
      </c>
      <c r="R284">
        <f>PLANURI!BO726</f>
        <v>0</v>
      </c>
      <c r="S284">
        <f>PLANURI!BP726</f>
        <v>0</v>
      </c>
      <c r="T284">
        <f>PLANURI!BQ726</f>
        <v>3.1</v>
      </c>
      <c r="U284">
        <f>PLANURI!BR726</f>
        <v>44</v>
      </c>
      <c r="V284">
        <f>PLANURI!BS726</f>
        <v>4</v>
      </c>
      <c r="W284" t="str">
        <f>PLANURI!BT726</f>
        <v>DF</v>
      </c>
      <c r="X284">
        <f>PLANURI!BU726</f>
        <v>7.1</v>
      </c>
      <c r="Y284">
        <f>PLANURI!BV726</f>
        <v>100</v>
      </c>
      <c r="Z284" t="str">
        <f>PLANURI!A$4</f>
        <v>Facultatea AUTOMATICĂ ȘI CALCULATOARE</v>
      </c>
      <c r="AA284" t="str">
        <f>PLANURI!H$6</f>
        <v>ŞTIINŢE INGINEREŞTI</v>
      </c>
      <c r="AB284">
        <f>PLANURI!C$12</f>
        <v>220</v>
      </c>
      <c r="AC284" t="str">
        <f>PLANURI!H$9</f>
        <v>AUTOMATICĂ ȘI INFORMATICĂ APLICATĂ</v>
      </c>
      <c r="AD284">
        <f>PLANURI!A$12</f>
        <v>20</v>
      </c>
      <c r="AE284">
        <f>PLANURI!B$12</f>
        <v>60</v>
      </c>
      <c r="AF284">
        <f>PLANURI!D$12</f>
        <v>10</v>
      </c>
      <c r="AG284" t="str">
        <f>PLANURI!BW726</f>
        <v>2024</v>
      </c>
    </row>
    <row r="285" spans="1:33" x14ac:dyDescent="0.25">
      <c r="A285" t="str">
        <f>PLANURI!AX727</f>
        <v>L021.23.04.f11-03</v>
      </c>
      <c r="B285">
        <f>PLANURI!AY727</f>
        <v>3</v>
      </c>
      <c r="C285" t="str">
        <f>PLANURI!AZ727</f>
        <v>Voluntariat</v>
      </c>
      <c r="D285">
        <f>PLANURI!BA727</f>
        <v>2</v>
      </c>
      <c r="E285" t="str">
        <f>PLANURI!BB727</f>
        <v>4</v>
      </c>
      <c r="F285" t="str">
        <f>PLANURI!BC727</f>
        <v>C</v>
      </c>
      <c r="G285" t="str">
        <f>PLANURI!BD727</f>
        <v>DF</v>
      </c>
      <c r="H285">
        <f>PLANURI!BE727</f>
        <v>0</v>
      </c>
      <c r="I285">
        <f>PLANURI!BF727</f>
        <v>2</v>
      </c>
      <c r="J285">
        <f>PLANURI!BG727</f>
        <v>2</v>
      </c>
      <c r="K285">
        <f>PLANURI!BH727</f>
        <v>0</v>
      </c>
      <c r="L285">
        <f>PLANURI!BI727</f>
        <v>28</v>
      </c>
      <c r="M285">
        <f>PLANURI!BJ727</f>
        <v>28</v>
      </c>
      <c r="N285">
        <f>PLANURI!BK727</f>
        <v>0</v>
      </c>
      <c r="O285">
        <f>PLANURI!BL727</f>
        <v>0</v>
      </c>
      <c r="P285">
        <f>PLANURI!BM727</f>
        <v>0</v>
      </c>
      <c r="Q285">
        <f>PLANURI!BN727</f>
        <v>0</v>
      </c>
      <c r="R285">
        <f>PLANURI!BO727</f>
        <v>0</v>
      </c>
      <c r="S285">
        <f>PLANURI!BP727</f>
        <v>0</v>
      </c>
      <c r="T285">
        <f>PLANURI!BQ727</f>
        <v>1.6</v>
      </c>
      <c r="U285">
        <f>PLANURI!BR727</f>
        <v>22</v>
      </c>
      <c r="V285">
        <f>PLANURI!BS727</f>
        <v>2</v>
      </c>
      <c r="W285" t="str">
        <f>PLANURI!BT727</f>
        <v>f</v>
      </c>
      <c r="X285">
        <f>PLANURI!BU727</f>
        <v>3.6</v>
      </c>
      <c r="Y285">
        <f>PLANURI!BV727</f>
        <v>50</v>
      </c>
      <c r="Z285" t="str">
        <f>PLANURI!A$4</f>
        <v>Facultatea AUTOMATICĂ ȘI CALCULATOARE</v>
      </c>
      <c r="AA285" t="str">
        <f>PLANURI!H$6</f>
        <v>ŞTIINŢE INGINEREŞTI</v>
      </c>
      <c r="AB285">
        <f>PLANURI!C$12</f>
        <v>220</v>
      </c>
      <c r="AC285" t="str">
        <f>PLANURI!H$9</f>
        <v>AUTOMATICĂ ȘI INFORMATICĂ APLICATĂ</v>
      </c>
      <c r="AD285">
        <f>PLANURI!A$12</f>
        <v>20</v>
      </c>
      <c r="AE285">
        <f>PLANURI!B$12</f>
        <v>60</v>
      </c>
      <c r="AF285">
        <f>PLANURI!D$12</f>
        <v>10</v>
      </c>
      <c r="AG285" t="str">
        <f>PLANURI!BW727</f>
        <v>2024</v>
      </c>
    </row>
    <row r="286" spans="1:33" x14ac:dyDescent="0.25">
      <c r="A286" t="str">
        <f>PLANURI!AX728</f>
        <v>L021.23.04.C11-04</v>
      </c>
      <c r="B286">
        <f>PLANURI!AY728</f>
        <v>4</v>
      </c>
      <c r="C286" t="str">
        <f>PLANURI!AZ728</f>
        <v>Limbi străine 4</v>
      </c>
      <c r="D286">
        <f>PLANURI!BA728</f>
        <v>2</v>
      </c>
      <c r="E286" t="str">
        <f>PLANURI!BB728</f>
        <v>4</v>
      </c>
      <c r="F286" t="str">
        <f>PLANURI!BC728</f>
        <v>D</v>
      </c>
      <c r="G286" t="str">
        <f>PLANURI!BD728</f>
        <v>DF</v>
      </c>
      <c r="H286">
        <f>PLANURI!WL728</f>
        <v>0</v>
      </c>
      <c r="I286">
        <f>PLANURI!BF728</f>
        <v>2</v>
      </c>
      <c r="J286">
        <f>PLANURI!BG728</f>
        <v>2</v>
      </c>
      <c r="K286">
        <f>PLANURI!BH728</f>
        <v>0</v>
      </c>
      <c r="L286">
        <f>PLANURI!BI728</f>
        <v>28</v>
      </c>
      <c r="M286">
        <f>PLANURI!BJ728</f>
        <v>28</v>
      </c>
      <c r="N286">
        <f>PLANURI!BK728</f>
        <v>0</v>
      </c>
      <c r="O286">
        <f>PLANURI!BL728</f>
        <v>0</v>
      </c>
      <c r="P286">
        <f>PLANURI!BM728</f>
        <v>0</v>
      </c>
      <c r="Q286">
        <f>PLANURI!BN728</f>
        <v>0</v>
      </c>
      <c r="R286">
        <f>PLANURI!BO728</f>
        <v>0</v>
      </c>
      <c r="S286">
        <f>PLANURI!BP728</f>
        <v>0</v>
      </c>
      <c r="T286">
        <f>PLANURI!BQ728</f>
        <v>1.6</v>
      </c>
      <c r="U286">
        <f>PLANURI!BR728</f>
        <v>22</v>
      </c>
      <c r="V286">
        <f>PLANURI!BS728</f>
        <v>2</v>
      </c>
      <c r="W286" t="str">
        <f>PLANURI!BT728</f>
        <v>DC</v>
      </c>
      <c r="X286">
        <f>PLANURI!BU728</f>
        <v>3.6</v>
      </c>
      <c r="Y286">
        <f>PLANURI!BV728</f>
        <v>50</v>
      </c>
      <c r="Z286" t="str">
        <f>PLANURI!A$4</f>
        <v>Facultatea AUTOMATICĂ ȘI CALCULATOARE</v>
      </c>
      <c r="AA286" t="str">
        <f>PLANURI!H$6</f>
        <v>ŞTIINŢE INGINEREŞTI</v>
      </c>
      <c r="AB286">
        <f>PLANURI!C$12</f>
        <v>220</v>
      </c>
      <c r="AC286" t="str">
        <f>PLANURI!H$9</f>
        <v>AUTOMATICĂ ȘI INFORMATICĂ APLICATĂ</v>
      </c>
      <c r="AD286">
        <f>PLANURI!A$12</f>
        <v>20</v>
      </c>
      <c r="AE286">
        <f>PLANURI!B$12</f>
        <v>60</v>
      </c>
      <c r="AF286">
        <f>PLANURI!D$12</f>
        <v>10</v>
      </c>
      <c r="AG286" t="str">
        <f>PLANURI!BW728</f>
        <v>2024</v>
      </c>
    </row>
    <row r="287" spans="1:33" x14ac:dyDescent="0.25">
      <c r="A287" t="str">
        <f>PLANURI!AX729</f>
        <v>Semestrul 5</v>
      </c>
      <c r="B287">
        <f>PLANURI!AY729</f>
        <v>0</v>
      </c>
      <c r="C287">
        <f>PLANURI!AZ729</f>
        <v>0</v>
      </c>
      <c r="D287">
        <f>PLANURI!BA729</f>
        <v>0</v>
      </c>
      <c r="E287">
        <f>PLANURI!BB729</f>
        <v>0</v>
      </c>
      <c r="F287">
        <f>PLANURI!BC729</f>
        <v>0</v>
      </c>
      <c r="G287">
        <f>PLANURI!BD729</f>
        <v>0</v>
      </c>
      <c r="H287">
        <f>PLANURI!BE729</f>
        <v>0</v>
      </c>
      <c r="I287">
        <f>PLANURI!BF729</f>
        <v>0</v>
      </c>
      <c r="J287">
        <f>PLANURI!BG729</f>
        <v>0</v>
      </c>
      <c r="K287">
        <f>PLANURI!BH729</f>
        <v>0</v>
      </c>
      <c r="L287">
        <f>PLANURI!BI729</f>
        <v>0</v>
      </c>
      <c r="M287">
        <f>PLANURI!BJ729</f>
        <v>0</v>
      </c>
      <c r="N287">
        <f>PLANURI!BK729</f>
        <v>0</v>
      </c>
      <c r="O287">
        <f>PLANURI!BL729</f>
        <v>0</v>
      </c>
      <c r="P287">
        <f>PLANURI!BM729</f>
        <v>0</v>
      </c>
      <c r="Q287">
        <f>PLANURI!BN729</f>
        <v>0</v>
      </c>
      <c r="R287">
        <f>PLANURI!BO729</f>
        <v>0</v>
      </c>
      <c r="S287">
        <f>PLANURI!BP729</f>
        <v>0</v>
      </c>
      <c r="T287">
        <f>PLANURI!BQ729</f>
        <v>0</v>
      </c>
      <c r="U287">
        <f>PLANURI!BR729</f>
        <v>0</v>
      </c>
      <c r="V287">
        <f>PLANURI!BS729</f>
        <v>0</v>
      </c>
      <c r="W287">
        <f>PLANURI!BT729</f>
        <v>0</v>
      </c>
      <c r="X287">
        <f>PLANURI!BU729</f>
        <v>0</v>
      </c>
      <c r="Y287">
        <f>PLANURI!BV729</f>
        <v>0</v>
      </c>
      <c r="Z287" t="str">
        <f>PLANURI!A$4</f>
        <v>Facultatea AUTOMATICĂ ȘI CALCULATOARE</v>
      </c>
      <c r="AA287" t="str">
        <f>PLANURI!H$6</f>
        <v>ŞTIINŢE INGINEREŞTI</v>
      </c>
      <c r="AB287">
        <f>PLANURI!C$12</f>
        <v>220</v>
      </c>
      <c r="AC287" t="str">
        <f>PLANURI!H$9</f>
        <v>AUTOMATICĂ ȘI INFORMATICĂ APLICATĂ</v>
      </c>
      <c r="AD287">
        <f>PLANURI!A$12</f>
        <v>20</v>
      </c>
      <c r="AE287">
        <f>PLANURI!B$12</f>
        <v>60</v>
      </c>
      <c r="AF287">
        <f>PLANURI!D$12</f>
        <v>10</v>
      </c>
      <c r="AG287" t="str">
        <f>PLANURI!BW729</f>
        <v/>
      </c>
    </row>
    <row r="288" spans="1:33" x14ac:dyDescent="0.25">
      <c r="A288" t="str">
        <f>PLANURI!AX730</f>
        <v>L021.23.05.S11-01</v>
      </c>
      <c r="B288">
        <f>PLANURI!AY730</f>
        <v>1</v>
      </c>
      <c r="C288" t="str">
        <f>PLANURI!AZ730</f>
        <v>Instruire asistată de calculator</v>
      </c>
      <c r="D288">
        <f>PLANURI!BA730</f>
        <v>3</v>
      </c>
      <c r="E288" t="str">
        <f>PLANURI!BB730</f>
        <v>5</v>
      </c>
      <c r="F288" t="str">
        <f>PLANURI!BC730</f>
        <v>C</v>
      </c>
      <c r="G288" t="str">
        <f>PLANURI!BD730</f>
        <v>DF</v>
      </c>
      <c r="H288">
        <f>PLANURI!WL730</f>
        <v>0</v>
      </c>
      <c r="I288">
        <f>PLANURI!BF730</f>
        <v>1</v>
      </c>
      <c r="J288">
        <f>PLANURI!BG730</f>
        <v>2</v>
      </c>
      <c r="K288">
        <f>PLANURI!BH730</f>
        <v>14</v>
      </c>
      <c r="L288">
        <f>PLANURI!BI730</f>
        <v>14</v>
      </c>
      <c r="M288">
        <f>PLANURI!BJ730</f>
        <v>28</v>
      </c>
      <c r="N288">
        <f>PLANURI!BK730</f>
        <v>0</v>
      </c>
      <c r="O288">
        <f>PLANURI!BL730</f>
        <v>0</v>
      </c>
      <c r="P288">
        <f>PLANURI!BM730</f>
        <v>0</v>
      </c>
      <c r="Q288">
        <f>PLANURI!BN730</f>
        <v>0</v>
      </c>
      <c r="R288">
        <f>PLANURI!BO730</f>
        <v>0</v>
      </c>
      <c r="S288">
        <f>PLANURI!BP730</f>
        <v>0</v>
      </c>
      <c r="T288">
        <f>PLANURI!BQ730</f>
        <v>1.6</v>
      </c>
      <c r="U288">
        <f>PLANURI!BR730</f>
        <v>22</v>
      </c>
      <c r="V288">
        <f>PLANURI!BS730</f>
        <v>2</v>
      </c>
      <c r="W288" t="str">
        <f>PLANURI!BT730</f>
        <v>DS</v>
      </c>
      <c r="X288">
        <f>PLANURI!BU730</f>
        <v>3.6</v>
      </c>
      <c r="Y288">
        <f>PLANURI!BV730</f>
        <v>50</v>
      </c>
      <c r="Z288" t="str">
        <f>PLANURI!A$4</f>
        <v>Facultatea AUTOMATICĂ ȘI CALCULATOARE</v>
      </c>
      <c r="AA288" t="str">
        <f>PLANURI!H$6</f>
        <v>ŞTIINŢE INGINEREŞTI</v>
      </c>
      <c r="AB288">
        <f>PLANURI!C$12</f>
        <v>220</v>
      </c>
      <c r="AC288" t="str">
        <f>PLANURI!H$9</f>
        <v>AUTOMATICĂ ȘI INFORMATICĂ APLICATĂ</v>
      </c>
      <c r="AD288">
        <f>PLANURI!A$12</f>
        <v>20</v>
      </c>
      <c r="AE288">
        <f>PLANURI!B$12</f>
        <v>60</v>
      </c>
      <c r="AF288">
        <f>PLANURI!D$12</f>
        <v>10</v>
      </c>
      <c r="AG288" t="str">
        <f>PLANURI!BW730</f>
        <v>2025</v>
      </c>
    </row>
    <row r="289" spans="1:33" x14ac:dyDescent="0.25">
      <c r="A289" t="str">
        <f>PLANURI!AX731</f>
        <v>L021.23.05.S11-02</v>
      </c>
      <c r="B289">
        <f>PLANURI!AY731</f>
        <v>2</v>
      </c>
      <c r="C289" t="str">
        <f>PLANURI!AZ731</f>
        <v>Practica pedagogică de specialitate în învățământul preuniversitar (1)</v>
      </c>
      <c r="D289">
        <f>PLANURI!BA731</f>
        <v>3</v>
      </c>
      <c r="E289" t="str">
        <f>PLANURI!BB731</f>
        <v>5</v>
      </c>
      <c r="F289" t="str">
        <f>PLANURI!BC731</f>
        <v>C</v>
      </c>
      <c r="G289" t="str">
        <f>PLANURI!BD731</f>
        <v>DF</v>
      </c>
      <c r="H289">
        <f>PLANURI!BE731</f>
        <v>0</v>
      </c>
      <c r="I289">
        <f>PLANURI!BF731</f>
        <v>3</v>
      </c>
      <c r="J289">
        <f>PLANURI!BG731</f>
        <v>3</v>
      </c>
      <c r="K289">
        <f>PLANURI!BH731</f>
        <v>0</v>
      </c>
      <c r="L289">
        <f>PLANURI!BI731</f>
        <v>42</v>
      </c>
      <c r="M289">
        <f>PLANURI!BJ731</f>
        <v>42</v>
      </c>
      <c r="N289">
        <f>PLANURI!BK731</f>
        <v>0</v>
      </c>
      <c r="O289">
        <f>PLANURI!BL731</f>
        <v>0</v>
      </c>
      <c r="P289">
        <f>PLANURI!BM731</f>
        <v>0</v>
      </c>
      <c r="Q289">
        <f>PLANURI!BN731</f>
        <v>0</v>
      </c>
      <c r="R289">
        <f>PLANURI!BO731</f>
        <v>0</v>
      </c>
      <c r="S289">
        <f>PLANURI!BP731</f>
        <v>0</v>
      </c>
      <c r="T289">
        <f>PLANURI!BQ731</f>
        <v>2.4</v>
      </c>
      <c r="U289">
        <f>PLANURI!BR731</f>
        <v>33</v>
      </c>
      <c r="V289">
        <f>PLANURI!BS731</f>
        <v>3</v>
      </c>
      <c r="W289" t="str">
        <f>PLANURI!BT731</f>
        <v>DS</v>
      </c>
      <c r="X289">
        <f>PLANURI!BU731</f>
        <v>5.4</v>
      </c>
      <c r="Y289">
        <f>PLANURI!BV731</f>
        <v>75</v>
      </c>
      <c r="Z289" t="str">
        <f>PLANURI!A$4</f>
        <v>Facultatea AUTOMATICĂ ȘI CALCULATOARE</v>
      </c>
      <c r="AA289" t="str">
        <f>PLANURI!H$6</f>
        <v>ŞTIINŢE INGINEREŞTI</v>
      </c>
      <c r="AB289">
        <f>PLANURI!C$12</f>
        <v>220</v>
      </c>
      <c r="AC289" t="str">
        <f>PLANURI!H$9</f>
        <v>AUTOMATICĂ ȘI INFORMATICĂ APLICATĂ</v>
      </c>
      <c r="AD289">
        <f>PLANURI!A$12</f>
        <v>20</v>
      </c>
      <c r="AE289">
        <f>PLANURI!B$12</f>
        <v>60</v>
      </c>
      <c r="AF289">
        <f>PLANURI!D$12</f>
        <v>10</v>
      </c>
      <c r="AG289" t="str">
        <f>PLANURI!BW731</f>
        <v>2025</v>
      </c>
    </row>
    <row r="290" spans="1:33" x14ac:dyDescent="0.25">
      <c r="A290" t="str">
        <f>PLANURI!AX732</f>
        <v/>
      </c>
      <c r="B290">
        <f>PLANURI!AY732</f>
        <v>3</v>
      </c>
      <c r="C290" t="str">
        <f>PLANURI!AZ732</f>
        <v/>
      </c>
      <c r="D290" t="str">
        <f>PLANURI!BA732</f>
        <v/>
      </c>
      <c r="E290" t="str">
        <f>PLANURI!BB732</f>
        <v/>
      </c>
      <c r="F290" t="str">
        <f>PLANURI!BC732</f>
        <v/>
      </c>
      <c r="G290" t="str">
        <f>PLANURI!BD732</f>
        <v/>
      </c>
      <c r="H290">
        <f>PLANURI!WL732</f>
        <v>0</v>
      </c>
      <c r="I290" t="str">
        <f>PLANURI!BF732</f>
        <v/>
      </c>
      <c r="J290" t="str">
        <f>PLANURI!BG732</f>
        <v/>
      </c>
      <c r="K290" t="str">
        <f>PLANURI!BH732</f>
        <v/>
      </c>
      <c r="L290" t="str">
        <f>PLANURI!BI732</f>
        <v/>
      </c>
      <c r="M290" t="str">
        <f>PLANURI!BJ732</f>
        <v/>
      </c>
      <c r="N290">
        <f>PLANURI!BK732</f>
        <v>0</v>
      </c>
      <c r="O290">
        <f>PLANURI!BL732</f>
        <v>0</v>
      </c>
      <c r="P290">
        <f>PLANURI!BM732</f>
        <v>0</v>
      </c>
      <c r="Q290">
        <f>PLANURI!BN732</f>
        <v>0</v>
      </c>
      <c r="R290">
        <f>PLANURI!BO732</f>
        <v>0</v>
      </c>
      <c r="S290">
        <f>PLANURI!BP732</f>
        <v>0</v>
      </c>
      <c r="T290" t="str">
        <f>PLANURI!BQ732</f>
        <v/>
      </c>
      <c r="U290" t="str">
        <f>PLANURI!BR732</f>
        <v/>
      </c>
      <c r="V290" t="str">
        <f>PLANURI!BS732</f>
        <v/>
      </c>
      <c r="W290" t="str">
        <f>PLANURI!BT732</f>
        <v/>
      </c>
      <c r="X290" t="str">
        <f>PLANURI!BU732</f>
        <v/>
      </c>
      <c r="Y290" t="str">
        <f>PLANURI!BV732</f>
        <v/>
      </c>
      <c r="Z290" t="str">
        <f>PLANURI!A$4</f>
        <v>Facultatea AUTOMATICĂ ȘI CALCULATOARE</v>
      </c>
      <c r="AA290" t="str">
        <f>PLANURI!H$6</f>
        <v>ŞTIINŢE INGINEREŞTI</v>
      </c>
      <c r="AB290">
        <f>PLANURI!C$12</f>
        <v>220</v>
      </c>
      <c r="AC290" t="str">
        <f>PLANURI!H$9</f>
        <v>AUTOMATICĂ ȘI INFORMATICĂ APLICATĂ</v>
      </c>
      <c r="AD290">
        <f>PLANURI!A$12</f>
        <v>20</v>
      </c>
      <c r="AE290">
        <f>PLANURI!B$12</f>
        <v>60</v>
      </c>
      <c r="AF290">
        <f>PLANURI!D$12</f>
        <v>10</v>
      </c>
      <c r="AG290" t="str">
        <f>PLANURI!BW732</f>
        <v/>
      </c>
    </row>
    <row r="291" spans="1:33" x14ac:dyDescent="0.25">
      <c r="A291" t="str">
        <f>PLANURI!AX733</f>
        <v/>
      </c>
      <c r="B291">
        <f>PLANURI!AY733</f>
        <v>4</v>
      </c>
      <c r="C291" t="str">
        <f>PLANURI!AZ733</f>
        <v/>
      </c>
      <c r="D291" t="str">
        <f>PLANURI!BA733</f>
        <v/>
      </c>
      <c r="E291" t="str">
        <f>PLANURI!BB733</f>
        <v/>
      </c>
      <c r="F291" t="str">
        <f>PLANURI!BC733</f>
        <v/>
      </c>
      <c r="G291" t="str">
        <f>PLANURI!BD733</f>
        <v/>
      </c>
      <c r="H291" t="str">
        <f>PLANURI!BE733</f>
        <v/>
      </c>
      <c r="I291" t="str">
        <f>PLANURI!BF733</f>
        <v/>
      </c>
      <c r="J291" t="str">
        <f>PLANURI!BG733</f>
        <v/>
      </c>
      <c r="K291" t="str">
        <f>PLANURI!BH733</f>
        <v/>
      </c>
      <c r="L291" t="str">
        <f>PLANURI!BI733</f>
        <v/>
      </c>
      <c r="M291" t="str">
        <f>PLANURI!BJ733</f>
        <v/>
      </c>
      <c r="N291">
        <f>PLANURI!BK733</f>
        <v>0</v>
      </c>
      <c r="O291">
        <f>PLANURI!BL733</f>
        <v>0</v>
      </c>
      <c r="P291">
        <f>PLANURI!BM733</f>
        <v>0</v>
      </c>
      <c r="Q291">
        <f>PLANURI!BN733</f>
        <v>0</v>
      </c>
      <c r="R291">
        <f>PLANURI!BO733</f>
        <v>0</v>
      </c>
      <c r="S291">
        <f>PLANURI!BP733</f>
        <v>0</v>
      </c>
      <c r="T291" t="str">
        <f>PLANURI!BQ733</f>
        <v/>
      </c>
      <c r="U291" t="str">
        <f>PLANURI!BR733</f>
        <v/>
      </c>
      <c r="V291" t="str">
        <f>PLANURI!BS733</f>
        <v/>
      </c>
      <c r="W291" t="str">
        <f>PLANURI!BT733</f>
        <v/>
      </c>
      <c r="X291" t="str">
        <f>PLANURI!BU733</f>
        <v/>
      </c>
      <c r="Y291" t="str">
        <f>PLANURI!BV733</f>
        <v/>
      </c>
      <c r="Z291" t="str">
        <f>PLANURI!A$4</f>
        <v>Facultatea AUTOMATICĂ ȘI CALCULATOARE</v>
      </c>
      <c r="AA291" t="str">
        <f>PLANURI!H$6</f>
        <v>ŞTIINŢE INGINEREŞTI</v>
      </c>
      <c r="AB291">
        <f>PLANURI!C$12</f>
        <v>220</v>
      </c>
      <c r="AC291" t="str">
        <f>PLANURI!H$9</f>
        <v>AUTOMATICĂ ȘI INFORMATICĂ APLICATĂ</v>
      </c>
      <c r="AD291">
        <f>PLANURI!A$12</f>
        <v>20</v>
      </c>
      <c r="AE291">
        <f>PLANURI!B$12</f>
        <v>60</v>
      </c>
      <c r="AF291">
        <f>PLANURI!D$12</f>
        <v>10</v>
      </c>
      <c r="AG291" t="str">
        <f>PLANURI!BW733</f>
        <v/>
      </c>
    </row>
    <row r="292" spans="1:33" x14ac:dyDescent="0.25">
      <c r="A292" t="str">
        <f>PLANURI!AX734</f>
        <v>Semestrul 6</v>
      </c>
      <c r="B292">
        <f>PLANURI!AY734</f>
        <v>0</v>
      </c>
      <c r="C292">
        <f>PLANURI!AZ734</f>
        <v>0</v>
      </c>
      <c r="D292">
        <f>PLANURI!BA734</f>
        <v>0</v>
      </c>
      <c r="E292">
        <f>PLANURI!BB734</f>
        <v>0</v>
      </c>
      <c r="F292">
        <f>PLANURI!BC734</f>
        <v>0</v>
      </c>
      <c r="G292">
        <f>PLANURI!BD734</f>
        <v>0</v>
      </c>
      <c r="H292">
        <f>PLANURI!WL734</f>
        <v>0</v>
      </c>
      <c r="I292">
        <f>PLANURI!BF734</f>
        <v>0</v>
      </c>
      <c r="J292">
        <f>PLANURI!BG734</f>
        <v>0</v>
      </c>
      <c r="K292">
        <f>PLANURI!BH734</f>
        <v>0</v>
      </c>
      <c r="L292">
        <f>PLANURI!BI734</f>
        <v>0</v>
      </c>
      <c r="M292">
        <f>PLANURI!BJ734</f>
        <v>0</v>
      </c>
      <c r="N292">
        <f>PLANURI!BK734</f>
        <v>0</v>
      </c>
      <c r="O292">
        <f>PLANURI!BL734</f>
        <v>0</v>
      </c>
      <c r="P292">
        <f>PLANURI!BM734</f>
        <v>0</v>
      </c>
      <c r="Q292">
        <f>PLANURI!BN734</f>
        <v>0</v>
      </c>
      <c r="R292">
        <f>PLANURI!BO734</f>
        <v>0</v>
      </c>
      <c r="S292">
        <f>PLANURI!BP734</f>
        <v>0</v>
      </c>
      <c r="T292">
        <f>PLANURI!BQ734</f>
        <v>0</v>
      </c>
      <c r="U292">
        <f>PLANURI!BR734</f>
        <v>0</v>
      </c>
      <c r="V292">
        <f>PLANURI!BS734</f>
        <v>0</v>
      </c>
      <c r="W292">
        <f>PLANURI!BT734</f>
        <v>0</v>
      </c>
      <c r="X292">
        <f>PLANURI!BU734</f>
        <v>0</v>
      </c>
      <c r="Y292">
        <f>PLANURI!BV734</f>
        <v>0</v>
      </c>
      <c r="Z292" t="str">
        <f>PLANURI!A$4</f>
        <v>Facultatea AUTOMATICĂ ȘI CALCULATOARE</v>
      </c>
      <c r="AA292" t="str">
        <f>PLANURI!H$6</f>
        <v>ŞTIINŢE INGINEREŞTI</v>
      </c>
      <c r="AB292">
        <f>PLANURI!C$12</f>
        <v>220</v>
      </c>
      <c r="AC292" t="str">
        <f>PLANURI!H$9</f>
        <v>AUTOMATICĂ ȘI INFORMATICĂ APLICATĂ</v>
      </c>
      <c r="AD292">
        <f>PLANURI!A$12</f>
        <v>20</v>
      </c>
      <c r="AE292">
        <f>PLANURI!B$12</f>
        <v>60</v>
      </c>
      <c r="AF292">
        <f>PLANURI!D$12</f>
        <v>10</v>
      </c>
      <c r="AG292" t="str">
        <f>PLANURI!BW734</f>
        <v/>
      </c>
    </row>
    <row r="293" spans="1:33" x14ac:dyDescent="0.25">
      <c r="A293" t="str">
        <f>PLANURI!AX735</f>
        <v>L021.23.06.F11-01</v>
      </c>
      <c r="B293">
        <f>PLANURI!AY735</f>
        <v>1</v>
      </c>
      <c r="C293" t="str">
        <f>PLANURI!AZ735</f>
        <v>Managementul clasei de elevi</v>
      </c>
      <c r="D293">
        <f>PLANURI!BA735</f>
        <v>3</v>
      </c>
      <c r="E293" t="str">
        <f>PLANURI!BB735</f>
        <v>6</v>
      </c>
      <c r="F293" t="str">
        <f>PLANURI!BC735</f>
        <v>E</v>
      </c>
      <c r="G293" t="str">
        <f>PLANURI!BD735</f>
        <v>DF</v>
      </c>
      <c r="H293">
        <f>PLANURI!BE735</f>
        <v>1</v>
      </c>
      <c r="I293">
        <f>PLANURI!BF735</f>
        <v>1</v>
      </c>
      <c r="J293">
        <f>PLANURI!BG735</f>
        <v>2</v>
      </c>
      <c r="K293">
        <f>PLANURI!BH735</f>
        <v>14</v>
      </c>
      <c r="L293">
        <f>PLANURI!BI735</f>
        <v>14</v>
      </c>
      <c r="M293">
        <f>PLANURI!BJ735</f>
        <v>28</v>
      </c>
      <c r="N293">
        <f>PLANURI!BK735</f>
        <v>0</v>
      </c>
      <c r="O293">
        <f>PLANURI!BL735</f>
        <v>0</v>
      </c>
      <c r="P293">
        <f>PLANURI!BM735</f>
        <v>0</v>
      </c>
      <c r="Q293">
        <f>PLANURI!BN735</f>
        <v>0</v>
      </c>
      <c r="R293">
        <f>PLANURI!BO735</f>
        <v>0</v>
      </c>
      <c r="S293">
        <f>PLANURI!BP735</f>
        <v>0</v>
      </c>
      <c r="T293">
        <f>PLANURI!BQ735</f>
        <v>3.4</v>
      </c>
      <c r="U293">
        <f>PLANURI!BR735</f>
        <v>47</v>
      </c>
      <c r="V293">
        <f>PLANURI!BS735</f>
        <v>3</v>
      </c>
      <c r="W293" t="str">
        <f>PLANURI!BT735</f>
        <v>DF</v>
      </c>
      <c r="X293">
        <f>PLANURI!BU735</f>
        <v>5.4</v>
      </c>
      <c r="Y293">
        <f>PLANURI!BV735</f>
        <v>75</v>
      </c>
      <c r="Z293" t="str">
        <f>PLANURI!A$4</f>
        <v>Facultatea AUTOMATICĂ ȘI CALCULATOARE</v>
      </c>
      <c r="AA293" t="str">
        <f>PLANURI!H$6</f>
        <v>ŞTIINŢE INGINEREŞTI</v>
      </c>
      <c r="AB293">
        <f>PLANURI!C$12</f>
        <v>220</v>
      </c>
      <c r="AC293" t="str">
        <f>PLANURI!H$9</f>
        <v>AUTOMATICĂ ȘI INFORMATICĂ APLICATĂ</v>
      </c>
      <c r="AD293">
        <f>PLANURI!A$12</f>
        <v>20</v>
      </c>
      <c r="AE293">
        <f>PLANURI!B$12</f>
        <v>60</v>
      </c>
      <c r="AF293">
        <f>PLANURI!D$12</f>
        <v>10</v>
      </c>
      <c r="AG293" t="str">
        <f>PLANURI!BW735</f>
        <v>2025</v>
      </c>
    </row>
    <row r="294" spans="1:33" x14ac:dyDescent="0.25">
      <c r="A294" t="str">
        <f>PLANURI!AX736</f>
        <v>L021.23.06.S11-02</v>
      </c>
      <c r="B294">
        <f>PLANURI!AY736</f>
        <v>2</v>
      </c>
      <c r="C294" t="str">
        <f>PLANURI!AZ736</f>
        <v>Practica pedagogică de specialitate în învățământul preuniversitar (2)</v>
      </c>
      <c r="D294">
        <f>PLANURI!BA736</f>
        <v>3</v>
      </c>
      <c r="E294" t="str">
        <f>PLANURI!BB736</f>
        <v>6</v>
      </c>
      <c r="F294" t="str">
        <f>PLANURI!BC736</f>
        <v>C</v>
      </c>
      <c r="G294" t="str">
        <f>PLANURI!BD736</f>
        <v>DF</v>
      </c>
      <c r="H294">
        <f>PLANURI!WL736</f>
        <v>0</v>
      </c>
      <c r="I294">
        <f>PLANURI!BF736</f>
        <v>2.6</v>
      </c>
      <c r="J294">
        <f>PLANURI!BG736</f>
        <v>2.6</v>
      </c>
      <c r="K294">
        <f>PLANURI!BH736</f>
        <v>0</v>
      </c>
      <c r="L294">
        <f>PLANURI!BI736</f>
        <v>36</v>
      </c>
      <c r="M294">
        <f>PLANURI!BJ736</f>
        <v>36</v>
      </c>
      <c r="N294">
        <f>PLANURI!BK736</f>
        <v>0</v>
      </c>
      <c r="O294">
        <f>PLANURI!BL736</f>
        <v>0</v>
      </c>
      <c r="P294">
        <f>PLANURI!BM736</f>
        <v>0</v>
      </c>
      <c r="Q294">
        <f>PLANURI!BN736</f>
        <v>0</v>
      </c>
      <c r="R294">
        <f>PLANURI!BO736</f>
        <v>0</v>
      </c>
      <c r="S294">
        <f>PLANURI!BP736</f>
        <v>0</v>
      </c>
      <c r="T294">
        <f>PLANURI!BQ736</f>
        <v>1</v>
      </c>
      <c r="U294">
        <f>PLANURI!BR736</f>
        <v>14</v>
      </c>
      <c r="V294">
        <f>PLANURI!BS736</f>
        <v>2</v>
      </c>
      <c r="W294" t="str">
        <f>PLANURI!BT736</f>
        <v>DS</v>
      </c>
      <c r="X294">
        <f>PLANURI!BU736</f>
        <v>3.6</v>
      </c>
      <c r="Y294">
        <f>PLANURI!BV736</f>
        <v>50</v>
      </c>
      <c r="Z294" t="str">
        <f>PLANURI!A$4</f>
        <v>Facultatea AUTOMATICĂ ȘI CALCULATOARE</v>
      </c>
      <c r="AA294" t="str">
        <f>PLANURI!H$6</f>
        <v>ŞTIINŢE INGINEREŞTI</v>
      </c>
      <c r="AB294">
        <f>PLANURI!C$12</f>
        <v>220</v>
      </c>
      <c r="AC294" t="str">
        <f>PLANURI!H$9</f>
        <v>AUTOMATICĂ ȘI INFORMATICĂ APLICATĂ</v>
      </c>
      <c r="AD294">
        <f>PLANURI!A$12</f>
        <v>20</v>
      </c>
      <c r="AE294">
        <f>PLANURI!B$12</f>
        <v>60</v>
      </c>
      <c r="AF294">
        <f>PLANURI!D$12</f>
        <v>10</v>
      </c>
      <c r="AG294" t="str">
        <f>PLANURI!BW736</f>
        <v>2025</v>
      </c>
    </row>
    <row r="295" spans="1:33" x14ac:dyDescent="0.25">
      <c r="A295" t="str">
        <f>PLANURI!AX737</f>
        <v>L021.23.06.f11-03</v>
      </c>
      <c r="B295">
        <f>PLANURI!AY737</f>
        <v>3</v>
      </c>
      <c r="C295" t="str">
        <f>PLANURI!AZ737</f>
        <v>Voluntariat</v>
      </c>
      <c r="D295">
        <f>PLANURI!BA737</f>
        <v>3</v>
      </c>
      <c r="E295" t="str">
        <f>PLANURI!BB737</f>
        <v>6</v>
      </c>
      <c r="F295" t="str">
        <f>PLANURI!BC737</f>
        <v>C</v>
      </c>
      <c r="G295" t="str">
        <f>PLANURI!BD737</f>
        <v>DF</v>
      </c>
      <c r="H295">
        <f>PLANURI!BE737</f>
        <v>0</v>
      </c>
      <c r="I295">
        <f>PLANURI!BF737</f>
        <v>2</v>
      </c>
      <c r="J295">
        <f>PLANURI!BG737</f>
        <v>2</v>
      </c>
      <c r="K295">
        <f>PLANURI!BH737</f>
        <v>0</v>
      </c>
      <c r="L295">
        <f>PLANURI!BI737</f>
        <v>28</v>
      </c>
      <c r="M295">
        <f>PLANURI!BJ737</f>
        <v>28</v>
      </c>
      <c r="N295">
        <f>PLANURI!BK737</f>
        <v>0</v>
      </c>
      <c r="O295">
        <f>PLANURI!BL737</f>
        <v>0</v>
      </c>
      <c r="P295">
        <f>PLANURI!BM737</f>
        <v>0</v>
      </c>
      <c r="Q295">
        <f>PLANURI!BN737</f>
        <v>0</v>
      </c>
      <c r="R295">
        <f>PLANURI!BO737</f>
        <v>0</v>
      </c>
      <c r="S295">
        <f>PLANURI!BP737</f>
        <v>0</v>
      </c>
      <c r="T295">
        <f>PLANURI!BQ737</f>
        <v>1.6</v>
      </c>
      <c r="U295">
        <f>PLANURI!BR737</f>
        <v>22</v>
      </c>
      <c r="V295">
        <f>PLANURI!BS737</f>
        <v>2</v>
      </c>
      <c r="W295" t="str">
        <f>PLANURI!BT737</f>
        <v>f</v>
      </c>
      <c r="X295">
        <f>PLANURI!BU737</f>
        <v>3.6</v>
      </c>
      <c r="Y295">
        <f>PLANURI!BV737</f>
        <v>50</v>
      </c>
      <c r="Z295" t="str">
        <f>PLANURI!A$4</f>
        <v>Facultatea AUTOMATICĂ ȘI CALCULATOARE</v>
      </c>
      <c r="AA295" t="str">
        <f>PLANURI!H$6</f>
        <v>ŞTIINŢE INGINEREŞTI</v>
      </c>
      <c r="AB295">
        <f>PLANURI!C$12</f>
        <v>220</v>
      </c>
      <c r="AC295" t="str">
        <f>PLANURI!H$9</f>
        <v>AUTOMATICĂ ȘI INFORMATICĂ APLICATĂ</v>
      </c>
      <c r="AD295">
        <f>PLANURI!A$12</f>
        <v>20</v>
      </c>
      <c r="AE295">
        <f>PLANURI!B$12</f>
        <v>60</v>
      </c>
      <c r="AF295">
        <f>PLANURI!D$12</f>
        <v>10</v>
      </c>
      <c r="AG295" t="str">
        <f>PLANURI!BW737</f>
        <v>2025</v>
      </c>
    </row>
    <row r="296" spans="1:33" x14ac:dyDescent="0.25">
      <c r="A296" t="str">
        <f>PLANURI!AX738</f>
        <v/>
      </c>
      <c r="B296">
        <f>PLANURI!AY738</f>
        <v>4</v>
      </c>
      <c r="C296" t="str">
        <f>PLANURI!AZ738</f>
        <v/>
      </c>
      <c r="D296" t="str">
        <f>PLANURI!BA738</f>
        <v/>
      </c>
      <c r="E296" t="str">
        <f>PLANURI!BB738</f>
        <v/>
      </c>
      <c r="F296" t="str">
        <f>PLANURI!BC738</f>
        <v/>
      </c>
      <c r="G296" t="str">
        <f>PLANURI!BD738</f>
        <v/>
      </c>
      <c r="H296">
        <f>PLANURI!WL738</f>
        <v>0</v>
      </c>
      <c r="I296" t="str">
        <f>PLANURI!BF738</f>
        <v/>
      </c>
      <c r="J296" t="str">
        <f>PLANURI!BG738</f>
        <v/>
      </c>
      <c r="K296" t="str">
        <f>PLANURI!BH738</f>
        <v/>
      </c>
      <c r="L296" t="str">
        <f>PLANURI!BI738</f>
        <v/>
      </c>
      <c r="M296" t="str">
        <f>PLANURI!BJ738</f>
        <v/>
      </c>
      <c r="N296">
        <f>PLANURI!BK738</f>
        <v>0</v>
      </c>
      <c r="O296">
        <f>PLANURI!BL738</f>
        <v>0</v>
      </c>
      <c r="P296">
        <f>PLANURI!BM738</f>
        <v>0</v>
      </c>
      <c r="Q296">
        <f>PLANURI!BN738</f>
        <v>0</v>
      </c>
      <c r="R296">
        <f>PLANURI!BO738</f>
        <v>0</v>
      </c>
      <c r="S296">
        <f>PLANURI!BP738</f>
        <v>0</v>
      </c>
      <c r="T296" t="str">
        <f>PLANURI!BQ738</f>
        <v/>
      </c>
      <c r="U296" t="str">
        <f>PLANURI!BR738</f>
        <v/>
      </c>
      <c r="V296" t="str">
        <f>PLANURI!BS738</f>
        <v/>
      </c>
      <c r="W296" t="str">
        <f>PLANURI!BT738</f>
        <v/>
      </c>
      <c r="X296" t="str">
        <f>PLANURI!BU738</f>
        <v/>
      </c>
      <c r="Y296" t="str">
        <f>PLANURI!BV738</f>
        <v/>
      </c>
      <c r="Z296" t="str">
        <f>PLANURI!A$4</f>
        <v>Facultatea AUTOMATICĂ ȘI CALCULATOARE</v>
      </c>
      <c r="AA296" t="str">
        <f>PLANURI!H$6</f>
        <v>ŞTIINŢE INGINEREŞTI</v>
      </c>
      <c r="AB296">
        <f>PLANURI!C$12</f>
        <v>220</v>
      </c>
      <c r="AC296" t="str">
        <f>PLANURI!H$9</f>
        <v>AUTOMATICĂ ȘI INFORMATICĂ APLICATĂ</v>
      </c>
      <c r="AD296">
        <f>PLANURI!A$12</f>
        <v>20</v>
      </c>
      <c r="AE296">
        <f>PLANURI!B$12</f>
        <v>60</v>
      </c>
      <c r="AF296">
        <f>PLANURI!D$12</f>
        <v>10</v>
      </c>
      <c r="AG296" t="str">
        <f>PLANURI!BW738</f>
        <v/>
      </c>
    </row>
    <row r="297" spans="1:33" x14ac:dyDescent="0.25">
      <c r="A297" t="str">
        <f>PLANURI!AX739</f>
        <v>Semestrul 7</v>
      </c>
      <c r="B297">
        <f>PLANURI!AY739</f>
        <v>0</v>
      </c>
      <c r="C297">
        <f>PLANURI!AZ739</f>
        <v>0</v>
      </c>
      <c r="D297">
        <f>PLANURI!BA739</f>
        <v>0</v>
      </c>
      <c r="E297">
        <f>PLANURI!BB739</f>
        <v>0</v>
      </c>
      <c r="F297">
        <f>PLANURI!BC739</f>
        <v>0</v>
      </c>
      <c r="G297">
        <f>PLANURI!BD739</f>
        <v>0</v>
      </c>
      <c r="H297">
        <f>PLANURI!BE739</f>
        <v>0</v>
      </c>
      <c r="I297">
        <f>PLANURI!BF739</f>
        <v>0</v>
      </c>
      <c r="J297">
        <f>PLANURI!BG739</f>
        <v>0</v>
      </c>
      <c r="K297">
        <f>PLANURI!BH739</f>
        <v>0</v>
      </c>
      <c r="L297">
        <f>PLANURI!BI739</f>
        <v>0</v>
      </c>
      <c r="M297">
        <f>PLANURI!BJ739</f>
        <v>0</v>
      </c>
      <c r="N297">
        <f>PLANURI!BK739</f>
        <v>0</v>
      </c>
      <c r="O297">
        <f>PLANURI!BL739</f>
        <v>0</v>
      </c>
      <c r="P297">
        <f>PLANURI!BM739</f>
        <v>0</v>
      </c>
      <c r="Q297">
        <f>PLANURI!BN739</f>
        <v>0</v>
      </c>
      <c r="R297">
        <f>PLANURI!BO739</f>
        <v>0</v>
      </c>
      <c r="S297">
        <f>PLANURI!BP739</f>
        <v>0</v>
      </c>
      <c r="T297">
        <f>PLANURI!BQ739</f>
        <v>0</v>
      </c>
      <c r="U297">
        <f>PLANURI!BR739</f>
        <v>0</v>
      </c>
      <c r="V297">
        <f>PLANURI!BS739</f>
        <v>0</v>
      </c>
      <c r="W297">
        <f>PLANURI!BT739</f>
        <v>0</v>
      </c>
      <c r="X297">
        <f>PLANURI!BU739</f>
        <v>0</v>
      </c>
      <c r="Y297">
        <f>PLANURI!BV739</f>
        <v>0</v>
      </c>
      <c r="Z297" t="str">
        <f>PLANURI!A$4</f>
        <v>Facultatea AUTOMATICĂ ȘI CALCULATOARE</v>
      </c>
      <c r="AA297" t="str">
        <f>PLANURI!H$6</f>
        <v>ŞTIINŢE INGINEREŞTI</v>
      </c>
      <c r="AB297">
        <f>PLANURI!C$12</f>
        <v>220</v>
      </c>
      <c r="AC297" t="str">
        <f>PLANURI!H$9</f>
        <v>AUTOMATICĂ ȘI INFORMATICĂ APLICATĂ</v>
      </c>
      <c r="AD297">
        <f>PLANURI!A$12</f>
        <v>20</v>
      </c>
      <c r="AE297">
        <f>PLANURI!B$12</f>
        <v>60</v>
      </c>
      <c r="AF297">
        <f>PLANURI!D$12</f>
        <v>10</v>
      </c>
      <c r="AG297" t="str">
        <f>PLANURI!BW739</f>
        <v/>
      </c>
    </row>
    <row r="298" spans="1:33" x14ac:dyDescent="0.25">
      <c r="A298" t="str">
        <f>PLANURI!AX740</f>
        <v/>
      </c>
      <c r="B298">
        <f>PLANURI!AY740</f>
        <v>1</v>
      </c>
      <c r="C298" t="str">
        <f>PLANURI!AZ740</f>
        <v/>
      </c>
      <c r="D298" t="str">
        <f>PLANURI!BA740</f>
        <v/>
      </c>
      <c r="E298" t="str">
        <f>PLANURI!BB740</f>
        <v/>
      </c>
      <c r="F298" t="str">
        <f>PLANURI!BC740</f>
        <v/>
      </c>
      <c r="G298" t="str">
        <f>PLANURI!BD740</f>
        <v/>
      </c>
      <c r="H298">
        <f>PLANURI!WL740</f>
        <v>0</v>
      </c>
      <c r="I298" t="str">
        <f>PLANURI!BF740</f>
        <v/>
      </c>
      <c r="J298" t="str">
        <f>PLANURI!BG740</f>
        <v/>
      </c>
      <c r="K298" t="str">
        <f>PLANURI!BH740</f>
        <v/>
      </c>
      <c r="L298" t="str">
        <f>PLANURI!BI740</f>
        <v/>
      </c>
      <c r="M298" t="str">
        <f>PLANURI!BJ740</f>
        <v/>
      </c>
      <c r="N298">
        <f>PLANURI!BK740</f>
        <v>0</v>
      </c>
      <c r="O298">
        <f>PLANURI!BL740</f>
        <v>0</v>
      </c>
      <c r="P298">
        <f>PLANURI!BM740</f>
        <v>0</v>
      </c>
      <c r="Q298">
        <f>PLANURI!BN740</f>
        <v>0</v>
      </c>
      <c r="R298">
        <f>PLANURI!BO740</f>
        <v>0</v>
      </c>
      <c r="S298">
        <f>PLANURI!BP740</f>
        <v>0</v>
      </c>
      <c r="T298" t="str">
        <f>PLANURI!BQ740</f>
        <v/>
      </c>
      <c r="U298" t="str">
        <f>PLANURI!BR740</f>
        <v/>
      </c>
      <c r="V298" t="str">
        <f>PLANURI!BS740</f>
        <v/>
      </c>
      <c r="W298" t="str">
        <f>PLANURI!BT740</f>
        <v/>
      </c>
      <c r="X298" t="str">
        <f>PLANURI!BU740</f>
        <v/>
      </c>
      <c r="Y298" t="str">
        <f>PLANURI!BV740</f>
        <v/>
      </c>
      <c r="Z298" t="str">
        <f>PLANURI!A$4</f>
        <v>Facultatea AUTOMATICĂ ȘI CALCULATOARE</v>
      </c>
      <c r="AA298" t="str">
        <f>PLANURI!H$6</f>
        <v>ŞTIINŢE INGINEREŞTI</v>
      </c>
      <c r="AB298">
        <f>PLANURI!C$12</f>
        <v>220</v>
      </c>
      <c r="AC298" t="str">
        <f>PLANURI!H$9</f>
        <v>AUTOMATICĂ ȘI INFORMATICĂ APLICATĂ</v>
      </c>
      <c r="AD298">
        <f>PLANURI!A$12</f>
        <v>20</v>
      </c>
      <c r="AE298">
        <f>PLANURI!B$12</f>
        <v>60</v>
      </c>
      <c r="AF298">
        <f>PLANURI!D$12</f>
        <v>10</v>
      </c>
      <c r="AG298" t="str">
        <f>PLANURI!BW740</f>
        <v/>
      </c>
    </row>
    <row r="299" spans="1:33" x14ac:dyDescent="0.25">
      <c r="A299" t="str">
        <f>PLANURI!AX741</f>
        <v/>
      </c>
      <c r="B299">
        <f>PLANURI!AY741</f>
        <v>2</v>
      </c>
      <c r="C299" t="str">
        <f>PLANURI!AZ741</f>
        <v/>
      </c>
      <c r="D299" t="str">
        <f>PLANURI!BA741</f>
        <v/>
      </c>
      <c r="E299" t="str">
        <f>PLANURI!BB741</f>
        <v/>
      </c>
      <c r="F299" t="str">
        <f>PLANURI!BC741</f>
        <v/>
      </c>
      <c r="G299" t="str">
        <f>PLANURI!BD741</f>
        <v/>
      </c>
      <c r="H299" t="str">
        <f>PLANURI!BE741</f>
        <v/>
      </c>
      <c r="I299" t="str">
        <f>PLANURI!BF741</f>
        <v/>
      </c>
      <c r="J299" t="str">
        <f>PLANURI!BG741</f>
        <v/>
      </c>
      <c r="K299" t="str">
        <f>PLANURI!BH741</f>
        <v/>
      </c>
      <c r="L299" t="str">
        <f>PLANURI!BI741</f>
        <v/>
      </c>
      <c r="M299" t="str">
        <f>PLANURI!BJ741</f>
        <v/>
      </c>
      <c r="N299">
        <f>PLANURI!BK741</f>
        <v>0</v>
      </c>
      <c r="O299">
        <f>PLANURI!BL741</f>
        <v>0</v>
      </c>
      <c r="P299">
        <f>PLANURI!BM741</f>
        <v>0</v>
      </c>
      <c r="Q299">
        <f>PLANURI!BN741</f>
        <v>0</v>
      </c>
      <c r="R299">
        <f>PLANURI!BO741</f>
        <v>0</v>
      </c>
      <c r="S299">
        <f>PLANURI!BP741</f>
        <v>0</v>
      </c>
      <c r="T299" t="str">
        <f>PLANURI!BQ741</f>
        <v/>
      </c>
      <c r="U299" t="str">
        <f>PLANURI!BR741</f>
        <v/>
      </c>
      <c r="V299" t="str">
        <f>PLANURI!BS741</f>
        <v/>
      </c>
      <c r="W299" t="str">
        <f>PLANURI!BT741</f>
        <v/>
      </c>
      <c r="X299" t="str">
        <f>PLANURI!BU741</f>
        <v/>
      </c>
      <c r="Y299" t="str">
        <f>PLANURI!BV741</f>
        <v/>
      </c>
      <c r="Z299" t="str">
        <f>PLANURI!A$4</f>
        <v>Facultatea AUTOMATICĂ ȘI CALCULATOARE</v>
      </c>
      <c r="AA299" t="str">
        <f>PLANURI!H$6</f>
        <v>ŞTIINŢE INGINEREŞTI</v>
      </c>
      <c r="AB299">
        <f>PLANURI!C$12</f>
        <v>220</v>
      </c>
      <c r="AC299" t="str">
        <f>PLANURI!H$9</f>
        <v>AUTOMATICĂ ȘI INFORMATICĂ APLICATĂ</v>
      </c>
      <c r="AD299">
        <f>PLANURI!A$12</f>
        <v>20</v>
      </c>
      <c r="AE299">
        <f>PLANURI!B$12</f>
        <v>60</v>
      </c>
      <c r="AF299">
        <f>PLANURI!D$12</f>
        <v>10</v>
      </c>
      <c r="AG299" t="str">
        <f>PLANURI!BW741</f>
        <v/>
      </c>
    </row>
    <row r="300" spans="1:33" x14ac:dyDescent="0.25">
      <c r="A300" t="str">
        <f>PLANURI!AX742</f>
        <v/>
      </c>
      <c r="B300">
        <f>PLANURI!AY742</f>
        <v>3</v>
      </c>
      <c r="C300" t="str">
        <f>PLANURI!AZ742</f>
        <v/>
      </c>
      <c r="D300" t="str">
        <f>PLANURI!BA742</f>
        <v/>
      </c>
      <c r="E300" t="str">
        <f>PLANURI!BB742</f>
        <v/>
      </c>
      <c r="F300" t="str">
        <f>PLANURI!BC742</f>
        <v/>
      </c>
      <c r="G300" t="str">
        <f>PLANURI!BD742</f>
        <v/>
      </c>
      <c r="H300">
        <f>PLANURI!WL742</f>
        <v>0</v>
      </c>
      <c r="I300" t="str">
        <f>PLANURI!BF742</f>
        <v/>
      </c>
      <c r="J300" t="str">
        <f>PLANURI!BG742</f>
        <v/>
      </c>
      <c r="K300" t="str">
        <f>PLANURI!BH742</f>
        <v/>
      </c>
      <c r="L300" t="str">
        <f>PLANURI!BI742</f>
        <v/>
      </c>
      <c r="M300" t="str">
        <f>PLANURI!BJ742</f>
        <v/>
      </c>
      <c r="N300">
        <f>PLANURI!BK742</f>
        <v>0</v>
      </c>
      <c r="O300">
        <f>PLANURI!BL742</f>
        <v>0</v>
      </c>
      <c r="P300">
        <f>PLANURI!BM742</f>
        <v>0</v>
      </c>
      <c r="Q300">
        <f>PLANURI!BN742</f>
        <v>0</v>
      </c>
      <c r="R300">
        <f>PLANURI!BO742</f>
        <v>0</v>
      </c>
      <c r="S300">
        <f>PLANURI!BP742</f>
        <v>0</v>
      </c>
      <c r="T300" t="str">
        <f>PLANURI!BQ742</f>
        <v/>
      </c>
      <c r="U300" t="str">
        <f>PLANURI!BR742</f>
        <v/>
      </c>
      <c r="V300" t="str">
        <f>PLANURI!BS742</f>
        <v/>
      </c>
      <c r="W300" t="str">
        <f>PLANURI!BT742</f>
        <v/>
      </c>
      <c r="X300" t="str">
        <f>PLANURI!BU742</f>
        <v/>
      </c>
      <c r="Y300" t="str">
        <f>PLANURI!BV742</f>
        <v/>
      </c>
      <c r="Z300" t="str">
        <f>PLANURI!A$4</f>
        <v>Facultatea AUTOMATICĂ ȘI CALCULATOARE</v>
      </c>
      <c r="AA300" t="str">
        <f>PLANURI!H$6</f>
        <v>ŞTIINŢE INGINEREŞTI</v>
      </c>
      <c r="AB300">
        <f>PLANURI!C$12</f>
        <v>220</v>
      </c>
      <c r="AC300" t="str">
        <f>PLANURI!H$9</f>
        <v>AUTOMATICĂ ȘI INFORMATICĂ APLICATĂ</v>
      </c>
      <c r="AD300">
        <f>PLANURI!A$12</f>
        <v>20</v>
      </c>
      <c r="AE300">
        <f>PLANURI!B$12</f>
        <v>60</v>
      </c>
      <c r="AF300">
        <f>PLANURI!D$12</f>
        <v>10</v>
      </c>
      <c r="AG300" t="str">
        <f>PLANURI!BW742</f>
        <v/>
      </c>
    </row>
    <row r="301" spans="1:33" x14ac:dyDescent="0.25">
      <c r="A301" t="str">
        <f>PLANURI!AX743</f>
        <v/>
      </c>
      <c r="B301">
        <f>PLANURI!AY743</f>
        <v>4</v>
      </c>
      <c r="C301" t="str">
        <f>PLANURI!AZ743</f>
        <v/>
      </c>
      <c r="D301" t="str">
        <f>PLANURI!BA743</f>
        <v/>
      </c>
      <c r="E301" t="str">
        <f>PLANURI!BB743</f>
        <v/>
      </c>
      <c r="F301" t="str">
        <f>PLANURI!BC743</f>
        <v/>
      </c>
      <c r="G301" t="str">
        <f>PLANURI!BD743</f>
        <v/>
      </c>
      <c r="H301" t="str">
        <f>PLANURI!BE743</f>
        <v/>
      </c>
      <c r="I301" t="str">
        <f>PLANURI!BF743</f>
        <v/>
      </c>
      <c r="J301" t="str">
        <f>PLANURI!BG743</f>
        <v/>
      </c>
      <c r="K301" t="str">
        <f>PLANURI!BH743</f>
        <v/>
      </c>
      <c r="L301" t="str">
        <f>PLANURI!BI743</f>
        <v/>
      </c>
      <c r="M301" t="str">
        <f>PLANURI!BJ743</f>
        <v/>
      </c>
      <c r="N301">
        <f>PLANURI!BK743</f>
        <v>0</v>
      </c>
      <c r="O301">
        <f>PLANURI!BL743</f>
        <v>0</v>
      </c>
      <c r="P301">
        <f>PLANURI!BM743</f>
        <v>0</v>
      </c>
      <c r="Q301">
        <f>PLANURI!BN743</f>
        <v>0</v>
      </c>
      <c r="R301">
        <f>PLANURI!BO743</f>
        <v>0</v>
      </c>
      <c r="S301">
        <f>PLANURI!BP743</f>
        <v>0</v>
      </c>
      <c r="T301" t="str">
        <f>PLANURI!BQ743</f>
        <v/>
      </c>
      <c r="U301" t="str">
        <f>PLANURI!BR743</f>
        <v/>
      </c>
      <c r="V301" t="str">
        <f>PLANURI!BS743</f>
        <v/>
      </c>
      <c r="W301" t="str">
        <f>PLANURI!BT743</f>
        <v/>
      </c>
      <c r="X301" t="str">
        <f>PLANURI!BU743</f>
        <v/>
      </c>
      <c r="Y301" t="str">
        <f>PLANURI!BV743</f>
        <v/>
      </c>
      <c r="Z301" t="str">
        <f>PLANURI!A$4</f>
        <v>Facultatea AUTOMATICĂ ȘI CALCULATOARE</v>
      </c>
      <c r="AA301" t="str">
        <f>PLANURI!H$6</f>
        <v>ŞTIINŢE INGINEREŞTI</v>
      </c>
      <c r="AB301">
        <f>PLANURI!C$12</f>
        <v>220</v>
      </c>
      <c r="AC301" t="str">
        <f>PLANURI!H$9</f>
        <v>AUTOMATICĂ ȘI INFORMATICĂ APLICATĂ</v>
      </c>
      <c r="AD301">
        <f>PLANURI!A$12</f>
        <v>20</v>
      </c>
      <c r="AE301">
        <f>PLANURI!B$12</f>
        <v>60</v>
      </c>
      <c r="AF301">
        <f>PLANURI!D$12</f>
        <v>10</v>
      </c>
      <c r="AG301" t="str">
        <f>PLANURI!BW743</f>
        <v/>
      </c>
    </row>
    <row r="302" spans="1:33" x14ac:dyDescent="0.25">
      <c r="A302" t="str">
        <f>PLANURI!AX744</f>
        <v>Semestrul 8</v>
      </c>
      <c r="B302">
        <f>PLANURI!AY744</f>
        <v>0</v>
      </c>
      <c r="C302">
        <f>PLANURI!AZ744</f>
        <v>0</v>
      </c>
      <c r="D302">
        <f>PLANURI!BA744</f>
        <v>0</v>
      </c>
      <c r="E302">
        <f>PLANURI!BB744</f>
        <v>0</v>
      </c>
      <c r="F302">
        <f>PLANURI!BC744</f>
        <v>0</v>
      </c>
      <c r="G302">
        <f>PLANURI!BD744</f>
        <v>0</v>
      </c>
      <c r="H302">
        <f>PLANURI!WL744</f>
        <v>0</v>
      </c>
      <c r="I302">
        <f>PLANURI!BF744</f>
        <v>0</v>
      </c>
      <c r="J302">
        <f>PLANURI!BG744</f>
        <v>0</v>
      </c>
      <c r="K302">
        <f>PLANURI!BH744</f>
        <v>0</v>
      </c>
      <c r="L302">
        <f>PLANURI!BI744</f>
        <v>0</v>
      </c>
      <c r="M302">
        <f>PLANURI!BJ744</f>
        <v>0</v>
      </c>
      <c r="N302">
        <f>PLANURI!BK744</f>
        <v>0</v>
      </c>
      <c r="O302">
        <f>PLANURI!BL744</f>
        <v>0</v>
      </c>
      <c r="P302">
        <f>PLANURI!BM744</f>
        <v>0</v>
      </c>
      <c r="Q302">
        <f>PLANURI!BN744</f>
        <v>0</v>
      </c>
      <c r="R302">
        <f>PLANURI!BO744</f>
        <v>0</v>
      </c>
      <c r="S302">
        <f>PLANURI!BP744</f>
        <v>0</v>
      </c>
      <c r="T302">
        <f>PLANURI!BQ744</f>
        <v>0</v>
      </c>
      <c r="U302">
        <f>PLANURI!BR744</f>
        <v>0</v>
      </c>
      <c r="V302">
        <f>PLANURI!BS744</f>
        <v>0</v>
      </c>
      <c r="W302">
        <f>PLANURI!BT744</f>
        <v>0</v>
      </c>
      <c r="X302">
        <f>PLANURI!BU744</f>
        <v>0</v>
      </c>
      <c r="Y302">
        <f>PLANURI!BV744</f>
        <v>0</v>
      </c>
      <c r="Z302" t="str">
        <f>PLANURI!A$4</f>
        <v>Facultatea AUTOMATICĂ ȘI CALCULATOARE</v>
      </c>
      <c r="AA302" t="str">
        <f>PLANURI!H$6</f>
        <v>ŞTIINŢE INGINEREŞTI</v>
      </c>
      <c r="AB302">
        <f>PLANURI!C$12</f>
        <v>220</v>
      </c>
      <c r="AC302" t="str">
        <f>PLANURI!H$9</f>
        <v>AUTOMATICĂ ȘI INFORMATICĂ APLICATĂ</v>
      </c>
      <c r="AD302">
        <f>PLANURI!A$12</f>
        <v>20</v>
      </c>
      <c r="AE302">
        <f>PLANURI!B$12</f>
        <v>60</v>
      </c>
      <c r="AF302">
        <f>PLANURI!D$12</f>
        <v>10</v>
      </c>
      <c r="AG302" t="str">
        <f>PLANURI!BW744</f>
        <v/>
      </c>
    </row>
    <row r="303" spans="1:33" x14ac:dyDescent="0.25">
      <c r="A303" t="str">
        <f>PLANURI!AX745</f>
        <v>L021.23.08.f11-01</v>
      </c>
      <c r="B303">
        <f>PLANURI!AY745</f>
        <v>1</v>
      </c>
      <c r="C303" t="str">
        <f>PLANURI!AZ745</f>
        <v>Voluntariat</v>
      </c>
      <c r="D303">
        <f>PLANURI!BA745</f>
        <v>4</v>
      </c>
      <c r="E303" t="str">
        <f>PLANURI!BB745</f>
        <v>8</v>
      </c>
      <c r="F303" t="str">
        <f>PLANURI!BC745</f>
        <v>C</v>
      </c>
      <c r="G303" t="str">
        <f>PLANURI!BD745</f>
        <v>DF</v>
      </c>
      <c r="H303">
        <f>PLANURI!BE745</f>
        <v>0</v>
      </c>
      <c r="I303">
        <f>PLANURI!BF745</f>
        <v>2</v>
      </c>
      <c r="J303">
        <f>PLANURI!BG745</f>
        <v>2</v>
      </c>
      <c r="K303">
        <f>PLANURI!BH745</f>
        <v>0</v>
      </c>
      <c r="L303">
        <f>PLANURI!BI745</f>
        <v>28</v>
      </c>
      <c r="M303">
        <f>PLANURI!BJ745</f>
        <v>28</v>
      </c>
      <c r="N303">
        <f>PLANURI!BK745</f>
        <v>0</v>
      </c>
      <c r="O303">
        <f>PLANURI!BL745</f>
        <v>0</v>
      </c>
      <c r="P303">
        <f>PLANURI!BM745</f>
        <v>0</v>
      </c>
      <c r="Q303">
        <f>PLANURI!BN745</f>
        <v>0</v>
      </c>
      <c r="R303">
        <f>PLANURI!BO745</f>
        <v>0</v>
      </c>
      <c r="S303">
        <f>PLANURI!BP745</f>
        <v>0</v>
      </c>
      <c r="T303">
        <f>PLANURI!BQ745</f>
        <v>1.6</v>
      </c>
      <c r="U303">
        <f>PLANURI!BR745</f>
        <v>22</v>
      </c>
      <c r="V303">
        <f>PLANURI!BS745</f>
        <v>2</v>
      </c>
      <c r="W303" t="str">
        <f>PLANURI!BT745</f>
        <v>f</v>
      </c>
      <c r="X303">
        <f>PLANURI!BU745</f>
        <v>3.6</v>
      </c>
      <c r="Y303">
        <f>PLANURI!BV745</f>
        <v>50</v>
      </c>
      <c r="Z303" t="str">
        <f>PLANURI!A$4</f>
        <v>Facultatea AUTOMATICĂ ȘI CALCULATOARE</v>
      </c>
      <c r="AA303" t="str">
        <f>PLANURI!H$6</f>
        <v>ŞTIINŢE INGINEREŞTI</v>
      </c>
      <c r="AB303">
        <f>PLANURI!C$12</f>
        <v>220</v>
      </c>
      <c r="AC303" t="str">
        <f>PLANURI!H$9</f>
        <v>AUTOMATICĂ ȘI INFORMATICĂ APLICATĂ</v>
      </c>
      <c r="AD303">
        <f>PLANURI!A$12</f>
        <v>20</v>
      </c>
      <c r="AE303">
        <f>PLANURI!B$12</f>
        <v>60</v>
      </c>
      <c r="AF303">
        <f>PLANURI!D$12</f>
        <v>10</v>
      </c>
      <c r="AG303" t="str">
        <f>PLANURI!BW745</f>
        <v>2026</v>
      </c>
    </row>
    <row r="304" spans="1:33" x14ac:dyDescent="0.25">
      <c r="A304" t="str">
        <f>PLANURI!AX746</f>
        <v/>
      </c>
      <c r="B304">
        <f>PLANURI!AY746</f>
        <v>2</v>
      </c>
      <c r="C304" t="str">
        <f>PLANURI!AZ746</f>
        <v/>
      </c>
      <c r="D304" t="str">
        <f>PLANURI!BA746</f>
        <v/>
      </c>
      <c r="E304" t="str">
        <f>PLANURI!BB746</f>
        <v/>
      </c>
      <c r="F304" t="str">
        <f>PLANURI!BC746</f>
        <v/>
      </c>
      <c r="G304" t="str">
        <f>PLANURI!BD746</f>
        <v/>
      </c>
      <c r="H304">
        <f>PLANURI!WL746</f>
        <v>0</v>
      </c>
      <c r="I304" t="str">
        <f>PLANURI!BF746</f>
        <v/>
      </c>
      <c r="J304" t="str">
        <f>PLANURI!BG746</f>
        <v/>
      </c>
      <c r="K304" t="str">
        <f>PLANURI!BH746</f>
        <v/>
      </c>
      <c r="L304" t="str">
        <f>PLANURI!BI746</f>
        <v/>
      </c>
      <c r="M304" t="str">
        <f>PLANURI!BJ746</f>
        <v/>
      </c>
      <c r="N304">
        <f>PLANURI!BK746</f>
        <v>0</v>
      </c>
      <c r="O304">
        <f>PLANURI!BL746</f>
        <v>0</v>
      </c>
      <c r="P304">
        <f>PLANURI!BM746</f>
        <v>0</v>
      </c>
      <c r="Q304">
        <f>PLANURI!BN746</f>
        <v>0</v>
      </c>
      <c r="R304">
        <f>PLANURI!BO746</f>
        <v>0</v>
      </c>
      <c r="S304">
        <f>PLANURI!BP746</f>
        <v>0</v>
      </c>
      <c r="T304" t="str">
        <f>PLANURI!BQ746</f>
        <v/>
      </c>
      <c r="U304" t="str">
        <f>PLANURI!BR746</f>
        <v/>
      </c>
      <c r="V304" t="str">
        <f>PLANURI!BS746</f>
        <v/>
      </c>
      <c r="W304" t="str">
        <f>PLANURI!BT746</f>
        <v/>
      </c>
      <c r="X304" t="str">
        <f>PLANURI!BU746</f>
        <v/>
      </c>
      <c r="Y304" t="str">
        <f>PLANURI!BV746</f>
        <v/>
      </c>
      <c r="Z304" t="str">
        <f>PLANURI!A$4</f>
        <v>Facultatea AUTOMATICĂ ȘI CALCULATOARE</v>
      </c>
      <c r="AA304" t="str">
        <f>PLANURI!H$6</f>
        <v>ŞTIINŢE INGINEREŞTI</v>
      </c>
      <c r="AB304">
        <f>PLANURI!C$12</f>
        <v>220</v>
      </c>
      <c r="AC304" t="str">
        <f>PLANURI!H$9</f>
        <v>AUTOMATICĂ ȘI INFORMATICĂ APLICATĂ</v>
      </c>
      <c r="AD304">
        <f>PLANURI!A$12</f>
        <v>20</v>
      </c>
      <c r="AE304">
        <f>PLANURI!B$12</f>
        <v>60</v>
      </c>
      <c r="AF304">
        <f>PLANURI!D$12</f>
        <v>10</v>
      </c>
      <c r="AG304" t="str">
        <f>PLANURI!BW746</f>
        <v/>
      </c>
    </row>
    <row r="305" spans="1:33" x14ac:dyDescent="0.25">
      <c r="A305" t="str">
        <f>PLANURI!AX747</f>
        <v/>
      </c>
      <c r="B305">
        <f>PLANURI!AY747</f>
        <v>3</v>
      </c>
      <c r="C305" t="str">
        <f>PLANURI!AZ747</f>
        <v/>
      </c>
      <c r="D305" t="str">
        <f>PLANURI!BA747</f>
        <v/>
      </c>
      <c r="E305" t="str">
        <f>PLANURI!BB747</f>
        <v/>
      </c>
      <c r="F305" t="str">
        <f>PLANURI!BC747</f>
        <v/>
      </c>
      <c r="G305" t="str">
        <f>PLANURI!BD747</f>
        <v/>
      </c>
      <c r="H305" t="str">
        <f>PLANURI!BE747</f>
        <v/>
      </c>
      <c r="I305" t="str">
        <f>PLANURI!BF747</f>
        <v/>
      </c>
      <c r="J305" t="str">
        <f>PLANURI!BG747</f>
        <v/>
      </c>
      <c r="K305" t="str">
        <f>PLANURI!BH747</f>
        <v/>
      </c>
      <c r="L305" t="str">
        <f>PLANURI!BI747</f>
        <v/>
      </c>
      <c r="M305" t="str">
        <f>PLANURI!BJ747</f>
        <v/>
      </c>
      <c r="N305">
        <f>PLANURI!BK747</f>
        <v>0</v>
      </c>
      <c r="O305">
        <f>PLANURI!BL747</f>
        <v>0</v>
      </c>
      <c r="P305">
        <f>PLANURI!BM747</f>
        <v>0</v>
      </c>
      <c r="Q305">
        <f>PLANURI!BN747</f>
        <v>0</v>
      </c>
      <c r="R305">
        <f>PLANURI!BO747</f>
        <v>0</v>
      </c>
      <c r="S305">
        <f>PLANURI!BP747</f>
        <v>0</v>
      </c>
      <c r="T305" t="str">
        <f>PLANURI!BQ747</f>
        <v/>
      </c>
      <c r="U305" t="str">
        <f>PLANURI!BR747</f>
        <v/>
      </c>
      <c r="V305" t="str">
        <f>PLANURI!BS747</f>
        <v/>
      </c>
      <c r="W305" t="str">
        <f>PLANURI!BT747</f>
        <v/>
      </c>
      <c r="X305" t="str">
        <f>PLANURI!BU747</f>
        <v/>
      </c>
      <c r="Y305" t="str">
        <f>PLANURI!BV747</f>
        <v/>
      </c>
      <c r="Z305" t="str">
        <f>PLANURI!A$4</f>
        <v>Facultatea AUTOMATICĂ ȘI CALCULATOARE</v>
      </c>
      <c r="AA305" t="str">
        <f>PLANURI!H$6</f>
        <v>ŞTIINŢE INGINEREŞTI</v>
      </c>
      <c r="AB305">
        <f>PLANURI!C$12</f>
        <v>220</v>
      </c>
      <c r="AC305" t="str">
        <f>PLANURI!H$9</f>
        <v>AUTOMATICĂ ȘI INFORMATICĂ APLICATĂ</v>
      </c>
      <c r="AD305">
        <f>PLANURI!A$12</f>
        <v>20</v>
      </c>
      <c r="AE305">
        <f>PLANURI!B$12</f>
        <v>60</v>
      </c>
      <c r="AF305">
        <f>PLANURI!D$12</f>
        <v>10</v>
      </c>
      <c r="AG305" t="str">
        <f>PLANURI!BW747</f>
        <v/>
      </c>
    </row>
    <row r="306" spans="1:33" x14ac:dyDescent="0.25">
      <c r="A306" t="str">
        <f>PLANURI!AX748</f>
        <v/>
      </c>
      <c r="B306">
        <f>PLANURI!AY748</f>
        <v>4</v>
      </c>
      <c r="C306" t="str">
        <f>PLANURI!AZ748</f>
        <v/>
      </c>
      <c r="D306" t="str">
        <f>PLANURI!BA748</f>
        <v/>
      </c>
      <c r="E306" t="str">
        <f>PLANURI!BB748</f>
        <v/>
      </c>
      <c r="F306" t="str">
        <f>PLANURI!BC748</f>
        <v/>
      </c>
      <c r="G306" t="str">
        <f>PLANURI!BD748</f>
        <v/>
      </c>
      <c r="H306">
        <f>PLANURI!WL748</f>
        <v>0</v>
      </c>
      <c r="I306" t="str">
        <f>PLANURI!BF748</f>
        <v/>
      </c>
      <c r="J306" t="str">
        <f>PLANURI!BG748</f>
        <v/>
      </c>
      <c r="K306" t="str">
        <f>PLANURI!BH748</f>
        <v/>
      </c>
      <c r="L306" t="str">
        <f>PLANURI!BI748</f>
        <v/>
      </c>
      <c r="M306" t="str">
        <f>PLANURI!BJ748</f>
        <v/>
      </c>
      <c r="N306">
        <f>PLANURI!BK748</f>
        <v>0</v>
      </c>
      <c r="O306">
        <f>PLANURI!BL748</f>
        <v>0</v>
      </c>
      <c r="P306">
        <f>PLANURI!BM748</f>
        <v>0</v>
      </c>
      <c r="Q306">
        <f>PLANURI!BN748</f>
        <v>0</v>
      </c>
      <c r="R306">
        <f>PLANURI!BO748</f>
        <v>0</v>
      </c>
      <c r="S306">
        <f>PLANURI!BP748</f>
        <v>0</v>
      </c>
      <c r="T306" t="str">
        <f>PLANURI!BQ748</f>
        <v/>
      </c>
      <c r="U306" t="str">
        <f>PLANURI!BR748</f>
        <v/>
      </c>
      <c r="V306" t="str">
        <f>PLANURI!BS748</f>
        <v/>
      </c>
      <c r="W306" t="str">
        <f>PLANURI!BT748</f>
        <v/>
      </c>
      <c r="X306" t="str">
        <f>PLANURI!BU748</f>
        <v/>
      </c>
      <c r="Y306" t="str">
        <f>PLANURI!BV748</f>
        <v/>
      </c>
      <c r="Z306" t="str">
        <f>PLANURI!A$4</f>
        <v>Facultatea AUTOMATICĂ ȘI CALCULATOARE</v>
      </c>
      <c r="AA306" t="str">
        <f>PLANURI!H$6</f>
        <v>ŞTIINŢE INGINEREŞTI</v>
      </c>
      <c r="AB306">
        <f>PLANURI!C$12</f>
        <v>220</v>
      </c>
      <c r="AC306" t="str">
        <f>PLANURI!H$9</f>
        <v>AUTOMATICĂ ȘI INFORMATICĂ APLICATĂ</v>
      </c>
      <c r="AD306">
        <f>PLANURI!A$12</f>
        <v>20</v>
      </c>
      <c r="AE306">
        <f>PLANURI!B$12</f>
        <v>60</v>
      </c>
      <c r="AF306">
        <f>PLANURI!D$12</f>
        <v>10</v>
      </c>
      <c r="AG306" t="str">
        <f>PLANURI!BW748</f>
        <v/>
      </c>
    </row>
    <row r="307" spans="1:33" x14ac:dyDescent="0.25">
      <c r="A307">
        <f>PLANURI!AX749</f>
        <v>0</v>
      </c>
      <c r="B307">
        <f>PLANURI!AY749</f>
        <v>0</v>
      </c>
      <c r="C307">
        <f>PLANURI!AZ749</f>
        <v>0</v>
      </c>
      <c r="D307">
        <f>PLANURI!BA749</f>
        <v>0</v>
      </c>
      <c r="E307">
        <f>PLANURI!BB749</f>
        <v>0</v>
      </c>
      <c r="F307">
        <f>PLANURI!BC749</f>
        <v>0</v>
      </c>
      <c r="G307">
        <f>PLANURI!BD749</f>
        <v>0</v>
      </c>
      <c r="H307">
        <f>PLANURI!BE749</f>
        <v>0</v>
      </c>
      <c r="I307">
        <f>PLANURI!BF749</f>
        <v>0</v>
      </c>
      <c r="J307">
        <f>PLANURI!BG749</f>
        <v>0</v>
      </c>
      <c r="K307">
        <f>PLANURI!BH749</f>
        <v>0</v>
      </c>
      <c r="L307">
        <f>PLANURI!BI749</f>
        <v>0</v>
      </c>
      <c r="M307">
        <f>PLANURI!BJ749</f>
        <v>0</v>
      </c>
      <c r="N307">
        <f>PLANURI!BK749</f>
        <v>0</v>
      </c>
      <c r="O307">
        <f>PLANURI!BL749</f>
        <v>0</v>
      </c>
      <c r="P307">
        <f>PLANURI!BM749</f>
        <v>0</v>
      </c>
      <c r="Q307">
        <f>PLANURI!BN749</f>
        <v>0</v>
      </c>
      <c r="R307">
        <f>PLANURI!BO749</f>
        <v>0</v>
      </c>
      <c r="S307">
        <f>PLANURI!BP749</f>
        <v>0</v>
      </c>
      <c r="T307">
        <f>PLANURI!BQ749</f>
        <v>0</v>
      </c>
      <c r="U307">
        <f>PLANURI!BR749</f>
        <v>0</v>
      </c>
      <c r="V307">
        <f>PLANURI!BS749</f>
        <v>0</v>
      </c>
      <c r="W307">
        <f>PLANURI!BT749</f>
        <v>0</v>
      </c>
      <c r="X307">
        <f>PLANURI!BU749</f>
        <v>0</v>
      </c>
      <c r="Y307">
        <f>PLANURI!BV749</f>
        <v>0</v>
      </c>
      <c r="Z307" t="str">
        <f>PLANURI!A$4</f>
        <v>Facultatea AUTOMATICĂ ȘI CALCULATOARE</v>
      </c>
      <c r="AA307" t="str">
        <f>PLANURI!H$6</f>
        <v>ŞTIINŢE INGINEREŞTI</v>
      </c>
      <c r="AB307">
        <f>PLANURI!C$12</f>
        <v>220</v>
      </c>
      <c r="AC307" t="str">
        <f>PLANURI!H$9</f>
        <v>AUTOMATICĂ ȘI INFORMATICĂ APLICATĂ</v>
      </c>
      <c r="AD307">
        <f>PLANURI!A$12</f>
        <v>20</v>
      </c>
      <c r="AE307">
        <f>PLANURI!B$12</f>
        <v>60</v>
      </c>
      <c r="AF307">
        <f>PLANURI!D$12</f>
        <v>10</v>
      </c>
      <c r="AG307" t="str">
        <f>PLANURI!BW749</f>
        <v/>
      </c>
    </row>
    <row r="308" spans="1:33" x14ac:dyDescent="0.25">
      <c r="A308">
        <f>PLANURI!AX750</f>
        <v>0</v>
      </c>
      <c r="B308">
        <f>PLANURI!AY750</f>
        <v>0</v>
      </c>
      <c r="C308">
        <f>PLANURI!AZ750</f>
        <v>0</v>
      </c>
      <c r="D308">
        <f>PLANURI!BA750</f>
        <v>0</v>
      </c>
      <c r="E308">
        <f>PLANURI!BB750</f>
        <v>0</v>
      </c>
      <c r="F308">
        <f>PLANURI!BC750</f>
        <v>0</v>
      </c>
      <c r="G308">
        <f>PLANURI!BD750</f>
        <v>0</v>
      </c>
      <c r="H308">
        <f>PLANURI!WL750</f>
        <v>0</v>
      </c>
      <c r="I308">
        <f>PLANURI!BF750</f>
        <v>0</v>
      </c>
      <c r="J308">
        <f>PLANURI!BG750</f>
        <v>0</v>
      </c>
      <c r="K308">
        <f>PLANURI!BH750</f>
        <v>0</v>
      </c>
      <c r="L308">
        <f>PLANURI!BI750</f>
        <v>0</v>
      </c>
      <c r="M308">
        <f>PLANURI!BJ750</f>
        <v>0</v>
      </c>
      <c r="N308">
        <f>PLANURI!BK750</f>
        <v>0</v>
      </c>
      <c r="O308">
        <f>PLANURI!BL750</f>
        <v>0</v>
      </c>
      <c r="P308">
        <f>PLANURI!BM750</f>
        <v>0</v>
      </c>
      <c r="Q308">
        <f>PLANURI!BN750</f>
        <v>0</v>
      </c>
      <c r="R308">
        <f>PLANURI!BO750</f>
        <v>0</v>
      </c>
      <c r="S308">
        <f>PLANURI!BP750</f>
        <v>0</v>
      </c>
      <c r="T308">
        <f>PLANURI!BQ750</f>
        <v>0</v>
      </c>
      <c r="U308">
        <f>PLANURI!BR750</f>
        <v>0</v>
      </c>
      <c r="V308">
        <f>PLANURI!BS750</f>
        <v>0</v>
      </c>
      <c r="W308">
        <f>PLANURI!BT750</f>
        <v>0</v>
      </c>
      <c r="X308">
        <f>PLANURI!BU750</f>
        <v>0</v>
      </c>
      <c r="Y308">
        <f>PLANURI!BV750</f>
        <v>0</v>
      </c>
      <c r="Z308" t="str">
        <f>PLANURI!A$4</f>
        <v>Facultatea AUTOMATICĂ ȘI CALCULATOARE</v>
      </c>
      <c r="AA308" t="str">
        <f>PLANURI!H$6</f>
        <v>ŞTIINŢE INGINEREŞTI</v>
      </c>
      <c r="AB308">
        <f>PLANURI!C$12</f>
        <v>220</v>
      </c>
      <c r="AC308" t="str">
        <f>PLANURI!H$9</f>
        <v>AUTOMATICĂ ȘI INFORMATICĂ APLICATĂ</v>
      </c>
      <c r="AD308">
        <f>PLANURI!A$12</f>
        <v>20</v>
      </c>
      <c r="AE308">
        <f>PLANURI!B$12</f>
        <v>60</v>
      </c>
      <c r="AF308">
        <f>PLANURI!D$12</f>
        <v>10</v>
      </c>
      <c r="AG308" t="str">
        <f>PLANURI!BW750</f>
        <v/>
      </c>
    </row>
    <row r="309" spans="1:33" x14ac:dyDescent="0.25">
      <c r="A309" t="str">
        <f>PLANURI!AX751</f>
        <v>Practica</v>
      </c>
      <c r="B309">
        <f>PLANURI!AY751</f>
        <v>0</v>
      </c>
      <c r="C309">
        <f>PLANURI!AZ751</f>
        <v>0</v>
      </c>
      <c r="D309">
        <f>PLANURI!BA751</f>
        <v>0</v>
      </c>
      <c r="E309">
        <f>PLANURI!BB751</f>
        <v>0</v>
      </c>
      <c r="F309">
        <f>PLANURI!BC751</f>
        <v>0</v>
      </c>
      <c r="G309">
        <f>PLANURI!BD751</f>
        <v>0</v>
      </c>
      <c r="H309">
        <f>PLANURI!BE751</f>
        <v>0</v>
      </c>
      <c r="I309">
        <f>PLANURI!BF751</f>
        <v>0</v>
      </c>
      <c r="J309">
        <f>PLANURI!BG751</f>
        <v>0</v>
      </c>
      <c r="K309">
        <f>PLANURI!BH751</f>
        <v>0</v>
      </c>
      <c r="L309">
        <f>PLANURI!BI751</f>
        <v>0</v>
      </c>
      <c r="M309">
        <f>PLANURI!BJ751</f>
        <v>0</v>
      </c>
      <c r="N309">
        <f>PLANURI!BK751</f>
        <v>0</v>
      </c>
      <c r="O309">
        <f>PLANURI!BL751</f>
        <v>0</v>
      </c>
      <c r="P309">
        <f>PLANURI!BM751</f>
        <v>0</v>
      </c>
      <c r="Q309">
        <f>PLANURI!BN751</f>
        <v>0</v>
      </c>
      <c r="R309">
        <f>PLANURI!BO751</f>
        <v>0</v>
      </c>
      <c r="S309">
        <f>PLANURI!BP751</f>
        <v>0</v>
      </c>
      <c r="T309">
        <f>PLANURI!BQ751</f>
        <v>0</v>
      </c>
      <c r="U309">
        <f>PLANURI!BR751</f>
        <v>0</v>
      </c>
      <c r="V309">
        <f>PLANURI!BS751</f>
        <v>0</v>
      </c>
      <c r="W309">
        <f>PLANURI!BT751</f>
        <v>0</v>
      </c>
      <c r="X309">
        <f>PLANURI!BU751</f>
        <v>0</v>
      </c>
      <c r="Y309">
        <f>PLANURI!BV751</f>
        <v>0</v>
      </c>
      <c r="Z309" t="str">
        <f>PLANURI!A$4</f>
        <v>Facultatea AUTOMATICĂ ȘI CALCULATOARE</v>
      </c>
      <c r="AA309" t="str">
        <f>PLANURI!H$6</f>
        <v>ŞTIINŢE INGINEREŞTI</v>
      </c>
      <c r="AB309">
        <f>PLANURI!C$12</f>
        <v>220</v>
      </c>
      <c r="AC309" t="str">
        <f>PLANURI!H$9</f>
        <v>AUTOMATICĂ ȘI INFORMATICĂ APLICATĂ</v>
      </c>
      <c r="AD309">
        <f>PLANURI!A$12</f>
        <v>20</v>
      </c>
      <c r="AE309">
        <f>PLANURI!B$12</f>
        <v>60</v>
      </c>
      <c r="AF309">
        <f>PLANURI!D$12</f>
        <v>10</v>
      </c>
      <c r="AG309" t="str">
        <f>PLANURI!BW751</f>
        <v/>
      </c>
    </row>
    <row r="310" spans="1:33" x14ac:dyDescent="0.25">
      <c r="A310" t="str">
        <f>PLANURI!AX752</f>
        <v>Semestrul 1</v>
      </c>
      <c r="B310">
        <f>PLANURI!AY752</f>
        <v>0</v>
      </c>
      <c r="C310">
        <f>PLANURI!AZ752</f>
        <v>0</v>
      </c>
      <c r="D310">
        <f>PLANURI!BA752</f>
        <v>0</v>
      </c>
      <c r="E310">
        <f>PLANURI!BB752</f>
        <v>0</v>
      </c>
      <c r="F310">
        <f>PLANURI!BC752</f>
        <v>0</v>
      </c>
      <c r="G310">
        <f>PLANURI!BD752</f>
        <v>0</v>
      </c>
      <c r="H310">
        <f>PLANURI!WL752</f>
        <v>0</v>
      </c>
      <c r="I310">
        <f>PLANURI!BF752</f>
        <v>0</v>
      </c>
      <c r="J310">
        <f>PLANURI!BG752</f>
        <v>0</v>
      </c>
      <c r="K310">
        <f>PLANURI!BH752</f>
        <v>0</v>
      </c>
      <c r="L310">
        <f>PLANURI!BI752</f>
        <v>0</v>
      </c>
      <c r="M310">
        <f>PLANURI!BJ752</f>
        <v>0</v>
      </c>
      <c r="N310">
        <f>PLANURI!BK752</f>
        <v>0</v>
      </c>
      <c r="O310">
        <f>PLANURI!BL752</f>
        <v>0</v>
      </c>
      <c r="P310">
        <f>PLANURI!BM752</f>
        <v>0</v>
      </c>
      <c r="Q310">
        <f>PLANURI!BN752</f>
        <v>0</v>
      </c>
      <c r="R310">
        <f>PLANURI!BO752</f>
        <v>0</v>
      </c>
      <c r="S310">
        <f>PLANURI!BP752</f>
        <v>0</v>
      </c>
      <c r="T310">
        <f>PLANURI!BQ752</f>
        <v>0</v>
      </c>
      <c r="U310">
        <f>PLANURI!BR752</f>
        <v>0</v>
      </c>
      <c r="V310">
        <f>PLANURI!BS752</f>
        <v>0</v>
      </c>
      <c r="W310">
        <f>PLANURI!BT752</f>
        <v>0</v>
      </c>
      <c r="X310">
        <f>PLANURI!BU752</f>
        <v>0</v>
      </c>
      <c r="Y310">
        <f>PLANURI!BV752</f>
        <v>0</v>
      </c>
      <c r="Z310" t="str">
        <f>PLANURI!A$4</f>
        <v>Facultatea AUTOMATICĂ ȘI CALCULATOARE</v>
      </c>
      <c r="AA310" t="str">
        <f>PLANURI!H$6</f>
        <v>ŞTIINŢE INGINEREŞTI</v>
      </c>
      <c r="AB310">
        <f>PLANURI!C$12</f>
        <v>220</v>
      </c>
      <c r="AC310" t="str">
        <f>PLANURI!H$9</f>
        <v>AUTOMATICĂ ȘI INFORMATICĂ APLICATĂ</v>
      </c>
      <c r="AD310">
        <f>PLANURI!A$12</f>
        <v>20</v>
      </c>
      <c r="AE310">
        <f>PLANURI!B$12</f>
        <v>60</v>
      </c>
      <c r="AF310">
        <f>PLANURI!D$12</f>
        <v>10</v>
      </c>
      <c r="AG310" t="str">
        <f>PLANURI!BW752</f>
        <v/>
      </c>
    </row>
    <row r="311" spans="1:33" x14ac:dyDescent="0.25">
      <c r="A311" t="str">
        <f>PLANURI!AX753</f>
        <v>codDisciplina</v>
      </c>
      <c r="B311" t="str">
        <f>PLANURI!AY753</f>
        <v>ID</v>
      </c>
      <c r="C311" t="str">
        <f>PLANURI!AZ753</f>
        <v>Disciplina</v>
      </c>
      <c r="D311" t="str">
        <f>PLANURI!BA753</f>
        <v>An</v>
      </c>
      <c r="E311" t="str">
        <f>PLANURI!BB753</f>
        <v>Sem</v>
      </c>
      <c r="F311" t="str">
        <f>PLANURI!BC753</f>
        <v>Tip Ev</v>
      </c>
      <c r="G311" t="str">
        <f>PLANURI!BD753</f>
        <v>Regim Disc</v>
      </c>
      <c r="H311" t="str">
        <f>PLANURI!BE753</f>
        <v>C/sapt</v>
      </c>
      <c r="I311" t="str">
        <f>PLANURI!BF753</f>
        <v>S/L/P/sapt</v>
      </c>
      <c r="J311" t="str">
        <f>PLANURI!BG753</f>
        <v>Total ore integral/sapt</v>
      </c>
      <c r="K311" t="str">
        <f>PLANURI!BH753</f>
        <v>C/sem</v>
      </c>
      <c r="L311" t="str">
        <f>PLANURI!BI753</f>
        <v>S/L/P/sem</v>
      </c>
      <c r="M311" t="str">
        <f>PLANURI!BJ753</f>
        <v>Total ore integral /sem</v>
      </c>
      <c r="N311" t="str">
        <f>PLANURI!BK753</f>
        <v>Practica/sapt</v>
      </c>
      <c r="O311" t="str">
        <f>PLANURI!BL753</f>
        <v>Elab proiect/sapt</v>
      </c>
      <c r="P311" t="str">
        <f>PLANURI!BM753</f>
        <v>Total ore partial /sapt</v>
      </c>
      <c r="Q311" t="str">
        <f>PLANURI!BN753</f>
        <v>Practica/sem</v>
      </c>
      <c r="R311" t="str">
        <f>PLANURI!BO753</f>
        <v>Elab proiect/sem</v>
      </c>
      <c r="S311" t="str">
        <f>PLANURI!BP753</f>
        <v>Total ore partial /sem</v>
      </c>
      <c r="T311" t="str">
        <f>PLANURI!BQ753</f>
        <v>VPI/sapt</v>
      </c>
      <c r="U311" t="str">
        <f>PLANURI!BR753</f>
        <v>VPI/sem</v>
      </c>
      <c r="V311" t="str">
        <f>PLANURI!BS753</f>
        <v>Nr credite</v>
      </c>
      <c r="W311" t="str">
        <f>PLANURI!BT753</f>
        <v>Categorie formativa</v>
      </c>
      <c r="X311" t="str">
        <f>PLANURI!BU753</f>
        <v>Total ore/sapt</v>
      </c>
      <c r="Y311" t="str">
        <f>PLANURI!BV753</f>
        <v>Total ore/sem</v>
      </c>
      <c r="Z311" t="str">
        <f>PLANURI!A$4</f>
        <v>Facultatea AUTOMATICĂ ȘI CALCULATOARE</v>
      </c>
      <c r="AA311" t="str">
        <f>PLANURI!H$6</f>
        <v>ŞTIINŢE INGINEREŞTI</v>
      </c>
      <c r="AB311">
        <f>PLANURI!C$12</f>
        <v>220</v>
      </c>
      <c r="AC311" t="str">
        <f>PLANURI!H$9</f>
        <v>AUTOMATICĂ ȘI INFORMATICĂ APLICATĂ</v>
      </c>
      <c r="AD311">
        <f>PLANURI!A$12</f>
        <v>20</v>
      </c>
      <c r="AE311">
        <f>PLANURI!B$12</f>
        <v>60</v>
      </c>
      <c r="AF311">
        <f>PLANURI!D$12</f>
        <v>10</v>
      </c>
      <c r="AG311" t="e">
        <f>PLANURI!BW753</f>
        <v>#VALUE!</v>
      </c>
    </row>
    <row r="312" spans="1:33" x14ac:dyDescent="0.25">
      <c r="A312" t="str">
        <f>PLANURI!AX754</f>
        <v/>
      </c>
      <c r="B312">
        <f>PLANURI!AY754</f>
        <v>1</v>
      </c>
      <c r="C312" t="str">
        <f>PLANURI!AZ754</f>
        <v/>
      </c>
      <c r="D312" t="str">
        <f>PLANURI!BA754</f>
        <v/>
      </c>
      <c r="E312" t="str">
        <f>PLANURI!BB754</f>
        <v/>
      </c>
      <c r="F312" t="str">
        <f>PLANURI!BC754</f>
        <v/>
      </c>
      <c r="G312" t="str">
        <f>PLANURI!BD754</f>
        <v/>
      </c>
      <c r="H312">
        <f>PLANURI!WL754</f>
        <v>0</v>
      </c>
      <c r="I312">
        <f>PLANURI!BF754</f>
        <v>0</v>
      </c>
      <c r="J312">
        <f>PLANURI!BG754</f>
        <v>0</v>
      </c>
      <c r="K312">
        <f>PLANURI!BH754</f>
        <v>0</v>
      </c>
      <c r="L312">
        <f>PLANURI!BI754</f>
        <v>0</v>
      </c>
      <c r="M312">
        <f>PLANURI!BJ754</f>
        <v>0</v>
      </c>
      <c r="N312">
        <f>PLANURI!BK754</f>
        <v>0</v>
      </c>
      <c r="O312">
        <f>PLANURI!BL754</f>
        <v>0</v>
      </c>
      <c r="P312">
        <f>PLANURI!BM754</f>
        <v>0</v>
      </c>
      <c r="Q312" t="str">
        <f>PLANURI!BN754</f>
        <v>0</v>
      </c>
      <c r="R312">
        <f>PLANURI!BO754</f>
        <v>0</v>
      </c>
      <c r="S312">
        <f>PLANURI!BP754</f>
        <v>0</v>
      </c>
      <c r="T312" t="str">
        <f>PLANURI!BQ754</f>
        <v/>
      </c>
      <c r="U312" t="str">
        <f>PLANURI!BR754</f>
        <v/>
      </c>
      <c r="V312" t="str">
        <f>PLANURI!BS754</f>
        <v/>
      </c>
      <c r="W312" t="str">
        <f>PLANURI!BT754</f>
        <v/>
      </c>
      <c r="X312" t="str">
        <f>PLANURI!BU754</f>
        <v/>
      </c>
      <c r="Y312" t="str">
        <f>PLANURI!BV754</f>
        <v/>
      </c>
      <c r="Z312" t="str">
        <f>PLANURI!A$4</f>
        <v>Facultatea AUTOMATICĂ ȘI CALCULATOARE</v>
      </c>
      <c r="AA312" t="str">
        <f>PLANURI!H$6</f>
        <v>ŞTIINŢE INGINEREŞTI</v>
      </c>
      <c r="AB312">
        <f>PLANURI!C$12</f>
        <v>220</v>
      </c>
      <c r="AC312" t="str">
        <f>PLANURI!H$9</f>
        <v>AUTOMATICĂ ȘI INFORMATICĂ APLICATĂ</v>
      </c>
      <c r="AD312">
        <f>PLANURI!A$12</f>
        <v>20</v>
      </c>
      <c r="AE312">
        <f>PLANURI!B$12</f>
        <v>60</v>
      </c>
      <c r="AF312">
        <f>PLANURI!D$12</f>
        <v>10</v>
      </c>
      <c r="AG312" t="str">
        <f>PLANURI!BW754</f>
        <v/>
      </c>
    </row>
    <row r="313" spans="1:33" x14ac:dyDescent="0.25">
      <c r="A313" t="str">
        <f>PLANURI!AX755</f>
        <v/>
      </c>
      <c r="B313">
        <f>PLANURI!AY755</f>
        <v>2</v>
      </c>
      <c r="C313" t="str">
        <f>PLANURI!AZ755</f>
        <v/>
      </c>
      <c r="D313" t="str">
        <f>PLANURI!BA755</f>
        <v/>
      </c>
      <c r="E313" t="str">
        <f>PLANURI!BB755</f>
        <v/>
      </c>
      <c r="F313" t="str">
        <f>PLANURI!BC755</f>
        <v/>
      </c>
      <c r="G313" t="str">
        <f>PLANURI!BD755</f>
        <v/>
      </c>
      <c r="H313">
        <f>PLANURI!BE755</f>
        <v>0</v>
      </c>
      <c r="I313">
        <f>PLANURI!BF755</f>
        <v>0</v>
      </c>
      <c r="J313">
        <f>PLANURI!BG755</f>
        <v>0</v>
      </c>
      <c r="K313">
        <f>PLANURI!BH755</f>
        <v>0</v>
      </c>
      <c r="L313">
        <f>PLANURI!BI755</f>
        <v>0</v>
      </c>
      <c r="M313">
        <f>PLANURI!BJ755</f>
        <v>0</v>
      </c>
      <c r="N313" t="e">
        <f>PLANURI!BK755</f>
        <v>#VALUE!</v>
      </c>
      <c r="O313">
        <f>PLANURI!BL755</f>
        <v>0</v>
      </c>
      <c r="P313" t="e">
        <f>PLANURI!BM755</f>
        <v>#VALUE!</v>
      </c>
      <c r="Q313" t="str">
        <f>PLANURI!BN755</f>
        <v/>
      </c>
      <c r="R313">
        <f>PLANURI!BO755</f>
        <v>0</v>
      </c>
      <c r="S313" t="e">
        <f>PLANURI!BP755</f>
        <v>#VALUE!</v>
      </c>
      <c r="T313" t="str">
        <f>PLANURI!BQ755</f>
        <v/>
      </c>
      <c r="U313" t="str">
        <f>PLANURI!BR755</f>
        <v/>
      </c>
      <c r="V313" t="str">
        <f>PLANURI!BS755</f>
        <v/>
      </c>
      <c r="W313" t="str">
        <f>PLANURI!BT755</f>
        <v/>
      </c>
      <c r="X313" t="str">
        <f>PLANURI!BU755</f>
        <v/>
      </c>
      <c r="Y313" t="str">
        <f>PLANURI!BV755</f>
        <v/>
      </c>
      <c r="Z313" t="str">
        <f>PLANURI!A$4</f>
        <v>Facultatea AUTOMATICĂ ȘI CALCULATOARE</v>
      </c>
      <c r="AA313" t="str">
        <f>PLANURI!H$6</f>
        <v>ŞTIINŢE INGINEREŞTI</v>
      </c>
      <c r="AB313">
        <f>PLANURI!C$12</f>
        <v>220</v>
      </c>
      <c r="AC313" t="str">
        <f>PLANURI!H$9</f>
        <v>AUTOMATICĂ ȘI INFORMATICĂ APLICATĂ</v>
      </c>
      <c r="AD313">
        <f>PLANURI!A$12</f>
        <v>20</v>
      </c>
      <c r="AE313">
        <f>PLANURI!B$12</f>
        <v>60</v>
      </c>
      <c r="AF313">
        <f>PLANURI!D$12</f>
        <v>10</v>
      </c>
      <c r="AG313" t="str">
        <f>PLANURI!BW755</f>
        <v/>
      </c>
    </row>
    <row r="314" spans="1:33" x14ac:dyDescent="0.25">
      <c r="A314" t="str">
        <f>PLANURI!AX756</f>
        <v/>
      </c>
      <c r="B314">
        <f>PLANURI!AY756</f>
        <v>3</v>
      </c>
      <c r="C314" t="str">
        <f>PLANURI!AZ756</f>
        <v/>
      </c>
      <c r="D314" t="str">
        <f>PLANURI!BA756</f>
        <v/>
      </c>
      <c r="E314" t="str">
        <f>PLANURI!BB756</f>
        <v/>
      </c>
      <c r="F314" t="str">
        <f>PLANURI!BC756</f>
        <v/>
      </c>
      <c r="G314" t="str">
        <f>PLANURI!BD756</f>
        <v/>
      </c>
      <c r="H314">
        <f>PLANURI!WL756</f>
        <v>0</v>
      </c>
      <c r="I314">
        <f>PLANURI!BF756</f>
        <v>0</v>
      </c>
      <c r="J314">
        <f>PLANURI!BG756</f>
        <v>0</v>
      </c>
      <c r="K314">
        <f>PLANURI!BH756</f>
        <v>0</v>
      </c>
      <c r="L314">
        <f>PLANURI!BI756</f>
        <v>0</v>
      </c>
      <c r="M314">
        <f>PLANURI!BJ756</f>
        <v>0</v>
      </c>
      <c r="N314" t="e">
        <f>PLANURI!BK756</f>
        <v>#VALUE!</v>
      </c>
      <c r="O314">
        <f>PLANURI!BL756</f>
        <v>0</v>
      </c>
      <c r="P314" t="e">
        <f>PLANURI!BM756</f>
        <v>#VALUE!</v>
      </c>
      <c r="Q314" t="str">
        <f>PLANURI!BN756</f>
        <v/>
      </c>
      <c r="R314">
        <f>PLANURI!BO756</f>
        <v>0</v>
      </c>
      <c r="S314" t="e">
        <f>PLANURI!BP756</f>
        <v>#VALUE!</v>
      </c>
      <c r="T314" t="str">
        <f>PLANURI!BQ756</f>
        <v/>
      </c>
      <c r="U314" t="str">
        <f>PLANURI!BR756</f>
        <v/>
      </c>
      <c r="V314" t="str">
        <f>PLANURI!BS756</f>
        <v/>
      </c>
      <c r="W314" t="str">
        <f>PLANURI!BT756</f>
        <v/>
      </c>
      <c r="X314" t="str">
        <f>PLANURI!BU756</f>
        <v/>
      </c>
      <c r="Y314" t="str">
        <f>PLANURI!BV756</f>
        <v/>
      </c>
      <c r="Z314" t="str">
        <f>PLANURI!A$4</f>
        <v>Facultatea AUTOMATICĂ ȘI CALCULATOARE</v>
      </c>
      <c r="AA314" t="str">
        <f>PLANURI!H$6</f>
        <v>ŞTIINŢE INGINEREŞTI</v>
      </c>
      <c r="AB314">
        <f>PLANURI!C$12</f>
        <v>220</v>
      </c>
      <c r="AC314" t="str">
        <f>PLANURI!H$9</f>
        <v>AUTOMATICĂ ȘI INFORMATICĂ APLICATĂ</v>
      </c>
      <c r="AD314">
        <f>PLANURI!A$12</f>
        <v>20</v>
      </c>
      <c r="AE314">
        <f>PLANURI!B$12</f>
        <v>60</v>
      </c>
      <c r="AF314">
        <f>PLANURI!D$12</f>
        <v>10</v>
      </c>
      <c r="AG314" t="str">
        <f>PLANURI!BW756</f>
        <v/>
      </c>
    </row>
    <row r="315" spans="1:33" x14ac:dyDescent="0.25">
      <c r="A315" t="str">
        <f>PLANURI!AX757</f>
        <v/>
      </c>
      <c r="B315">
        <f>PLANURI!AY757</f>
        <v>4</v>
      </c>
      <c r="C315" t="str">
        <f>PLANURI!AZ757</f>
        <v/>
      </c>
      <c r="D315" t="str">
        <f>PLANURI!BA757</f>
        <v/>
      </c>
      <c r="E315" t="str">
        <f>PLANURI!BB757</f>
        <v/>
      </c>
      <c r="F315" t="str">
        <f>PLANURI!BC757</f>
        <v/>
      </c>
      <c r="G315" t="str">
        <f>PLANURI!BD757</f>
        <v/>
      </c>
      <c r="H315">
        <f>PLANURI!BE757</f>
        <v>0</v>
      </c>
      <c r="I315">
        <f>PLANURI!BF757</f>
        <v>0</v>
      </c>
      <c r="J315">
        <f>PLANURI!BG757</f>
        <v>0</v>
      </c>
      <c r="K315">
        <f>PLANURI!BH757</f>
        <v>0</v>
      </c>
      <c r="L315">
        <f>PLANURI!BI757</f>
        <v>0</v>
      </c>
      <c r="M315">
        <f>PLANURI!BJ757</f>
        <v>0</v>
      </c>
      <c r="N315" t="e">
        <f>PLANURI!BK757</f>
        <v>#VALUE!</v>
      </c>
      <c r="O315">
        <f>PLANURI!BL757</f>
        <v>0</v>
      </c>
      <c r="P315" t="e">
        <f>PLANURI!BM757</f>
        <v>#VALUE!</v>
      </c>
      <c r="Q315" t="str">
        <f>PLANURI!BN757</f>
        <v/>
      </c>
      <c r="R315">
        <f>PLANURI!BO757</f>
        <v>0</v>
      </c>
      <c r="S315" t="e">
        <f>PLANURI!BP757</f>
        <v>#VALUE!</v>
      </c>
      <c r="T315" t="str">
        <f>PLANURI!BQ757</f>
        <v/>
      </c>
      <c r="U315" t="str">
        <f>PLANURI!BR757</f>
        <v/>
      </c>
      <c r="V315" t="str">
        <f>PLANURI!BS757</f>
        <v/>
      </c>
      <c r="W315" t="str">
        <f>PLANURI!BT757</f>
        <v/>
      </c>
      <c r="X315" t="str">
        <f>PLANURI!BU757</f>
        <v/>
      </c>
      <c r="Y315" t="str">
        <f>PLANURI!BV757</f>
        <v/>
      </c>
      <c r="Z315" t="str">
        <f>PLANURI!A$4</f>
        <v>Facultatea AUTOMATICĂ ȘI CALCULATOARE</v>
      </c>
      <c r="AA315" t="str">
        <f>PLANURI!H$6</f>
        <v>ŞTIINŢE INGINEREŞTI</v>
      </c>
      <c r="AB315">
        <f>PLANURI!C$12</f>
        <v>220</v>
      </c>
      <c r="AC315" t="str">
        <f>PLANURI!H$9</f>
        <v>AUTOMATICĂ ȘI INFORMATICĂ APLICATĂ</v>
      </c>
      <c r="AD315">
        <f>PLANURI!A$12</f>
        <v>20</v>
      </c>
      <c r="AE315">
        <f>PLANURI!B$12</f>
        <v>60</v>
      </c>
      <c r="AF315">
        <f>PLANURI!D$12</f>
        <v>10</v>
      </c>
      <c r="AG315" t="str">
        <f>PLANURI!BW757</f>
        <v/>
      </c>
    </row>
    <row r="316" spans="1:33" x14ac:dyDescent="0.25">
      <c r="A316" t="str">
        <f>PLANURI!AX758</f>
        <v/>
      </c>
      <c r="B316">
        <f>PLANURI!AY758</f>
        <v>5</v>
      </c>
      <c r="C316" t="str">
        <f>PLANURI!AZ758</f>
        <v/>
      </c>
      <c r="D316" t="str">
        <f>PLANURI!BA758</f>
        <v/>
      </c>
      <c r="E316" t="str">
        <f>PLANURI!BB758</f>
        <v/>
      </c>
      <c r="F316" t="str">
        <f>PLANURI!BC758</f>
        <v/>
      </c>
      <c r="G316" t="str">
        <f>PLANURI!BD758</f>
        <v/>
      </c>
      <c r="H316">
        <f>PLANURI!WL758</f>
        <v>0</v>
      </c>
      <c r="I316">
        <f>PLANURI!BF758</f>
        <v>0</v>
      </c>
      <c r="J316">
        <f>PLANURI!BG758</f>
        <v>0</v>
      </c>
      <c r="K316">
        <f>PLANURI!BH758</f>
        <v>0</v>
      </c>
      <c r="L316">
        <f>PLANURI!BI758</f>
        <v>0</v>
      </c>
      <c r="M316">
        <f>PLANURI!BJ758</f>
        <v>0</v>
      </c>
      <c r="N316" t="e">
        <f>PLANURI!BK758</f>
        <v>#VALUE!</v>
      </c>
      <c r="O316">
        <f>PLANURI!BL758</f>
        <v>0</v>
      </c>
      <c r="P316" t="e">
        <f>PLANURI!BM758</f>
        <v>#VALUE!</v>
      </c>
      <c r="Q316" t="str">
        <f>PLANURI!BN758</f>
        <v/>
      </c>
      <c r="R316">
        <f>PLANURI!BO758</f>
        <v>0</v>
      </c>
      <c r="S316" t="e">
        <f>PLANURI!BP758</f>
        <v>#VALUE!</v>
      </c>
      <c r="T316" t="str">
        <f>PLANURI!BQ758</f>
        <v/>
      </c>
      <c r="U316" t="str">
        <f>PLANURI!BR758</f>
        <v/>
      </c>
      <c r="V316" t="str">
        <f>PLANURI!BS758</f>
        <v/>
      </c>
      <c r="W316" t="str">
        <f>PLANURI!BT758</f>
        <v/>
      </c>
      <c r="X316" t="str">
        <f>PLANURI!BU758</f>
        <v/>
      </c>
      <c r="Y316" t="str">
        <f>PLANURI!BV758</f>
        <v/>
      </c>
      <c r="Z316" t="str">
        <f>PLANURI!A$4</f>
        <v>Facultatea AUTOMATICĂ ȘI CALCULATOARE</v>
      </c>
      <c r="AA316" t="str">
        <f>PLANURI!H$6</f>
        <v>ŞTIINŢE INGINEREŞTI</v>
      </c>
      <c r="AB316">
        <f>PLANURI!C$12</f>
        <v>220</v>
      </c>
      <c r="AC316" t="str">
        <f>PLANURI!H$9</f>
        <v>AUTOMATICĂ ȘI INFORMATICĂ APLICATĂ</v>
      </c>
      <c r="AD316">
        <f>PLANURI!A$12</f>
        <v>20</v>
      </c>
      <c r="AE316">
        <f>PLANURI!B$12</f>
        <v>60</v>
      </c>
      <c r="AF316">
        <f>PLANURI!D$12</f>
        <v>10</v>
      </c>
      <c r="AG316" t="str">
        <f>PLANURI!BW758</f>
        <v/>
      </c>
    </row>
    <row r="317" spans="1:33" x14ac:dyDescent="0.25">
      <c r="A317" t="str">
        <f>PLANURI!AX759</f>
        <v/>
      </c>
      <c r="B317">
        <f>PLANURI!AY759</f>
        <v>6</v>
      </c>
      <c r="C317" t="str">
        <f>PLANURI!AZ759</f>
        <v/>
      </c>
      <c r="D317" t="str">
        <f>PLANURI!BA759</f>
        <v/>
      </c>
      <c r="E317" t="str">
        <f>PLANURI!BB759</f>
        <v/>
      </c>
      <c r="F317" t="str">
        <f>PLANURI!BC759</f>
        <v/>
      </c>
      <c r="G317" t="str">
        <f>PLANURI!BD759</f>
        <v/>
      </c>
      <c r="H317">
        <f>PLANURI!BE759</f>
        <v>0</v>
      </c>
      <c r="I317">
        <f>PLANURI!BF759</f>
        <v>0</v>
      </c>
      <c r="J317">
        <f>PLANURI!BG759</f>
        <v>0</v>
      </c>
      <c r="K317">
        <f>PLANURI!BH759</f>
        <v>0</v>
      </c>
      <c r="L317">
        <f>PLANURI!BI759</f>
        <v>0</v>
      </c>
      <c r="M317">
        <f>PLANURI!BJ759</f>
        <v>0</v>
      </c>
      <c r="N317" t="e">
        <f>PLANURI!BK759</f>
        <v>#VALUE!</v>
      </c>
      <c r="O317">
        <f>PLANURI!BL759</f>
        <v>0</v>
      </c>
      <c r="P317" t="e">
        <f>PLANURI!BM759</f>
        <v>#VALUE!</v>
      </c>
      <c r="Q317" t="str">
        <f>PLANURI!BN759</f>
        <v/>
      </c>
      <c r="R317">
        <f>PLANURI!BO759</f>
        <v>0</v>
      </c>
      <c r="S317" t="e">
        <f>PLANURI!BP759</f>
        <v>#VALUE!</v>
      </c>
      <c r="T317" t="str">
        <f>PLANURI!BQ759</f>
        <v/>
      </c>
      <c r="U317" t="str">
        <f>PLANURI!BR759</f>
        <v/>
      </c>
      <c r="V317" t="str">
        <f>PLANURI!BS759</f>
        <v/>
      </c>
      <c r="W317" t="str">
        <f>PLANURI!BT759</f>
        <v/>
      </c>
      <c r="X317" t="str">
        <f>PLANURI!BU759</f>
        <v/>
      </c>
      <c r="Y317" t="str">
        <f>PLANURI!BV759</f>
        <v/>
      </c>
      <c r="Z317" t="str">
        <f>PLANURI!A$4</f>
        <v>Facultatea AUTOMATICĂ ȘI CALCULATOARE</v>
      </c>
      <c r="AA317" t="str">
        <f>PLANURI!H$6</f>
        <v>ŞTIINŢE INGINEREŞTI</v>
      </c>
      <c r="AB317">
        <f>PLANURI!C$12</f>
        <v>220</v>
      </c>
      <c r="AC317" t="str">
        <f>PLANURI!H$9</f>
        <v>AUTOMATICĂ ȘI INFORMATICĂ APLICATĂ</v>
      </c>
      <c r="AD317">
        <f>PLANURI!A$12</f>
        <v>20</v>
      </c>
      <c r="AE317">
        <f>PLANURI!B$12</f>
        <v>60</v>
      </c>
      <c r="AF317">
        <f>PLANURI!D$12</f>
        <v>10</v>
      </c>
      <c r="AG317" t="str">
        <f>PLANURI!BW759</f>
        <v/>
      </c>
    </row>
    <row r="318" spans="1:33" x14ac:dyDescent="0.25">
      <c r="A318" t="str">
        <f>PLANURI!AX760</f>
        <v/>
      </c>
      <c r="B318">
        <f>PLANURI!AY760</f>
        <v>7</v>
      </c>
      <c r="C318" t="str">
        <f>PLANURI!AZ760</f>
        <v/>
      </c>
      <c r="D318" t="str">
        <f>PLANURI!BA760</f>
        <v/>
      </c>
      <c r="E318" t="str">
        <f>PLANURI!BB760</f>
        <v/>
      </c>
      <c r="F318" t="str">
        <f>PLANURI!BC760</f>
        <v/>
      </c>
      <c r="G318" t="str">
        <f>PLANURI!BD760</f>
        <v/>
      </c>
      <c r="H318">
        <f>PLANURI!WL760</f>
        <v>0</v>
      </c>
      <c r="I318">
        <f>PLANURI!BF760</f>
        <v>0</v>
      </c>
      <c r="J318">
        <f>PLANURI!BG760</f>
        <v>0</v>
      </c>
      <c r="K318">
        <f>PLANURI!BH760</f>
        <v>0</v>
      </c>
      <c r="L318">
        <f>PLANURI!BI760</f>
        <v>0</v>
      </c>
      <c r="M318">
        <f>PLANURI!BJ760</f>
        <v>0</v>
      </c>
      <c r="N318" t="e">
        <f>PLANURI!BK760</f>
        <v>#VALUE!</v>
      </c>
      <c r="O318">
        <f>PLANURI!BL760</f>
        <v>0</v>
      </c>
      <c r="P318" t="e">
        <f>PLANURI!BM760</f>
        <v>#VALUE!</v>
      </c>
      <c r="Q318" t="str">
        <f>PLANURI!BN760</f>
        <v/>
      </c>
      <c r="R318">
        <f>PLANURI!BO760</f>
        <v>0</v>
      </c>
      <c r="S318" t="e">
        <f>PLANURI!BP760</f>
        <v>#VALUE!</v>
      </c>
      <c r="T318" t="str">
        <f>PLANURI!BQ760</f>
        <v/>
      </c>
      <c r="U318" t="str">
        <f>PLANURI!BR760</f>
        <v/>
      </c>
      <c r="V318" t="str">
        <f>PLANURI!BS760</f>
        <v/>
      </c>
      <c r="W318" t="str">
        <f>PLANURI!BT760</f>
        <v/>
      </c>
      <c r="X318" t="str">
        <f>PLANURI!BU760</f>
        <v/>
      </c>
      <c r="Y318" t="str">
        <f>PLANURI!BV760</f>
        <v/>
      </c>
      <c r="Z318" t="str">
        <f>PLANURI!A$4</f>
        <v>Facultatea AUTOMATICĂ ȘI CALCULATOARE</v>
      </c>
      <c r="AA318" t="str">
        <f>PLANURI!H$6</f>
        <v>ŞTIINŢE INGINEREŞTI</v>
      </c>
      <c r="AB318">
        <f>PLANURI!C$12</f>
        <v>220</v>
      </c>
      <c r="AC318" t="str">
        <f>PLANURI!H$9</f>
        <v>AUTOMATICĂ ȘI INFORMATICĂ APLICATĂ</v>
      </c>
      <c r="AD318">
        <f>PLANURI!A$12</f>
        <v>20</v>
      </c>
      <c r="AE318">
        <f>PLANURI!B$12</f>
        <v>60</v>
      </c>
      <c r="AF318">
        <f>PLANURI!D$12</f>
        <v>10</v>
      </c>
      <c r="AG318" t="str">
        <f>PLANURI!BW760</f>
        <v/>
      </c>
    </row>
    <row r="319" spans="1:33" x14ac:dyDescent="0.25">
      <c r="A319" t="str">
        <f>PLANURI!AX761</f>
        <v/>
      </c>
      <c r="B319">
        <f>PLANURI!AY761</f>
        <v>8</v>
      </c>
      <c r="C319" t="str">
        <f>PLANURI!AZ761</f>
        <v/>
      </c>
      <c r="D319" t="str">
        <f>PLANURI!BA761</f>
        <v/>
      </c>
      <c r="E319" t="str">
        <f>PLANURI!BB761</f>
        <v/>
      </c>
      <c r="F319" t="str">
        <f>PLANURI!BC761</f>
        <v/>
      </c>
      <c r="G319" t="str">
        <f>PLANURI!BD761</f>
        <v/>
      </c>
      <c r="H319">
        <f>PLANURI!BE761</f>
        <v>0</v>
      </c>
      <c r="I319">
        <f>PLANURI!BF761</f>
        <v>0</v>
      </c>
      <c r="J319">
        <f>PLANURI!BG761</f>
        <v>0</v>
      </c>
      <c r="K319">
        <f>PLANURI!BH761</f>
        <v>0</v>
      </c>
      <c r="L319">
        <f>PLANURI!BI761</f>
        <v>0</v>
      </c>
      <c r="M319">
        <f>PLANURI!BJ761</f>
        <v>0</v>
      </c>
      <c r="N319" t="e">
        <f>PLANURI!BK761</f>
        <v>#VALUE!</v>
      </c>
      <c r="O319">
        <f>PLANURI!BL761</f>
        <v>0</v>
      </c>
      <c r="P319" t="e">
        <f>PLANURI!BM761</f>
        <v>#VALUE!</v>
      </c>
      <c r="Q319" t="str">
        <f>PLANURI!BN761</f>
        <v/>
      </c>
      <c r="R319">
        <f>PLANURI!BO761</f>
        <v>0</v>
      </c>
      <c r="S319" t="e">
        <f>PLANURI!BP761</f>
        <v>#VALUE!</v>
      </c>
      <c r="T319" t="str">
        <f>PLANURI!BQ761</f>
        <v/>
      </c>
      <c r="U319" t="str">
        <f>PLANURI!BR761</f>
        <v/>
      </c>
      <c r="V319" t="str">
        <f>PLANURI!BS761</f>
        <v/>
      </c>
      <c r="W319" t="str">
        <f>PLANURI!BT761</f>
        <v/>
      </c>
      <c r="X319" t="str">
        <f>PLANURI!BU761</f>
        <v/>
      </c>
      <c r="Y319" t="str">
        <f>PLANURI!BV761</f>
        <v/>
      </c>
      <c r="Z319" t="str">
        <f>PLANURI!A$4</f>
        <v>Facultatea AUTOMATICĂ ȘI CALCULATOARE</v>
      </c>
      <c r="AA319" t="str">
        <f>PLANURI!H$6</f>
        <v>ŞTIINŢE INGINEREŞTI</v>
      </c>
      <c r="AB319">
        <f>PLANURI!C$12</f>
        <v>220</v>
      </c>
      <c r="AC319" t="str">
        <f>PLANURI!H$9</f>
        <v>AUTOMATICĂ ȘI INFORMATICĂ APLICATĂ</v>
      </c>
      <c r="AD319">
        <f>PLANURI!A$12</f>
        <v>20</v>
      </c>
      <c r="AE319">
        <f>PLANURI!B$12</f>
        <v>60</v>
      </c>
      <c r="AF319">
        <f>PLANURI!D$12</f>
        <v>10</v>
      </c>
      <c r="AG319" t="str">
        <f>PLANURI!BW761</f>
        <v/>
      </c>
    </row>
    <row r="320" spans="1:33" x14ac:dyDescent="0.25">
      <c r="A320" t="str">
        <f>PLANURI!AX762</f>
        <v/>
      </c>
      <c r="B320">
        <f>PLANURI!AY762</f>
        <v>9</v>
      </c>
      <c r="C320" t="str">
        <f>PLANURI!AZ762</f>
        <v/>
      </c>
      <c r="D320" t="str">
        <f>PLANURI!BA762</f>
        <v/>
      </c>
      <c r="E320" t="str">
        <f>PLANURI!BB762</f>
        <v/>
      </c>
      <c r="F320" t="str">
        <f>PLANURI!BC762</f>
        <v/>
      </c>
      <c r="G320" t="str">
        <f>PLANURI!BD762</f>
        <v/>
      </c>
      <c r="H320">
        <f>PLANURI!WL762</f>
        <v>0</v>
      </c>
      <c r="I320">
        <f>PLANURI!BF762</f>
        <v>0</v>
      </c>
      <c r="J320">
        <f>PLANURI!BG762</f>
        <v>0</v>
      </c>
      <c r="K320">
        <f>PLANURI!BH762</f>
        <v>0</v>
      </c>
      <c r="L320">
        <f>PLANURI!BI762</f>
        <v>0</v>
      </c>
      <c r="M320">
        <f>PLANURI!BJ762</f>
        <v>0</v>
      </c>
      <c r="N320" t="e">
        <f>PLANURI!BK762</f>
        <v>#VALUE!</v>
      </c>
      <c r="O320">
        <f>PLANURI!BL762</f>
        <v>0</v>
      </c>
      <c r="P320" t="e">
        <f>PLANURI!BM762</f>
        <v>#VALUE!</v>
      </c>
      <c r="Q320" t="str">
        <f>PLANURI!BN762</f>
        <v/>
      </c>
      <c r="R320">
        <f>PLANURI!BO762</f>
        <v>0</v>
      </c>
      <c r="S320" t="e">
        <f>PLANURI!BP762</f>
        <v>#VALUE!</v>
      </c>
      <c r="T320" t="str">
        <f>PLANURI!BQ762</f>
        <v/>
      </c>
      <c r="U320" t="str">
        <f>PLANURI!BR762</f>
        <v/>
      </c>
      <c r="V320" t="str">
        <f>PLANURI!BS762</f>
        <v/>
      </c>
      <c r="W320" t="str">
        <f>PLANURI!BT762</f>
        <v/>
      </c>
      <c r="X320" t="str">
        <f>PLANURI!BU762</f>
        <v/>
      </c>
      <c r="Y320" t="str">
        <f>PLANURI!BV762</f>
        <v/>
      </c>
      <c r="Z320" t="str">
        <f>PLANURI!A$4</f>
        <v>Facultatea AUTOMATICĂ ȘI CALCULATOARE</v>
      </c>
      <c r="AA320" t="str">
        <f>PLANURI!H$6</f>
        <v>ŞTIINŢE INGINEREŞTI</v>
      </c>
      <c r="AB320">
        <f>PLANURI!C$12</f>
        <v>220</v>
      </c>
      <c r="AC320" t="str">
        <f>PLANURI!H$9</f>
        <v>AUTOMATICĂ ȘI INFORMATICĂ APLICATĂ</v>
      </c>
      <c r="AD320">
        <f>PLANURI!A$12</f>
        <v>20</v>
      </c>
      <c r="AE320">
        <f>PLANURI!B$12</f>
        <v>60</v>
      </c>
      <c r="AF320">
        <f>PLANURI!D$12</f>
        <v>10</v>
      </c>
      <c r="AG320" t="str">
        <f>PLANURI!BW762</f>
        <v/>
      </c>
    </row>
    <row r="321" spans="1:33" x14ac:dyDescent="0.25">
      <c r="A321" t="str">
        <f>PLANURI!AX763</f>
        <v/>
      </c>
      <c r="B321">
        <f>PLANURI!AY763</f>
        <v>10</v>
      </c>
      <c r="C321" t="str">
        <f>PLANURI!AZ763</f>
        <v/>
      </c>
      <c r="D321" t="str">
        <f>PLANURI!BA763</f>
        <v/>
      </c>
      <c r="E321" t="str">
        <f>PLANURI!BB763</f>
        <v/>
      </c>
      <c r="F321" t="str">
        <f>PLANURI!BC763</f>
        <v/>
      </c>
      <c r="G321" t="str">
        <f>PLANURI!BD763</f>
        <v/>
      </c>
      <c r="H321">
        <f>PLANURI!BE763</f>
        <v>0</v>
      </c>
      <c r="I321">
        <f>PLANURI!BF763</f>
        <v>0</v>
      </c>
      <c r="J321">
        <f>PLANURI!BG763</f>
        <v>0</v>
      </c>
      <c r="K321">
        <f>PLANURI!BH763</f>
        <v>0</v>
      </c>
      <c r="L321">
        <f>PLANURI!BI763</f>
        <v>0</v>
      </c>
      <c r="M321">
        <f>PLANURI!BJ763</f>
        <v>0</v>
      </c>
      <c r="N321" t="e">
        <f>PLANURI!BK763</f>
        <v>#VALUE!</v>
      </c>
      <c r="O321">
        <f>PLANURI!BL763</f>
        <v>0</v>
      </c>
      <c r="P321" t="e">
        <f>PLANURI!BM763</f>
        <v>#VALUE!</v>
      </c>
      <c r="Q321" t="str">
        <f>PLANURI!BN763</f>
        <v/>
      </c>
      <c r="R321">
        <f>PLANURI!BO763</f>
        <v>0</v>
      </c>
      <c r="S321" t="e">
        <f>PLANURI!BP763</f>
        <v>#VALUE!</v>
      </c>
      <c r="T321" t="str">
        <f>PLANURI!BQ763</f>
        <v/>
      </c>
      <c r="U321" t="str">
        <f>PLANURI!BR763</f>
        <v/>
      </c>
      <c r="V321" t="str">
        <f>PLANURI!BS763</f>
        <v/>
      </c>
      <c r="W321" t="str">
        <f>PLANURI!BT763</f>
        <v/>
      </c>
      <c r="X321" t="str">
        <f>PLANURI!BU763</f>
        <v/>
      </c>
      <c r="Y321" t="str">
        <f>PLANURI!BV763</f>
        <v/>
      </c>
      <c r="Z321" t="str">
        <f>PLANURI!A$4</f>
        <v>Facultatea AUTOMATICĂ ȘI CALCULATOARE</v>
      </c>
      <c r="AA321" t="str">
        <f>PLANURI!H$6</f>
        <v>ŞTIINŢE INGINEREŞTI</v>
      </c>
      <c r="AB321">
        <f>PLANURI!C$12</f>
        <v>220</v>
      </c>
      <c r="AC321" t="str">
        <f>PLANURI!H$9</f>
        <v>AUTOMATICĂ ȘI INFORMATICĂ APLICATĂ</v>
      </c>
      <c r="AD321">
        <f>PLANURI!A$12</f>
        <v>20</v>
      </c>
      <c r="AE321">
        <f>PLANURI!B$12</f>
        <v>60</v>
      </c>
      <c r="AF321">
        <f>PLANURI!D$12</f>
        <v>10</v>
      </c>
      <c r="AG321" t="str">
        <f>PLANURI!BW763</f>
        <v/>
      </c>
    </row>
    <row r="322" spans="1:33" x14ac:dyDescent="0.25">
      <c r="A322" t="str">
        <f>PLANURI!AX764</f>
        <v/>
      </c>
      <c r="B322">
        <f>PLANURI!AY764</f>
        <v>11</v>
      </c>
      <c r="C322" t="str">
        <f>PLANURI!AZ764</f>
        <v/>
      </c>
      <c r="D322" t="str">
        <f>PLANURI!BA764</f>
        <v/>
      </c>
      <c r="E322" t="str">
        <f>PLANURI!BB764</f>
        <v/>
      </c>
      <c r="F322" t="str">
        <f>PLANURI!BC764</f>
        <v/>
      </c>
      <c r="G322" t="str">
        <f>PLANURI!BD764</f>
        <v/>
      </c>
      <c r="H322">
        <f>PLANURI!WL764</f>
        <v>0</v>
      </c>
      <c r="I322">
        <f>PLANURI!BF764</f>
        <v>0</v>
      </c>
      <c r="J322">
        <f>PLANURI!BG764</f>
        <v>0</v>
      </c>
      <c r="K322">
        <f>PLANURI!BH764</f>
        <v>0</v>
      </c>
      <c r="L322">
        <f>PLANURI!BI764</f>
        <v>0</v>
      </c>
      <c r="M322">
        <f>PLANURI!BJ764</f>
        <v>0</v>
      </c>
      <c r="N322" t="e">
        <f>PLANURI!BK764</f>
        <v>#VALUE!</v>
      </c>
      <c r="O322">
        <f>PLANURI!BL764</f>
        <v>0</v>
      </c>
      <c r="P322" t="e">
        <f>PLANURI!BM764</f>
        <v>#VALUE!</v>
      </c>
      <c r="Q322" t="str">
        <f>PLANURI!BN764</f>
        <v/>
      </c>
      <c r="R322">
        <f>PLANURI!BO764</f>
        <v>0</v>
      </c>
      <c r="S322" t="e">
        <f>PLANURI!BP764</f>
        <v>#VALUE!</v>
      </c>
      <c r="T322" t="str">
        <f>PLANURI!BQ764</f>
        <v/>
      </c>
      <c r="U322" t="str">
        <f>PLANURI!BR764</f>
        <v/>
      </c>
      <c r="V322" t="str">
        <f>PLANURI!BS764</f>
        <v/>
      </c>
      <c r="W322" t="str">
        <f>PLANURI!BT764</f>
        <v/>
      </c>
      <c r="X322" t="str">
        <f>PLANURI!BU764</f>
        <v/>
      </c>
      <c r="Y322" t="str">
        <f>PLANURI!BV764</f>
        <v/>
      </c>
      <c r="Z322" t="str">
        <f>PLANURI!A$4</f>
        <v>Facultatea AUTOMATICĂ ȘI CALCULATOARE</v>
      </c>
      <c r="AA322" t="str">
        <f>PLANURI!H$6</f>
        <v>ŞTIINŢE INGINEREŞTI</v>
      </c>
      <c r="AB322">
        <f>PLANURI!C$12</f>
        <v>220</v>
      </c>
      <c r="AC322" t="str">
        <f>PLANURI!H$9</f>
        <v>AUTOMATICĂ ȘI INFORMATICĂ APLICATĂ</v>
      </c>
      <c r="AD322">
        <f>PLANURI!A$12</f>
        <v>20</v>
      </c>
      <c r="AE322">
        <f>PLANURI!B$12</f>
        <v>60</v>
      </c>
      <c r="AF322">
        <f>PLANURI!D$12</f>
        <v>10</v>
      </c>
      <c r="AG322" t="str">
        <f>PLANURI!BW764</f>
        <v/>
      </c>
    </row>
    <row r="323" spans="1:33" x14ac:dyDescent="0.25">
      <c r="A323" t="str">
        <f>PLANURI!AX765</f>
        <v>Semestrul 2</v>
      </c>
      <c r="B323">
        <f>PLANURI!AY765</f>
        <v>0</v>
      </c>
      <c r="C323">
        <f>PLANURI!AZ765</f>
        <v>0</v>
      </c>
      <c r="D323">
        <f>PLANURI!BA765</f>
        <v>0</v>
      </c>
      <c r="E323">
        <f>PLANURI!BB765</f>
        <v>0</v>
      </c>
      <c r="F323">
        <f>PLANURI!BC765</f>
        <v>0</v>
      </c>
      <c r="G323">
        <f>PLANURI!BD765</f>
        <v>0</v>
      </c>
      <c r="H323">
        <f>PLANURI!BE765</f>
        <v>0</v>
      </c>
      <c r="I323">
        <f>PLANURI!BF765</f>
        <v>0</v>
      </c>
      <c r="J323">
        <f>PLANURI!BG765</f>
        <v>0</v>
      </c>
      <c r="K323">
        <f>PLANURI!BH765</f>
        <v>0</v>
      </c>
      <c r="L323">
        <f>PLANURI!BI765</f>
        <v>0</v>
      </c>
      <c r="M323">
        <f>PLANURI!BJ765</f>
        <v>0</v>
      </c>
      <c r="N323">
        <f>PLANURI!BK765</f>
        <v>0</v>
      </c>
      <c r="O323">
        <f>PLANURI!BL765</f>
        <v>0</v>
      </c>
      <c r="P323">
        <f>PLANURI!BM765</f>
        <v>0</v>
      </c>
      <c r="Q323">
        <f>PLANURI!BN765</f>
        <v>0</v>
      </c>
      <c r="R323">
        <f>PLANURI!BO765</f>
        <v>0</v>
      </c>
      <c r="S323">
        <f>PLANURI!BP765</f>
        <v>0</v>
      </c>
      <c r="T323">
        <f>PLANURI!BQ765</f>
        <v>0</v>
      </c>
      <c r="U323">
        <f>PLANURI!BR765</f>
        <v>0</v>
      </c>
      <c r="V323">
        <f>PLANURI!BS765</f>
        <v>0</v>
      </c>
      <c r="W323">
        <f>PLANURI!BT765</f>
        <v>0</v>
      </c>
      <c r="X323">
        <f>PLANURI!BU765</f>
        <v>0</v>
      </c>
      <c r="Y323">
        <f>PLANURI!BV765</f>
        <v>0</v>
      </c>
      <c r="Z323" t="str">
        <f>PLANURI!A$4</f>
        <v>Facultatea AUTOMATICĂ ȘI CALCULATOARE</v>
      </c>
      <c r="AA323" t="str">
        <f>PLANURI!H$6</f>
        <v>ŞTIINŢE INGINEREŞTI</v>
      </c>
      <c r="AB323">
        <f>PLANURI!C$12</f>
        <v>220</v>
      </c>
      <c r="AC323" t="str">
        <f>PLANURI!H$9</f>
        <v>AUTOMATICĂ ȘI INFORMATICĂ APLICATĂ</v>
      </c>
      <c r="AD323">
        <f>PLANURI!A$12</f>
        <v>20</v>
      </c>
      <c r="AE323">
        <f>PLANURI!B$12</f>
        <v>60</v>
      </c>
      <c r="AF323">
        <f>PLANURI!D$12</f>
        <v>10</v>
      </c>
      <c r="AG323" t="str">
        <f>PLANURI!BW765</f>
        <v/>
      </c>
    </row>
    <row r="324" spans="1:33" x14ac:dyDescent="0.25">
      <c r="A324" t="str">
        <f>PLANURI!AX766</f>
        <v/>
      </c>
      <c r="B324">
        <f>PLANURI!AY766</f>
        <v>1</v>
      </c>
      <c r="C324" t="str">
        <f>PLANURI!AZ766</f>
        <v/>
      </c>
      <c r="D324" t="str">
        <f>PLANURI!BA766</f>
        <v/>
      </c>
      <c r="E324" t="str">
        <f>PLANURI!BB766</f>
        <v/>
      </c>
      <c r="F324" t="str">
        <f>PLANURI!BC766</f>
        <v/>
      </c>
      <c r="G324" t="str">
        <f>PLANURI!BD766</f>
        <v/>
      </c>
      <c r="H324">
        <f>PLANURI!WL766</f>
        <v>0</v>
      </c>
      <c r="I324">
        <f>PLANURI!BF766</f>
        <v>0</v>
      </c>
      <c r="J324">
        <f>PLANURI!BG766</f>
        <v>0</v>
      </c>
      <c r="K324">
        <f>PLANURI!BH766</f>
        <v>0</v>
      </c>
      <c r="L324">
        <f>PLANURI!BI766</f>
        <v>0</v>
      </c>
      <c r="M324">
        <f>PLANURI!BJ766</f>
        <v>0</v>
      </c>
      <c r="N324" t="e">
        <f>PLANURI!BK766</f>
        <v>#VALUE!</v>
      </c>
      <c r="O324">
        <f>PLANURI!BL766</f>
        <v>0</v>
      </c>
      <c r="P324" t="e">
        <f>PLANURI!BM766</f>
        <v>#VALUE!</v>
      </c>
      <c r="Q324" t="str">
        <f>PLANURI!BN766</f>
        <v/>
      </c>
      <c r="R324">
        <f>PLANURI!BO766</f>
        <v>0</v>
      </c>
      <c r="S324" t="e">
        <f>PLANURI!BP766</f>
        <v>#VALUE!</v>
      </c>
      <c r="T324" t="str">
        <f>PLANURI!BQ766</f>
        <v/>
      </c>
      <c r="U324" t="str">
        <f>PLANURI!BR766</f>
        <v/>
      </c>
      <c r="V324" t="str">
        <f>PLANURI!BS766</f>
        <v/>
      </c>
      <c r="W324" t="str">
        <f>PLANURI!BT766</f>
        <v/>
      </c>
      <c r="X324" t="str">
        <f>PLANURI!BU766</f>
        <v/>
      </c>
      <c r="Y324" t="str">
        <f>PLANURI!BV766</f>
        <v/>
      </c>
      <c r="Z324" t="str">
        <f>PLANURI!A$4</f>
        <v>Facultatea AUTOMATICĂ ȘI CALCULATOARE</v>
      </c>
      <c r="AA324" t="str">
        <f>PLANURI!H$6</f>
        <v>ŞTIINŢE INGINEREŞTI</v>
      </c>
      <c r="AB324">
        <f>PLANURI!C$12</f>
        <v>220</v>
      </c>
      <c r="AC324" t="str">
        <f>PLANURI!H$9</f>
        <v>AUTOMATICĂ ȘI INFORMATICĂ APLICATĂ</v>
      </c>
      <c r="AD324">
        <f>PLANURI!A$12</f>
        <v>20</v>
      </c>
      <c r="AE324">
        <f>PLANURI!B$12</f>
        <v>60</v>
      </c>
      <c r="AF324">
        <f>PLANURI!D$12</f>
        <v>10</v>
      </c>
      <c r="AG324" t="str">
        <f>PLANURI!BW766</f>
        <v/>
      </c>
    </row>
    <row r="325" spans="1:33" x14ac:dyDescent="0.25">
      <c r="A325" t="str">
        <f>PLANURI!AX767</f>
        <v/>
      </c>
      <c r="B325">
        <f>PLANURI!AY767</f>
        <v>2</v>
      </c>
      <c r="C325" t="str">
        <f>PLANURI!AZ767</f>
        <v/>
      </c>
      <c r="D325" t="str">
        <f>PLANURI!BA767</f>
        <v/>
      </c>
      <c r="E325" t="str">
        <f>PLANURI!BB767</f>
        <v/>
      </c>
      <c r="F325" t="str">
        <f>PLANURI!BC767</f>
        <v/>
      </c>
      <c r="G325" t="str">
        <f>PLANURI!BD767</f>
        <v/>
      </c>
      <c r="H325">
        <f>PLANURI!BE767</f>
        <v>0</v>
      </c>
      <c r="I325">
        <f>PLANURI!BF767</f>
        <v>0</v>
      </c>
      <c r="J325">
        <f>PLANURI!BG767</f>
        <v>0</v>
      </c>
      <c r="K325">
        <f>PLANURI!BH767</f>
        <v>0</v>
      </c>
      <c r="L325">
        <f>PLANURI!BI767</f>
        <v>0</v>
      </c>
      <c r="M325">
        <f>PLANURI!BJ767</f>
        <v>0</v>
      </c>
      <c r="N325" t="e">
        <f>PLANURI!BK767</f>
        <v>#VALUE!</v>
      </c>
      <c r="O325">
        <f>PLANURI!BL767</f>
        <v>0</v>
      </c>
      <c r="P325" t="e">
        <f>PLANURI!BM767</f>
        <v>#VALUE!</v>
      </c>
      <c r="Q325" t="str">
        <f>PLANURI!BN767</f>
        <v/>
      </c>
      <c r="R325">
        <f>PLANURI!BO767</f>
        <v>0</v>
      </c>
      <c r="S325" t="e">
        <f>PLANURI!BP767</f>
        <v>#VALUE!</v>
      </c>
      <c r="T325" t="str">
        <f>PLANURI!BQ767</f>
        <v/>
      </c>
      <c r="U325" t="str">
        <f>PLANURI!BR767</f>
        <v/>
      </c>
      <c r="V325" t="str">
        <f>PLANURI!BS767</f>
        <v/>
      </c>
      <c r="W325" t="str">
        <f>PLANURI!BT767</f>
        <v/>
      </c>
      <c r="X325" t="str">
        <f>PLANURI!BU767</f>
        <v/>
      </c>
      <c r="Y325" t="str">
        <f>PLANURI!BV767</f>
        <v/>
      </c>
      <c r="Z325" t="str">
        <f>PLANURI!A$4</f>
        <v>Facultatea AUTOMATICĂ ȘI CALCULATOARE</v>
      </c>
      <c r="AA325" t="str">
        <f>PLANURI!H$6</f>
        <v>ŞTIINŢE INGINEREŞTI</v>
      </c>
      <c r="AB325">
        <f>PLANURI!C$12</f>
        <v>220</v>
      </c>
      <c r="AC325" t="str">
        <f>PLANURI!H$9</f>
        <v>AUTOMATICĂ ȘI INFORMATICĂ APLICATĂ</v>
      </c>
      <c r="AD325">
        <f>PLANURI!A$12</f>
        <v>20</v>
      </c>
      <c r="AE325">
        <f>PLANURI!B$12</f>
        <v>60</v>
      </c>
      <c r="AF325">
        <f>PLANURI!D$12</f>
        <v>10</v>
      </c>
      <c r="AG325" t="str">
        <f>PLANURI!BW767</f>
        <v/>
      </c>
    </row>
    <row r="326" spans="1:33" x14ac:dyDescent="0.25">
      <c r="A326" t="str">
        <f>PLANURI!AX768</f>
        <v/>
      </c>
      <c r="B326">
        <f>PLANURI!AY768</f>
        <v>3</v>
      </c>
      <c r="C326" t="str">
        <f>PLANURI!AZ768</f>
        <v/>
      </c>
      <c r="D326" t="str">
        <f>PLANURI!BA768</f>
        <v/>
      </c>
      <c r="E326" t="str">
        <f>PLANURI!BB768</f>
        <v/>
      </c>
      <c r="F326" t="str">
        <f>PLANURI!BC768</f>
        <v/>
      </c>
      <c r="G326" t="str">
        <f>PLANURI!BD768</f>
        <v/>
      </c>
      <c r="H326">
        <f>PLANURI!WL768</f>
        <v>0</v>
      </c>
      <c r="I326">
        <f>PLANURI!BF768</f>
        <v>0</v>
      </c>
      <c r="J326">
        <f>PLANURI!BG768</f>
        <v>0</v>
      </c>
      <c r="K326">
        <f>PLANURI!BH768</f>
        <v>0</v>
      </c>
      <c r="L326">
        <f>PLANURI!BI768</f>
        <v>0</v>
      </c>
      <c r="M326">
        <f>PLANURI!BJ768</f>
        <v>0</v>
      </c>
      <c r="N326" t="e">
        <f>PLANURI!BK768</f>
        <v>#VALUE!</v>
      </c>
      <c r="O326">
        <f>PLANURI!BL768</f>
        <v>0</v>
      </c>
      <c r="P326" t="e">
        <f>PLANURI!BM768</f>
        <v>#VALUE!</v>
      </c>
      <c r="Q326" t="str">
        <f>PLANURI!BN768</f>
        <v/>
      </c>
      <c r="R326">
        <f>PLANURI!BO768</f>
        <v>0</v>
      </c>
      <c r="S326" t="e">
        <f>PLANURI!BP768</f>
        <v>#VALUE!</v>
      </c>
      <c r="T326" t="str">
        <f>PLANURI!BQ768</f>
        <v/>
      </c>
      <c r="U326" t="str">
        <f>PLANURI!BR768</f>
        <v/>
      </c>
      <c r="V326" t="str">
        <f>PLANURI!BS768</f>
        <v/>
      </c>
      <c r="W326" t="str">
        <f>PLANURI!BT768</f>
        <v/>
      </c>
      <c r="X326" t="str">
        <f>PLANURI!BU768</f>
        <v/>
      </c>
      <c r="Y326" t="str">
        <f>PLANURI!BV768</f>
        <v/>
      </c>
      <c r="Z326" t="str">
        <f>PLANURI!A$4</f>
        <v>Facultatea AUTOMATICĂ ȘI CALCULATOARE</v>
      </c>
      <c r="AA326" t="str">
        <f>PLANURI!H$6</f>
        <v>ŞTIINŢE INGINEREŞTI</v>
      </c>
      <c r="AB326">
        <f>PLANURI!C$12</f>
        <v>220</v>
      </c>
      <c r="AC326" t="str">
        <f>PLANURI!H$9</f>
        <v>AUTOMATICĂ ȘI INFORMATICĂ APLICATĂ</v>
      </c>
      <c r="AD326">
        <f>PLANURI!A$12</f>
        <v>20</v>
      </c>
      <c r="AE326">
        <f>PLANURI!B$12</f>
        <v>60</v>
      </c>
      <c r="AF326">
        <f>PLANURI!D$12</f>
        <v>10</v>
      </c>
      <c r="AG326" t="str">
        <f>PLANURI!BW768</f>
        <v/>
      </c>
    </row>
    <row r="327" spans="1:33" x14ac:dyDescent="0.25">
      <c r="A327" t="str">
        <f>PLANURI!AX769</f>
        <v/>
      </c>
      <c r="B327">
        <f>PLANURI!AY769</f>
        <v>4</v>
      </c>
      <c r="C327" t="str">
        <f>PLANURI!AZ769</f>
        <v/>
      </c>
      <c r="D327" t="str">
        <f>PLANURI!BA769</f>
        <v/>
      </c>
      <c r="E327" t="str">
        <f>PLANURI!BB769</f>
        <v/>
      </c>
      <c r="F327" t="str">
        <f>PLANURI!BC769</f>
        <v/>
      </c>
      <c r="G327" t="str">
        <f>PLANURI!BD769</f>
        <v/>
      </c>
      <c r="H327">
        <f>PLANURI!BE769</f>
        <v>0</v>
      </c>
      <c r="I327">
        <f>PLANURI!BF769</f>
        <v>0</v>
      </c>
      <c r="J327">
        <f>PLANURI!BG769</f>
        <v>0</v>
      </c>
      <c r="K327">
        <f>PLANURI!BH769</f>
        <v>0</v>
      </c>
      <c r="L327">
        <f>PLANURI!BI769</f>
        <v>0</v>
      </c>
      <c r="M327">
        <f>PLANURI!BJ769</f>
        <v>0</v>
      </c>
      <c r="N327" t="e">
        <f>PLANURI!BK769</f>
        <v>#VALUE!</v>
      </c>
      <c r="O327">
        <f>PLANURI!BL769</f>
        <v>0</v>
      </c>
      <c r="P327" t="e">
        <f>PLANURI!BM769</f>
        <v>#VALUE!</v>
      </c>
      <c r="Q327" t="str">
        <f>PLANURI!BN769</f>
        <v/>
      </c>
      <c r="R327">
        <f>PLANURI!BO769</f>
        <v>0</v>
      </c>
      <c r="S327" t="e">
        <f>PLANURI!BP769</f>
        <v>#VALUE!</v>
      </c>
      <c r="T327" t="str">
        <f>PLANURI!BQ769</f>
        <v/>
      </c>
      <c r="U327" t="str">
        <f>PLANURI!BR769</f>
        <v/>
      </c>
      <c r="V327" t="str">
        <f>PLANURI!BS769</f>
        <v/>
      </c>
      <c r="W327" t="str">
        <f>PLANURI!BT769</f>
        <v/>
      </c>
      <c r="X327" t="str">
        <f>PLANURI!BU769</f>
        <v/>
      </c>
      <c r="Y327" t="str">
        <f>PLANURI!BV769</f>
        <v/>
      </c>
      <c r="Z327" t="str">
        <f>PLANURI!A$4</f>
        <v>Facultatea AUTOMATICĂ ȘI CALCULATOARE</v>
      </c>
      <c r="AA327" t="str">
        <f>PLANURI!H$6</f>
        <v>ŞTIINŢE INGINEREŞTI</v>
      </c>
      <c r="AB327">
        <f>PLANURI!C$12</f>
        <v>220</v>
      </c>
      <c r="AC327" t="str">
        <f>PLANURI!H$9</f>
        <v>AUTOMATICĂ ȘI INFORMATICĂ APLICATĂ</v>
      </c>
      <c r="AD327">
        <f>PLANURI!A$12</f>
        <v>20</v>
      </c>
      <c r="AE327">
        <f>PLANURI!B$12</f>
        <v>60</v>
      </c>
      <c r="AF327">
        <f>PLANURI!D$12</f>
        <v>10</v>
      </c>
      <c r="AG327" t="str">
        <f>PLANURI!BW769</f>
        <v/>
      </c>
    </row>
    <row r="328" spans="1:33" x14ac:dyDescent="0.25">
      <c r="A328" t="str">
        <f>PLANURI!AX770</f>
        <v/>
      </c>
      <c r="B328">
        <f>PLANURI!AY770</f>
        <v>5</v>
      </c>
      <c r="C328" t="str">
        <f>PLANURI!AZ770</f>
        <v/>
      </c>
      <c r="D328" t="str">
        <f>PLANURI!BA770</f>
        <v/>
      </c>
      <c r="E328" t="str">
        <f>PLANURI!BB770</f>
        <v/>
      </c>
      <c r="F328" t="str">
        <f>PLANURI!BC770</f>
        <v/>
      </c>
      <c r="G328" t="str">
        <f>PLANURI!BD770</f>
        <v/>
      </c>
      <c r="H328">
        <f>PLANURI!WL770</f>
        <v>0</v>
      </c>
      <c r="I328">
        <f>PLANURI!BF770</f>
        <v>0</v>
      </c>
      <c r="J328">
        <f>PLANURI!BG770</f>
        <v>0</v>
      </c>
      <c r="K328">
        <f>PLANURI!BH770</f>
        <v>0</v>
      </c>
      <c r="L328">
        <f>PLANURI!BI770</f>
        <v>0</v>
      </c>
      <c r="M328">
        <f>PLANURI!BJ770</f>
        <v>0</v>
      </c>
      <c r="N328" t="e">
        <f>PLANURI!BK770</f>
        <v>#VALUE!</v>
      </c>
      <c r="O328">
        <f>PLANURI!BL770</f>
        <v>0</v>
      </c>
      <c r="P328" t="e">
        <f>PLANURI!BM770</f>
        <v>#VALUE!</v>
      </c>
      <c r="Q328" t="str">
        <f>PLANURI!BN770</f>
        <v/>
      </c>
      <c r="R328">
        <f>PLANURI!BO770</f>
        <v>0</v>
      </c>
      <c r="S328" t="e">
        <f>PLANURI!BP770</f>
        <v>#VALUE!</v>
      </c>
      <c r="T328" t="str">
        <f>PLANURI!BQ770</f>
        <v/>
      </c>
      <c r="U328" t="str">
        <f>PLANURI!BR770</f>
        <v/>
      </c>
      <c r="V328" t="str">
        <f>PLANURI!BS770</f>
        <v/>
      </c>
      <c r="W328" t="str">
        <f>PLANURI!BT770</f>
        <v/>
      </c>
      <c r="X328" t="str">
        <f>PLANURI!BU770</f>
        <v/>
      </c>
      <c r="Y328" t="str">
        <f>PLANURI!BV770</f>
        <v/>
      </c>
      <c r="Z328" t="str">
        <f>PLANURI!A$4</f>
        <v>Facultatea AUTOMATICĂ ȘI CALCULATOARE</v>
      </c>
      <c r="AA328" t="str">
        <f>PLANURI!H$6</f>
        <v>ŞTIINŢE INGINEREŞTI</v>
      </c>
      <c r="AB328">
        <f>PLANURI!C$12</f>
        <v>220</v>
      </c>
      <c r="AC328" t="str">
        <f>PLANURI!H$9</f>
        <v>AUTOMATICĂ ȘI INFORMATICĂ APLICATĂ</v>
      </c>
      <c r="AD328">
        <f>PLANURI!A$12</f>
        <v>20</v>
      </c>
      <c r="AE328">
        <f>PLANURI!B$12</f>
        <v>60</v>
      </c>
      <c r="AF328">
        <f>PLANURI!D$12</f>
        <v>10</v>
      </c>
      <c r="AG328" t="str">
        <f>PLANURI!BW770</f>
        <v/>
      </c>
    </row>
    <row r="329" spans="1:33" x14ac:dyDescent="0.25">
      <c r="A329" t="str">
        <f>PLANURI!AX771</f>
        <v/>
      </c>
      <c r="B329">
        <f>PLANURI!AY771</f>
        <v>6</v>
      </c>
      <c r="C329" t="str">
        <f>PLANURI!AZ771</f>
        <v/>
      </c>
      <c r="D329" t="str">
        <f>PLANURI!BA771</f>
        <v/>
      </c>
      <c r="E329" t="str">
        <f>PLANURI!BB771</f>
        <v/>
      </c>
      <c r="F329" t="str">
        <f>PLANURI!BC771</f>
        <v/>
      </c>
      <c r="G329" t="str">
        <f>PLANURI!BD771</f>
        <v/>
      </c>
      <c r="H329">
        <f>PLANURI!BE771</f>
        <v>0</v>
      </c>
      <c r="I329">
        <f>PLANURI!BF771</f>
        <v>0</v>
      </c>
      <c r="J329">
        <f>PLANURI!BG771</f>
        <v>0</v>
      </c>
      <c r="K329">
        <f>PLANURI!BH771</f>
        <v>0</v>
      </c>
      <c r="L329">
        <f>PLANURI!BI771</f>
        <v>0</v>
      </c>
      <c r="M329">
        <f>PLANURI!BJ771</f>
        <v>0</v>
      </c>
      <c r="N329" t="e">
        <f>PLANURI!BK771</f>
        <v>#VALUE!</v>
      </c>
      <c r="O329">
        <f>PLANURI!BL771</f>
        <v>0</v>
      </c>
      <c r="P329" t="e">
        <f>PLANURI!BM771</f>
        <v>#VALUE!</v>
      </c>
      <c r="Q329" t="str">
        <f>PLANURI!BN771</f>
        <v/>
      </c>
      <c r="R329">
        <f>PLANURI!BO771</f>
        <v>0</v>
      </c>
      <c r="S329" t="e">
        <f>PLANURI!BP771</f>
        <v>#VALUE!</v>
      </c>
      <c r="T329" t="str">
        <f>PLANURI!BQ771</f>
        <v/>
      </c>
      <c r="U329" t="str">
        <f>PLANURI!BR771</f>
        <v/>
      </c>
      <c r="V329" t="str">
        <f>PLANURI!BS771</f>
        <v/>
      </c>
      <c r="W329" t="str">
        <f>PLANURI!BT771</f>
        <v/>
      </c>
      <c r="X329" t="str">
        <f>PLANURI!BU771</f>
        <v/>
      </c>
      <c r="Y329" t="str">
        <f>PLANURI!BV771</f>
        <v/>
      </c>
      <c r="Z329" t="str">
        <f>PLANURI!A$4</f>
        <v>Facultatea AUTOMATICĂ ȘI CALCULATOARE</v>
      </c>
      <c r="AA329" t="str">
        <f>PLANURI!H$6</f>
        <v>ŞTIINŢE INGINEREŞTI</v>
      </c>
      <c r="AB329">
        <f>PLANURI!C$12</f>
        <v>220</v>
      </c>
      <c r="AC329" t="str">
        <f>PLANURI!H$9</f>
        <v>AUTOMATICĂ ȘI INFORMATICĂ APLICATĂ</v>
      </c>
      <c r="AD329">
        <f>PLANURI!A$12</f>
        <v>20</v>
      </c>
      <c r="AE329">
        <f>PLANURI!B$12</f>
        <v>60</v>
      </c>
      <c r="AF329">
        <f>PLANURI!D$12</f>
        <v>10</v>
      </c>
      <c r="AG329" t="str">
        <f>PLANURI!BW771</f>
        <v/>
      </c>
    </row>
    <row r="330" spans="1:33" x14ac:dyDescent="0.25">
      <c r="A330" t="str">
        <f>PLANURI!AX772</f>
        <v/>
      </c>
      <c r="B330">
        <f>PLANURI!AY772</f>
        <v>7</v>
      </c>
      <c r="C330" t="str">
        <f>PLANURI!AZ772</f>
        <v/>
      </c>
      <c r="D330" t="str">
        <f>PLANURI!BA772</f>
        <v/>
      </c>
      <c r="E330" t="str">
        <f>PLANURI!BB772</f>
        <v/>
      </c>
      <c r="F330" t="str">
        <f>PLANURI!BC772</f>
        <v/>
      </c>
      <c r="G330" t="str">
        <f>PLANURI!BD772</f>
        <v/>
      </c>
      <c r="H330">
        <f>PLANURI!WL772</f>
        <v>0</v>
      </c>
      <c r="I330">
        <f>PLANURI!BF772</f>
        <v>0</v>
      </c>
      <c r="J330">
        <f>PLANURI!BG772</f>
        <v>0</v>
      </c>
      <c r="K330">
        <f>PLANURI!BH772</f>
        <v>0</v>
      </c>
      <c r="L330">
        <f>PLANURI!BI772</f>
        <v>0</v>
      </c>
      <c r="M330">
        <f>PLANURI!BJ772</f>
        <v>0</v>
      </c>
      <c r="N330" t="e">
        <f>PLANURI!BK772</f>
        <v>#VALUE!</v>
      </c>
      <c r="O330">
        <f>PLANURI!BL772</f>
        <v>0</v>
      </c>
      <c r="P330" t="e">
        <f>PLANURI!BM772</f>
        <v>#VALUE!</v>
      </c>
      <c r="Q330" t="str">
        <f>PLANURI!BN772</f>
        <v/>
      </c>
      <c r="R330">
        <f>PLANURI!BO772</f>
        <v>0</v>
      </c>
      <c r="S330" t="e">
        <f>PLANURI!BP772</f>
        <v>#VALUE!</v>
      </c>
      <c r="T330" t="str">
        <f>PLANURI!BQ772</f>
        <v/>
      </c>
      <c r="U330" t="str">
        <f>PLANURI!BR772</f>
        <v/>
      </c>
      <c r="V330" t="str">
        <f>PLANURI!BS772</f>
        <v/>
      </c>
      <c r="W330" t="str">
        <f>PLANURI!BT772</f>
        <v/>
      </c>
      <c r="X330" t="str">
        <f>PLANURI!BU772</f>
        <v/>
      </c>
      <c r="Y330" t="str">
        <f>PLANURI!BV772</f>
        <v/>
      </c>
      <c r="Z330" t="str">
        <f>PLANURI!A$4</f>
        <v>Facultatea AUTOMATICĂ ȘI CALCULATOARE</v>
      </c>
      <c r="AA330" t="str">
        <f>PLANURI!H$6</f>
        <v>ŞTIINŢE INGINEREŞTI</v>
      </c>
      <c r="AB330">
        <f>PLANURI!C$12</f>
        <v>220</v>
      </c>
      <c r="AC330" t="str">
        <f>PLANURI!H$9</f>
        <v>AUTOMATICĂ ȘI INFORMATICĂ APLICATĂ</v>
      </c>
      <c r="AD330">
        <f>PLANURI!A$12</f>
        <v>20</v>
      </c>
      <c r="AE330">
        <f>PLANURI!B$12</f>
        <v>60</v>
      </c>
      <c r="AF330">
        <f>PLANURI!D$12</f>
        <v>10</v>
      </c>
      <c r="AG330" t="str">
        <f>PLANURI!BW772</f>
        <v/>
      </c>
    </row>
    <row r="331" spans="1:33" x14ac:dyDescent="0.25">
      <c r="A331" t="str">
        <f>PLANURI!AX773</f>
        <v/>
      </c>
      <c r="B331">
        <f>PLANURI!AY773</f>
        <v>8</v>
      </c>
      <c r="C331" t="str">
        <f>PLANURI!AZ773</f>
        <v/>
      </c>
      <c r="D331" t="str">
        <f>PLANURI!BA773</f>
        <v/>
      </c>
      <c r="E331" t="str">
        <f>PLANURI!BB773</f>
        <v/>
      </c>
      <c r="F331" t="str">
        <f>PLANURI!BC773</f>
        <v/>
      </c>
      <c r="G331" t="str">
        <f>PLANURI!BD773</f>
        <v/>
      </c>
      <c r="H331">
        <f>PLANURI!BE773</f>
        <v>0</v>
      </c>
      <c r="I331">
        <f>PLANURI!BF773</f>
        <v>0</v>
      </c>
      <c r="J331">
        <f>PLANURI!BG773</f>
        <v>0</v>
      </c>
      <c r="K331">
        <f>PLANURI!BH773</f>
        <v>0</v>
      </c>
      <c r="L331">
        <f>PLANURI!BI773</f>
        <v>0</v>
      </c>
      <c r="M331">
        <f>PLANURI!BJ773</f>
        <v>0</v>
      </c>
      <c r="N331" t="e">
        <f>PLANURI!BK773</f>
        <v>#VALUE!</v>
      </c>
      <c r="O331">
        <f>PLANURI!BL773</f>
        <v>0</v>
      </c>
      <c r="P331" t="e">
        <f>PLANURI!BM773</f>
        <v>#VALUE!</v>
      </c>
      <c r="Q331" t="str">
        <f>PLANURI!BN773</f>
        <v/>
      </c>
      <c r="R331">
        <f>PLANURI!BO773</f>
        <v>0</v>
      </c>
      <c r="S331" t="e">
        <f>PLANURI!BP773</f>
        <v>#VALUE!</v>
      </c>
      <c r="T331" t="str">
        <f>PLANURI!BQ773</f>
        <v/>
      </c>
      <c r="U331" t="str">
        <f>PLANURI!BR773</f>
        <v/>
      </c>
      <c r="V331" t="str">
        <f>PLANURI!BS773</f>
        <v/>
      </c>
      <c r="W331" t="str">
        <f>PLANURI!BT773</f>
        <v/>
      </c>
      <c r="X331" t="str">
        <f>PLANURI!BU773</f>
        <v/>
      </c>
      <c r="Y331" t="str">
        <f>PLANURI!BV773</f>
        <v/>
      </c>
      <c r="Z331" t="str">
        <f>PLANURI!A$4</f>
        <v>Facultatea AUTOMATICĂ ȘI CALCULATOARE</v>
      </c>
      <c r="AA331" t="str">
        <f>PLANURI!H$6</f>
        <v>ŞTIINŢE INGINEREŞTI</v>
      </c>
      <c r="AB331">
        <f>PLANURI!C$12</f>
        <v>220</v>
      </c>
      <c r="AC331" t="str">
        <f>PLANURI!H$9</f>
        <v>AUTOMATICĂ ȘI INFORMATICĂ APLICATĂ</v>
      </c>
      <c r="AD331">
        <f>PLANURI!A$12</f>
        <v>20</v>
      </c>
      <c r="AE331">
        <f>PLANURI!B$12</f>
        <v>60</v>
      </c>
      <c r="AF331">
        <f>PLANURI!D$12</f>
        <v>10</v>
      </c>
      <c r="AG331" t="str">
        <f>PLANURI!BW773</f>
        <v/>
      </c>
    </row>
    <row r="332" spans="1:33" x14ac:dyDescent="0.25">
      <c r="A332" t="str">
        <f>PLANURI!AX774</f>
        <v/>
      </c>
      <c r="B332">
        <f>PLANURI!AY774</f>
        <v>9</v>
      </c>
      <c r="C332" t="str">
        <f>PLANURI!AZ774</f>
        <v/>
      </c>
      <c r="D332" t="str">
        <f>PLANURI!BA774</f>
        <v/>
      </c>
      <c r="E332" t="str">
        <f>PLANURI!BB774</f>
        <v/>
      </c>
      <c r="F332" t="str">
        <f>PLANURI!BC774</f>
        <v/>
      </c>
      <c r="G332" t="str">
        <f>PLANURI!BD774</f>
        <v/>
      </c>
      <c r="H332">
        <f>PLANURI!WL774</f>
        <v>0</v>
      </c>
      <c r="I332">
        <f>PLANURI!BF774</f>
        <v>0</v>
      </c>
      <c r="J332">
        <f>PLANURI!BG774</f>
        <v>0</v>
      </c>
      <c r="K332">
        <f>PLANURI!BH774</f>
        <v>0</v>
      </c>
      <c r="L332">
        <f>PLANURI!BI774</f>
        <v>0</v>
      </c>
      <c r="M332">
        <f>PLANURI!BJ774</f>
        <v>0</v>
      </c>
      <c r="N332" t="e">
        <f>PLANURI!BK774</f>
        <v>#VALUE!</v>
      </c>
      <c r="O332">
        <f>PLANURI!BL774</f>
        <v>0</v>
      </c>
      <c r="P332" t="e">
        <f>PLANURI!BM774</f>
        <v>#VALUE!</v>
      </c>
      <c r="Q332" t="str">
        <f>PLANURI!BN774</f>
        <v/>
      </c>
      <c r="R332">
        <f>PLANURI!BO774</f>
        <v>0</v>
      </c>
      <c r="S332" t="e">
        <f>PLANURI!BP774</f>
        <v>#VALUE!</v>
      </c>
      <c r="T332" t="str">
        <f>PLANURI!BQ774</f>
        <v/>
      </c>
      <c r="U332" t="str">
        <f>PLANURI!BR774</f>
        <v/>
      </c>
      <c r="V332" t="str">
        <f>PLANURI!BS774</f>
        <v/>
      </c>
      <c r="W332" t="str">
        <f>PLANURI!BT774</f>
        <v/>
      </c>
      <c r="X332" t="str">
        <f>PLANURI!BU774</f>
        <v/>
      </c>
      <c r="Y332" t="str">
        <f>PLANURI!BV774</f>
        <v/>
      </c>
      <c r="Z332" t="str">
        <f>PLANURI!A$4</f>
        <v>Facultatea AUTOMATICĂ ȘI CALCULATOARE</v>
      </c>
      <c r="AA332" t="str">
        <f>PLANURI!H$6</f>
        <v>ŞTIINŢE INGINEREŞTI</v>
      </c>
      <c r="AB332">
        <f>PLANURI!C$12</f>
        <v>220</v>
      </c>
      <c r="AC332" t="str">
        <f>PLANURI!H$9</f>
        <v>AUTOMATICĂ ȘI INFORMATICĂ APLICATĂ</v>
      </c>
      <c r="AD332">
        <f>PLANURI!A$12</f>
        <v>20</v>
      </c>
      <c r="AE332">
        <f>PLANURI!B$12</f>
        <v>60</v>
      </c>
      <c r="AF332">
        <f>PLANURI!D$12</f>
        <v>10</v>
      </c>
      <c r="AG332" t="str">
        <f>PLANURI!BW774</f>
        <v/>
      </c>
    </row>
    <row r="333" spans="1:33" x14ac:dyDescent="0.25">
      <c r="A333" t="str">
        <f>PLANURI!AX775</f>
        <v/>
      </c>
      <c r="B333">
        <f>PLANURI!AY775</f>
        <v>10</v>
      </c>
      <c r="C333" t="str">
        <f>PLANURI!AZ775</f>
        <v/>
      </c>
      <c r="D333" t="str">
        <f>PLANURI!BA775</f>
        <v/>
      </c>
      <c r="E333" t="str">
        <f>PLANURI!BB775</f>
        <v/>
      </c>
      <c r="F333" t="str">
        <f>PLANURI!BC775</f>
        <v/>
      </c>
      <c r="G333" t="str">
        <f>PLANURI!BD775</f>
        <v/>
      </c>
      <c r="H333">
        <f>PLANURI!BE775</f>
        <v>0</v>
      </c>
      <c r="I333">
        <f>PLANURI!BF775</f>
        <v>0</v>
      </c>
      <c r="J333">
        <f>PLANURI!BG775</f>
        <v>0</v>
      </c>
      <c r="K333">
        <f>PLANURI!BH775</f>
        <v>0</v>
      </c>
      <c r="L333">
        <f>PLANURI!BI775</f>
        <v>0</v>
      </c>
      <c r="M333">
        <f>PLANURI!BJ775</f>
        <v>0</v>
      </c>
      <c r="N333" t="e">
        <f>PLANURI!BK775</f>
        <v>#VALUE!</v>
      </c>
      <c r="O333">
        <f>PLANURI!BL775</f>
        <v>0</v>
      </c>
      <c r="P333" t="e">
        <f>PLANURI!BM775</f>
        <v>#VALUE!</v>
      </c>
      <c r="Q333" t="str">
        <f>PLANURI!BN775</f>
        <v/>
      </c>
      <c r="R333">
        <f>PLANURI!BO775</f>
        <v>0</v>
      </c>
      <c r="S333" t="e">
        <f>PLANURI!BP775</f>
        <v>#VALUE!</v>
      </c>
      <c r="T333" t="str">
        <f>PLANURI!BQ775</f>
        <v/>
      </c>
      <c r="U333" t="str">
        <f>PLANURI!BR775</f>
        <v/>
      </c>
      <c r="V333" t="str">
        <f>PLANURI!BS775</f>
        <v/>
      </c>
      <c r="W333" t="str">
        <f>PLANURI!BT775</f>
        <v/>
      </c>
      <c r="X333" t="str">
        <f>PLANURI!BU775</f>
        <v/>
      </c>
      <c r="Y333" t="str">
        <f>PLANURI!BV775</f>
        <v/>
      </c>
      <c r="Z333" t="str">
        <f>PLANURI!A$4</f>
        <v>Facultatea AUTOMATICĂ ȘI CALCULATOARE</v>
      </c>
      <c r="AA333" t="str">
        <f>PLANURI!H$6</f>
        <v>ŞTIINŢE INGINEREŞTI</v>
      </c>
      <c r="AB333">
        <f>PLANURI!C$12</f>
        <v>220</v>
      </c>
      <c r="AC333" t="str">
        <f>PLANURI!H$9</f>
        <v>AUTOMATICĂ ȘI INFORMATICĂ APLICATĂ</v>
      </c>
      <c r="AD333">
        <f>PLANURI!A$12</f>
        <v>20</v>
      </c>
      <c r="AE333">
        <f>PLANURI!B$12</f>
        <v>60</v>
      </c>
      <c r="AF333">
        <f>PLANURI!D$12</f>
        <v>10</v>
      </c>
      <c r="AG333" t="str">
        <f>PLANURI!BW775</f>
        <v/>
      </c>
    </row>
    <row r="334" spans="1:33" x14ac:dyDescent="0.25">
      <c r="A334" t="str">
        <f>PLANURI!AX776</f>
        <v/>
      </c>
      <c r="B334">
        <f>PLANURI!AY776</f>
        <v>11</v>
      </c>
      <c r="C334" t="str">
        <f>PLANURI!AZ776</f>
        <v/>
      </c>
      <c r="D334" t="str">
        <f>PLANURI!BA776</f>
        <v/>
      </c>
      <c r="E334" t="str">
        <f>PLANURI!BB776</f>
        <v/>
      </c>
      <c r="F334" t="str">
        <f>PLANURI!BC776</f>
        <v/>
      </c>
      <c r="G334" t="str">
        <f>PLANURI!BD776</f>
        <v/>
      </c>
      <c r="H334">
        <f>PLANURI!WL776</f>
        <v>0</v>
      </c>
      <c r="I334">
        <f>PLANURI!BF776</f>
        <v>0</v>
      </c>
      <c r="J334">
        <f>PLANURI!BG776</f>
        <v>0</v>
      </c>
      <c r="K334">
        <f>PLANURI!BH776</f>
        <v>0</v>
      </c>
      <c r="L334">
        <f>PLANURI!BI776</f>
        <v>0</v>
      </c>
      <c r="M334">
        <f>PLANURI!BJ776</f>
        <v>0</v>
      </c>
      <c r="N334" t="e">
        <f>PLANURI!BK776</f>
        <v>#VALUE!</v>
      </c>
      <c r="O334">
        <f>PLANURI!BL776</f>
        <v>0</v>
      </c>
      <c r="P334" t="e">
        <f>PLANURI!BM776</f>
        <v>#VALUE!</v>
      </c>
      <c r="Q334" t="str">
        <f>PLANURI!BN776</f>
        <v/>
      </c>
      <c r="R334">
        <f>PLANURI!BO776</f>
        <v>0</v>
      </c>
      <c r="S334" t="e">
        <f>PLANURI!BP776</f>
        <v>#VALUE!</v>
      </c>
      <c r="T334" t="str">
        <f>PLANURI!BQ776</f>
        <v/>
      </c>
      <c r="U334" t="str">
        <f>PLANURI!BR776</f>
        <v/>
      </c>
      <c r="V334" t="str">
        <f>PLANURI!BS776</f>
        <v/>
      </c>
      <c r="W334" t="str">
        <f>PLANURI!BT776</f>
        <v/>
      </c>
      <c r="X334" t="str">
        <f>PLANURI!BU776</f>
        <v/>
      </c>
      <c r="Y334" t="str">
        <f>PLANURI!BV776</f>
        <v/>
      </c>
      <c r="Z334" t="str">
        <f>PLANURI!A$4</f>
        <v>Facultatea AUTOMATICĂ ȘI CALCULATOARE</v>
      </c>
      <c r="AA334" t="str">
        <f>PLANURI!H$6</f>
        <v>ŞTIINŢE INGINEREŞTI</v>
      </c>
      <c r="AB334">
        <f>PLANURI!C$12</f>
        <v>220</v>
      </c>
      <c r="AC334" t="str">
        <f>PLANURI!H$9</f>
        <v>AUTOMATICĂ ȘI INFORMATICĂ APLICATĂ</v>
      </c>
      <c r="AD334">
        <f>PLANURI!A$12</f>
        <v>20</v>
      </c>
      <c r="AE334">
        <f>PLANURI!B$12</f>
        <v>60</v>
      </c>
      <c r="AF334">
        <f>PLANURI!D$12</f>
        <v>10</v>
      </c>
      <c r="AG334" t="str">
        <f>PLANURI!BW776</f>
        <v/>
      </c>
    </row>
    <row r="335" spans="1:33" x14ac:dyDescent="0.25">
      <c r="A335" t="str">
        <f>PLANURI!AX777</f>
        <v>Semestrul 3</v>
      </c>
      <c r="B335">
        <f>PLANURI!AY777</f>
        <v>0</v>
      </c>
      <c r="C335">
        <f>PLANURI!AZ777</f>
        <v>0</v>
      </c>
      <c r="D335">
        <f>PLANURI!BA777</f>
        <v>0</v>
      </c>
      <c r="E335">
        <f>PLANURI!BB777</f>
        <v>0</v>
      </c>
      <c r="F335">
        <f>PLANURI!BC777</f>
        <v>0</v>
      </c>
      <c r="G335">
        <f>PLANURI!BD777</f>
        <v>0</v>
      </c>
      <c r="H335">
        <f>PLANURI!BE777</f>
        <v>0</v>
      </c>
      <c r="I335">
        <f>PLANURI!BF777</f>
        <v>0</v>
      </c>
      <c r="J335">
        <f>PLANURI!BG777</f>
        <v>0</v>
      </c>
      <c r="K335">
        <f>PLANURI!BH777</f>
        <v>0</v>
      </c>
      <c r="L335">
        <f>PLANURI!BI777</f>
        <v>0</v>
      </c>
      <c r="M335">
        <f>PLANURI!BJ777</f>
        <v>0</v>
      </c>
      <c r="N335">
        <f>PLANURI!BK777</f>
        <v>0</v>
      </c>
      <c r="O335">
        <f>PLANURI!BL777</f>
        <v>0</v>
      </c>
      <c r="P335">
        <f>PLANURI!BM777</f>
        <v>0</v>
      </c>
      <c r="Q335">
        <f>PLANURI!BN777</f>
        <v>0</v>
      </c>
      <c r="R335">
        <f>PLANURI!BO777</f>
        <v>0</v>
      </c>
      <c r="S335">
        <f>PLANURI!BP777</f>
        <v>0</v>
      </c>
      <c r="T335">
        <f>PLANURI!BQ777</f>
        <v>0</v>
      </c>
      <c r="U335">
        <f>PLANURI!BR777</f>
        <v>0</v>
      </c>
      <c r="V335">
        <f>PLANURI!BS777</f>
        <v>0</v>
      </c>
      <c r="W335">
        <f>PLANURI!BT777</f>
        <v>0</v>
      </c>
      <c r="X335">
        <f>PLANURI!BU777</f>
        <v>0</v>
      </c>
      <c r="Y335">
        <f>PLANURI!BV777</f>
        <v>0</v>
      </c>
      <c r="Z335" t="str">
        <f>PLANURI!A$4</f>
        <v>Facultatea AUTOMATICĂ ȘI CALCULATOARE</v>
      </c>
      <c r="AA335" t="str">
        <f>PLANURI!H$6</f>
        <v>ŞTIINŢE INGINEREŞTI</v>
      </c>
      <c r="AB335">
        <f>PLANURI!C$12</f>
        <v>220</v>
      </c>
      <c r="AC335" t="str">
        <f>PLANURI!H$9</f>
        <v>AUTOMATICĂ ȘI INFORMATICĂ APLICATĂ</v>
      </c>
      <c r="AD335">
        <f>PLANURI!A$12</f>
        <v>20</v>
      </c>
      <c r="AE335">
        <f>PLANURI!B$12</f>
        <v>60</v>
      </c>
      <c r="AF335">
        <f>PLANURI!D$12</f>
        <v>10</v>
      </c>
      <c r="AG335" t="str">
        <f>PLANURI!BW777</f>
        <v/>
      </c>
    </row>
    <row r="336" spans="1:33" x14ac:dyDescent="0.25">
      <c r="A336" t="str">
        <f>PLANURI!AX778</f>
        <v/>
      </c>
      <c r="B336">
        <f>PLANURI!AY778</f>
        <v>1</v>
      </c>
      <c r="C336" t="str">
        <f>PLANURI!AZ778</f>
        <v/>
      </c>
      <c r="D336" t="str">
        <f>PLANURI!BA778</f>
        <v/>
      </c>
      <c r="E336" t="str">
        <f>PLANURI!BB778</f>
        <v/>
      </c>
      <c r="F336" t="str">
        <f>PLANURI!BC778</f>
        <v/>
      </c>
      <c r="G336" t="str">
        <f>PLANURI!BD778</f>
        <v/>
      </c>
      <c r="H336">
        <f>PLANURI!WL778</f>
        <v>0</v>
      </c>
      <c r="I336">
        <f>PLANURI!BF778</f>
        <v>0</v>
      </c>
      <c r="J336">
        <f>PLANURI!BG778</f>
        <v>0</v>
      </c>
      <c r="K336">
        <f>PLANURI!BH778</f>
        <v>0</v>
      </c>
      <c r="L336">
        <f>PLANURI!BI778</f>
        <v>0</v>
      </c>
      <c r="M336">
        <f>PLANURI!BJ778</f>
        <v>0</v>
      </c>
      <c r="N336" t="e">
        <f>PLANURI!BK778</f>
        <v>#VALUE!</v>
      </c>
      <c r="O336">
        <f>PLANURI!BL778</f>
        <v>0</v>
      </c>
      <c r="P336" t="e">
        <f>PLANURI!BM778</f>
        <v>#VALUE!</v>
      </c>
      <c r="Q336" t="str">
        <f>PLANURI!BN778</f>
        <v/>
      </c>
      <c r="R336">
        <f>PLANURI!BO778</f>
        <v>0</v>
      </c>
      <c r="S336" t="e">
        <f>PLANURI!BP778</f>
        <v>#VALUE!</v>
      </c>
      <c r="T336" t="str">
        <f>PLANURI!BQ778</f>
        <v/>
      </c>
      <c r="U336" t="str">
        <f>PLANURI!BR778</f>
        <v/>
      </c>
      <c r="V336" t="str">
        <f>PLANURI!BS778</f>
        <v/>
      </c>
      <c r="W336" t="str">
        <f>PLANURI!BT778</f>
        <v/>
      </c>
      <c r="X336" t="str">
        <f>PLANURI!BU778</f>
        <v/>
      </c>
      <c r="Y336" t="str">
        <f>PLANURI!BV778</f>
        <v/>
      </c>
      <c r="Z336" t="str">
        <f>PLANURI!A$4</f>
        <v>Facultatea AUTOMATICĂ ȘI CALCULATOARE</v>
      </c>
      <c r="AA336" t="str">
        <f>PLANURI!H$6</f>
        <v>ŞTIINŢE INGINEREŞTI</v>
      </c>
      <c r="AB336">
        <f>PLANURI!C$12</f>
        <v>220</v>
      </c>
      <c r="AC336" t="str">
        <f>PLANURI!H$9</f>
        <v>AUTOMATICĂ ȘI INFORMATICĂ APLICATĂ</v>
      </c>
      <c r="AD336">
        <f>PLANURI!A$12</f>
        <v>20</v>
      </c>
      <c r="AE336">
        <f>PLANURI!B$12</f>
        <v>60</v>
      </c>
      <c r="AF336">
        <f>PLANURI!D$12</f>
        <v>10</v>
      </c>
      <c r="AG336" t="str">
        <f>PLANURI!BW778</f>
        <v/>
      </c>
    </row>
    <row r="337" spans="1:33" x14ac:dyDescent="0.25">
      <c r="A337" t="str">
        <f>PLANURI!AX779</f>
        <v/>
      </c>
      <c r="B337">
        <f>PLANURI!AY779</f>
        <v>2</v>
      </c>
      <c r="C337" t="str">
        <f>PLANURI!AZ779</f>
        <v/>
      </c>
      <c r="D337" t="str">
        <f>PLANURI!BA779</f>
        <v/>
      </c>
      <c r="E337" t="str">
        <f>PLANURI!BB779</f>
        <v/>
      </c>
      <c r="F337" t="str">
        <f>PLANURI!BC779</f>
        <v/>
      </c>
      <c r="G337" t="str">
        <f>PLANURI!BD779</f>
        <v/>
      </c>
      <c r="H337">
        <f>PLANURI!BE779</f>
        <v>0</v>
      </c>
      <c r="I337">
        <f>PLANURI!BF779</f>
        <v>0</v>
      </c>
      <c r="J337">
        <f>PLANURI!BG779</f>
        <v>0</v>
      </c>
      <c r="K337">
        <f>PLANURI!BH779</f>
        <v>0</v>
      </c>
      <c r="L337">
        <f>PLANURI!BI779</f>
        <v>0</v>
      </c>
      <c r="M337">
        <f>PLANURI!BJ779</f>
        <v>0</v>
      </c>
      <c r="N337" t="e">
        <f>PLANURI!BK779</f>
        <v>#VALUE!</v>
      </c>
      <c r="O337">
        <f>PLANURI!BL779</f>
        <v>0</v>
      </c>
      <c r="P337" t="e">
        <f>PLANURI!BM779</f>
        <v>#VALUE!</v>
      </c>
      <c r="Q337" t="str">
        <f>PLANURI!BN779</f>
        <v/>
      </c>
      <c r="R337">
        <f>PLANURI!BO779</f>
        <v>0</v>
      </c>
      <c r="S337" t="e">
        <f>PLANURI!BP779</f>
        <v>#VALUE!</v>
      </c>
      <c r="T337" t="str">
        <f>PLANURI!BQ779</f>
        <v/>
      </c>
      <c r="U337" t="str">
        <f>PLANURI!BR779</f>
        <v/>
      </c>
      <c r="V337" t="str">
        <f>PLANURI!BS779</f>
        <v/>
      </c>
      <c r="W337" t="str">
        <f>PLANURI!BT779</f>
        <v/>
      </c>
      <c r="X337" t="str">
        <f>PLANURI!BU779</f>
        <v/>
      </c>
      <c r="Y337" t="str">
        <f>PLANURI!BV779</f>
        <v/>
      </c>
      <c r="Z337" t="str">
        <f>PLANURI!A$4</f>
        <v>Facultatea AUTOMATICĂ ȘI CALCULATOARE</v>
      </c>
      <c r="AA337" t="str">
        <f>PLANURI!H$6</f>
        <v>ŞTIINŢE INGINEREŞTI</v>
      </c>
      <c r="AB337">
        <f>PLANURI!C$12</f>
        <v>220</v>
      </c>
      <c r="AC337" t="str">
        <f>PLANURI!H$9</f>
        <v>AUTOMATICĂ ȘI INFORMATICĂ APLICATĂ</v>
      </c>
      <c r="AD337">
        <f>PLANURI!A$12</f>
        <v>20</v>
      </c>
      <c r="AE337">
        <f>PLANURI!B$12</f>
        <v>60</v>
      </c>
      <c r="AF337">
        <f>PLANURI!D$12</f>
        <v>10</v>
      </c>
      <c r="AG337" t="str">
        <f>PLANURI!BW779</f>
        <v/>
      </c>
    </row>
    <row r="338" spans="1:33" x14ac:dyDescent="0.25">
      <c r="A338" t="str">
        <f>PLANURI!AX780</f>
        <v/>
      </c>
      <c r="B338">
        <f>PLANURI!AY780</f>
        <v>3</v>
      </c>
      <c r="C338" t="str">
        <f>PLANURI!AZ780</f>
        <v/>
      </c>
      <c r="D338" t="str">
        <f>PLANURI!BA780</f>
        <v/>
      </c>
      <c r="E338" t="str">
        <f>PLANURI!BB780</f>
        <v/>
      </c>
      <c r="F338" t="str">
        <f>PLANURI!BC780</f>
        <v/>
      </c>
      <c r="G338" t="str">
        <f>PLANURI!BD780</f>
        <v/>
      </c>
      <c r="H338">
        <f>PLANURI!WL780</f>
        <v>0</v>
      </c>
      <c r="I338">
        <f>PLANURI!BF780</f>
        <v>0</v>
      </c>
      <c r="J338">
        <f>PLANURI!BG780</f>
        <v>0</v>
      </c>
      <c r="K338">
        <f>PLANURI!BH780</f>
        <v>0</v>
      </c>
      <c r="L338">
        <f>PLANURI!BI780</f>
        <v>0</v>
      </c>
      <c r="M338">
        <f>PLANURI!BJ780</f>
        <v>0</v>
      </c>
      <c r="N338" t="e">
        <f>PLANURI!BK780</f>
        <v>#VALUE!</v>
      </c>
      <c r="O338">
        <f>PLANURI!BL780</f>
        <v>0</v>
      </c>
      <c r="P338" t="e">
        <f>PLANURI!BM780</f>
        <v>#VALUE!</v>
      </c>
      <c r="Q338" t="str">
        <f>PLANURI!BN780</f>
        <v/>
      </c>
      <c r="R338">
        <f>PLANURI!BO780</f>
        <v>0</v>
      </c>
      <c r="S338" t="e">
        <f>PLANURI!BP780</f>
        <v>#VALUE!</v>
      </c>
      <c r="T338" t="str">
        <f>PLANURI!BQ780</f>
        <v/>
      </c>
      <c r="U338" t="str">
        <f>PLANURI!BR780</f>
        <v/>
      </c>
      <c r="V338" t="str">
        <f>PLANURI!BS780</f>
        <v/>
      </c>
      <c r="W338" t="str">
        <f>PLANURI!BT780</f>
        <v/>
      </c>
      <c r="X338" t="str">
        <f>PLANURI!BU780</f>
        <v/>
      </c>
      <c r="Y338" t="str">
        <f>PLANURI!BV780</f>
        <v/>
      </c>
      <c r="Z338" t="str">
        <f>PLANURI!A$4</f>
        <v>Facultatea AUTOMATICĂ ȘI CALCULATOARE</v>
      </c>
      <c r="AA338" t="str">
        <f>PLANURI!H$6</f>
        <v>ŞTIINŢE INGINEREŞTI</v>
      </c>
      <c r="AB338">
        <f>PLANURI!C$12</f>
        <v>220</v>
      </c>
      <c r="AC338" t="str">
        <f>PLANURI!H$9</f>
        <v>AUTOMATICĂ ȘI INFORMATICĂ APLICATĂ</v>
      </c>
      <c r="AD338">
        <f>PLANURI!A$12</f>
        <v>20</v>
      </c>
      <c r="AE338">
        <f>PLANURI!B$12</f>
        <v>60</v>
      </c>
      <c r="AF338">
        <f>PLANURI!D$12</f>
        <v>10</v>
      </c>
      <c r="AG338" t="str">
        <f>PLANURI!BW780</f>
        <v/>
      </c>
    </row>
    <row r="339" spans="1:33" x14ac:dyDescent="0.25">
      <c r="A339" t="str">
        <f>PLANURI!AX781</f>
        <v/>
      </c>
      <c r="B339">
        <f>PLANURI!AY781</f>
        <v>4</v>
      </c>
      <c r="C339" t="str">
        <f>PLANURI!AZ781</f>
        <v/>
      </c>
      <c r="D339" t="str">
        <f>PLANURI!BA781</f>
        <v/>
      </c>
      <c r="E339" t="str">
        <f>PLANURI!BB781</f>
        <v/>
      </c>
      <c r="F339" t="str">
        <f>PLANURI!BC781</f>
        <v/>
      </c>
      <c r="G339" t="str">
        <f>PLANURI!BD781</f>
        <v/>
      </c>
      <c r="H339">
        <f>PLANURI!BE781</f>
        <v>0</v>
      </c>
      <c r="I339">
        <f>PLANURI!BF781</f>
        <v>0</v>
      </c>
      <c r="J339">
        <f>PLANURI!BG781</f>
        <v>0</v>
      </c>
      <c r="K339">
        <f>PLANURI!BH781</f>
        <v>0</v>
      </c>
      <c r="L339">
        <f>PLANURI!BI781</f>
        <v>0</v>
      </c>
      <c r="M339">
        <f>PLANURI!BJ781</f>
        <v>0</v>
      </c>
      <c r="N339" t="e">
        <f>PLANURI!BK781</f>
        <v>#VALUE!</v>
      </c>
      <c r="O339">
        <f>PLANURI!BL781</f>
        <v>0</v>
      </c>
      <c r="P339" t="e">
        <f>PLANURI!BM781</f>
        <v>#VALUE!</v>
      </c>
      <c r="Q339" t="str">
        <f>PLANURI!BN781</f>
        <v/>
      </c>
      <c r="R339">
        <f>PLANURI!BO781</f>
        <v>0</v>
      </c>
      <c r="S339" t="e">
        <f>PLANURI!BP781</f>
        <v>#VALUE!</v>
      </c>
      <c r="T339" t="str">
        <f>PLANURI!BQ781</f>
        <v/>
      </c>
      <c r="U339" t="str">
        <f>PLANURI!BR781</f>
        <v/>
      </c>
      <c r="V339" t="str">
        <f>PLANURI!BS781</f>
        <v/>
      </c>
      <c r="W339" t="str">
        <f>PLANURI!BT781</f>
        <v/>
      </c>
      <c r="X339" t="str">
        <f>PLANURI!BU781</f>
        <v/>
      </c>
      <c r="Y339" t="str">
        <f>PLANURI!BV781</f>
        <v/>
      </c>
      <c r="Z339" t="str">
        <f>PLANURI!A$4</f>
        <v>Facultatea AUTOMATICĂ ȘI CALCULATOARE</v>
      </c>
      <c r="AA339" t="str">
        <f>PLANURI!H$6</f>
        <v>ŞTIINŢE INGINEREŞTI</v>
      </c>
      <c r="AB339">
        <f>PLANURI!C$12</f>
        <v>220</v>
      </c>
      <c r="AC339" t="str">
        <f>PLANURI!H$9</f>
        <v>AUTOMATICĂ ȘI INFORMATICĂ APLICATĂ</v>
      </c>
      <c r="AD339">
        <f>PLANURI!A$12</f>
        <v>20</v>
      </c>
      <c r="AE339">
        <f>PLANURI!B$12</f>
        <v>60</v>
      </c>
      <c r="AF339">
        <f>PLANURI!D$12</f>
        <v>10</v>
      </c>
      <c r="AG339" t="str">
        <f>PLANURI!BW781</f>
        <v/>
      </c>
    </row>
    <row r="340" spans="1:33" x14ac:dyDescent="0.25">
      <c r="A340" t="str">
        <f>PLANURI!AX782</f>
        <v/>
      </c>
      <c r="B340">
        <f>PLANURI!AY782</f>
        <v>5</v>
      </c>
      <c r="C340" t="str">
        <f>PLANURI!AZ782</f>
        <v/>
      </c>
      <c r="D340" t="str">
        <f>PLANURI!BA782</f>
        <v/>
      </c>
      <c r="E340" t="str">
        <f>PLANURI!BB782</f>
        <v/>
      </c>
      <c r="F340" t="str">
        <f>PLANURI!BC782</f>
        <v/>
      </c>
      <c r="G340" t="str">
        <f>PLANURI!BD782</f>
        <v/>
      </c>
      <c r="H340">
        <f>PLANURI!WL782</f>
        <v>0</v>
      </c>
      <c r="I340">
        <f>PLANURI!BF782</f>
        <v>0</v>
      </c>
      <c r="J340">
        <f>PLANURI!BG782</f>
        <v>0</v>
      </c>
      <c r="K340">
        <f>PLANURI!BH782</f>
        <v>0</v>
      </c>
      <c r="L340">
        <f>PLANURI!BI782</f>
        <v>0</v>
      </c>
      <c r="M340">
        <f>PLANURI!BJ782</f>
        <v>0</v>
      </c>
      <c r="N340" t="e">
        <f>PLANURI!BK782</f>
        <v>#VALUE!</v>
      </c>
      <c r="O340">
        <f>PLANURI!BL782</f>
        <v>0</v>
      </c>
      <c r="P340" t="e">
        <f>PLANURI!BM782</f>
        <v>#VALUE!</v>
      </c>
      <c r="Q340" t="str">
        <f>PLANURI!BN782</f>
        <v/>
      </c>
      <c r="R340">
        <f>PLANURI!BO782</f>
        <v>0</v>
      </c>
      <c r="S340" t="e">
        <f>PLANURI!BP782</f>
        <v>#VALUE!</v>
      </c>
      <c r="T340" t="str">
        <f>PLANURI!BQ782</f>
        <v/>
      </c>
      <c r="U340" t="str">
        <f>PLANURI!BR782</f>
        <v/>
      </c>
      <c r="V340" t="str">
        <f>PLANURI!BS782</f>
        <v/>
      </c>
      <c r="W340" t="str">
        <f>PLANURI!BT782</f>
        <v/>
      </c>
      <c r="X340" t="str">
        <f>PLANURI!BU782</f>
        <v/>
      </c>
      <c r="Y340" t="str">
        <f>PLANURI!BV782</f>
        <v/>
      </c>
      <c r="Z340" t="str">
        <f>PLANURI!A$4</f>
        <v>Facultatea AUTOMATICĂ ȘI CALCULATOARE</v>
      </c>
      <c r="AA340" t="str">
        <f>PLANURI!H$6</f>
        <v>ŞTIINŢE INGINEREŞTI</v>
      </c>
      <c r="AB340">
        <f>PLANURI!C$12</f>
        <v>220</v>
      </c>
      <c r="AC340" t="str">
        <f>PLANURI!H$9</f>
        <v>AUTOMATICĂ ȘI INFORMATICĂ APLICATĂ</v>
      </c>
      <c r="AD340">
        <f>PLANURI!A$12</f>
        <v>20</v>
      </c>
      <c r="AE340">
        <f>PLANURI!B$12</f>
        <v>60</v>
      </c>
      <c r="AF340">
        <f>PLANURI!D$12</f>
        <v>10</v>
      </c>
      <c r="AG340" t="str">
        <f>PLANURI!BW782</f>
        <v/>
      </c>
    </row>
    <row r="341" spans="1:33" x14ac:dyDescent="0.25">
      <c r="A341" t="str">
        <f>PLANURI!AX783</f>
        <v/>
      </c>
      <c r="B341">
        <f>PLANURI!AY783</f>
        <v>6</v>
      </c>
      <c r="C341" t="str">
        <f>PLANURI!AZ783</f>
        <v/>
      </c>
      <c r="D341" t="str">
        <f>PLANURI!BA783</f>
        <v/>
      </c>
      <c r="E341" t="str">
        <f>PLANURI!BB783</f>
        <v/>
      </c>
      <c r="F341" t="str">
        <f>PLANURI!BC783</f>
        <v/>
      </c>
      <c r="G341" t="str">
        <f>PLANURI!BD783</f>
        <v/>
      </c>
      <c r="H341">
        <f>PLANURI!BE783</f>
        <v>0</v>
      </c>
      <c r="I341">
        <f>PLANURI!BF783</f>
        <v>0</v>
      </c>
      <c r="J341">
        <f>PLANURI!BG783</f>
        <v>0</v>
      </c>
      <c r="K341">
        <f>PLANURI!BH783</f>
        <v>0</v>
      </c>
      <c r="L341">
        <f>PLANURI!BI783</f>
        <v>0</v>
      </c>
      <c r="M341">
        <f>PLANURI!BJ783</f>
        <v>0</v>
      </c>
      <c r="N341" t="e">
        <f>PLANURI!BK783</f>
        <v>#VALUE!</v>
      </c>
      <c r="O341">
        <f>PLANURI!BL783</f>
        <v>0</v>
      </c>
      <c r="P341" t="e">
        <f>PLANURI!BM783</f>
        <v>#VALUE!</v>
      </c>
      <c r="Q341" t="str">
        <f>PLANURI!BN783</f>
        <v/>
      </c>
      <c r="R341">
        <f>PLANURI!BO783</f>
        <v>0</v>
      </c>
      <c r="S341" t="e">
        <f>PLANURI!BP783</f>
        <v>#VALUE!</v>
      </c>
      <c r="T341" t="str">
        <f>PLANURI!BQ783</f>
        <v/>
      </c>
      <c r="U341" t="str">
        <f>PLANURI!BR783</f>
        <v/>
      </c>
      <c r="V341" t="str">
        <f>PLANURI!BS783</f>
        <v/>
      </c>
      <c r="W341" t="str">
        <f>PLANURI!BT783</f>
        <v/>
      </c>
      <c r="X341" t="str">
        <f>PLANURI!BU783</f>
        <v/>
      </c>
      <c r="Y341" t="str">
        <f>PLANURI!BV783</f>
        <v/>
      </c>
      <c r="Z341" t="str">
        <f>PLANURI!A$4</f>
        <v>Facultatea AUTOMATICĂ ȘI CALCULATOARE</v>
      </c>
      <c r="AA341" t="str">
        <f>PLANURI!H$6</f>
        <v>ŞTIINŢE INGINEREŞTI</v>
      </c>
      <c r="AB341">
        <f>PLANURI!C$12</f>
        <v>220</v>
      </c>
      <c r="AC341" t="str">
        <f>PLANURI!H$9</f>
        <v>AUTOMATICĂ ȘI INFORMATICĂ APLICATĂ</v>
      </c>
      <c r="AD341">
        <f>PLANURI!A$12</f>
        <v>20</v>
      </c>
      <c r="AE341">
        <f>PLANURI!B$12</f>
        <v>60</v>
      </c>
      <c r="AF341">
        <f>PLANURI!D$12</f>
        <v>10</v>
      </c>
      <c r="AG341" t="str">
        <f>PLANURI!BW783</f>
        <v/>
      </c>
    </row>
    <row r="342" spans="1:33" x14ac:dyDescent="0.25">
      <c r="A342" t="str">
        <f>PLANURI!AX784</f>
        <v/>
      </c>
      <c r="B342">
        <f>PLANURI!AY784</f>
        <v>7</v>
      </c>
      <c r="C342" t="str">
        <f>PLANURI!AZ784</f>
        <v/>
      </c>
      <c r="D342" t="str">
        <f>PLANURI!BA784</f>
        <v/>
      </c>
      <c r="E342" t="str">
        <f>PLANURI!BB784</f>
        <v/>
      </c>
      <c r="F342" t="str">
        <f>PLANURI!BC784</f>
        <v/>
      </c>
      <c r="G342" t="str">
        <f>PLANURI!BD784</f>
        <v/>
      </c>
      <c r="H342">
        <f>PLANURI!WL784</f>
        <v>0</v>
      </c>
      <c r="I342">
        <f>PLANURI!BF784</f>
        <v>0</v>
      </c>
      <c r="J342">
        <f>PLANURI!BG784</f>
        <v>0</v>
      </c>
      <c r="K342">
        <f>PLANURI!BH784</f>
        <v>0</v>
      </c>
      <c r="L342">
        <f>PLANURI!BI784</f>
        <v>0</v>
      </c>
      <c r="M342">
        <f>PLANURI!BJ784</f>
        <v>0</v>
      </c>
      <c r="N342" t="e">
        <f>PLANURI!BK784</f>
        <v>#VALUE!</v>
      </c>
      <c r="O342">
        <f>PLANURI!BL784</f>
        <v>0</v>
      </c>
      <c r="P342" t="e">
        <f>PLANURI!BM784</f>
        <v>#VALUE!</v>
      </c>
      <c r="Q342" t="str">
        <f>PLANURI!BN784</f>
        <v/>
      </c>
      <c r="R342">
        <f>PLANURI!BO784</f>
        <v>0</v>
      </c>
      <c r="S342" t="e">
        <f>PLANURI!BP784</f>
        <v>#VALUE!</v>
      </c>
      <c r="T342" t="str">
        <f>PLANURI!BQ784</f>
        <v/>
      </c>
      <c r="U342" t="str">
        <f>PLANURI!BR784</f>
        <v/>
      </c>
      <c r="V342" t="str">
        <f>PLANURI!BS784</f>
        <v/>
      </c>
      <c r="W342" t="str">
        <f>PLANURI!BT784</f>
        <v/>
      </c>
      <c r="X342" t="str">
        <f>PLANURI!BU784</f>
        <v/>
      </c>
      <c r="Y342" t="str">
        <f>PLANURI!BV784</f>
        <v/>
      </c>
      <c r="Z342" t="str">
        <f>PLANURI!A$4</f>
        <v>Facultatea AUTOMATICĂ ȘI CALCULATOARE</v>
      </c>
      <c r="AA342" t="str">
        <f>PLANURI!H$6</f>
        <v>ŞTIINŢE INGINEREŞTI</v>
      </c>
      <c r="AB342">
        <f>PLANURI!C$12</f>
        <v>220</v>
      </c>
      <c r="AC342" t="str">
        <f>PLANURI!H$9</f>
        <v>AUTOMATICĂ ȘI INFORMATICĂ APLICATĂ</v>
      </c>
      <c r="AD342">
        <f>PLANURI!A$12</f>
        <v>20</v>
      </c>
      <c r="AE342">
        <f>PLANURI!B$12</f>
        <v>60</v>
      </c>
      <c r="AF342">
        <f>PLANURI!D$12</f>
        <v>10</v>
      </c>
      <c r="AG342" t="str">
        <f>PLANURI!BW784</f>
        <v/>
      </c>
    </row>
    <row r="343" spans="1:33" x14ac:dyDescent="0.25">
      <c r="A343" t="str">
        <f>PLANURI!AX785</f>
        <v/>
      </c>
      <c r="B343">
        <f>PLANURI!AY785</f>
        <v>8</v>
      </c>
      <c r="C343" t="str">
        <f>PLANURI!AZ785</f>
        <v/>
      </c>
      <c r="D343" t="str">
        <f>PLANURI!BA785</f>
        <v/>
      </c>
      <c r="E343" t="str">
        <f>PLANURI!BB785</f>
        <v/>
      </c>
      <c r="F343" t="str">
        <f>PLANURI!BC785</f>
        <v/>
      </c>
      <c r="G343" t="str">
        <f>PLANURI!BD785</f>
        <v/>
      </c>
      <c r="H343">
        <f>PLANURI!BE785</f>
        <v>0</v>
      </c>
      <c r="I343">
        <f>PLANURI!BF785</f>
        <v>0</v>
      </c>
      <c r="J343">
        <f>PLANURI!BG785</f>
        <v>0</v>
      </c>
      <c r="K343">
        <f>PLANURI!BH785</f>
        <v>0</v>
      </c>
      <c r="L343">
        <f>PLANURI!BI785</f>
        <v>0</v>
      </c>
      <c r="M343">
        <f>PLANURI!BJ785</f>
        <v>0</v>
      </c>
      <c r="N343" t="e">
        <f>PLANURI!BK785</f>
        <v>#VALUE!</v>
      </c>
      <c r="O343">
        <f>PLANURI!BL785</f>
        <v>0</v>
      </c>
      <c r="P343" t="e">
        <f>PLANURI!BM785</f>
        <v>#VALUE!</v>
      </c>
      <c r="Q343" t="str">
        <f>PLANURI!BN785</f>
        <v/>
      </c>
      <c r="R343">
        <f>PLANURI!BO785</f>
        <v>0</v>
      </c>
      <c r="S343" t="e">
        <f>PLANURI!BP785</f>
        <v>#VALUE!</v>
      </c>
      <c r="T343" t="str">
        <f>PLANURI!BQ785</f>
        <v/>
      </c>
      <c r="U343" t="str">
        <f>PLANURI!BR785</f>
        <v/>
      </c>
      <c r="V343" t="str">
        <f>PLANURI!BS785</f>
        <v/>
      </c>
      <c r="W343" t="str">
        <f>PLANURI!BT785</f>
        <v/>
      </c>
      <c r="X343" t="str">
        <f>PLANURI!BU785</f>
        <v/>
      </c>
      <c r="Y343" t="str">
        <f>PLANURI!BV785</f>
        <v/>
      </c>
      <c r="Z343" t="str">
        <f>PLANURI!A$4</f>
        <v>Facultatea AUTOMATICĂ ȘI CALCULATOARE</v>
      </c>
      <c r="AA343" t="str">
        <f>PLANURI!H$6</f>
        <v>ŞTIINŢE INGINEREŞTI</v>
      </c>
      <c r="AB343">
        <f>PLANURI!C$12</f>
        <v>220</v>
      </c>
      <c r="AC343" t="str">
        <f>PLANURI!H$9</f>
        <v>AUTOMATICĂ ȘI INFORMATICĂ APLICATĂ</v>
      </c>
      <c r="AD343">
        <f>PLANURI!A$12</f>
        <v>20</v>
      </c>
      <c r="AE343">
        <f>PLANURI!B$12</f>
        <v>60</v>
      </c>
      <c r="AF343">
        <f>PLANURI!D$12</f>
        <v>10</v>
      </c>
      <c r="AG343" t="str">
        <f>PLANURI!BW785</f>
        <v/>
      </c>
    </row>
    <row r="344" spans="1:33" x14ac:dyDescent="0.25">
      <c r="A344" t="str">
        <f>PLANURI!AX786</f>
        <v/>
      </c>
      <c r="B344">
        <f>PLANURI!AY786</f>
        <v>9</v>
      </c>
      <c r="C344" t="str">
        <f>PLANURI!AZ786</f>
        <v/>
      </c>
      <c r="D344" t="str">
        <f>PLANURI!BA786</f>
        <v/>
      </c>
      <c r="E344" t="str">
        <f>PLANURI!BB786</f>
        <v/>
      </c>
      <c r="F344" t="str">
        <f>PLANURI!BC786</f>
        <v/>
      </c>
      <c r="G344" t="str">
        <f>PLANURI!BD786</f>
        <v/>
      </c>
      <c r="H344">
        <f>PLANURI!WL786</f>
        <v>0</v>
      </c>
      <c r="I344">
        <f>PLANURI!BF786</f>
        <v>0</v>
      </c>
      <c r="J344">
        <f>PLANURI!BG786</f>
        <v>0</v>
      </c>
      <c r="K344">
        <f>PLANURI!BH786</f>
        <v>0</v>
      </c>
      <c r="L344">
        <f>PLANURI!BI786</f>
        <v>0</v>
      </c>
      <c r="M344">
        <f>PLANURI!BJ786</f>
        <v>0</v>
      </c>
      <c r="N344" t="e">
        <f>PLANURI!BK786</f>
        <v>#VALUE!</v>
      </c>
      <c r="O344">
        <f>PLANURI!BL786</f>
        <v>0</v>
      </c>
      <c r="P344" t="e">
        <f>PLANURI!BM786</f>
        <v>#VALUE!</v>
      </c>
      <c r="Q344" t="str">
        <f>PLANURI!BN786</f>
        <v/>
      </c>
      <c r="R344">
        <f>PLANURI!BO786</f>
        <v>0</v>
      </c>
      <c r="S344" t="e">
        <f>PLANURI!BP786</f>
        <v>#VALUE!</v>
      </c>
      <c r="T344" t="str">
        <f>PLANURI!BQ786</f>
        <v/>
      </c>
      <c r="U344" t="str">
        <f>PLANURI!BR786</f>
        <v/>
      </c>
      <c r="V344" t="str">
        <f>PLANURI!BS786</f>
        <v/>
      </c>
      <c r="W344" t="str">
        <f>PLANURI!BT786</f>
        <v/>
      </c>
      <c r="X344" t="str">
        <f>PLANURI!BU786</f>
        <v/>
      </c>
      <c r="Y344" t="str">
        <f>PLANURI!BV786</f>
        <v/>
      </c>
      <c r="Z344" t="str">
        <f>PLANURI!A$4</f>
        <v>Facultatea AUTOMATICĂ ȘI CALCULATOARE</v>
      </c>
      <c r="AA344" t="str">
        <f>PLANURI!H$6</f>
        <v>ŞTIINŢE INGINEREŞTI</v>
      </c>
      <c r="AB344">
        <f>PLANURI!C$12</f>
        <v>220</v>
      </c>
      <c r="AC344" t="str">
        <f>PLANURI!H$9</f>
        <v>AUTOMATICĂ ȘI INFORMATICĂ APLICATĂ</v>
      </c>
      <c r="AD344">
        <f>PLANURI!A$12</f>
        <v>20</v>
      </c>
      <c r="AE344">
        <f>PLANURI!B$12</f>
        <v>60</v>
      </c>
      <c r="AF344">
        <f>PLANURI!D$12</f>
        <v>10</v>
      </c>
      <c r="AG344" t="str">
        <f>PLANURI!BW786</f>
        <v/>
      </c>
    </row>
    <row r="345" spans="1:33" x14ac:dyDescent="0.25">
      <c r="A345" t="str">
        <f>PLANURI!AX787</f>
        <v/>
      </c>
      <c r="B345">
        <f>PLANURI!AY787</f>
        <v>10</v>
      </c>
      <c r="C345" t="str">
        <f>PLANURI!AZ787</f>
        <v/>
      </c>
      <c r="D345" t="str">
        <f>PLANURI!BA787</f>
        <v/>
      </c>
      <c r="E345" t="str">
        <f>PLANURI!BB787</f>
        <v/>
      </c>
      <c r="F345" t="str">
        <f>PLANURI!BC787</f>
        <v/>
      </c>
      <c r="G345" t="str">
        <f>PLANURI!BD787</f>
        <v/>
      </c>
      <c r="H345">
        <f>PLANURI!BE787</f>
        <v>0</v>
      </c>
      <c r="I345">
        <f>PLANURI!BF787</f>
        <v>0</v>
      </c>
      <c r="J345">
        <f>PLANURI!BG787</f>
        <v>0</v>
      </c>
      <c r="K345">
        <f>PLANURI!BH787</f>
        <v>0</v>
      </c>
      <c r="L345">
        <f>PLANURI!BI787</f>
        <v>0</v>
      </c>
      <c r="M345">
        <f>PLANURI!BJ787</f>
        <v>0</v>
      </c>
      <c r="N345" t="e">
        <f>PLANURI!BK787</f>
        <v>#VALUE!</v>
      </c>
      <c r="O345">
        <f>PLANURI!BL787</f>
        <v>0</v>
      </c>
      <c r="P345" t="e">
        <f>PLANURI!BM787</f>
        <v>#VALUE!</v>
      </c>
      <c r="Q345" t="str">
        <f>PLANURI!BN787</f>
        <v/>
      </c>
      <c r="R345">
        <f>PLANURI!BO787</f>
        <v>0</v>
      </c>
      <c r="S345" t="e">
        <f>PLANURI!BP787</f>
        <v>#VALUE!</v>
      </c>
      <c r="T345" t="str">
        <f>PLANURI!BQ787</f>
        <v/>
      </c>
      <c r="U345" t="str">
        <f>PLANURI!BR787</f>
        <v/>
      </c>
      <c r="V345" t="str">
        <f>PLANURI!BS787</f>
        <v/>
      </c>
      <c r="W345" t="str">
        <f>PLANURI!BT787</f>
        <v/>
      </c>
      <c r="X345" t="str">
        <f>PLANURI!BU787</f>
        <v/>
      </c>
      <c r="Y345" t="str">
        <f>PLANURI!BV787</f>
        <v/>
      </c>
      <c r="Z345" t="str">
        <f>PLANURI!A$4</f>
        <v>Facultatea AUTOMATICĂ ȘI CALCULATOARE</v>
      </c>
      <c r="AA345" t="str">
        <f>PLANURI!H$6</f>
        <v>ŞTIINŢE INGINEREŞTI</v>
      </c>
      <c r="AB345">
        <f>PLANURI!C$12</f>
        <v>220</v>
      </c>
      <c r="AC345" t="str">
        <f>PLANURI!H$9</f>
        <v>AUTOMATICĂ ȘI INFORMATICĂ APLICATĂ</v>
      </c>
      <c r="AD345">
        <f>PLANURI!A$12</f>
        <v>20</v>
      </c>
      <c r="AE345">
        <f>PLANURI!B$12</f>
        <v>60</v>
      </c>
      <c r="AF345">
        <f>PLANURI!D$12</f>
        <v>10</v>
      </c>
      <c r="AG345" t="str">
        <f>PLANURI!BW787</f>
        <v/>
      </c>
    </row>
    <row r="346" spans="1:33" x14ac:dyDescent="0.25">
      <c r="A346" t="str">
        <f>PLANURI!AX788</f>
        <v/>
      </c>
      <c r="B346">
        <f>PLANURI!AY788</f>
        <v>11</v>
      </c>
      <c r="C346" t="str">
        <f>PLANURI!AZ788</f>
        <v/>
      </c>
      <c r="D346" t="str">
        <f>PLANURI!BA788</f>
        <v/>
      </c>
      <c r="E346" t="str">
        <f>PLANURI!BB788</f>
        <v/>
      </c>
      <c r="F346" t="str">
        <f>PLANURI!BC788</f>
        <v/>
      </c>
      <c r="G346" t="str">
        <f>PLANURI!BD788</f>
        <v/>
      </c>
      <c r="H346">
        <f>PLANURI!WL788</f>
        <v>0</v>
      </c>
      <c r="I346">
        <f>PLANURI!BF788</f>
        <v>0</v>
      </c>
      <c r="J346">
        <f>PLANURI!BG788</f>
        <v>0</v>
      </c>
      <c r="K346">
        <f>PLANURI!BH788</f>
        <v>0</v>
      </c>
      <c r="L346">
        <f>PLANURI!BI788</f>
        <v>0</v>
      </c>
      <c r="M346">
        <f>PLANURI!BJ788</f>
        <v>0</v>
      </c>
      <c r="N346">
        <f>PLANURI!BK788</f>
        <v>0</v>
      </c>
      <c r="O346">
        <f>PLANURI!BL788</f>
        <v>0</v>
      </c>
      <c r="P346">
        <f>PLANURI!BM788</f>
        <v>0</v>
      </c>
      <c r="Q346" t="str">
        <f>PLANURI!BN788</f>
        <v>0</v>
      </c>
      <c r="R346">
        <f>PLANURI!BO788</f>
        <v>0</v>
      </c>
      <c r="S346">
        <f>PLANURI!BP788</f>
        <v>0</v>
      </c>
      <c r="T346" t="str">
        <f>PLANURI!BQ788</f>
        <v/>
      </c>
      <c r="U346" t="str">
        <f>PLANURI!BR788</f>
        <v/>
      </c>
      <c r="V346" t="str">
        <f>PLANURI!BS788</f>
        <v/>
      </c>
      <c r="W346" t="str">
        <f>PLANURI!BT788</f>
        <v/>
      </c>
      <c r="X346" t="str">
        <f>PLANURI!BU788</f>
        <v/>
      </c>
      <c r="Y346" t="str">
        <f>PLANURI!BV788</f>
        <v/>
      </c>
      <c r="Z346" t="str">
        <f>PLANURI!A$4</f>
        <v>Facultatea AUTOMATICĂ ȘI CALCULATOARE</v>
      </c>
      <c r="AA346" t="str">
        <f>PLANURI!H$6</f>
        <v>ŞTIINŢE INGINEREŞTI</v>
      </c>
      <c r="AB346">
        <f>PLANURI!C$12</f>
        <v>220</v>
      </c>
      <c r="AC346" t="str">
        <f>PLANURI!H$9</f>
        <v>AUTOMATICĂ ȘI INFORMATICĂ APLICATĂ</v>
      </c>
      <c r="AD346">
        <f>PLANURI!A$12</f>
        <v>20</v>
      </c>
      <c r="AE346">
        <f>PLANURI!B$12</f>
        <v>60</v>
      </c>
      <c r="AF346">
        <f>PLANURI!D$12</f>
        <v>10</v>
      </c>
      <c r="AG346" t="str">
        <f>PLANURI!BW788</f>
        <v/>
      </c>
    </row>
    <row r="347" spans="1:33" x14ac:dyDescent="0.25">
      <c r="A347" t="str">
        <f>PLANURI!AX789</f>
        <v>Semestrul 4</v>
      </c>
      <c r="B347">
        <f>PLANURI!AY789</f>
        <v>0</v>
      </c>
      <c r="C347">
        <f>PLANURI!AZ789</f>
        <v>0</v>
      </c>
      <c r="D347">
        <f>PLANURI!BA789</f>
        <v>0</v>
      </c>
      <c r="E347">
        <f>PLANURI!BB789</f>
        <v>0</v>
      </c>
      <c r="F347">
        <f>PLANURI!BC789</f>
        <v>0</v>
      </c>
      <c r="G347">
        <f>PLANURI!BD789</f>
        <v>0</v>
      </c>
      <c r="H347">
        <f>PLANURI!BE789</f>
        <v>0</v>
      </c>
      <c r="I347">
        <f>PLANURI!BF789</f>
        <v>0</v>
      </c>
      <c r="J347">
        <f>PLANURI!BG789</f>
        <v>0</v>
      </c>
      <c r="K347">
        <f>PLANURI!BH789</f>
        <v>0</v>
      </c>
      <c r="L347">
        <f>PLANURI!BI789</f>
        <v>0</v>
      </c>
      <c r="M347">
        <f>PLANURI!BJ789</f>
        <v>0</v>
      </c>
      <c r="N347">
        <f>PLANURI!BK789</f>
        <v>0</v>
      </c>
      <c r="O347">
        <f>PLANURI!BL789</f>
        <v>0</v>
      </c>
      <c r="P347">
        <f>PLANURI!BM789</f>
        <v>0</v>
      </c>
      <c r="Q347">
        <f>PLANURI!BN789</f>
        <v>0</v>
      </c>
      <c r="R347">
        <f>PLANURI!BO789</f>
        <v>0</v>
      </c>
      <c r="S347">
        <f>PLANURI!BP789</f>
        <v>0</v>
      </c>
      <c r="T347">
        <f>PLANURI!BQ789</f>
        <v>0</v>
      </c>
      <c r="U347">
        <f>PLANURI!BR789</f>
        <v>0</v>
      </c>
      <c r="V347">
        <f>PLANURI!BS789</f>
        <v>0</v>
      </c>
      <c r="W347">
        <f>PLANURI!BT789</f>
        <v>0</v>
      </c>
      <c r="X347">
        <f>PLANURI!BU789</f>
        <v>0</v>
      </c>
      <c r="Y347">
        <f>PLANURI!BV789</f>
        <v>0</v>
      </c>
      <c r="Z347" t="str">
        <f>PLANURI!A$4</f>
        <v>Facultatea AUTOMATICĂ ȘI CALCULATOARE</v>
      </c>
      <c r="AA347" t="str">
        <f>PLANURI!H$6</f>
        <v>ŞTIINŢE INGINEREŞTI</v>
      </c>
      <c r="AB347">
        <f>PLANURI!C$12</f>
        <v>220</v>
      </c>
      <c r="AC347" t="str">
        <f>PLANURI!H$9</f>
        <v>AUTOMATICĂ ȘI INFORMATICĂ APLICATĂ</v>
      </c>
      <c r="AD347">
        <f>PLANURI!A$12</f>
        <v>20</v>
      </c>
      <c r="AE347">
        <f>PLANURI!B$12</f>
        <v>60</v>
      </c>
      <c r="AF347">
        <f>PLANURI!D$12</f>
        <v>10</v>
      </c>
      <c r="AG347" t="str">
        <f>PLANURI!BW789</f>
        <v/>
      </c>
    </row>
    <row r="348" spans="1:33" x14ac:dyDescent="0.25">
      <c r="A348" t="str">
        <f>PLANURI!AX790</f>
        <v/>
      </c>
      <c r="B348">
        <f>PLANURI!AY790</f>
        <v>1</v>
      </c>
      <c r="C348" t="str">
        <f>PLANURI!AZ790</f>
        <v/>
      </c>
      <c r="D348" t="str">
        <f>PLANURI!BA790</f>
        <v/>
      </c>
      <c r="E348" t="str">
        <f>PLANURI!BB790</f>
        <v/>
      </c>
      <c r="F348" t="str">
        <f>PLANURI!BC790</f>
        <v/>
      </c>
      <c r="G348" t="str">
        <f>PLANURI!BD790</f>
        <v/>
      </c>
      <c r="H348">
        <f>PLANURI!WL790</f>
        <v>0</v>
      </c>
      <c r="I348">
        <f>PLANURI!BF790</f>
        <v>0</v>
      </c>
      <c r="J348">
        <f>PLANURI!BG790</f>
        <v>0</v>
      </c>
      <c r="K348">
        <f>PLANURI!BH790</f>
        <v>0</v>
      </c>
      <c r="L348">
        <f>PLANURI!BI790</f>
        <v>0</v>
      </c>
      <c r="M348">
        <f>PLANURI!BJ790</f>
        <v>0</v>
      </c>
      <c r="N348" t="e">
        <f>PLANURI!BK790</f>
        <v>#VALUE!</v>
      </c>
      <c r="O348">
        <f>PLANURI!BL790</f>
        <v>0</v>
      </c>
      <c r="P348" t="e">
        <f>PLANURI!BM790</f>
        <v>#VALUE!</v>
      </c>
      <c r="Q348" t="str">
        <f>PLANURI!BN790</f>
        <v/>
      </c>
      <c r="R348">
        <f>PLANURI!BO790</f>
        <v>0</v>
      </c>
      <c r="S348" t="e">
        <f>PLANURI!BP790</f>
        <v>#VALUE!</v>
      </c>
      <c r="T348" t="str">
        <f>PLANURI!BQ790</f>
        <v/>
      </c>
      <c r="U348" t="str">
        <f>PLANURI!BR790</f>
        <v/>
      </c>
      <c r="V348" t="str">
        <f>PLANURI!BS790</f>
        <v/>
      </c>
      <c r="W348" t="str">
        <f>PLANURI!BT790</f>
        <v/>
      </c>
      <c r="X348" t="str">
        <f>PLANURI!BU790</f>
        <v/>
      </c>
      <c r="Y348" t="str">
        <f>PLANURI!BV790</f>
        <v/>
      </c>
      <c r="Z348" t="str">
        <f>PLANURI!A$4</f>
        <v>Facultatea AUTOMATICĂ ȘI CALCULATOARE</v>
      </c>
      <c r="AA348" t="str">
        <f>PLANURI!H$6</f>
        <v>ŞTIINŢE INGINEREŞTI</v>
      </c>
      <c r="AB348">
        <f>PLANURI!C$12</f>
        <v>220</v>
      </c>
      <c r="AC348" t="str">
        <f>PLANURI!H$9</f>
        <v>AUTOMATICĂ ȘI INFORMATICĂ APLICATĂ</v>
      </c>
      <c r="AD348">
        <f>PLANURI!A$12</f>
        <v>20</v>
      </c>
      <c r="AE348">
        <f>PLANURI!B$12</f>
        <v>60</v>
      </c>
      <c r="AF348">
        <f>PLANURI!D$12</f>
        <v>10</v>
      </c>
      <c r="AG348" t="str">
        <f>PLANURI!BW790</f>
        <v/>
      </c>
    </row>
    <row r="349" spans="1:33" x14ac:dyDescent="0.25">
      <c r="A349" t="str">
        <f>PLANURI!AX791</f>
        <v/>
      </c>
      <c r="B349">
        <f>PLANURI!AY791</f>
        <v>2</v>
      </c>
      <c r="C349" t="str">
        <f>PLANURI!AZ791</f>
        <v/>
      </c>
      <c r="D349" t="str">
        <f>PLANURI!BA791</f>
        <v/>
      </c>
      <c r="E349" t="str">
        <f>PLANURI!BB791</f>
        <v/>
      </c>
      <c r="F349" t="str">
        <f>PLANURI!BC791</f>
        <v/>
      </c>
      <c r="G349" t="str">
        <f>PLANURI!BD791</f>
        <v/>
      </c>
      <c r="H349">
        <f>PLANURI!BE791</f>
        <v>0</v>
      </c>
      <c r="I349">
        <f>PLANURI!BF791</f>
        <v>0</v>
      </c>
      <c r="J349">
        <f>PLANURI!BG791</f>
        <v>0</v>
      </c>
      <c r="K349">
        <f>PLANURI!BH791</f>
        <v>0</v>
      </c>
      <c r="L349">
        <f>PLANURI!BI791</f>
        <v>0</v>
      </c>
      <c r="M349">
        <f>PLANURI!BJ791</f>
        <v>0</v>
      </c>
      <c r="N349" t="e">
        <f>PLANURI!BK791</f>
        <v>#VALUE!</v>
      </c>
      <c r="O349">
        <f>PLANURI!BL791</f>
        <v>0</v>
      </c>
      <c r="P349" t="e">
        <f>PLANURI!BM791</f>
        <v>#VALUE!</v>
      </c>
      <c r="Q349" t="str">
        <f>PLANURI!BN791</f>
        <v/>
      </c>
      <c r="R349">
        <f>PLANURI!BO791</f>
        <v>0</v>
      </c>
      <c r="S349" t="e">
        <f>PLANURI!BP791</f>
        <v>#VALUE!</v>
      </c>
      <c r="T349" t="str">
        <f>PLANURI!BQ791</f>
        <v/>
      </c>
      <c r="U349" t="str">
        <f>PLANURI!BR791</f>
        <v/>
      </c>
      <c r="V349" t="str">
        <f>PLANURI!BS791</f>
        <v/>
      </c>
      <c r="W349" t="str">
        <f>PLANURI!BT791</f>
        <v/>
      </c>
      <c r="X349" t="str">
        <f>PLANURI!BU791</f>
        <v/>
      </c>
      <c r="Y349" t="str">
        <f>PLANURI!BV791</f>
        <v/>
      </c>
      <c r="Z349" t="str">
        <f>PLANURI!A$4</f>
        <v>Facultatea AUTOMATICĂ ȘI CALCULATOARE</v>
      </c>
      <c r="AA349" t="str">
        <f>PLANURI!H$6</f>
        <v>ŞTIINŢE INGINEREŞTI</v>
      </c>
      <c r="AB349">
        <f>PLANURI!C$12</f>
        <v>220</v>
      </c>
      <c r="AC349" t="str">
        <f>PLANURI!H$9</f>
        <v>AUTOMATICĂ ȘI INFORMATICĂ APLICATĂ</v>
      </c>
      <c r="AD349">
        <f>PLANURI!A$12</f>
        <v>20</v>
      </c>
      <c r="AE349">
        <f>PLANURI!B$12</f>
        <v>60</v>
      </c>
      <c r="AF349">
        <f>PLANURI!D$12</f>
        <v>10</v>
      </c>
      <c r="AG349" t="str">
        <f>PLANURI!BW791</f>
        <v/>
      </c>
    </row>
    <row r="350" spans="1:33" x14ac:dyDescent="0.25">
      <c r="A350" t="str">
        <f>PLANURI!AX792</f>
        <v/>
      </c>
      <c r="B350">
        <f>PLANURI!AY792</f>
        <v>3</v>
      </c>
      <c r="C350" t="str">
        <f>PLANURI!AZ792</f>
        <v/>
      </c>
      <c r="D350" t="str">
        <f>PLANURI!BA792</f>
        <v/>
      </c>
      <c r="E350" t="str">
        <f>PLANURI!BB792</f>
        <v/>
      </c>
      <c r="F350" t="str">
        <f>PLANURI!BC792</f>
        <v/>
      </c>
      <c r="G350" t="str">
        <f>PLANURI!BD792</f>
        <v/>
      </c>
      <c r="H350">
        <f>PLANURI!WL792</f>
        <v>0</v>
      </c>
      <c r="I350">
        <f>PLANURI!BF792</f>
        <v>0</v>
      </c>
      <c r="J350">
        <f>PLANURI!BG792</f>
        <v>0</v>
      </c>
      <c r="K350">
        <f>PLANURI!BH792</f>
        <v>0</v>
      </c>
      <c r="L350">
        <f>PLANURI!BI792</f>
        <v>0</v>
      </c>
      <c r="M350">
        <f>PLANURI!BJ792</f>
        <v>0</v>
      </c>
      <c r="N350" t="e">
        <f>PLANURI!BK792</f>
        <v>#VALUE!</v>
      </c>
      <c r="O350">
        <f>PLANURI!BL792</f>
        <v>0</v>
      </c>
      <c r="P350" t="e">
        <f>PLANURI!BM792</f>
        <v>#VALUE!</v>
      </c>
      <c r="Q350" t="str">
        <f>PLANURI!BN792</f>
        <v/>
      </c>
      <c r="R350">
        <f>PLANURI!BO792</f>
        <v>0</v>
      </c>
      <c r="S350" t="e">
        <f>PLANURI!BP792</f>
        <v>#VALUE!</v>
      </c>
      <c r="T350" t="str">
        <f>PLANURI!BQ792</f>
        <v/>
      </c>
      <c r="U350" t="str">
        <f>PLANURI!BR792</f>
        <v/>
      </c>
      <c r="V350" t="str">
        <f>PLANURI!BS792</f>
        <v/>
      </c>
      <c r="W350" t="str">
        <f>PLANURI!BT792</f>
        <v/>
      </c>
      <c r="X350" t="str">
        <f>PLANURI!BU792</f>
        <v/>
      </c>
      <c r="Y350" t="str">
        <f>PLANURI!BV792</f>
        <v/>
      </c>
      <c r="Z350" t="str">
        <f>PLANURI!A$4</f>
        <v>Facultatea AUTOMATICĂ ȘI CALCULATOARE</v>
      </c>
      <c r="AA350" t="str">
        <f>PLANURI!H$6</f>
        <v>ŞTIINŢE INGINEREŞTI</v>
      </c>
      <c r="AB350">
        <f>PLANURI!C$12</f>
        <v>220</v>
      </c>
      <c r="AC350" t="str">
        <f>PLANURI!H$9</f>
        <v>AUTOMATICĂ ȘI INFORMATICĂ APLICATĂ</v>
      </c>
      <c r="AD350">
        <f>PLANURI!A$12</f>
        <v>20</v>
      </c>
      <c r="AE350">
        <f>PLANURI!B$12</f>
        <v>60</v>
      </c>
      <c r="AF350">
        <f>PLANURI!D$12</f>
        <v>10</v>
      </c>
      <c r="AG350" t="str">
        <f>PLANURI!BW792</f>
        <v/>
      </c>
    </row>
    <row r="351" spans="1:33" x14ac:dyDescent="0.25">
      <c r="A351" t="str">
        <f>PLANURI!AX793</f>
        <v/>
      </c>
      <c r="B351">
        <f>PLANURI!AY793</f>
        <v>4</v>
      </c>
      <c r="C351" t="str">
        <f>PLANURI!AZ793</f>
        <v/>
      </c>
      <c r="D351" t="str">
        <f>PLANURI!BA793</f>
        <v/>
      </c>
      <c r="E351" t="str">
        <f>PLANURI!BB793</f>
        <v/>
      </c>
      <c r="F351" t="str">
        <f>PLANURI!BC793</f>
        <v/>
      </c>
      <c r="G351" t="str">
        <f>PLANURI!BD793</f>
        <v/>
      </c>
      <c r="H351">
        <f>PLANURI!BE793</f>
        <v>0</v>
      </c>
      <c r="I351">
        <f>PLANURI!BF793</f>
        <v>0</v>
      </c>
      <c r="J351">
        <f>PLANURI!BG793</f>
        <v>0</v>
      </c>
      <c r="K351">
        <f>PLANURI!BH793</f>
        <v>0</v>
      </c>
      <c r="L351">
        <f>PLANURI!BI793</f>
        <v>0</v>
      </c>
      <c r="M351">
        <f>PLANURI!BJ793</f>
        <v>0</v>
      </c>
      <c r="N351" t="e">
        <f>PLANURI!BK793</f>
        <v>#VALUE!</v>
      </c>
      <c r="O351">
        <f>PLANURI!BL793</f>
        <v>0</v>
      </c>
      <c r="P351" t="e">
        <f>PLANURI!BM793</f>
        <v>#VALUE!</v>
      </c>
      <c r="Q351" t="str">
        <f>PLANURI!BN793</f>
        <v/>
      </c>
      <c r="R351">
        <f>PLANURI!BO793</f>
        <v>0</v>
      </c>
      <c r="S351" t="e">
        <f>PLANURI!BP793</f>
        <v>#VALUE!</v>
      </c>
      <c r="T351" t="str">
        <f>PLANURI!BQ793</f>
        <v/>
      </c>
      <c r="U351" t="str">
        <f>PLANURI!BR793</f>
        <v/>
      </c>
      <c r="V351" t="str">
        <f>PLANURI!BS793</f>
        <v/>
      </c>
      <c r="W351" t="str">
        <f>PLANURI!BT793</f>
        <v/>
      </c>
      <c r="X351" t="str">
        <f>PLANURI!BU793</f>
        <v/>
      </c>
      <c r="Y351" t="str">
        <f>PLANURI!BV793</f>
        <v/>
      </c>
      <c r="Z351" t="str">
        <f>PLANURI!A$4</f>
        <v>Facultatea AUTOMATICĂ ȘI CALCULATOARE</v>
      </c>
      <c r="AA351" t="str">
        <f>PLANURI!H$6</f>
        <v>ŞTIINŢE INGINEREŞTI</v>
      </c>
      <c r="AB351">
        <f>PLANURI!C$12</f>
        <v>220</v>
      </c>
      <c r="AC351" t="str">
        <f>PLANURI!H$9</f>
        <v>AUTOMATICĂ ȘI INFORMATICĂ APLICATĂ</v>
      </c>
      <c r="AD351">
        <f>PLANURI!A$12</f>
        <v>20</v>
      </c>
      <c r="AE351">
        <f>PLANURI!B$12</f>
        <v>60</v>
      </c>
      <c r="AF351">
        <f>PLANURI!D$12</f>
        <v>10</v>
      </c>
      <c r="AG351" t="str">
        <f>PLANURI!BW793</f>
        <v/>
      </c>
    </row>
    <row r="352" spans="1:33" x14ac:dyDescent="0.25">
      <c r="A352" t="str">
        <f>PLANURI!AX794</f>
        <v/>
      </c>
      <c r="B352">
        <f>PLANURI!AY794</f>
        <v>5</v>
      </c>
      <c r="C352" t="str">
        <f>PLANURI!AZ794</f>
        <v/>
      </c>
      <c r="D352" t="str">
        <f>PLANURI!BA794</f>
        <v/>
      </c>
      <c r="E352" t="str">
        <f>PLANURI!BB794</f>
        <v/>
      </c>
      <c r="F352" t="str">
        <f>PLANURI!BC794</f>
        <v/>
      </c>
      <c r="G352" t="str">
        <f>PLANURI!BD794</f>
        <v/>
      </c>
      <c r="H352">
        <f>PLANURI!WL794</f>
        <v>0</v>
      </c>
      <c r="I352">
        <f>PLANURI!BF794</f>
        <v>0</v>
      </c>
      <c r="J352">
        <f>PLANURI!BG794</f>
        <v>0</v>
      </c>
      <c r="K352">
        <f>PLANURI!BH794</f>
        <v>0</v>
      </c>
      <c r="L352">
        <f>PLANURI!BI794</f>
        <v>0</v>
      </c>
      <c r="M352">
        <f>PLANURI!BJ794</f>
        <v>0</v>
      </c>
      <c r="N352" t="e">
        <f>PLANURI!BK794</f>
        <v>#VALUE!</v>
      </c>
      <c r="O352">
        <f>PLANURI!BL794</f>
        <v>0</v>
      </c>
      <c r="P352" t="e">
        <f>PLANURI!BM794</f>
        <v>#VALUE!</v>
      </c>
      <c r="Q352" t="str">
        <f>PLANURI!BN794</f>
        <v/>
      </c>
      <c r="R352">
        <f>PLANURI!BO794</f>
        <v>0</v>
      </c>
      <c r="S352" t="e">
        <f>PLANURI!BP794</f>
        <v>#VALUE!</v>
      </c>
      <c r="T352" t="str">
        <f>PLANURI!BQ794</f>
        <v/>
      </c>
      <c r="U352" t="str">
        <f>PLANURI!BR794</f>
        <v/>
      </c>
      <c r="V352" t="str">
        <f>PLANURI!BS794</f>
        <v/>
      </c>
      <c r="W352" t="str">
        <f>PLANURI!BT794</f>
        <v/>
      </c>
      <c r="X352" t="str">
        <f>PLANURI!BU794</f>
        <v/>
      </c>
      <c r="Y352" t="str">
        <f>PLANURI!BV794</f>
        <v/>
      </c>
      <c r="Z352" t="str">
        <f>PLANURI!A$4</f>
        <v>Facultatea AUTOMATICĂ ȘI CALCULATOARE</v>
      </c>
      <c r="AA352" t="str">
        <f>PLANURI!H$6</f>
        <v>ŞTIINŢE INGINEREŞTI</v>
      </c>
      <c r="AB352">
        <f>PLANURI!C$12</f>
        <v>220</v>
      </c>
      <c r="AC352" t="str">
        <f>PLANURI!H$9</f>
        <v>AUTOMATICĂ ȘI INFORMATICĂ APLICATĂ</v>
      </c>
      <c r="AD352">
        <f>PLANURI!A$12</f>
        <v>20</v>
      </c>
      <c r="AE352">
        <f>PLANURI!B$12</f>
        <v>60</v>
      </c>
      <c r="AF352">
        <f>PLANURI!D$12</f>
        <v>10</v>
      </c>
      <c r="AG352" t="str">
        <f>PLANURI!BW794</f>
        <v/>
      </c>
    </row>
    <row r="353" spans="1:33" x14ac:dyDescent="0.25">
      <c r="A353" t="str">
        <f>PLANURI!AX795</f>
        <v/>
      </c>
      <c r="B353">
        <f>PLANURI!AY795</f>
        <v>6</v>
      </c>
      <c r="C353" t="str">
        <f>PLANURI!AZ795</f>
        <v/>
      </c>
      <c r="D353" t="str">
        <f>PLANURI!BA795</f>
        <v/>
      </c>
      <c r="E353" t="str">
        <f>PLANURI!BB795</f>
        <v/>
      </c>
      <c r="F353" t="str">
        <f>PLANURI!BC795</f>
        <v/>
      </c>
      <c r="G353" t="str">
        <f>PLANURI!BD795</f>
        <v/>
      </c>
      <c r="H353">
        <f>PLANURI!BE795</f>
        <v>0</v>
      </c>
      <c r="I353">
        <f>PLANURI!BF795</f>
        <v>0</v>
      </c>
      <c r="J353">
        <f>PLANURI!BG795</f>
        <v>0</v>
      </c>
      <c r="K353">
        <f>PLANURI!BH795</f>
        <v>0</v>
      </c>
      <c r="L353">
        <f>PLANURI!BI795</f>
        <v>0</v>
      </c>
      <c r="M353">
        <f>PLANURI!BJ795</f>
        <v>0</v>
      </c>
      <c r="N353" t="e">
        <f>PLANURI!BK795</f>
        <v>#VALUE!</v>
      </c>
      <c r="O353">
        <f>PLANURI!BL795</f>
        <v>0</v>
      </c>
      <c r="P353" t="e">
        <f>PLANURI!BM795</f>
        <v>#VALUE!</v>
      </c>
      <c r="Q353" t="str">
        <f>PLANURI!BN795</f>
        <v/>
      </c>
      <c r="R353">
        <f>PLANURI!BO795</f>
        <v>0</v>
      </c>
      <c r="S353" t="e">
        <f>PLANURI!BP795</f>
        <v>#VALUE!</v>
      </c>
      <c r="T353" t="str">
        <f>PLANURI!BQ795</f>
        <v/>
      </c>
      <c r="U353" t="str">
        <f>PLANURI!BR795</f>
        <v/>
      </c>
      <c r="V353" t="str">
        <f>PLANURI!BS795</f>
        <v/>
      </c>
      <c r="W353" t="str">
        <f>PLANURI!BT795</f>
        <v/>
      </c>
      <c r="X353" t="str">
        <f>PLANURI!BU795</f>
        <v/>
      </c>
      <c r="Y353" t="str">
        <f>PLANURI!BV795</f>
        <v/>
      </c>
      <c r="Z353" t="str">
        <f>PLANURI!A$4</f>
        <v>Facultatea AUTOMATICĂ ȘI CALCULATOARE</v>
      </c>
      <c r="AA353" t="str">
        <f>PLANURI!H$6</f>
        <v>ŞTIINŢE INGINEREŞTI</v>
      </c>
      <c r="AB353">
        <f>PLANURI!C$12</f>
        <v>220</v>
      </c>
      <c r="AC353" t="str">
        <f>PLANURI!H$9</f>
        <v>AUTOMATICĂ ȘI INFORMATICĂ APLICATĂ</v>
      </c>
      <c r="AD353">
        <f>PLANURI!A$12</f>
        <v>20</v>
      </c>
      <c r="AE353">
        <f>PLANURI!B$12</f>
        <v>60</v>
      </c>
      <c r="AF353">
        <f>PLANURI!D$12</f>
        <v>10</v>
      </c>
      <c r="AG353" t="str">
        <f>PLANURI!BW795</f>
        <v/>
      </c>
    </row>
    <row r="354" spans="1:33" x14ac:dyDescent="0.25">
      <c r="A354" t="str">
        <f>PLANURI!AX796</f>
        <v/>
      </c>
      <c r="B354">
        <f>PLANURI!AY796</f>
        <v>7</v>
      </c>
      <c r="C354" t="str">
        <f>PLANURI!AZ796</f>
        <v/>
      </c>
      <c r="D354" t="str">
        <f>PLANURI!BA796</f>
        <v/>
      </c>
      <c r="E354" t="str">
        <f>PLANURI!BB796</f>
        <v/>
      </c>
      <c r="F354" t="str">
        <f>PLANURI!BC796</f>
        <v/>
      </c>
      <c r="G354" t="str">
        <f>PLANURI!BD796</f>
        <v/>
      </c>
      <c r="H354">
        <f>PLANURI!WL796</f>
        <v>0</v>
      </c>
      <c r="I354">
        <f>PLANURI!BF796</f>
        <v>0</v>
      </c>
      <c r="J354">
        <f>PLANURI!BG796</f>
        <v>0</v>
      </c>
      <c r="K354">
        <f>PLANURI!BH796</f>
        <v>0</v>
      </c>
      <c r="L354">
        <f>PLANURI!BI796</f>
        <v>0</v>
      </c>
      <c r="M354">
        <f>PLANURI!BJ796</f>
        <v>0</v>
      </c>
      <c r="N354" t="e">
        <f>PLANURI!BK796</f>
        <v>#VALUE!</v>
      </c>
      <c r="O354">
        <f>PLANURI!BL796</f>
        <v>0</v>
      </c>
      <c r="P354" t="e">
        <f>PLANURI!BM796</f>
        <v>#VALUE!</v>
      </c>
      <c r="Q354" t="str">
        <f>PLANURI!BN796</f>
        <v/>
      </c>
      <c r="R354">
        <f>PLANURI!BO796</f>
        <v>0</v>
      </c>
      <c r="S354" t="e">
        <f>PLANURI!BP796</f>
        <v>#VALUE!</v>
      </c>
      <c r="T354" t="str">
        <f>PLANURI!BQ796</f>
        <v/>
      </c>
      <c r="U354" t="str">
        <f>PLANURI!BR796</f>
        <v/>
      </c>
      <c r="V354" t="str">
        <f>PLANURI!BS796</f>
        <v/>
      </c>
      <c r="W354" t="str">
        <f>PLANURI!BT796</f>
        <v/>
      </c>
      <c r="X354" t="str">
        <f>PLANURI!BU796</f>
        <v/>
      </c>
      <c r="Y354" t="str">
        <f>PLANURI!BV796</f>
        <v/>
      </c>
      <c r="Z354" t="str">
        <f>PLANURI!A$4</f>
        <v>Facultatea AUTOMATICĂ ȘI CALCULATOARE</v>
      </c>
      <c r="AA354" t="str">
        <f>PLANURI!H$6</f>
        <v>ŞTIINŢE INGINEREŞTI</v>
      </c>
      <c r="AB354">
        <f>PLANURI!C$12</f>
        <v>220</v>
      </c>
      <c r="AC354" t="str">
        <f>PLANURI!H$9</f>
        <v>AUTOMATICĂ ȘI INFORMATICĂ APLICATĂ</v>
      </c>
      <c r="AD354">
        <f>PLANURI!A$12</f>
        <v>20</v>
      </c>
      <c r="AE354">
        <f>PLANURI!B$12</f>
        <v>60</v>
      </c>
      <c r="AF354">
        <f>PLANURI!D$12</f>
        <v>10</v>
      </c>
      <c r="AG354" t="str">
        <f>PLANURI!BW796</f>
        <v/>
      </c>
    </row>
    <row r="355" spans="1:33" x14ac:dyDescent="0.25">
      <c r="A355" t="str">
        <f>PLANURI!AX797</f>
        <v/>
      </c>
      <c r="B355">
        <f>PLANURI!AY797</f>
        <v>8</v>
      </c>
      <c r="C355" t="str">
        <f>PLANURI!AZ797</f>
        <v/>
      </c>
      <c r="D355" t="str">
        <f>PLANURI!BA797</f>
        <v/>
      </c>
      <c r="E355" t="str">
        <f>PLANURI!BB797</f>
        <v/>
      </c>
      <c r="F355" t="str">
        <f>PLANURI!BC797</f>
        <v/>
      </c>
      <c r="G355" t="str">
        <f>PLANURI!BD797</f>
        <v/>
      </c>
      <c r="H355">
        <f>PLANURI!BE797</f>
        <v>0</v>
      </c>
      <c r="I355">
        <f>PLANURI!BF797</f>
        <v>0</v>
      </c>
      <c r="J355">
        <f>PLANURI!BG797</f>
        <v>0</v>
      </c>
      <c r="K355">
        <f>PLANURI!BH797</f>
        <v>0</v>
      </c>
      <c r="L355">
        <f>PLANURI!BI797</f>
        <v>0</v>
      </c>
      <c r="M355">
        <f>PLANURI!BJ797</f>
        <v>0</v>
      </c>
      <c r="N355" t="e">
        <f>PLANURI!BK797</f>
        <v>#VALUE!</v>
      </c>
      <c r="O355">
        <f>PLANURI!BL797</f>
        <v>0</v>
      </c>
      <c r="P355" t="e">
        <f>PLANURI!BM797</f>
        <v>#VALUE!</v>
      </c>
      <c r="Q355" t="str">
        <f>PLANURI!BN797</f>
        <v/>
      </c>
      <c r="R355">
        <f>PLANURI!BO797</f>
        <v>0</v>
      </c>
      <c r="S355" t="e">
        <f>PLANURI!BP797</f>
        <v>#VALUE!</v>
      </c>
      <c r="T355" t="str">
        <f>PLANURI!BQ797</f>
        <v/>
      </c>
      <c r="U355" t="str">
        <f>PLANURI!BR797</f>
        <v/>
      </c>
      <c r="V355" t="str">
        <f>PLANURI!BS797</f>
        <v/>
      </c>
      <c r="W355" t="str">
        <f>PLANURI!BT797</f>
        <v/>
      </c>
      <c r="X355" t="str">
        <f>PLANURI!BU797</f>
        <v/>
      </c>
      <c r="Y355" t="str">
        <f>PLANURI!BV797</f>
        <v/>
      </c>
      <c r="Z355" t="str">
        <f>PLANURI!A$4</f>
        <v>Facultatea AUTOMATICĂ ȘI CALCULATOARE</v>
      </c>
      <c r="AA355" t="str">
        <f>PLANURI!H$6</f>
        <v>ŞTIINŢE INGINEREŞTI</v>
      </c>
      <c r="AB355">
        <f>PLANURI!C$12</f>
        <v>220</v>
      </c>
      <c r="AC355" t="str">
        <f>PLANURI!H$9</f>
        <v>AUTOMATICĂ ȘI INFORMATICĂ APLICATĂ</v>
      </c>
      <c r="AD355">
        <f>PLANURI!A$12</f>
        <v>20</v>
      </c>
      <c r="AE355">
        <f>PLANURI!B$12</f>
        <v>60</v>
      </c>
      <c r="AF355">
        <f>PLANURI!D$12</f>
        <v>10</v>
      </c>
      <c r="AG355" t="str">
        <f>PLANURI!BW797</f>
        <v/>
      </c>
    </row>
    <row r="356" spans="1:33" x14ac:dyDescent="0.25">
      <c r="A356" t="str">
        <f>PLANURI!AX798</f>
        <v/>
      </c>
      <c r="B356">
        <f>PLANURI!AY798</f>
        <v>9</v>
      </c>
      <c r="C356" t="str">
        <f>PLANURI!AZ798</f>
        <v/>
      </c>
      <c r="D356" t="str">
        <f>PLANURI!BA798</f>
        <v/>
      </c>
      <c r="E356" t="str">
        <f>PLANURI!BB798</f>
        <v/>
      </c>
      <c r="F356" t="str">
        <f>PLANURI!BC798</f>
        <v/>
      </c>
      <c r="G356" t="str">
        <f>PLANURI!BD798</f>
        <v/>
      </c>
      <c r="H356">
        <f>PLANURI!WL798</f>
        <v>0</v>
      </c>
      <c r="I356">
        <f>PLANURI!BF798</f>
        <v>0</v>
      </c>
      <c r="J356">
        <f>PLANURI!BG798</f>
        <v>0</v>
      </c>
      <c r="K356">
        <f>PLANURI!BH798</f>
        <v>0</v>
      </c>
      <c r="L356">
        <f>PLANURI!BI798</f>
        <v>0</v>
      </c>
      <c r="M356">
        <f>PLANURI!BJ798</f>
        <v>0</v>
      </c>
      <c r="N356" t="e">
        <f>PLANURI!BK798</f>
        <v>#VALUE!</v>
      </c>
      <c r="O356">
        <f>PLANURI!BL798</f>
        <v>0</v>
      </c>
      <c r="P356" t="e">
        <f>PLANURI!BM798</f>
        <v>#VALUE!</v>
      </c>
      <c r="Q356" t="str">
        <f>PLANURI!BN798</f>
        <v/>
      </c>
      <c r="R356">
        <f>PLANURI!BO798</f>
        <v>0</v>
      </c>
      <c r="S356" t="e">
        <f>PLANURI!BP798</f>
        <v>#VALUE!</v>
      </c>
      <c r="T356" t="str">
        <f>PLANURI!BQ798</f>
        <v/>
      </c>
      <c r="U356" t="str">
        <f>PLANURI!BR798</f>
        <v/>
      </c>
      <c r="V356" t="str">
        <f>PLANURI!BS798</f>
        <v/>
      </c>
      <c r="W356" t="str">
        <f>PLANURI!BT798</f>
        <v/>
      </c>
      <c r="X356" t="str">
        <f>PLANURI!BU798</f>
        <v/>
      </c>
      <c r="Y356" t="str">
        <f>PLANURI!BV798</f>
        <v/>
      </c>
      <c r="Z356" t="str">
        <f>PLANURI!A$4</f>
        <v>Facultatea AUTOMATICĂ ȘI CALCULATOARE</v>
      </c>
      <c r="AA356" t="str">
        <f>PLANURI!H$6</f>
        <v>ŞTIINŢE INGINEREŞTI</v>
      </c>
      <c r="AB356">
        <f>PLANURI!C$12</f>
        <v>220</v>
      </c>
      <c r="AC356" t="str">
        <f>PLANURI!H$9</f>
        <v>AUTOMATICĂ ȘI INFORMATICĂ APLICATĂ</v>
      </c>
      <c r="AD356">
        <f>PLANURI!A$12</f>
        <v>20</v>
      </c>
      <c r="AE356">
        <f>PLANURI!B$12</f>
        <v>60</v>
      </c>
      <c r="AF356">
        <f>PLANURI!D$12</f>
        <v>10</v>
      </c>
      <c r="AG356" t="str">
        <f>PLANURI!BW798</f>
        <v/>
      </c>
    </row>
    <row r="357" spans="1:33" x14ac:dyDescent="0.25">
      <c r="A357" t="str">
        <f>PLANURI!AX799</f>
        <v/>
      </c>
      <c r="B357">
        <f>PLANURI!AY799</f>
        <v>10</v>
      </c>
      <c r="C357" t="str">
        <f>PLANURI!AZ799</f>
        <v/>
      </c>
      <c r="D357" t="str">
        <f>PLANURI!BA799</f>
        <v/>
      </c>
      <c r="E357" t="str">
        <f>PLANURI!BB799</f>
        <v/>
      </c>
      <c r="F357" t="str">
        <f>PLANURI!BC799</f>
        <v/>
      </c>
      <c r="G357" t="str">
        <f>PLANURI!BD799</f>
        <v/>
      </c>
      <c r="H357">
        <f>PLANURI!BE799</f>
        <v>0</v>
      </c>
      <c r="I357">
        <f>PLANURI!BF799</f>
        <v>0</v>
      </c>
      <c r="J357">
        <f>PLANURI!BG799</f>
        <v>0</v>
      </c>
      <c r="K357">
        <f>PLANURI!BH799</f>
        <v>0</v>
      </c>
      <c r="L357">
        <f>PLANURI!BI799</f>
        <v>0</v>
      </c>
      <c r="M357">
        <f>PLANURI!BJ799</f>
        <v>0</v>
      </c>
      <c r="N357" t="e">
        <f>PLANURI!BK799</f>
        <v>#VALUE!</v>
      </c>
      <c r="O357">
        <f>PLANURI!BL799</f>
        <v>0</v>
      </c>
      <c r="P357" t="e">
        <f>PLANURI!BM799</f>
        <v>#VALUE!</v>
      </c>
      <c r="Q357" t="str">
        <f>PLANURI!BN799</f>
        <v/>
      </c>
      <c r="R357">
        <f>PLANURI!BO799</f>
        <v>0</v>
      </c>
      <c r="S357" t="e">
        <f>PLANURI!BP799</f>
        <v>#VALUE!</v>
      </c>
      <c r="T357" t="str">
        <f>PLANURI!BQ799</f>
        <v/>
      </c>
      <c r="U357" t="str">
        <f>PLANURI!BR799</f>
        <v/>
      </c>
      <c r="V357" t="str">
        <f>PLANURI!BS799</f>
        <v/>
      </c>
      <c r="W357" t="str">
        <f>PLANURI!BT799</f>
        <v/>
      </c>
      <c r="X357" t="str">
        <f>PLANURI!BU799</f>
        <v/>
      </c>
      <c r="Y357" t="str">
        <f>PLANURI!BV799</f>
        <v/>
      </c>
      <c r="Z357" t="str">
        <f>PLANURI!A$4</f>
        <v>Facultatea AUTOMATICĂ ȘI CALCULATOARE</v>
      </c>
      <c r="AA357" t="str">
        <f>PLANURI!H$6</f>
        <v>ŞTIINŢE INGINEREŞTI</v>
      </c>
      <c r="AB357">
        <f>PLANURI!C$12</f>
        <v>220</v>
      </c>
      <c r="AC357" t="str">
        <f>PLANURI!H$9</f>
        <v>AUTOMATICĂ ȘI INFORMATICĂ APLICATĂ</v>
      </c>
      <c r="AD357">
        <f>PLANURI!A$12</f>
        <v>20</v>
      </c>
      <c r="AE357">
        <f>PLANURI!B$12</f>
        <v>60</v>
      </c>
      <c r="AF357">
        <f>PLANURI!D$12</f>
        <v>10</v>
      </c>
      <c r="AG357" t="str">
        <f>PLANURI!BW799</f>
        <v/>
      </c>
    </row>
    <row r="358" spans="1:33" x14ac:dyDescent="0.25">
      <c r="A358" t="str">
        <f>PLANURI!AX800</f>
        <v/>
      </c>
      <c r="B358">
        <f>PLANURI!AY800</f>
        <v>11</v>
      </c>
      <c r="C358" t="str">
        <f>PLANURI!AZ800</f>
        <v/>
      </c>
      <c r="D358" t="str">
        <f>PLANURI!BA800</f>
        <v/>
      </c>
      <c r="E358" t="str">
        <f>PLANURI!BB800</f>
        <v/>
      </c>
      <c r="F358" t="str">
        <f>PLANURI!BC800</f>
        <v/>
      </c>
      <c r="G358" t="str">
        <f>PLANURI!BD800</f>
        <v/>
      </c>
      <c r="H358">
        <f>PLANURI!WL800</f>
        <v>0</v>
      </c>
      <c r="I358">
        <f>PLANURI!BF800</f>
        <v>0</v>
      </c>
      <c r="J358">
        <f>PLANURI!BG800</f>
        <v>0</v>
      </c>
      <c r="K358">
        <f>PLANURI!BH800</f>
        <v>0</v>
      </c>
      <c r="L358">
        <f>PLANURI!BI800</f>
        <v>0</v>
      </c>
      <c r="M358">
        <f>PLANURI!BJ800</f>
        <v>0</v>
      </c>
      <c r="N358" t="e">
        <f>PLANURI!BK800</f>
        <v>#VALUE!</v>
      </c>
      <c r="O358">
        <f>PLANURI!BL800</f>
        <v>0</v>
      </c>
      <c r="P358" t="e">
        <f>PLANURI!BM800</f>
        <v>#VALUE!</v>
      </c>
      <c r="Q358" t="str">
        <f>PLANURI!BN800</f>
        <v/>
      </c>
      <c r="R358">
        <f>PLANURI!BO800</f>
        <v>0</v>
      </c>
      <c r="S358" t="e">
        <f>PLANURI!BP800</f>
        <v>#VALUE!</v>
      </c>
      <c r="T358" t="str">
        <f>PLANURI!BQ800</f>
        <v/>
      </c>
      <c r="U358" t="str">
        <f>PLANURI!BR800</f>
        <v/>
      </c>
      <c r="V358" t="str">
        <f>PLANURI!BS800</f>
        <v/>
      </c>
      <c r="W358" t="str">
        <f>PLANURI!BT800</f>
        <v/>
      </c>
      <c r="X358" t="str">
        <f>PLANURI!BU800</f>
        <v/>
      </c>
      <c r="Y358" t="str">
        <f>PLANURI!BV800</f>
        <v/>
      </c>
      <c r="Z358" t="str">
        <f>PLANURI!A$4</f>
        <v>Facultatea AUTOMATICĂ ȘI CALCULATOARE</v>
      </c>
      <c r="AA358" t="str">
        <f>PLANURI!H$6</f>
        <v>ŞTIINŢE INGINEREŞTI</v>
      </c>
      <c r="AB358">
        <f>PLANURI!C$12</f>
        <v>220</v>
      </c>
      <c r="AC358" t="str">
        <f>PLANURI!H$9</f>
        <v>AUTOMATICĂ ȘI INFORMATICĂ APLICATĂ</v>
      </c>
      <c r="AD358">
        <f>PLANURI!A$12</f>
        <v>20</v>
      </c>
      <c r="AE358">
        <f>PLANURI!B$12</f>
        <v>60</v>
      </c>
      <c r="AF358">
        <f>PLANURI!D$12</f>
        <v>10</v>
      </c>
      <c r="AG358" t="str">
        <f>PLANURI!BW800</f>
        <v/>
      </c>
    </row>
    <row r="359" spans="1:33" x14ac:dyDescent="0.25">
      <c r="A359" t="str">
        <f>PLANURI!AX801</f>
        <v>Semestrul 5</v>
      </c>
      <c r="B359">
        <f>PLANURI!AY801</f>
        <v>0</v>
      </c>
      <c r="C359">
        <f>PLANURI!AZ801</f>
        <v>0</v>
      </c>
      <c r="D359">
        <f>PLANURI!BA801</f>
        <v>0</v>
      </c>
      <c r="E359">
        <f>PLANURI!BB801</f>
        <v>0</v>
      </c>
      <c r="F359">
        <f>PLANURI!BC801</f>
        <v>0</v>
      </c>
      <c r="G359">
        <f>PLANURI!BD801</f>
        <v>0</v>
      </c>
      <c r="H359">
        <f>PLANURI!BE801</f>
        <v>0</v>
      </c>
      <c r="I359">
        <f>PLANURI!BF801</f>
        <v>0</v>
      </c>
      <c r="J359">
        <f>PLANURI!BG801</f>
        <v>0</v>
      </c>
      <c r="K359">
        <f>PLANURI!BH801</f>
        <v>0</v>
      </c>
      <c r="L359">
        <f>PLANURI!BI801</f>
        <v>0</v>
      </c>
      <c r="M359">
        <f>PLANURI!BJ801</f>
        <v>0</v>
      </c>
      <c r="N359">
        <f>PLANURI!BK801</f>
        <v>0</v>
      </c>
      <c r="O359">
        <f>PLANURI!BL801</f>
        <v>0</v>
      </c>
      <c r="P359">
        <f>PLANURI!BM801</f>
        <v>0</v>
      </c>
      <c r="Q359">
        <f>PLANURI!BN801</f>
        <v>0</v>
      </c>
      <c r="R359">
        <f>PLANURI!BO801</f>
        <v>0</v>
      </c>
      <c r="S359">
        <f>PLANURI!BP801</f>
        <v>0</v>
      </c>
      <c r="T359">
        <f>PLANURI!BQ801</f>
        <v>0</v>
      </c>
      <c r="U359">
        <f>PLANURI!BR801</f>
        <v>0</v>
      </c>
      <c r="V359">
        <f>PLANURI!BS801</f>
        <v>0</v>
      </c>
      <c r="W359">
        <f>PLANURI!BT801</f>
        <v>0</v>
      </c>
      <c r="X359">
        <f>PLANURI!BU801</f>
        <v>0</v>
      </c>
      <c r="Y359">
        <f>PLANURI!BV801</f>
        <v>0</v>
      </c>
      <c r="Z359" t="str">
        <f>PLANURI!A$4</f>
        <v>Facultatea AUTOMATICĂ ȘI CALCULATOARE</v>
      </c>
      <c r="AA359" t="str">
        <f>PLANURI!H$6</f>
        <v>ŞTIINŢE INGINEREŞTI</v>
      </c>
      <c r="AB359">
        <f>PLANURI!C$12</f>
        <v>220</v>
      </c>
      <c r="AC359" t="str">
        <f>PLANURI!H$9</f>
        <v>AUTOMATICĂ ȘI INFORMATICĂ APLICATĂ</v>
      </c>
      <c r="AD359">
        <f>PLANURI!A$12</f>
        <v>20</v>
      </c>
      <c r="AE359">
        <f>PLANURI!B$12</f>
        <v>60</v>
      </c>
      <c r="AF359">
        <f>PLANURI!D$12</f>
        <v>10</v>
      </c>
      <c r="AG359" t="str">
        <f>PLANURI!BW801</f>
        <v/>
      </c>
    </row>
    <row r="360" spans="1:33" x14ac:dyDescent="0.25">
      <c r="A360" t="str">
        <f>PLANURI!AX802</f>
        <v/>
      </c>
      <c r="B360">
        <f>PLANURI!AY802</f>
        <v>1</v>
      </c>
      <c r="C360" t="str">
        <f>PLANURI!AZ802</f>
        <v/>
      </c>
      <c r="D360" t="str">
        <f>PLANURI!BA802</f>
        <v/>
      </c>
      <c r="E360" t="str">
        <f>PLANURI!BB802</f>
        <v/>
      </c>
      <c r="F360" t="str">
        <f>PLANURI!BC802</f>
        <v/>
      </c>
      <c r="G360" t="str">
        <f>PLANURI!BD802</f>
        <v/>
      </c>
      <c r="H360">
        <f>PLANURI!WL802</f>
        <v>0</v>
      </c>
      <c r="I360">
        <f>PLANURI!BF802</f>
        <v>0</v>
      </c>
      <c r="J360">
        <f>PLANURI!BG802</f>
        <v>0</v>
      </c>
      <c r="K360">
        <f>PLANURI!BH802</f>
        <v>0</v>
      </c>
      <c r="L360">
        <f>PLANURI!BI802</f>
        <v>0</v>
      </c>
      <c r="M360">
        <f>PLANURI!BJ802</f>
        <v>0</v>
      </c>
      <c r="N360" t="e">
        <f>PLANURI!BK802</f>
        <v>#VALUE!</v>
      </c>
      <c r="O360">
        <f>PLANURI!BL802</f>
        <v>0</v>
      </c>
      <c r="P360" t="e">
        <f>PLANURI!BM802</f>
        <v>#VALUE!</v>
      </c>
      <c r="Q360" t="str">
        <f>PLANURI!BN802</f>
        <v/>
      </c>
      <c r="R360">
        <f>PLANURI!BO802</f>
        <v>0</v>
      </c>
      <c r="S360" t="e">
        <f>PLANURI!BP802</f>
        <v>#VALUE!</v>
      </c>
      <c r="T360" t="str">
        <f>PLANURI!BQ802</f>
        <v/>
      </c>
      <c r="U360" t="str">
        <f>PLANURI!BR802</f>
        <v/>
      </c>
      <c r="V360" t="str">
        <f>PLANURI!BS802</f>
        <v/>
      </c>
      <c r="W360" t="str">
        <f>PLANURI!BT802</f>
        <v/>
      </c>
      <c r="X360" t="str">
        <f>PLANURI!BU802</f>
        <v/>
      </c>
      <c r="Y360" t="str">
        <f>PLANURI!BV802</f>
        <v/>
      </c>
      <c r="Z360" t="str">
        <f>PLANURI!A$4</f>
        <v>Facultatea AUTOMATICĂ ȘI CALCULATOARE</v>
      </c>
      <c r="AA360" t="str">
        <f>PLANURI!H$6</f>
        <v>ŞTIINŢE INGINEREŞTI</v>
      </c>
      <c r="AB360">
        <f>PLANURI!C$12</f>
        <v>220</v>
      </c>
      <c r="AC360" t="str">
        <f>PLANURI!H$9</f>
        <v>AUTOMATICĂ ȘI INFORMATICĂ APLICATĂ</v>
      </c>
      <c r="AD360">
        <f>PLANURI!A$12</f>
        <v>20</v>
      </c>
      <c r="AE360">
        <f>PLANURI!B$12</f>
        <v>60</v>
      </c>
      <c r="AF360">
        <f>PLANURI!D$12</f>
        <v>10</v>
      </c>
      <c r="AG360" t="str">
        <f>PLANURI!BW802</f>
        <v/>
      </c>
    </row>
    <row r="361" spans="1:33" x14ac:dyDescent="0.25">
      <c r="A361" t="str">
        <f>PLANURI!AX803</f>
        <v/>
      </c>
      <c r="B361">
        <f>PLANURI!AY803</f>
        <v>2</v>
      </c>
      <c r="C361" t="str">
        <f>PLANURI!AZ803</f>
        <v/>
      </c>
      <c r="D361" t="str">
        <f>PLANURI!BA803</f>
        <v/>
      </c>
      <c r="E361" t="str">
        <f>PLANURI!BB803</f>
        <v/>
      </c>
      <c r="F361" t="str">
        <f>PLANURI!BC803</f>
        <v/>
      </c>
      <c r="G361" t="str">
        <f>PLANURI!BD803</f>
        <v/>
      </c>
      <c r="H361">
        <f>PLANURI!BE803</f>
        <v>0</v>
      </c>
      <c r="I361">
        <f>PLANURI!BF803</f>
        <v>0</v>
      </c>
      <c r="J361">
        <f>PLANURI!BG803</f>
        <v>0</v>
      </c>
      <c r="K361">
        <f>PLANURI!BH803</f>
        <v>0</v>
      </c>
      <c r="L361">
        <f>PLANURI!BI803</f>
        <v>0</v>
      </c>
      <c r="M361">
        <f>PLANURI!BJ803</f>
        <v>0</v>
      </c>
      <c r="N361" t="e">
        <f>PLANURI!BK803</f>
        <v>#VALUE!</v>
      </c>
      <c r="O361">
        <f>PLANURI!BL803</f>
        <v>0</v>
      </c>
      <c r="P361" t="e">
        <f>PLANURI!BM803</f>
        <v>#VALUE!</v>
      </c>
      <c r="Q361" t="str">
        <f>PLANURI!BN803</f>
        <v/>
      </c>
      <c r="R361">
        <f>PLANURI!BO803</f>
        <v>0</v>
      </c>
      <c r="S361" t="e">
        <f>PLANURI!BP803</f>
        <v>#VALUE!</v>
      </c>
      <c r="T361" t="str">
        <f>PLANURI!BQ803</f>
        <v/>
      </c>
      <c r="U361" t="str">
        <f>PLANURI!BR803</f>
        <v/>
      </c>
      <c r="V361" t="str">
        <f>PLANURI!BS803</f>
        <v/>
      </c>
      <c r="W361" t="str">
        <f>PLANURI!BT803</f>
        <v/>
      </c>
      <c r="X361" t="str">
        <f>PLANURI!BU803</f>
        <v/>
      </c>
      <c r="Y361" t="str">
        <f>PLANURI!BV803</f>
        <v/>
      </c>
      <c r="Z361" t="str">
        <f>PLANURI!A$4</f>
        <v>Facultatea AUTOMATICĂ ȘI CALCULATOARE</v>
      </c>
      <c r="AA361" t="str">
        <f>PLANURI!H$6</f>
        <v>ŞTIINŢE INGINEREŞTI</v>
      </c>
      <c r="AB361">
        <f>PLANURI!C$12</f>
        <v>220</v>
      </c>
      <c r="AC361" t="str">
        <f>PLANURI!H$9</f>
        <v>AUTOMATICĂ ȘI INFORMATICĂ APLICATĂ</v>
      </c>
      <c r="AD361">
        <f>PLANURI!A$12</f>
        <v>20</v>
      </c>
      <c r="AE361">
        <f>PLANURI!B$12</f>
        <v>60</v>
      </c>
      <c r="AF361">
        <f>PLANURI!D$12</f>
        <v>10</v>
      </c>
      <c r="AG361" t="str">
        <f>PLANURI!BW803</f>
        <v/>
      </c>
    </row>
    <row r="362" spans="1:33" x14ac:dyDescent="0.25">
      <c r="A362" t="str">
        <f>PLANURI!AX804</f>
        <v/>
      </c>
      <c r="B362">
        <f>PLANURI!AY804</f>
        <v>3</v>
      </c>
      <c r="C362" t="str">
        <f>PLANURI!AZ804</f>
        <v/>
      </c>
      <c r="D362" t="str">
        <f>PLANURI!BA804</f>
        <v/>
      </c>
      <c r="E362" t="str">
        <f>PLANURI!BB804</f>
        <v/>
      </c>
      <c r="F362" t="str">
        <f>PLANURI!BC804</f>
        <v/>
      </c>
      <c r="G362" t="str">
        <f>PLANURI!BD804</f>
        <v/>
      </c>
      <c r="H362">
        <f>PLANURI!WL804</f>
        <v>0</v>
      </c>
      <c r="I362">
        <f>PLANURI!BF804</f>
        <v>0</v>
      </c>
      <c r="J362">
        <f>PLANURI!BG804</f>
        <v>0</v>
      </c>
      <c r="K362">
        <f>PLANURI!BH804</f>
        <v>0</v>
      </c>
      <c r="L362">
        <f>PLANURI!BI804</f>
        <v>0</v>
      </c>
      <c r="M362">
        <f>PLANURI!BJ804</f>
        <v>0</v>
      </c>
      <c r="N362" t="e">
        <f>PLANURI!BK804</f>
        <v>#VALUE!</v>
      </c>
      <c r="O362">
        <f>PLANURI!BL804</f>
        <v>0</v>
      </c>
      <c r="P362" t="e">
        <f>PLANURI!BM804</f>
        <v>#VALUE!</v>
      </c>
      <c r="Q362" t="str">
        <f>PLANURI!BN804</f>
        <v/>
      </c>
      <c r="R362">
        <f>PLANURI!BO804</f>
        <v>0</v>
      </c>
      <c r="S362" t="e">
        <f>PLANURI!BP804</f>
        <v>#VALUE!</v>
      </c>
      <c r="T362" t="str">
        <f>PLANURI!BQ804</f>
        <v/>
      </c>
      <c r="U362" t="str">
        <f>PLANURI!BR804</f>
        <v/>
      </c>
      <c r="V362" t="str">
        <f>PLANURI!BS804</f>
        <v/>
      </c>
      <c r="W362" t="str">
        <f>PLANURI!BT804</f>
        <v/>
      </c>
      <c r="X362" t="str">
        <f>PLANURI!BU804</f>
        <v/>
      </c>
      <c r="Y362" t="str">
        <f>PLANURI!BV804</f>
        <v/>
      </c>
      <c r="Z362" t="str">
        <f>PLANURI!A$4</f>
        <v>Facultatea AUTOMATICĂ ȘI CALCULATOARE</v>
      </c>
      <c r="AA362" t="str">
        <f>PLANURI!H$6</f>
        <v>ŞTIINŢE INGINEREŞTI</v>
      </c>
      <c r="AB362">
        <f>PLANURI!C$12</f>
        <v>220</v>
      </c>
      <c r="AC362" t="str">
        <f>PLANURI!H$9</f>
        <v>AUTOMATICĂ ȘI INFORMATICĂ APLICATĂ</v>
      </c>
      <c r="AD362">
        <f>PLANURI!A$12</f>
        <v>20</v>
      </c>
      <c r="AE362">
        <f>PLANURI!B$12</f>
        <v>60</v>
      </c>
      <c r="AF362">
        <f>PLANURI!D$12</f>
        <v>10</v>
      </c>
      <c r="AG362" t="str">
        <f>PLANURI!BW804</f>
        <v/>
      </c>
    </row>
    <row r="363" spans="1:33" x14ac:dyDescent="0.25">
      <c r="A363" t="str">
        <f>PLANURI!AX805</f>
        <v/>
      </c>
      <c r="B363">
        <f>PLANURI!AY805</f>
        <v>4</v>
      </c>
      <c r="C363" t="str">
        <f>PLANURI!AZ805</f>
        <v/>
      </c>
      <c r="D363" t="str">
        <f>PLANURI!BA805</f>
        <v/>
      </c>
      <c r="E363" t="str">
        <f>PLANURI!BB805</f>
        <v/>
      </c>
      <c r="F363" t="str">
        <f>PLANURI!BC805</f>
        <v/>
      </c>
      <c r="G363" t="str">
        <f>PLANURI!BD805</f>
        <v/>
      </c>
      <c r="H363">
        <f>PLANURI!BE805</f>
        <v>0</v>
      </c>
      <c r="I363">
        <f>PLANURI!BF805</f>
        <v>0</v>
      </c>
      <c r="J363">
        <f>PLANURI!BG805</f>
        <v>0</v>
      </c>
      <c r="K363">
        <f>PLANURI!BH805</f>
        <v>0</v>
      </c>
      <c r="L363">
        <f>PLANURI!BI805</f>
        <v>0</v>
      </c>
      <c r="M363">
        <f>PLANURI!BJ805</f>
        <v>0</v>
      </c>
      <c r="N363" t="e">
        <f>PLANURI!BK805</f>
        <v>#VALUE!</v>
      </c>
      <c r="O363">
        <f>PLANURI!BL805</f>
        <v>0</v>
      </c>
      <c r="P363" t="e">
        <f>PLANURI!BM805</f>
        <v>#VALUE!</v>
      </c>
      <c r="Q363" t="str">
        <f>PLANURI!BN805</f>
        <v/>
      </c>
      <c r="R363">
        <f>PLANURI!BO805</f>
        <v>0</v>
      </c>
      <c r="S363" t="e">
        <f>PLANURI!BP805</f>
        <v>#VALUE!</v>
      </c>
      <c r="T363" t="str">
        <f>PLANURI!BQ805</f>
        <v/>
      </c>
      <c r="U363" t="str">
        <f>PLANURI!BR805</f>
        <v/>
      </c>
      <c r="V363" t="str">
        <f>PLANURI!BS805</f>
        <v/>
      </c>
      <c r="W363" t="str">
        <f>PLANURI!BT805</f>
        <v/>
      </c>
      <c r="X363" t="str">
        <f>PLANURI!BU805</f>
        <v/>
      </c>
      <c r="Y363" t="str">
        <f>PLANURI!BV805</f>
        <v/>
      </c>
      <c r="Z363" t="str">
        <f>PLANURI!A$4</f>
        <v>Facultatea AUTOMATICĂ ȘI CALCULATOARE</v>
      </c>
      <c r="AA363" t="str">
        <f>PLANURI!H$6</f>
        <v>ŞTIINŢE INGINEREŞTI</v>
      </c>
      <c r="AB363">
        <f>PLANURI!C$12</f>
        <v>220</v>
      </c>
      <c r="AC363" t="str">
        <f>PLANURI!H$9</f>
        <v>AUTOMATICĂ ȘI INFORMATICĂ APLICATĂ</v>
      </c>
      <c r="AD363">
        <f>PLANURI!A$12</f>
        <v>20</v>
      </c>
      <c r="AE363">
        <f>PLANURI!B$12</f>
        <v>60</v>
      </c>
      <c r="AF363">
        <f>PLANURI!D$12</f>
        <v>10</v>
      </c>
      <c r="AG363" t="str">
        <f>PLANURI!BW805</f>
        <v/>
      </c>
    </row>
    <row r="364" spans="1:33" x14ac:dyDescent="0.25">
      <c r="A364" t="str">
        <f>PLANURI!AX806</f>
        <v/>
      </c>
      <c r="B364">
        <f>PLANURI!AY806</f>
        <v>5</v>
      </c>
      <c r="C364" t="str">
        <f>PLANURI!AZ806</f>
        <v/>
      </c>
      <c r="D364" t="str">
        <f>PLANURI!BA806</f>
        <v/>
      </c>
      <c r="E364" t="str">
        <f>PLANURI!BB806</f>
        <v/>
      </c>
      <c r="F364" t="str">
        <f>PLANURI!BC806</f>
        <v/>
      </c>
      <c r="G364" t="str">
        <f>PLANURI!BD806</f>
        <v/>
      </c>
      <c r="H364">
        <f>PLANURI!WL806</f>
        <v>0</v>
      </c>
      <c r="I364">
        <f>PLANURI!BF806</f>
        <v>0</v>
      </c>
      <c r="J364">
        <f>PLANURI!BG806</f>
        <v>0</v>
      </c>
      <c r="K364">
        <f>PLANURI!BH806</f>
        <v>0</v>
      </c>
      <c r="L364">
        <f>PLANURI!BI806</f>
        <v>0</v>
      </c>
      <c r="M364">
        <f>PLANURI!BJ806</f>
        <v>0</v>
      </c>
      <c r="N364" t="e">
        <f>PLANURI!BK806</f>
        <v>#VALUE!</v>
      </c>
      <c r="O364">
        <f>PLANURI!BL806</f>
        <v>0</v>
      </c>
      <c r="P364" t="e">
        <f>PLANURI!BM806</f>
        <v>#VALUE!</v>
      </c>
      <c r="Q364" t="str">
        <f>PLANURI!BN806</f>
        <v/>
      </c>
      <c r="R364">
        <f>PLANURI!BO806</f>
        <v>0</v>
      </c>
      <c r="S364" t="e">
        <f>PLANURI!BP806</f>
        <v>#VALUE!</v>
      </c>
      <c r="T364" t="str">
        <f>PLANURI!BQ806</f>
        <v/>
      </c>
      <c r="U364" t="str">
        <f>PLANURI!BR806</f>
        <v/>
      </c>
      <c r="V364" t="str">
        <f>PLANURI!BS806</f>
        <v/>
      </c>
      <c r="W364" t="str">
        <f>PLANURI!BT806</f>
        <v/>
      </c>
      <c r="X364" t="str">
        <f>PLANURI!BU806</f>
        <v/>
      </c>
      <c r="Y364" t="str">
        <f>PLANURI!BV806</f>
        <v/>
      </c>
      <c r="Z364" t="str">
        <f>PLANURI!A$4</f>
        <v>Facultatea AUTOMATICĂ ȘI CALCULATOARE</v>
      </c>
      <c r="AA364" t="str">
        <f>PLANURI!H$6</f>
        <v>ŞTIINŢE INGINEREŞTI</v>
      </c>
      <c r="AB364">
        <f>PLANURI!C$12</f>
        <v>220</v>
      </c>
      <c r="AC364" t="str">
        <f>PLANURI!H$9</f>
        <v>AUTOMATICĂ ȘI INFORMATICĂ APLICATĂ</v>
      </c>
      <c r="AD364">
        <f>PLANURI!A$12</f>
        <v>20</v>
      </c>
      <c r="AE364">
        <f>PLANURI!B$12</f>
        <v>60</v>
      </c>
      <c r="AF364">
        <f>PLANURI!D$12</f>
        <v>10</v>
      </c>
      <c r="AG364" t="str">
        <f>PLANURI!BW806</f>
        <v/>
      </c>
    </row>
    <row r="365" spans="1:33" x14ac:dyDescent="0.25">
      <c r="A365" t="str">
        <f>PLANURI!AX807</f>
        <v/>
      </c>
      <c r="B365">
        <f>PLANURI!AY807</f>
        <v>6</v>
      </c>
      <c r="C365" t="str">
        <f>PLANURI!AZ807</f>
        <v/>
      </c>
      <c r="D365" t="str">
        <f>PLANURI!BA807</f>
        <v/>
      </c>
      <c r="E365" t="str">
        <f>PLANURI!BB807</f>
        <v/>
      </c>
      <c r="F365" t="str">
        <f>PLANURI!BC807</f>
        <v/>
      </c>
      <c r="G365" t="str">
        <f>PLANURI!BD807</f>
        <v/>
      </c>
      <c r="H365">
        <f>PLANURI!BE807</f>
        <v>0</v>
      </c>
      <c r="I365">
        <f>PLANURI!BF807</f>
        <v>0</v>
      </c>
      <c r="J365">
        <f>PLANURI!BG807</f>
        <v>0</v>
      </c>
      <c r="K365">
        <f>PLANURI!BH807</f>
        <v>0</v>
      </c>
      <c r="L365">
        <f>PLANURI!BI807</f>
        <v>0</v>
      </c>
      <c r="M365">
        <f>PLANURI!BJ807</f>
        <v>0</v>
      </c>
      <c r="N365" t="e">
        <f>PLANURI!BK807</f>
        <v>#VALUE!</v>
      </c>
      <c r="O365">
        <f>PLANURI!BL807</f>
        <v>0</v>
      </c>
      <c r="P365" t="e">
        <f>PLANURI!BM807</f>
        <v>#VALUE!</v>
      </c>
      <c r="Q365" t="str">
        <f>PLANURI!BN807</f>
        <v/>
      </c>
      <c r="R365">
        <f>PLANURI!BO807</f>
        <v>0</v>
      </c>
      <c r="S365" t="e">
        <f>PLANURI!BP807</f>
        <v>#VALUE!</v>
      </c>
      <c r="T365" t="str">
        <f>PLANURI!BQ807</f>
        <v/>
      </c>
      <c r="U365" t="str">
        <f>PLANURI!BR807</f>
        <v/>
      </c>
      <c r="V365" t="str">
        <f>PLANURI!BS807</f>
        <v/>
      </c>
      <c r="W365" t="str">
        <f>PLANURI!BT807</f>
        <v/>
      </c>
      <c r="X365" t="str">
        <f>PLANURI!BU807</f>
        <v/>
      </c>
      <c r="Y365" t="str">
        <f>PLANURI!BV807</f>
        <v/>
      </c>
      <c r="Z365" t="str">
        <f>PLANURI!A$4</f>
        <v>Facultatea AUTOMATICĂ ȘI CALCULATOARE</v>
      </c>
      <c r="AA365" t="str">
        <f>PLANURI!H$6</f>
        <v>ŞTIINŢE INGINEREŞTI</v>
      </c>
      <c r="AB365">
        <f>PLANURI!C$12</f>
        <v>220</v>
      </c>
      <c r="AC365" t="str">
        <f>PLANURI!H$9</f>
        <v>AUTOMATICĂ ȘI INFORMATICĂ APLICATĂ</v>
      </c>
      <c r="AD365">
        <f>PLANURI!A$12</f>
        <v>20</v>
      </c>
      <c r="AE365">
        <f>PLANURI!B$12</f>
        <v>60</v>
      </c>
      <c r="AF365">
        <f>PLANURI!D$12</f>
        <v>10</v>
      </c>
      <c r="AG365" t="str">
        <f>PLANURI!BW807</f>
        <v/>
      </c>
    </row>
    <row r="366" spans="1:33" x14ac:dyDescent="0.25">
      <c r="A366" t="str">
        <f>PLANURI!AX808</f>
        <v/>
      </c>
      <c r="B366">
        <f>PLANURI!AY808</f>
        <v>7</v>
      </c>
      <c r="C366" t="str">
        <f>PLANURI!AZ808</f>
        <v/>
      </c>
      <c r="D366" t="str">
        <f>PLANURI!BA808</f>
        <v/>
      </c>
      <c r="E366" t="str">
        <f>PLANURI!BB808</f>
        <v/>
      </c>
      <c r="F366" t="str">
        <f>PLANURI!BC808</f>
        <v/>
      </c>
      <c r="G366" t="str">
        <f>PLANURI!BD808</f>
        <v/>
      </c>
      <c r="H366">
        <f>PLANURI!WL808</f>
        <v>0</v>
      </c>
      <c r="I366">
        <f>PLANURI!BF808</f>
        <v>0</v>
      </c>
      <c r="J366">
        <f>PLANURI!BG808</f>
        <v>0</v>
      </c>
      <c r="K366">
        <f>PLANURI!BH808</f>
        <v>0</v>
      </c>
      <c r="L366">
        <f>PLANURI!BI808</f>
        <v>0</v>
      </c>
      <c r="M366">
        <f>PLANURI!BJ808</f>
        <v>0</v>
      </c>
      <c r="N366" t="e">
        <f>PLANURI!BK808</f>
        <v>#VALUE!</v>
      </c>
      <c r="O366">
        <f>PLANURI!BL808</f>
        <v>0</v>
      </c>
      <c r="P366" t="e">
        <f>PLANURI!BM808</f>
        <v>#VALUE!</v>
      </c>
      <c r="Q366" t="str">
        <f>PLANURI!BN808</f>
        <v/>
      </c>
      <c r="R366">
        <f>PLANURI!BO808</f>
        <v>0</v>
      </c>
      <c r="S366" t="e">
        <f>PLANURI!BP808</f>
        <v>#VALUE!</v>
      </c>
      <c r="T366" t="str">
        <f>PLANURI!BQ808</f>
        <v/>
      </c>
      <c r="U366" t="str">
        <f>PLANURI!BR808</f>
        <v/>
      </c>
      <c r="V366" t="str">
        <f>PLANURI!BS808</f>
        <v/>
      </c>
      <c r="W366" t="str">
        <f>PLANURI!BT808</f>
        <v/>
      </c>
      <c r="X366" t="str">
        <f>PLANURI!BU808</f>
        <v/>
      </c>
      <c r="Y366" t="str">
        <f>PLANURI!BV808</f>
        <v/>
      </c>
      <c r="Z366" t="str">
        <f>PLANURI!A$4</f>
        <v>Facultatea AUTOMATICĂ ȘI CALCULATOARE</v>
      </c>
      <c r="AA366" t="str">
        <f>PLANURI!H$6</f>
        <v>ŞTIINŢE INGINEREŞTI</v>
      </c>
      <c r="AB366">
        <f>PLANURI!C$12</f>
        <v>220</v>
      </c>
      <c r="AC366" t="str">
        <f>PLANURI!H$9</f>
        <v>AUTOMATICĂ ȘI INFORMATICĂ APLICATĂ</v>
      </c>
      <c r="AD366">
        <f>PLANURI!A$12</f>
        <v>20</v>
      </c>
      <c r="AE366">
        <f>PLANURI!B$12</f>
        <v>60</v>
      </c>
      <c r="AF366">
        <f>PLANURI!D$12</f>
        <v>10</v>
      </c>
      <c r="AG366" t="str">
        <f>PLANURI!BW808</f>
        <v/>
      </c>
    </row>
    <row r="367" spans="1:33" x14ac:dyDescent="0.25">
      <c r="A367" t="str">
        <f>PLANURI!AX809</f>
        <v/>
      </c>
      <c r="B367">
        <f>PLANURI!AY809</f>
        <v>8</v>
      </c>
      <c r="C367" t="str">
        <f>PLANURI!AZ809</f>
        <v/>
      </c>
      <c r="D367" t="str">
        <f>PLANURI!BA809</f>
        <v/>
      </c>
      <c r="E367" t="str">
        <f>PLANURI!BB809</f>
        <v/>
      </c>
      <c r="F367" t="str">
        <f>PLANURI!BC809</f>
        <v/>
      </c>
      <c r="G367" t="str">
        <f>PLANURI!BD809</f>
        <v/>
      </c>
      <c r="H367">
        <f>PLANURI!BE809</f>
        <v>0</v>
      </c>
      <c r="I367">
        <f>PLANURI!BF809</f>
        <v>0</v>
      </c>
      <c r="J367">
        <f>PLANURI!BG809</f>
        <v>0</v>
      </c>
      <c r="K367">
        <f>PLANURI!BH809</f>
        <v>0</v>
      </c>
      <c r="L367">
        <f>PLANURI!BI809</f>
        <v>0</v>
      </c>
      <c r="M367">
        <f>PLANURI!BJ809</f>
        <v>0</v>
      </c>
      <c r="N367" t="e">
        <f>PLANURI!BK809</f>
        <v>#VALUE!</v>
      </c>
      <c r="O367">
        <f>PLANURI!BL809</f>
        <v>0</v>
      </c>
      <c r="P367" t="e">
        <f>PLANURI!BM809</f>
        <v>#VALUE!</v>
      </c>
      <c r="Q367" t="str">
        <f>PLANURI!BN809</f>
        <v/>
      </c>
      <c r="R367">
        <f>PLANURI!BO809</f>
        <v>0</v>
      </c>
      <c r="S367" t="e">
        <f>PLANURI!BP809</f>
        <v>#VALUE!</v>
      </c>
      <c r="T367" t="str">
        <f>PLANURI!BQ809</f>
        <v/>
      </c>
      <c r="U367" t="str">
        <f>PLANURI!BR809</f>
        <v/>
      </c>
      <c r="V367" t="str">
        <f>PLANURI!BS809</f>
        <v/>
      </c>
      <c r="W367" t="str">
        <f>PLANURI!BT809</f>
        <v/>
      </c>
      <c r="X367" t="str">
        <f>PLANURI!BU809</f>
        <v/>
      </c>
      <c r="Y367" t="str">
        <f>PLANURI!BV809</f>
        <v/>
      </c>
      <c r="Z367" t="str">
        <f>PLANURI!A$4</f>
        <v>Facultatea AUTOMATICĂ ȘI CALCULATOARE</v>
      </c>
      <c r="AA367" t="str">
        <f>PLANURI!H$6</f>
        <v>ŞTIINŢE INGINEREŞTI</v>
      </c>
      <c r="AB367">
        <f>PLANURI!C$12</f>
        <v>220</v>
      </c>
      <c r="AC367" t="str">
        <f>PLANURI!H$9</f>
        <v>AUTOMATICĂ ȘI INFORMATICĂ APLICATĂ</v>
      </c>
      <c r="AD367">
        <f>PLANURI!A$12</f>
        <v>20</v>
      </c>
      <c r="AE367">
        <f>PLANURI!B$12</f>
        <v>60</v>
      </c>
      <c r="AF367">
        <f>PLANURI!D$12</f>
        <v>10</v>
      </c>
      <c r="AG367" t="str">
        <f>PLANURI!BW809</f>
        <v/>
      </c>
    </row>
    <row r="368" spans="1:33" x14ac:dyDescent="0.25">
      <c r="A368" t="str">
        <f>PLANURI!AX810</f>
        <v/>
      </c>
      <c r="B368">
        <f>PLANURI!AY810</f>
        <v>9</v>
      </c>
      <c r="C368" t="str">
        <f>PLANURI!AZ810</f>
        <v/>
      </c>
      <c r="D368" t="str">
        <f>PLANURI!BA810</f>
        <v/>
      </c>
      <c r="E368" t="str">
        <f>PLANURI!BB810</f>
        <v/>
      </c>
      <c r="F368" t="str">
        <f>PLANURI!BC810</f>
        <v/>
      </c>
      <c r="G368" t="str">
        <f>PLANURI!BD810</f>
        <v/>
      </c>
      <c r="H368">
        <f>PLANURI!WL810</f>
        <v>0</v>
      </c>
      <c r="I368">
        <f>PLANURI!BF810</f>
        <v>0</v>
      </c>
      <c r="J368">
        <f>PLANURI!BG810</f>
        <v>0</v>
      </c>
      <c r="K368">
        <f>PLANURI!BH810</f>
        <v>0</v>
      </c>
      <c r="L368">
        <f>PLANURI!BI810</f>
        <v>0</v>
      </c>
      <c r="M368">
        <f>PLANURI!BJ810</f>
        <v>0</v>
      </c>
      <c r="N368" t="e">
        <f>PLANURI!BK810</f>
        <v>#VALUE!</v>
      </c>
      <c r="O368">
        <f>PLANURI!BL810</f>
        <v>0</v>
      </c>
      <c r="P368" t="e">
        <f>PLANURI!BM810</f>
        <v>#VALUE!</v>
      </c>
      <c r="Q368" t="str">
        <f>PLANURI!BN810</f>
        <v/>
      </c>
      <c r="R368">
        <f>PLANURI!BO810</f>
        <v>0</v>
      </c>
      <c r="S368" t="e">
        <f>PLANURI!BP810</f>
        <v>#VALUE!</v>
      </c>
      <c r="T368" t="str">
        <f>PLANURI!BQ810</f>
        <v/>
      </c>
      <c r="U368" t="str">
        <f>PLANURI!BR810</f>
        <v/>
      </c>
      <c r="V368" t="str">
        <f>PLANURI!BS810</f>
        <v/>
      </c>
      <c r="W368" t="str">
        <f>PLANURI!BT810</f>
        <v/>
      </c>
      <c r="X368" t="str">
        <f>PLANURI!BU810</f>
        <v/>
      </c>
      <c r="Y368" t="str">
        <f>PLANURI!BV810</f>
        <v/>
      </c>
      <c r="Z368" t="str">
        <f>PLANURI!A$4</f>
        <v>Facultatea AUTOMATICĂ ȘI CALCULATOARE</v>
      </c>
      <c r="AA368" t="str">
        <f>PLANURI!H$6</f>
        <v>ŞTIINŢE INGINEREŞTI</v>
      </c>
      <c r="AB368">
        <f>PLANURI!C$12</f>
        <v>220</v>
      </c>
      <c r="AC368" t="str">
        <f>PLANURI!H$9</f>
        <v>AUTOMATICĂ ȘI INFORMATICĂ APLICATĂ</v>
      </c>
      <c r="AD368">
        <f>PLANURI!A$12</f>
        <v>20</v>
      </c>
      <c r="AE368">
        <f>PLANURI!B$12</f>
        <v>60</v>
      </c>
      <c r="AF368">
        <f>PLANURI!D$12</f>
        <v>10</v>
      </c>
      <c r="AG368" t="str">
        <f>PLANURI!BW810</f>
        <v/>
      </c>
    </row>
    <row r="369" spans="1:33" x14ac:dyDescent="0.25">
      <c r="A369" t="str">
        <f>PLANURI!AX811</f>
        <v/>
      </c>
      <c r="B369">
        <f>PLANURI!AY811</f>
        <v>10</v>
      </c>
      <c r="C369" t="str">
        <f>PLANURI!AZ811</f>
        <v/>
      </c>
      <c r="D369" t="str">
        <f>PLANURI!BA811</f>
        <v/>
      </c>
      <c r="E369" t="str">
        <f>PLANURI!BB811</f>
        <v/>
      </c>
      <c r="F369" t="str">
        <f>PLANURI!BC811</f>
        <v/>
      </c>
      <c r="G369" t="str">
        <f>PLANURI!BD811</f>
        <v/>
      </c>
      <c r="H369">
        <f>PLANURI!BE811</f>
        <v>0</v>
      </c>
      <c r="I369">
        <f>PLANURI!BF811</f>
        <v>0</v>
      </c>
      <c r="J369">
        <f>PLANURI!BG811</f>
        <v>0</v>
      </c>
      <c r="K369">
        <f>PLANURI!BH811</f>
        <v>0</v>
      </c>
      <c r="L369">
        <f>PLANURI!BI811</f>
        <v>0</v>
      </c>
      <c r="M369">
        <f>PLANURI!BJ811</f>
        <v>0</v>
      </c>
      <c r="N369" t="e">
        <f>PLANURI!BK811</f>
        <v>#VALUE!</v>
      </c>
      <c r="O369">
        <f>PLANURI!BL811</f>
        <v>0</v>
      </c>
      <c r="P369" t="e">
        <f>PLANURI!BM811</f>
        <v>#VALUE!</v>
      </c>
      <c r="Q369" t="str">
        <f>PLANURI!BN811</f>
        <v/>
      </c>
      <c r="R369">
        <f>PLANURI!BO811</f>
        <v>0</v>
      </c>
      <c r="S369" t="e">
        <f>PLANURI!BP811</f>
        <v>#VALUE!</v>
      </c>
      <c r="T369" t="str">
        <f>PLANURI!BQ811</f>
        <v/>
      </c>
      <c r="U369" t="str">
        <f>PLANURI!BR811</f>
        <v/>
      </c>
      <c r="V369" t="str">
        <f>PLANURI!BS811</f>
        <v/>
      </c>
      <c r="W369" t="str">
        <f>PLANURI!BT811</f>
        <v/>
      </c>
      <c r="X369" t="str">
        <f>PLANURI!BU811</f>
        <v/>
      </c>
      <c r="Y369" t="str">
        <f>PLANURI!BV811</f>
        <v/>
      </c>
      <c r="Z369" t="str">
        <f>PLANURI!A$4</f>
        <v>Facultatea AUTOMATICĂ ȘI CALCULATOARE</v>
      </c>
      <c r="AA369" t="str">
        <f>PLANURI!H$6</f>
        <v>ŞTIINŢE INGINEREŞTI</v>
      </c>
      <c r="AB369">
        <f>PLANURI!C$12</f>
        <v>220</v>
      </c>
      <c r="AC369" t="str">
        <f>PLANURI!H$9</f>
        <v>AUTOMATICĂ ȘI INFORMATICĂ APLICATĂ</v>
      </c>
      <c r="AD369">
        <f>PLANURI!A$12</f>
        <v>20</v>
      </c>
      <c r="AE369">
        <f>PLANURI!B$12</f>
        <v>60</v>
      </c>
      <c r="AF369">
        <f>PLANURI!D$12</f>
        <v>10</v>
      </c>
      <c r="AG369" t="str">
        <f>PLANURI!BW811</f>
        <v/>
      </c>
    </row>
    <row r="370" spans="1:33" x14ac:dyDescent="0.25">
      <c r="A370" t="str">
        <f>PLANURI!AX812</f>
        <v>Semestrul 6</v>
      </c>
      <c r="B370">
        <f>PLANURI!AY812</f>
        <v>0</v>
      </c>
      <c r="C370">
        <f>PLANURI!AZ812</f>
        <v>0</v>
      </c>
      <c r="D370">
        <f>PLANURI!BA812</f>
        <v>0</v>
      </c>
      <c r="E370">
        <f>PLANURI!BB812</f>
        <v>0</v>
      </c>
      <c r="F370">
        <f>PLANURI!BC812</f>
        <v>0</v>
      </c>
      <c r="G370">
        <f>PLANURI!BD812</f>
        <v>0</v>
      </c>
      <c r="H370">
        <f>PLANURI!WL812</f>
        <v>0</v>
      </c>
      <c r="I370">
        <f>PLANURI!BF812</f>
        <v>0</v>
      </c>
      <c r="J370">
        <f>PLANURI!BG812</f>
        <v>0</v>
      </c>
      <c r="K370">
        <f>PLANURI!BH812</f>
        <v>0</v>
      </c>
      <c r="L370">
        <f>PLANURI!BI812</f>
        <v>0</v>
      </c>
      <c r="M370">
        <f>PLANURI!BJ812</f>
        <v>0</v>
      </c>
      <c r="N370">
        <f>PLANURI!BK812</f>
        <v>0</v>
      </c>
      <c r="O370">
        <f>PLANURI!BL812</f>
        <v>0</v>
      </c>
      <c r="P370">
        <f>PLANURI!BM812</f>
        <v>0</v>
      </c>
      <c r="Q370">
        <f>PLANURI!BN812</f>
        <v>0</v>
      </c>
      <c r="R370">
        <f>PLANURI!BO812</f>
        <v>0</v>
      </c>
      <c r="S370">
        <f>PLANURI!BP812</f>
        <v>0</v>
      </c>
      <c r="T370">
        <f>PLANURI!BQ812</f>
        <v>0</v>
      </c>
      <c r="U370">
        <f>PLANURI!BR812</f>
        <v>0</v>
      </c>
      <c r="V370">
        <f>PLANURI!BS812</f>
        <v>0</v>
      </c>
      <c r="W370">
        <f>PLANURI!BT812</f>
        <v>0</v>
      </c>
      <c r="X370">
        <f>PLANURI!BU812</f>
        <v>0</v>
      </c>
      <c r="Y370">
        <f>PLANURI!BV812</f>
        <v>0</v>
      </c>
      <c r="Z370" t="str">
        <f>PLANURI!A$4</f>
        <v>Facultatea AUTOMATICĂ ȘI CALCULATOARE</v>
      </c>
      <c r="AA370" t="str">
        <f>PLANURI!H$6</f>
        <v>ŞTIINŢE INGINEREŞTI</v>
      </c>
      <c r="AB370">
        <f>PLANURI!C$12</f>
        <v>220</v>
      </c>
      <c r="AC370" t="str">
        <f>PLANURI!H$9</f>
        <v>AUTOMATICĂ ȘI INFORMATICĂ APLICATĂ</v>
      </c>
      <c r="AD370">
        <f>PLANURI!A$12</f>
        <v>20</v>
      </c>
      <c r="AE370">
        <f>PLANURI!B$12</f>
        <v>60</v>
      </c>
      <c r="AF370">
        <f>PLANURI!D$12</f>
        <v>10</v>
      </c>
      <c r="AG370" t="str">
        <f>PLANURI!BW812</f>
        <v/>
      </c>
    </row>
    <row r="371" spans="1:33" x14ac:dyDescent="0.25">
      <c r="A371" t="str">
        <f>PLANURI!AX813</f>
        <v/>
      </c>
      <c r="B371">
        <f>PLANURI!AY813</f>
        <v>1</v>
      </c>
      <c r="C371" t="str">
        <f>PLANURI!AZ813</f>
        <v/>
      </c>
      <c r="D371" t="str">
        <f>PLANURI!BA813</f>
        <v/>
      </c>
      <c r="E371" t="str">
        <f>PLANURI!BB813</f>
        <v/>
      </c>
      <c r="F371" t="str">
        <f>PLANURI!BC813</f>
        <v/>
      </c>
      <c r="G371" t="str">
        <f>PLANURI!BD813</f>
        <v/>
      </c>
      <c r="H371">
        <f>PLANURI!BE813</f>
        <v>0</v>
      </c>
      <c r="I371">
        <f>PLANURI!BF813</f>
        <v>0</v>
      </c>
      <c r="J371">
        <f>PLANURI!BG813</f>
        <v>0</v>
      </c>
      <c r="K371">
        <f>PLANURI!BH813</f>
        <v>0</v>
      </c>
      <c r="L371">
        <f>PLANURI!BI813</f>
        <v>0</v>
      </c>
      <c r="M371">
        <f>PLANURI!BJ813</f>
        <v>0</v>
      </c>
      <c r="N371" t="e">
        <f>PLANURI!BK813</f>
        <v>#VALUE!</v>
      </c>
      <c r="O371">
        <f>PLANURI!BL813</f>
        <v>0</v>
      </c>
      <c r="P371" t="e">
        <f>PLANURI!BM813</f>
        <v>#VALUE!</v>
      </c>
      <c r="Q371" t="str">
        <f>PLANURI!BN813</f>
        <v/>
      </c>
      <c r="R371">
        <f>PLANURI!BO813</f>
        <v>0</v>
      </c>
      <c r="S371" t="e">
        <f>PLANURI!BP813</f>
        <v>#VALUE!</v>
      </c>
      <c r="T371" t="str">
        <f>PLANURI!BQ813</f>
        <v/>
      </c>
      <c r="U371" t="str">
        <f>PLANURI!BR813</f>
        <v/>
      </c>
      <c r="V371" t="str">
        <f>PLANURI!BS813</f>
        <v/>
      </c>
      <c r="W371" t="str">
        <f>PLANURI!BT813</f>
        <v/>
      </c>
      <c r="X371" t="str">
        <f>PLANURI!BU813</f>
        <v/>
      </c>
      <c r="Y371" t="str">
        <f>PLANURI!BV813</f>
        <v/>
      </c>
      <c r="Z371" t="str">
        <f>PLANURI!A$4</f>
        <v>Facultatea AUTOMATICĂ ȘI CALCULATOARE</v>
      </c>
      <c r="AA371" t="str">
        <f>PLANURI!H$6</f>
        <v>ŞTIINŢE INGINEREŞTI</v>
      </c>
      <c r="AB371">
        <f>PLANURI!C$12</f>
        <v>220</v>
      </c>
      <c r="AC371" t="str">
        <f>PLANURI!H$9</f>
        <v>AUTOMATICĂ ȘI INFORMATICĂ APLICATĂ</v>
      </c>
      <c r="AD371">
        <f>PLANURI!A$12</f>
        <v>20</v>
      </c>
      <c r="AE371">
        <f>PLANURI!B$12</f>
        <v>60</v>
      </c>
      <c r="AF371">
        <f>PLANURI!D$12</f>
        <v>10</v>
      </c>
      <c r="AG371" t="str">
        <f>PLANURI!BW813</f>
        <v/>
      </c>
    </row>
    <row r="372" spans="1:33" x14ac:dyDescent="0.25">
      <c r="A372" t="str">
        <f>PLANURI!AX814</f>
        <v/>
      </c>
      <c r="B372">
        <f>PLANURI!AY814</f>
        <v>2</v>
      </c>
      <c r="C372" t="str">
        <f>PLANURI!AZ814</f>
        <v/>
      </c>
      <c r="D372" t="str">
        <f>PLANURI!BA814</f>
        <v/>
      </c>
      <c r="E372" t="str">
        <f>PLANURI!BB814</f>
        <v/>
      </c>
      <c r="F372" t="str">
        <f>PLANURI!BC814</f>
        <v/>
      </c>
      <c r="G372" t="str">
        <f>PLANURI!BD814</f>
        <v/>
      </c>
      <c r="H372">
        <f>PLANURI!WL814</f>
        <v>0</v>
      </c>
      <c r="I372">
        <f>PLANURI!BF814</f>
        <v>0</v>
      </c>
      <c r="J372">
        <f>PLANURI!BG814</f>
        <v>0</v>
      </c>
      <c r="K372">
        <f>PLANURI!BH814</f>
        <v>0</v>
      </c>
      <c r="L372">
        <f>PLANURI!BI814</f>
        <v>0</v>
      </c>
      <c r="M372">
        <f>PLANURI!BJ814</f>
        <v>0</v>
      </c>
      <c r="N372" t="e">
        <f>PLANURI!BK814</f>
        <v>#VALUE!</v>
      </c>
      <c r="O372">
        <f>PLANURI!BL814</f>
        <v>0</v>
      </c>
      <c r="P372" t="e">
        <f>PLANURI!BM814</f>
        <v>#VALUE!</v>
      </c>
      <c r="Q372" t="str">
        <f>PLANURI!BN814</f>
        <v/>
      </c>
      <c r="R372">
        <f>PLANURI!BO814</f>
        <v>0</v>
      </c>
      <c r="S372" t="e">
        <f>PLANURI!BP814</f>
        <v>#VALUE!</v>
      </c>
      <c r="T372" t="str">
        <f>PLANURI!BQ814</f>
        <v/>
      </c>
      <c r="U372" t="str">
        <f>PLANURI!BR814</f>
        <v/>
      </c>
      <c r="V372" t="str">
        <f>PLANURI!BS814</f>
        <v/>
      </c>
      <c r="W372" t="str">
        <f>PLANURI!BT814</f>
        <v/>
      </c>
      <c r="X372" t="str">
        <f>PLANURI!BU814</f>
        <v/>
      </c>
      <c r="Y372" t="str">
        <f>PLANURI!BV814</f>
        <v/>
      </c>
      <c r="Z372" t="str">
        <f>PLANURI!A$4</f>
        <v>Facultatea AUTOMATICĂ ȘI CALCULATOARE</v>
      </c>
      <c r="AA372" t="str">
        <f>PLANURI!H$6</f>
        <v>ŞTIINŢE INGINEREŞTI</v>
      </c>
      <c r="AB372">
        <f>PLANURI!C$12</f>
        <v>220</v>
      </c>
      <c r="AC372" t="str">
        <f>PLANURI!H$9</f>
        <v>AUTOMATICĂ ȘI INFORMATICĂ APLICATĂ</v>
      </c>
      <c r="AD372">
        <f>PLANURI!A$12</f>
        <v>20</v>
      </c>
      <c r="AE372">
        <f>PLANURI!B$12</f>
        <v>60</v>
      </c>
      <c r="AF372">
        <f>PLANURI!D$12</f>
        <v>10</v>
      </c>
      <c r="AG372" t="str">
        <f>PLANURI!BW814</f>
        <v/>
      </c>
    </row>
    <row r="373" spans="1:33" x14ac:dyDescent="0.25">
      <c r="A373" t="str">
        <f>PLANURI!AX815</f>
        <v/>
      </c>
      <c r="B373">
        <f>PLANURI!AY815</f>
        <v>3</v>
      </c>
      <c r="C373" t="str">
        <f>PLANURI!AZ815</f>
        <v/>
      </c>
      <c r="D373" t="str">
        <f>PLANURI!BA815</f>
        <v/>
      </c>
      <c r="E373" t="str">
        <f>PLANURI!BB815</f>
        <v/>
      </c>
      <c r="F373" t="str">
        <f>PLANURI!BC815</f>
        <v/>
      </c>
      <c r="G373" t="str">
        <f>PLANURI!BD815</f>
        <v/>
      </c>
      <c r="H373">
        <f>PLANURI!BE815</f>
        <v>0</v>
      </c>
      <c r="I373">
        <f>PLANURI!BF815</f>
        <v>0</v>
      </c>
      <c r="J373">
        <f>PLANURI!BG815</f>
        <v>0</v>
      </c>
      <c r="K373">
        <f>PLANURI!BH815</f>
        <v>0</v>
      </c>
      <c r="L373">
        <f>PLANURI!BI815</f>
        <v>0</v>
      </c>
      <c r="M373">
        <f>PLANURI!BJ815</f>
        <v>0</v>
      </c>
      <c r="N373" t="e">
        <f>PLANURI!BK815</f>
        <v>#VALUE!</v>
      </c>
      <c r="O373">
        <f>PLANURI!BL815</f>
        <v>0</v>
      </c>
      <c r="P373" t="e">
        <f>PLANURI!BM815</f>
        <v>#VALUE!</v>
      </c>
      <c r="Q373" t="str">
        <f>PLANURI!BN815</f>
        <v/>
      </c>
      <c r="R373">
        <f>PLANURI!BO815</f>
        <v>0</v>
      </c>
      <c r="S373" t="e">
        <f>PLANURI!BP815</f>
        <v>#VALUE!</v>
      </c>
      <c r="T373" t="str">
        <f>PLANURI!BQ815</f>
        <v/>
      </c>
      <c r="U373" t="str">
        <f>PLANURI!BR815</f>
        <v/>
      </c>
      <c r="V373" t="str">
        <f>PLANURI!BS815</f>
        <v/>
      </c>
      <c r="W373" t="str">
        <f>PLANURI!BT815</f>
        <v/>
      </c>
      <c r="X373" t="str">
        <f>PLANURI!BU815</f>
        <v/>
      </c>
      <c r="Y373" t="str">
        <f>PLANURI!BV815</f>
        <v/>
      </c>
      <c r="Z373" t="str">
        <f>PLANURI!A$4</f>
        <v>Facultatea AUTOMATICĂ ȘI CALCULATOARE</v>
      </c>
      <c r="AA373" t="str">
        <f>PLANURI!H$6</f>
        <v>ŞTIINŢE INGINEREŞTI</v>
      </c>
      <c r="AB373">
        <f>PLANURI!C$12</f>
        <v>220</v>
      </c>
      <c r="AC373" t="str">
        <f>PLANURI!H$9</f>
        <v>AUTOMATICĂ ȘI INFORMATICĂ APLICATĂ</v>
      </c>
      <c r="AD373">
        <f>PLANURI!A$12</f>
        <v>20</v>
      </c>
      <c r="AE373">
        <f>PLANURI!B$12</f>
        <v>60</v>
      </c>
      <c r="AF373">
        <f>PLANURI!D$12</f>
        <v>10</v>
      </c>
      <c r="AG373" t="str">
        <f>PLANURI!BW815</f>
        <v/>
      </c>
    </row>
    <row r="374" spans="1:33" x14ac:dyDescent="0.25">
      <c r="A374" t="str">
        <f>PLANURI!AX816</f>
        <v/>
      </c>
      <c r="B374">
        <f>PLANURI!AY816</f>
        <v>4</v>
      </c>
      <c r="C374" t="str">
        <f>PLANURI!AZ816</f>
        <v/>
      </c>
      <c r="D374" t="str">
        <f>PLANURI!BA816</f>
        <v/>
      </c>
      <c r="E374" t="str">
        <f>PLANURI!BB816</f>
        <v/>
      </c>
      <c r="F374" t="str">
        <f>PLANURI!BC816</f>
        <v/>
      </c>
      <c r="G374" t="str">
        <f>PLANURI!BD816</f>
        <v/>
      </c>
      <c r="H374">
        <f>PLANURI!WL816</f>
        <v>0</v>
      </c>
      <c r="I374">
        <f>PLANURI!BF816</f>
        <v>0</v>
      </c>
      <c r="J374">
        <f>PLANURI!BG816</f>
        <v>0</v>
      </c>
      <c r="K374">
        <f>PLANURI!BH816</f>
        <v>0</v>
      </c>
      <c r="L374">
        <f>PLANURI!BI816</f>
        <v>0</v>
      </c>
      <c r="M374">
        <f>PLANURI!BJ816</f>
        <v>0</v>
      </c>
      <c r="N374" t="e">
        <f>PLANURI!BK816</f>
        <v>#VALUE!</v>
      </c>
      <c r="O374">
        <f>PLANURI!BL816</f>
        <v>0</v>
      </c>
      <c r="P374" t="e">
        <f>PLANURI!BM816</f>
        <v>#VALUE!</v>
      </c>
      <c r="Q374" t="str">
        <f>PLANURI!BN816</f>
        <v/>
      </c>
      <c r="R374">
        <f>PLANURI!BO816</f>
        <v>0</v>
      </c>
      <c r="S374" t="e">
        <f>PLANURI!BP816</f>
        <v>#VALUE!</v>
      </c>
      <c r="T374" t="str">
        <f>PLANURI!BQ816</f>
        <v/>
      </c>
      <c r="U374" t="str">
        <f>PLANURI!BR816</f>
        <v/>
      </c>
      <c r="V374" t="str">
        <f>PLANURI!BS816</f>
        <v/>
      </c>
      <c r="W374" t="str">
        <f>PLANURI!BT816</f>
        <v/>
      </c>
      <c r="X374" t="str">
        <f>PLANURI!BU816</f>
        <v/>
      </c>
      <c r="Y374" t="str">
        <f>PLANURI!BV816</f>
        <v/>
      </c>
      <c r="Z374" t="str">
        <f>PLANURI!A$4</f>
        <v>Facultatea AUTOMATICĂ ȘI CALCULATOARE</v>
      </c>
      <c r="AA374" t="str">
        <f>PLANURI!H$6</f>
        <v>ŞTIINŢE INGINEREŞTI</v>
      </c>
      <c r="AB374">
        <f>PLANURI!C$12</f>
        <v>220</v>
      </c>
      <c r="AC374" t="str">
        <f>PLANURI!H$9</f>
        <v>AUTOMATICĂ ȘI INFORMATICĂ APLICATĂ</v>
      </c>
      <c r="AD374">
        <f>PLANURI!A$12</f>
        <v>20</v>
      </c>
      <c r="AE374">
        <f>PLANURI!B$12</f>
        <v>60</v>
      </c>
      <c r="AF374">
        <f>PLANURI!D$12</f>
        <v>10</v>
      </c>
      <c r="AG374" t="str">
        <f>PLANURI!BW816</f>
        <v/>
      </c>
    </row>
    <row r="375" spans="1:33" x14ac:dyDescent="0.25">
      <c r="A375" t="str">
        <f>PLANURI!AX817</f>
        <v/>
      </c>
      <c r="B375">
        <f>PLANURI!AY817</f>
        <v>5</v>
      </c>
      <c r="C375" t="str">
        <f>PLANURI!AZ817</f>
        <v/>
      </c>
      <c r="D375" t="str">
        <f>PLANURI!BA817</f>
        <v/>
      </c>
      <c r="E375" t="str">
        <f>PLANURI!BB817</f>
        <v/>
      </c>
      <c r="F375" t="str">
        <f>PLANURI!BC817</f>
        <v/>
      </c>
      <c r="G375" t="str">
        <f>PLANURI!BD817</f>
        <v/>
      </c>
      <c r="H375">
        <f>PLANURI!BE817</f>
        <v>0</v>
      </c>
      <c r="I375">
        <f>PLANURI!BF817</f>
        <v>0</v>
      </c>
      <c r="J375">
        <f>PLANURI!BG817</f>
        <v>0</v>
      </c>
      <c r="K375">
        <f>PLANURI!BH817</f>
        <v>0</v>
      </c>
      <c r="L375">
        <f>PLANURI!BI817</f>
        <v>0</v>
      </c>
      <c r="M375">
        <f>PLANURI!BJ817</f>
        <v>0</v>
      </c>
      <c r="N375" t="e">
        <f>PLANURI!BK817</f>
        <v>#VALUE!</v>
      </c>
      <c r="O375">
        <f>PLANURI!BL817</f>
        <v>0</v>
      </c>
      <c r="P375" t="e">
        <f>PLANURI!BM817</f>
        <v>#VALUE!</v>
      </c>
      <c r="Q375" t="str">
        <f>PLANURI!BN817</f>
        <v/>
      </c>
      <c r="R375">
        <f>PLANURI!BO817</f>
        <v>0</v>
      </c>
      <c r="S375" t="e">
        <f>PLANURI!BP817</f>
        <v>#VALUE!</v>
      </c>
      <c r="T375" t="str">
        <f>PLANURI!BQ817</f>
        <v/>
      </c>
      <c r="U375" t="str">
        <f>PLANURI!BR817</f>
        <v/>
      </c>
      <c r="V375" t="str">
        <f>PLANURI!BS817</f>
        <v/>
      </c>
      <c r="W375" t="str">
        <f>PLANURI!BT817</f>
        <v/>
      </c>
      <c r="X375" t="str">
        <f>PLANURI!BU817</f>
        <v/>
      </c>
      <c r="Y375" t="str">
        <f>PLANURI!BV817</f>
        <v/>
      </c>
      <c r="Z375" t="str">
        <f>PLANURI!A$4</f>
        <v>Facultatea AUTOMATICĂ ȘI CALCULATOARE</v>
      </c>
      <c r="AA375" t="str">
        <f>PLANURI!H$6</f>
        <v>ŞTIINŢE INGINEREŞTI</v>
      </c>
      <c r="AB375">
        <f>PLANURI!C$12</f>
        <v>220</v>
      </c>
      <c r="AC375" t="str">
        <f>PLANURI!H$9</f>
        <v>AUTOMATICĂ ȘI INFORMATICĂ APLICATĂ</v>
      </c>
      <c r="AD375">
        <f>PLANURI!A$12</f>
        <v>20</v>
      </c>
      <c r="AE375">
        <f>PLANURI!B$12</f>
        <v>60</v>
      </c>
      <c r="AF375">
        <f>PLANURI!D$12</f>
        <v>10</v>
      </c>
      <c r="AG375" t="str">
        <f>PLANURI!BW817</f>
        <v/>
      </c>
    </row>
    <row r="376" spans="1:33" x14ac:dyDescent="0.25">
      <c r="A376" t="str">
        <f>PLANURI!AX818</f>
        <v/>
      </c>
      <c r="B376">
        <f>PLANURI!AY818</f>
        <v>6</v>
      </c>
      <c r="C376" t="str">
        <f>PLANURI!AZ818</f>
        <v/>
      </c>
      <c r="D376" t="str">
        <f>PLANURI!BA818</f>
        <v/>
      </c>
      <c r="E376" t="str">
        <f>PLANURI!BB818</f>
        <v/>
      </c>
      <c r="F376" t="str">
        <f>PLANURI!BC818</f>
        <v/>
      </c>
      <c r="G376" t="str">
        <f>PLANURI!BD818</f>
        <v/>
      </c>
      <c r="H376">
        <f>PLANURI!WL818</f>
        <v>0</v>
      </c>
      <c r="I376">
        <f>PLANURI!BF818</f>
        <v>0</v>
      </c>
      <c r="J376">
        <f>PLANURI!BG818</f>
        <v>0</v>
      </c>
      <c r="K376">
        <f>PLANURI!BH818</f>
        <v>0</v>
      </c>
      <c r="L376">
        <f>PLANURI!BI818</f>
        <v>0</v>
      </c>
      <c r="M376">
        <f>PLANURI!BJ818</f>
        <v>0</v>
      </c>
      <c r="N376" t="e">
        <f>PLANURI!BK818</f>
        <v>#VALUE!</v>
      </c>
      <c r="O376">
        <f>PLANURI!BL818</f>
        <v>0</v>
      </c>
      <c r="P376" t="e">
        <f>PLANURI!BM818</f>
        <v>#VALUE!</v>
      </c>
      <c r="Q376" t="str">
        <f>PLANURI!BN818</f>
        <v/>
      </c>
      <c r="R376">
        <f>PLANURI!BO818</f>
        <v>0</v>
      </c>
      <c r="S376" t="e">
        <f>PLANURI!BP818</f>
        <v>#VALUE!</v>
      </c>
      <c r="T376" t="str">
        <f>PLANURI!BQ818</f>
        <v/>
      </c>
      <c r="U376" t="str">
        <f>PLANURI!BR818</f>
        <v/>
      </c>
      <c r="V376" t="str">
        <f>PLANURI!BS818</f>
        <v/>
      </c>
      <c r="W376" t="str">
        <f>PLANURI!BT818</f>
        <v/>
      </c>
      <c r="X376" t="str">
        <f>PLANURI!BU818</f>
        <v/>
      </c>
      <c r="Y376" t="str">
        <f>PLANURI!BV818</f>
        <v/>
      </c>
      <c r="Z376" t="str">
        <f>PLANURI!A$4</f>
        <v>Facultatea AUTOMATICĂ ȘI CALCULATOARE</v>
      </c>
      <c r="AA376" t="str">
        <f>PLANURI!H$6</f>
        <v>ŞTIINŢE INGINEREŞTI</v>
      </c>
      <c r="AB376">
        <f>PLANURI!C$12</f>
        <v>220</v>
      </c>
      <c r="AC376" t="str">
        <f>PLANURI!H$9</f>
        <v>AUTOMATICĂ ȘI INFORMATICĂ APLICATĂ</v>
      </c>
      <c r="AD376">
        <f>PLANURI!A$12</f>
        <v>20</v>
      </c>
      <c r="AE376">
        <f>PLANURI!B$12</f>
        <v>60</v>
      </c>
      <c r="AF376">
        <f>PLANURI!D$12</f>
        <v>10</v>
      </c>
      <c r="AG376" t="str">
        <f>PLANURI!BW818</f>
        <v/>
      </c>
    </row>
    <row r="377" spans="1:33" x14ac:dyDescent="0.25">
      <c r="A377" t="str">
        <f>PLANURI!AX819</f>
        <v/>
      </c>
      <c r="B377">
        <f>PLANURI!AY819</f>
        <v>7</v>
      </c>
      <c r="C377" t="str">
        <f>PLANURI!AZ819</f>
        <v/>
      </c>
      <c r="D377" t="str">
        <f>PLANURI!BA819</f>
        <v/>
      </c>
      <c r="E377" t="str">
        <f>PLANURI!BB819</f>
        <v/>
      </c>
      <c r="F377" t="str">
        <f>PLANURI!BC819</f>
        <v/>
      </c>
      <c r="G377" t="str">
        <f>PLANURI!BD819</f>
        <v/>
      </c>
      <c r="H377">
        <f>PLANURI!BE819</f>
        <v>0</v>
      </c>
      <c r="I377">
        <f>PLANURI!BF819</f>
        <v>0</v>
      </c>
      <c r="J377">
        <f>PLANURI!BG819</f>
        <v>0</v>
      </c>
      <c r="K377">
        <f>PLANURI!BH819</f>
        <v>0</v>
      </c>
      <c r="L377">
        <f>PLANURI!BI819</f>
        <v>0</v>
      </c>
      <c r="M377">
        <f>PLANURI!BJ819</f>
        <v>0</v>
      </c>
      <c r="N377" t="e">
        <f>PLANURI!BK819</f>
        <v>#VALUE!</v>
      </c>
      <c r="O377">
        <f>PLANURI!BL819</f>
        <v>0</v>
      </c>
      <c r="P377" t="e">
        <f>PLANURI!BM819</f>
        <v>#VALUE!</v>
      </c>
      <c r="Q377" t="str">
        <f>PLANURI!BN819</f>
        <v/>
      </c>
      <c r="R377">
        <f>PLANURI!BO819</f>
        <v>0</v>
      </c>
      <c r="S377" t="e">
        <f>PLANURI!BP819</f>
        <v>#VALUE!</v>
      </c>
      <c r="T377" t="str">
        <f>PLANURI!BQ819</f>
        <v/>
      </c>
      <c r="U377" t="str">
        <f>PLANURI!BR819</f>
        <v/>
      </c>
      <c r="V377" t="str">
        <f>PLANURI!BS819</f>
        <v/>
      </c>
      <c r="W377" t="str">
        <f>PLANURI!BT819</f>
        <v/>
      </c>
      <c r="X377" t="str">
        <f>PLANURI!BU819</f>
        <v/>
      </c>
      <c r="Y377" t="str">
        <f>PLANURI!BV819</f>
        <v/>
      </c>
      <c r="Z377" t="str">
        <f>PLANURI!A$4</f>
        <v>Facultatea AUTOMATICĂ ȘI CALCULATOARE</v>
      </c>
      <c r="AA377" t="str">
        <f>PLANURI!H$6</f>
        <v>ŞTIINŢE INGINEREŞTI</v>
      </c>
      <c r="AB377">
        <f>PLANURI!C$12</f>
        <v>220</v>
      </c>
      <c r="AC377" t="str">
        <f>PLANURI!H$9</f>
        <v>AUTOMATICĂ ȘI INFORMATICĂ APLICATĂ</v>
      </c>
      <c r="AD377">
        <f>PLANURI!A$12</f>
        <v>20</v>
      </c>
      <c r="AE377">
        <f>PLANURI!B$12</f>
        <v>60</v>
      </c>
      <c r="AF377">
        <f>PLANURI!D$12</f>
        <v>10</v>
      </c>
      <c r="AG377" t="str">
        <f>PLANURI!BW819</f>
        <v/>
      </c>
    </row>
    <row r="378" spans="1:33" x14ac:dyDescent="0.25">
      <c r="A378" t="str">
        <f>PLANURI!AX820</f>
        <v>L021.23.06.D8</v>
      </c>
      <c r="B378">
        <f>PLANURI!AY820</f>
        <v>8</v>
      </c>
      <c r="C378" t="str">
        <f>PLANURI!AZ820</f>
        <v>Practică de domeniu</v>
      </c>
      <c r="D378">
        <f>PLANURI!BA820</f>
        <v>3</v>
      </c>
      <c r="E378" t="str">
        <f>PLANURI!BB820</f>
        <v>6</v>
      </c>
      <c r="F378" t="str">
        <f>PLANURI!BC820</f>
        <v>C</v>
      </c>
      <c r="G378" t="str">
        <f>PLANURI!BD820</f>
        <v>DI</v>
      </c>
      <c r="H378">
        <f>PLANURI!WL820</f>
        <v>0</v>
      </c>
      <c r="I378">
        <f>PLANURI!BF820</f>
        <v>0</v>
      </c>
      <c r="J378">
        <f>PLANURI!BG820</f>
        <v>0</v>
      </c>
      <c r="K378">
        <f>PLANURI!BH820</f>
        <v>0</v>
      </c>
      <c r="L378">
        <f>PLANURI!BI820</f>
        <v>0</v>
      </c>
      <c r="M378">
        <f>PLANURI!BJ820</f>
        <v>0</v>
      </c>
      <c r="N378">
        <f>PLANURI!BK820</f>
        <v>6.4</v>
      </c>
      <c r="O378">
        <f>PLANURI!BL820</f>
        <v>0</v>
      </c>
      <c r="P378">
        <f>PLANURI!BM820</f>
        <v>6.4</v>
      </c>
      <c r="Q378">
        <f>PLANURI!BN820</f>
        <v>90</v>
      </c>
      <c r="R378">
        <f>PLANURI!BO820</f>
        <v>0</v>
      </c>
      <c r="S378">
        <f>PLANURI!BP820</f>
        <v>90</v>
      </c>
      <c r="T378">
        <f>PLANURI!BQ820</f>
        <v>0.7</v>
      </c>
      <c r="U378">
        <f>PLANURI!BR820</f>
        <v>10</v>
      </c>
      <c r="V378">
        <f>PLANURI!BS820</f>
        <v>4</v>
      </c>
      <c r="W378" t="str">
        <f>PLANURI!BT820</f>
        <v>DD</v>
      </c>
      <c r="X378">
        <f>PLANURI!BU820</f>
        <v>7.1000000000000005</v>
      </c>
      <c r="Y378">
        <f>PLANURI!BV820</f>
        <v>100</v>
      </c>
      <c r="Z378" t="str">
        <f>PLANURI!A$4</f>
        <v>Facultatea AUTOMATICĂ ȘI CALCULATOARE</v>
      </c>
      <c r="AA378" t="str">
        <f>PLANURI!H$6</f>
        <v>ŞTIINŢE INGINEREŞTI</v>
      </c>
      <c r="AB378">
        <f>PLANURI!C$12</f>
        <v>220</v>
      </c>
      <c r="AC378" t="str">
        <f>PLANURI!H$9</f>
        <v>AUTOMATICĂ ȘI INFORMATICĂ APLICATĂ</v>
      </c>
      <c r="AD378">
        <f>PLANURI!A$12</f>
        <v>20</v>
      </c>
      <c r="AE378">
        <f>PLANURI!B$12</f>
        <v>60</v>
      </c>
      <c r="AF378">
        <f>PLANURI!D$12</f>
        <v>10</v>
      </c>
      <c r="AG378" t="str">
        <f>PLANURI!BW820</f>
        <v>2025</v>
      </c>
    </row>
    <row r="379" spans="1:33" x14ac:dyDescent="0.25">
      <c r="A379" t="str">
        <f>PLANURI!AX821</f>
        <v>L021.23.06.S9</v>
      </c>
      <c r="B379">
        <f>PLANURI!AY821</f>
        <v>9</v>
      </c>
      <c r="C379" t="str">
        <f>PLANURI!AZ821</f>
        <v>Practică de specialitate</v>
      </c>
      <c r="D379">
        <f>PLANURI!BA821</f>
        <v>3</v>
      </c>
      <c r="E379" t="str">
        <f>PLANURI!BB821</f>
        <v>6</v>
      </c>
      <c r="F379">
        <f>PLANURI!BC821</f>
        <v>0</v>
      </c>
      <c r="G379" t="str">
        <f>PLANURI!BD821</f>
        <v>DI</v>
      </c>
      <c r="H379">
        <f>PLANURI!BE821</f>
        <v>0</v>
      </c>
      <c r="I379">
        <f>PLANURI!BF821</f>
        <v>0</v>
      </c>
      <c r="J379">
        <f>PLANURI!BG821</f>
        <v>0</v>
      </c>
      <c r="K379">
        <f>PLANURI!BH821</f>
        <v>0</v>
      </c>
      <c r="L379">
        <f>PLANURI!BI821</f>
        <v>0</v>
      </c>
      <c r="M379">
        <f>PLANURI!BJ821</f>
        <v>0</v>
      </c>
      <c r="N379">
        <f>PLANURI!BK821</f>
        <v>6.4</v>
      </c>
      <c r="O379">
        <f>PLANURI!BL821</f>
        <v>0</v>
      </c>
      <c r="P379">
        <f>PLANURI!BM821</f>
        <v>6.4</v>
      </c>
      <c r="Q379">
        <f>PLANURI!BN821</f>
        <v>90</v>
      </c>
      <c r="R379">
        <f>PLANURI!BO821</f>
        <v>0</v>
      </c>
      <c r="S379">
        <f>PLANURI!BP821</f>
        <v>90</v>
      </c>
      <c r="T379" t="str">
        <f>PLANURI!BQ821</f>
        <v/>
      </c>
      <c r="U379" t="str">
        <f>PLANURI!BR821</f>
        <v/>
      </c>
      <c r="V379">
        <f>PLANURI!BS821</f>
        <v>0</v>
      </c>
      <c r="W379">
        <f>PLANURI!BT821</f>
        <v>0</v>
      </c>
      <c r="X379">
        <f>PLANURI!BU821</f>
        <v>6.4</v>
      </c>
      <c r="Y379">
        <f>PLANURI!BV821</f>
        <v>90</v>
      </c>
      <c r="Z379" t="str">
        <f>PLANURI!A$4</f>
        <v>Facultatea AUTOMATICĂ ȘI CALCULATOARE</v>
      </c>
      <c r="AA379" t="str">
        <f>PLANURI!H$6</f>
        <v>ŞTIINŢE INGINEREŞTI</v>
      </c>
      <c r="AB379">
        <f>PLANURI!C$12</f>
        <v>220</v>
      </c>
      <c r="AC379" t="str">
        <f>PLANURI!H$9</f>
        <v>AUTOMATICĂ ȘI INFORMATICĂ APLICATĂ</v>
      </c>
      <c r="AD379">
        <f>PLANURI!A$12</f>
        <v>20</v>
      </c>
      <c r="AE379">
        <f>PLANURI!B$12</f>
        <v>60</v>
      </c>
      <c r="AF379">
        <f>PLANURI!D$12</f>
        <v>10</v>
      </c>
      <c r="AG379" t="str">
        <f>PLANURI!BW821</f>
        <v>2025</v>
      </c>
    </row>
    <row r="380" spans="1:33" x14ac:dyDescent="0.25">
      <c r="A380" t="str">
        <f>PLANURI!AX822</f>
        <v/>
      </c>
      <c r="B380">
        <f>PLANURI!AY822</f>
        <v>10</v>
      </c>
      <c r="C380" t="str">
        <f>PLANURI!AZ822</f>
        <v/>
      </c>
      <c r="D380" t="str">
        <f>PLANURI!BA822</f>
        <v/>
      </c>
      <c r="E380" t="str">
        <f>PLANURI!BB822</f>
        <v/>
      </c>
      <c r="F380" t="str">
        <f>PLANURI!BC822</f>
        <v/>
      </c>
      <c r="G380" t="str">
        <f>PLANURI!BD822</f>
        <v/>
      </c>
      <c r="H380">
        <f>PLANURI!WL822</f>
        <v>0</v>
      </c>
      <c r="I380">
        <f>PLANURI!BF822</f>
        <v>0</v>
      </c>
      <c r="J380">
        <f>PLANURI!BG822</f>
        <v>0</v>
      </c>
      <c r="K380">
        <f>PLANURI!BH822</f>
        <v>0</v>
      </c>
      <c r="L380">
        <f>PLANURI!BI822</f>
        <v>0</v>
      </c>
      <c r="M380">
        <f>PLANURI!BJ822</f>
        <v>0</v>
      </c>
      <c r="N380" t="e">
        <f>PLANURI!BK822</f>
        <v>#VALUE!</v>
      </c>
      <c r="O380">
        <f>PLANURI!BL822</f>
        <v>0</v>
      </c>
      <c r="P380" t="e">
        <f>PLANURI!BM822</f>
        <v>#VALUE!</v>
      </c>
      <c r="Q380" t="str">
        <f>PLANURI!BN822</f>
        <v/>
      </c>
      <c r="R380">
        <f>PLANURI!BO822</f>
        <v>0</v>
      </c>
      <c r="S380" t="e">
        <f>PLANURI!BP822</f>
        <v>#VALUE!</v>
      </c>
      <c r="T380" t="str">
        <f>PLANURI!BQ822</f>
        <v/>
      </c>
      <c r="U380" t="str">
        <f>PLANURI!BR822</f>
        <v/>
      </c>
      <c r="V380" t="str">
        <f>PLANURI!BS822</f>
        <v/>
      </c>
      <c r="W380" t="str">
        <f>PLANURI!BT822</f>
        <v/>
      </c>
      <c r="X380" t="str">
        <f>PLANURI!BU822</f>
        <v/>
      </c>
      <c r="Y380" t="str">
        <f>PLANURI!BV822</f>
        <v/>
      </c>
      <c r="Z380" t="str">
        <f>PLANURI!A$4</f>
        <v>Facultatea AUTOMATICĂ ȘI CALCULATOARE</v>
      </c>
      <c r="AA380" t="str">
        <f>PLANURI!H$6</f>
        <v>ŞTIINŢE INGINEREŞTI</v>
      </c>
      <c r="AB380">
        <f>PLANURI!C$12</f>
        <v>220</v>
      </c>
      <c r="AC380" t="str">
        <f>PLANURI!H$9</f>
        <v>AUTOMATICĂ ȘI INFORMATICĂ APLICATĂ</v>
      </c>
      <c r="AD380">
        <f>PLANURI!A$12</f>
        <v>20</v>
      </c>
      <c r="AE380">
        <f>PLANURI!B$12</f>
        <v>60</v>
      </c>
      <c r="AF380">
        <f>PLANURI!D$12</f>
        <v>10</v>
      </c>
      <c r="AG380" t="str">
        <f>PLANURI!BW822</f>
        <v/>
      </c>
    </row>
    <row r="381" spans="1:33" x14ac:dyDescent="0.25">
      <c r="A381" t="str">
        <f>PLANURI!AX823</f>
        <v>Semestrul 7</v>
      </c>
      <c r="B381">
        <f>PLANURI!AY823</f>
        <v>0</v>
      </c>
      <c r="C381">
        <f>PLANURI!AZ823</f>
        <v>0</v>
      </c>
      <c r="D381">
        <f>PLANURI!BA823</f>
        <v>0</v>
      </c>
      <c r="E381">
        <f>PLANURI!BB823</f>
        <v>0</v>
      </c>
      <c r="F381">
        <f>PLANURI!BC823</f>
        <v>0</v>
      </c>
      <c r="G381">
        <f>PLANURI!BD823</f>
        <v>0</v>
      </c>
      <c r="H381">
        <f>PLANURI!BE823</f>
        <v>0</v>
      </c>
      <c r="I381">
        <f>PLANURI!BF823</f>
        <v>0</v>
      </c>
      <c r="J381">
        <f>PLANURI!BG823</f>
        <v>0</v>
      </c>
      <c r="K381">
        <f>PLANURI!BH823</f>
        <v>0</v>
      </c>
      <c r="L381">
        <f>PLANURI!BI823</f>
        <v>0</v>
      </c>
      <c r="M381">
        <f>PLANURI!BJ823</f>
        <v>0</v>
      </c>
      <c r="N381">
        <f>PLANURI!BK823</f>
        <v>0</v>
      </c>
      <c r="O381">
        <f>PLANURI!BL823</f>
        <v>0</v>
      </c>
      <c r="P381">
        <f>PLANURI!BM823</f>
        <v>0</v>
      </c>
      <c r="Q381">
        <f>PLANURI!BN823</f>
        <v>0</v>
      </c>
      <c r="R381">
        <f>PLANURI!BO823</f>
        <v>0</v>
      </c>
      <c r="S381">
        <f>PLANURI!BP823</f>
        <v>0</v>
      </c>
      <c r="T381">
        <f>PLANURI!BQ823</f>
        <v>0</v>
      </c>
      <c r="U381">
        <f>PLANURI!BR823</f>
        <v>0</v>
      </c>
      <c r="V381">
        <f>PLANURI!BS823</f>
        <v>0</v>
      </c>
      <c r="W381">
        <f>PLANURI!BT823</f>
        <v>0</v>
      </c>
      <c r="X381">
        <f>PLANURI!BU823</f>
        <v>0</v>
      </c>
      <c r="Y381">
        <f>PLANURI!BV823</f>
        <v>0</v>
      </c>
      <c r="Z381" t="str">
        <f>PLANURI!A$4</f>
        <v>Facultatea AUTOMATICĂ ȘI CALCULATOARE</v>
      </c>
      <c r="AA381" t="str">
        <f>PLANURI!H$6</f>
        <v>ŞTIINŢE INGINEREŞTI</v>
      </c>
      <c r="AB381">
        <f>PLANURI!C$12</f>
        <v>220</v>
      </c>
      <c r="AC381" t="str">
        <f>PLANURI!H$9</f>
        <v>AUTOMATICĂ ȘI INFORMATICĂ APLICATĂ</v>
      </c>
      <c r="AD381">
        <f>PLANURI!A$12</f>
        <v>20</v>
      </c>
      <c r="AE381">
        <f>PLANURI!B$12</f>
        <v>60</v>
      </c>
      <c r="AF381">
        <f>PLANURI!D$12</f>
        <v>10</v>
      </c>
      <c r="AG381" t="str">
        <f>PLANURI!BW823</f>
        <v/>
      </c>
    </row>
    <row r="382" spans="1:33" x14ac:dyDescent="0.25">
      <c r="A382" t="str">
        <f>PLANURI!AX824</f>
        <v/>
      </c>
      <c r="B382">
        <f>PLANURI!AY824</f>
        <v>1</v>
      </c>
      <c r="C382" t="str">
        <f>PLANURI!AZ824</f>
        <v/>
      </c>
      <c r="D382" t="str">
        <f>PLANURI!BA824</f>
        <v/>
      </c>
      <c r="E382" t="str">
        <f>PLANURI!BB824</f>
        <v/>
      </c>
      <c r="F382" t="str">
        <f>PLANURI!BC824</f>
        <v/>
      </c>
      <c r="G382" t="str">
        <f>PLANURI!BD824</f>
        <v/>
      </c>
      <c r="H382">
        <f>PLANURI!WL824</f>
        <v>0</v>
      </c>
      <c r="I382">
        <f>PLANURI!BF824</f>
        <v>0</v>
      </c>
      <c r="J382">
        <f>PLANURI!BG824</f>
        <v>0</v>
      </c>
      <c r="K382">
        <f>PLANURI!BH824</f>
        <v>0</v>
      </c>
      <c r="L382">
        <f>PLANURI!BI824</f>
        <v>0</v>
      </c>
      <c r="M382">
        <f>PLANURI!BJ824</f>
        <v>0</v>
      </c>
      <c r="N382" t="e">
        <f>PLANURI!BK824</f>
        <v>#VALUE!</v>
      </c>
      <c r="O382">
        <f>PLANURI!BL824</f>
        <v>0</v>
      </c>
      <c r="P382" t="e">
        <f>PLANURI!BM824</f>
        <v>#VALUE!</v>
      </c>
      <c r="Q382" t="str">
        <f>PLANURI!BN824</f>
        <v/>
      </c>
      <c r="R382">
        <f>PLANURI!BO824</f>
        <v>0</v>
      </c>
      <c r="S382" t="e">
        <f>PLANURI!BP824</f>
        <v>#VALUE!</v>
      </c>
      <c r="T382" t="str">
        <f>PLANURI!BQ824</f>
        <v/>
      </c>
      <c r="U382" t="str">
        <f>PLANURI!BR824</f>
        <v/>
      </c>
      <c r="V382" t="str">
        <f>PLANURI!BS824</f>
        <v/>
      </c>
      <c r="W382" t="str">
        <f>PLANURI!BT824</f>
        <v/>
      </c>
      <c r="X382" t="str">
        <f>PLANURI!BU824</f>
        <v/>
      </c>
      <c r="Y382" t="str">
        <f>PLANURI!BV824</f>
        <v/>
      </c>
      <c r="Z382" t="str">
        <f>PLANURI!A$4</f>
        <v>Facultatea AUTOMATICĂ ȘI CALCULATOARE</v>
      </c>
      <c r="AA382" t="str">
        <f>PLANURI!H$6</f>
        <v>ŞTIINŢE INGINEREŞTI</v>
      </c>
      <c r="AB382">
        <f>PLANURI!C$12</f>
        <v>220</v>
      </c>
      <c r="AC382" t="str">
        <f>PLANURI!H$9</f>
        <v>AUTOMATICĂ ȘI INFORMATICĂ APLICATĂ</v>
      </c>
      <c r="AD382">
        <f>PLANURI!A$12</f>
        <v>20</v>
      </c>
      <c r="AE382">
        <f>PLANURI!B$12</f>
        <v>60</v>
      </c>
      <c r="AF382">
        <f>PLANURI!D$12</f>
        <v>10</v>
      </c>
      <c r="AG382" t="str">
        <f>PLANURI!BW824</f>
        <v/>
      </c>
    </row>
    <row r="383" spans="1:33" x14ac:dyDescent="0.25">
      <c r="A383" t="str">
        <f>PLANURI!AX825</f>
        <v/>
      </c>
      <c r="B383">
        <f>PLANURI!AY825</f>
        <v>2</v>
      </c>
      <c r="C383" t="str">
        <f>PLANURI!AZ825</f>
        <v/>
      </c>
      <c r="D383" t="str">
        <f>PLANURI!BA825</f>
        <v/>
      </c>
      <c r="E383" t="str">
        <f>PLANURI!BB825</f>
        <v/>
      </c>
      <c r="F383" t="str">
        <f>PLANURI!BC825</f>
        <v/>
      </c>
      <c r="G383" t="str">
        <f>PLANURI!BD825</f>
        <v/>
      </c>
      <c r="H383">
        <f>PLANURI!BE825</f>
        <v>0</v>
      </c>
      <c r="I383">
        <f>PLANURI!BF825</f>
        <v>0</v>
      </c>
      <c r="J383">
        <f>PLANURI!BG825</f>
        <v>0</v>
      </c>
      <c r="K383">
        <f>PLANURI!BH825</f>
        <v>0</v>
      </c>
      <c r="L383">
        <f>PLANURI!BI825</f>
        <v>0</v>
      </c>
      <c r="M383">
        <f>PLANURI!BJ825</f>
        <v>0</v>
      </c>
      <c r="N383" t="e">
        <f>PLANURI!BK825</f>
        <v>#VALUE!</v>
      </c>
      <c r="O383">
        <f>PLANURI!BL825</f>
        <v>0</v>
      </c>
      <c r="P383" t="e">
        <f>PLANURI!BM825</f>
        <v>#VALUE!</v>
      </c>
      <c r="Q383" t="str">
        <f>PLANURI!BN825</f>
        <v/>
      </c>
      <c r="R383">
        <f>PLANURI!BO825</f>
        <v>0</v>
      </c>
      <c r="S383" t="e">
        <f>PLANURI!BP825</f>
        <v>#VALUE!</v>
      </c>
      <c r="T383" t="str">
        <f>PLANURI!BQ825</f>
        <v/>
      </c>
      <c r="U383" t="str">
        <f>PLANURI!BR825</f>
        <v/>
      </c>
      <c r="V383" t="str">
        <f>PLANURI!BS825</f>
        <v/>
      </c>
      <c r="W383" t="str">
        <f>PLANURI!BT825</f>
        <v/>
      </c>
      <c r="X383" t="str">
        <f>PLANURI!BU825</f>
        <v/>
      </c>
      <c r="Y383" t="str">
        <f>PLANURI!BV825</f>
        <v/>
      </c>
      <c r="Z383" t="str">
        <f>PLANURI!A$4</f>
        <v>Facultatea AUTOMATICĂ ȘI CALCULATOARE</v>
      </c>
      <c r="AA383" t="str">
        <f>PLANURI!H$6</f>
        <v>ŞTIINŢE INGINEREŞTI</v>
      </c>
      <c r="AB383">
        <f>PLANURI!C$12</f>
        <v>220</v>
      </c>
      <c r="AC383" t="str">
        <f>PLANURI!H$9</f>
        <v>AUTOMATICĂ ȘI INFORMATICĂ APLICATĂ</v>
      </c>
      <c r="AD383">
        <f>PLANURI!A$12</f>
        <v>20</v>
      </c>
      <c r="AE383">
        <f>PLANURI!B$12</f>
        <v>60</v>
      </c>
      <c r="AF383">
        <f>PLANURI!D$12</f>
        <v>10</v>
      </c>
      <c r="AG383" t="str">
        <f>PLANURI!BW825</f>
        <v/>
      </c>
    </row>
    <row r="384" spans="1:33" x14ac:dyDescent="0.25">
      <c r="A384" t="str">
        <f>PLANURI!AX826</f>
        <v/>
      </c>
      <c r="B384">
        <f>PLANURI!AY826</f>
        <v>3</v>
      </c>
      <c r="C384" t="str">
        <f>PLANURI!AZ826</f>
        <v/>
      </c>
      <c r="D384" t="str">
        <f>PLANURI!BA826</f>
        <v/>
      </c>
      <c r="E384" t="str">
        <f>PLANURI!BB826</f>
        <v/>
      </c>
      <c r="F384" t="str">
        <f>PLANURI!BC826</f>
        <v/>
      </c>
      <c r="G384" t="str">
        <f>PLANURI!BD826</f>
        <v/>
      </c>
      <c r="H384">
        <f>PLANURI!WL826</f>
        <v>0</v>
      </c>
      <c r="I384">
        <f>PLANURI!BF826</f>
        <v>0</v>
      </c>
      <c r="J384">
        <f>PLANURI!BG826</f>
        <v>0</v>
      </c>
      <c r="K384">
        <f>PLANURI!BH826</f>
        <v>0</v>
      </c>
      <c r="L384">
        <f>PLANURI!BI826</f>
        <v>0</v>
      </c>
      <c r="M384">
        <f>PLANURI!BJ826</f>
        <v>0</v>
      </c>
      <c r="N384" t="e">
        <f>PLANURI!BK826</f>
        <v>#VALUE!</v>
      </c>
      <c r="O384">
        <f>PLANURI!BL826</f>
        <v>0</v>
      </c>
      <c r="P384" t="e">
        <f>PLANURI!BM826</f>
        <v>#VALUE!</v>
      </c>
      <c r="Q384" t="str">
        <f>PLANURI!BN826</f>
        <v/>
      </c>
      <c r="R384">
        <f>PLANURI!BO826</f>
        <v>0</v>
      </c>
      <c r="S384" t="e">
        <f>PLANURI!BP826</f>
        <v>#VALUE!</v>
      </c>
      <c r="T384" t="str">
        <f>PLANURI!BQ826</f>
        <v/>
      </c>
      <c r="U384" t="str">
        <f>PLANURI!BR826</f>
        <v/>
      </c>
      <c r="V384" t="str">
        <f>PLANURI!BS826</f>
        <v/>
      </c>
      <c r="W384" t="str">
        <f>PLANURI!BT826</f>
        <v/>
      </c>
      <c r="X384" t="str">
        <f>PLANURI!BU826</f>
        <v/>
      </c>
      <c r="Y384" t="str">
        <f>PLANURI!BV826</f>
        <v/>
      </c>
      <c r="Z384" t="str">
        <f>PLANURI!A$4</f>
        <v>Facultatea AUTOMATICĂ ȘI CALCULATOARE</v>
      </c>
      <c r="AA384" t="str">
        <f>PLANURI!H$6</f>
        <v>ŞTIINŢE INGINEREŞTI</v>
      </c>
      <c r="AB384">
        <f>PLANURI!C$12</f>
        <v>220</v>
      </c>
      <c r="AC384" t="str">
        <f>PLANURI!H$9</f>
        <v>AUTOMATICĂ ȘI INFORMATICĂ APLICATĂ</v>
      </c>
      <c r="AD384">
        <f>PLANURI!A$12</f>
        <v>20</v>
      </c>
      <c r="AE384">
        <f>PLANURI!B$12</f>
        <v>60</v>
      </c>
      <c r="AF384">
        <f>PLANURI!D$12</f>
        <v>10</v>
      </c>
      <c r="AG384" t="str">
        <f>PLANURI!BW826</f>
        <v/>
      </c>
    </row>
    <row r="385" spans="1:33" x14ac:dyDescent="0.25">
      <c r="A385" t="str">
        <f>PLANURI!AX827</f>
        <v/>
      </c>
      <c r="B385">
        <f>PLANURI!AY827</f>
        <v>4</v>
      </c>
      <c r="C385" t="str">
        <f>PLANURI!AZ827</f>
        <v/>
      </c>
      <c r="D385" t="str">
        <f>PLANURI!BA827</f>
        <v/>
      </c>
      <c r="E385" t="str">
        <f>PLANURI!BB827</f>
        <v/>
      </c>
      <c r="F385" t="str">
        <f>PLANURI!BC827</f>
        <v/>
      </c>
      <c r="G385" t="str">
        <f>PLANURI!BD827</f>
        <v/>
      </c>
      <c r="H385">
        <f>PLANURI!BE827</f>
        <v>0</v>
      </c>
      <c r="I385">
        <f>PLANURI!BF827</f>
        <v>0</v>
      </c>
      <c r="J385">
        <f>PLANURI!BG827</f>
        <v>0</v>
      </c>
      <c r="K385">
        <f>PLANURI!BH827</f>
        <v>0</v>
      </c>
      <c r="L385">
        <f>PLANURI!BI827</f>
        <v>0</v>
      </c>
      <c r="M385">
        <f>PLANURI!BJ827</f>
        <v>0</v>
      </c>
      <c r="N385" t="e">
        <f>PLANURI!BK827</f>
        <v>#VALUE!</v>
      </c>
      <c r="O385">
        <f>PLANURI!BL827</f>
        <v>0</v>
      </c>
      <c r="P385" t="e">
        <f>PLANURI!BM827</f>
        <v>#VALUE!</v>
      </c>
      <c r="Q385" t="str">
        <f>PLANURI!BN827</f>
        <v/>
      </c>
      <c r="R385">
        <f>PLANURI!BO827</f>
        <v>0</v>
      </c>
      <c r="S385" t="e">
        <f>PLANURI!BP827</f>
        <v>#VALUE!</v>
      </c>
      <c r="T385" t="str">
        <f>PLANURI!BQ827</f>
        <v/>
      </c>
      <c r="U385" t="str">
        <f>PLANURI!BR827</f>
        <v/>
      </c>
      <c r="V385" t="str">
        <f>PLANURI!BS827</f>
        <v/>
      </c>
      <c r="W385" t="str">
        <f>PLANURI!BT827</f>
        <v/>
      </c>
      <c r="X385" t="str">
        <f>PLANURI!BU827</f>
        <v/>
      </c>
      <c r="Y385" t="str">
        <f>PLANURI!BV827</f>
        <v/>
      </c>
      <c r="Z385" t="str">
        <f>PLANURI!A$4</f>
        <v>Facultatea AUTOMATICĂ ȘI CALCULATOARE</v>
      </c>
      <c r="AA385" t="str">
        <f>PLANURI!H$6</f>
        <v>ŞTIINŢE INGINEREŞTI</v>
      </c>
      <c r="AB385">
        <f>PLANURI!C$12</f>
        <v>220</v>
      </c>
      <c r="AC385" t="str">
        <f>PLANURI!H$9</f>
        <v>AUTOMATICĂ ȘI INFORMATICĂ APLICATĂ</v>
      </c>
      <c r="AD385">
        <f>PLANURI!A$12</f>
        <v>20</v>
      </c>
      <c r="AE385">
        <f>PLANURI!B$12</f>
        <v>60</v>
      </c>
      <c r="AF385">
        <f>PLANURI!D$12</f>
        <v>10</v>
      </c>
      <c r="AG385" t="str">
        <f>PLANURI!BW827</f>
        <v/>
      </c>
    </row>
    <row r="386" spans="1:33" x14ac:dyDescent="0.25">
      <c r="A386" t="str">
        <f>PLANURI!AX828</f>
        <v/>
      </c>
      <c r="B386">
        <f>PLANURI!AY828</f>
        <v>5</v>
      </c>
      <c r="C386" t="str">
        <f>PLANURI!AZ828</f>
        <v/>
      </c>
      <c r="D386" t="str">
        <f>PLANURI!BA828</f>
        <v/>
      </c>
      <c r="E386" t="str">
        <f>PLANURI!BB828</f>
        <v/>
      </c>
      <c r="F386" t="str">
        <f>PLANURI!BC828</f>
        <v/>
      </c>
      <c r="G386" t="str">
        <f>PLANURI!BD828</f>
        <v/>
      </c>
      <c r="H386">
        <f>PLANURI!WL828</f>
        <v>0</v>
      </c>
      <c r="I386">
        <f>PLANURI!BF828</f>
        <v>0</v>
      </c>
      <c r="J386">
        <f>PLANURI!BG828</f>
        <v>0</v>
      </c>
      <c r="K386">
        <f>PLANURI!BH828</f>
        <v>0</v>
      </c>
      <c r="L386">
        <f>PLANURI!BI828</f>
        <v>0</v>
      </c>
      <c r="M386">
        <f>PLANURI!BJ828</f>
        <v>0</v>
      </c>
      <c r="N386" t="e">
        <f>PLANURI!BK828</f>
        <v>#VALUE!</v>
      </c>
      <c r="O386">
        <f>PLANURI!BL828</f>
        <v>0</v>
      </c>
      <c r="P386" t="e">
        <f>PLANURI!BM828</f>
        <v>#VALUE!</v>
      </c>
      <c r="Q386" t="str">
        <f>PLANURI!BN828</f>
        <v/>
      </c>
      <c r="R386">
        <f>PLANURI!BO828</f>
        <v>0</v>
      </c>
      <c r="S386" t="e">
        <f>PLANURI!BP828</f>
        <v>#VALUE!</v>
      </c>
      <c r="T386" t="str">
        <f>PLANURI!BQ828</f>
        <v/>
      </c>
      <c r="U386" t="str">
        <f>PLANURI!BR828</f>
        <v/>
      </c>
      <c r="V386" t="str">
        <f>PLANURI!BS828</f>
        <v/>
      </c>
      <c r="W386" t="str">
        <f>PLANURI!BT828</f>
        <v/>
      </c>
      <c r="X386" t="str">
        <f>PLANURI!BU828</f>
        <v/>
      </c>
      <c r="Y386" t="str">
        <f>PLANURI!BV828</f>
        <v/>
      </c>
      <c r="Z386" t="str">
        <f>PLANURI!A$4</f>
        <v>Facultatea AUTOMATICĂ ȘI CALCULATOARE</v>
      </c>
      <c r="AA386" t="str">
        <f>PLANURI!H$6</f>
        <v>ŞTIINŢE INGINEREŞTI</v>
      </c>
      <c r="AB386">
        <f>PLANURI!C$12</f>
        <v>220</v>
      </c>
      <c r="AC386" t="str">
        <f>PLANURI!H$9</f>
        <v>AUTOMATICĂ ȘI INFORMATICĂ APLICATĂ</v>
      </c>
      <c r="AD386">
        <f>PLANURI!A$12</f>
        <v>20</v>
      </c>
      <c r="AE386">
        <f>PLANURI!B$12</f>
        <v>60</v>
      </c>
      <c r="AF386">
        <f>PLANURI!D$12</f>
        <v>10</v>
      </c>
      <c r="AG386" t="str">
        <f>PLANURI!BW828</f>
        <v/>
      </c>
    </row>
    <row r="387" spans="1:33" x14ac:dyDescent="0.25">
      <c r="A387" t="str">
        <f>PLANURI!AX829</f>
        <v/>
      </c>
      <c r="B387">
        <f>PLANURI!AY829</f>
        <v>6</v>
      </c>
      <c r="C387" t="str">
        <f>PLANURI!AZ829</f>
        <v/>
      </c>
      <c r="D387" t="str">
        <f>PLANURI!BA829</f>
        <v/>
      </c>
      <c r="E387" t="str">
        <f>PLANURI!BB829</f>
        <v/>
      </c>
      <c r="F387" t="str">
        <f>PLANURI!BC829</f>
        <v/>
      </c>
      <c r="G387" t="str">
        <f>PLANURI!BD829</f>
        <v/>
      </c>
      <c r="H387">
        <f>PLANURI!BE829</f>
        <v>0</v>
      </c>
      <c r="I387">
        <f>PLANURI!BF829</f>
        <v>0</v>
      </c>
      <c r="J387">
        <f>PLANURI!BG829</f>
        <v>0</v>
      </c>
      <c r="K387">
        <f>PLANURI!BH829</f>
        <v>0</v>
      </c>
      <c r="L387">
        <f>PLANURI!BI829</f>
        <v>0</v>
      </c>
      <c r="M387">
        <f>PLANURI!BJ829</f>
        <v>0</v>
      </c>
      <c r="N387" t="e">
        <f>PLANURI!BK829</f>
        <v>#VALUE!</v>
      </c>
      <c r="O387">
        <f>PLANURI!BL829</f>
        <v>0</v>
      </c>
      <c r="P387" t="e">
        <f>PLANURI!BM829</f>
        <v>#VALUE!</v>
      </c>
      <c r="Q387" t="str">
        <f>PLANURI!BN829</f>
        <v/>
      </c>
      <c r="R387">
        <f>PLANURI!BO829</f>
        <v>0</v>
      </c>
      <c r="S387" t="e">
        <f>PLANURI!BP829</f>
        <v>#VALUE!</v>
      </c>
      <c r="T387" t="str">
        <f>PLANURI!BQ829</f>
        <v/>
      </c>
      <c r="U387" t="str">
        <f>PLANURI!BR829</f>
        <v/>
      </c>
      <c r="V387" t="str">
        <f>PLANURI!BS829</f>
        <v/>
      </c>
      <c r="W387" t="str">
        <f>PLANURI!BT829</f>
        <v/>
      </c>
      <c r="X387" t="str">
        <f>PLANURI!BU829</f>
        <v/>
      </c>
      <c r="Y387" t="str">
        <f>PLANURI!BV829</f>
        <v/>
      </c>
      <c r="Z387" t="str">
        <f>PLANURI!A$4</f>
        <v>Facultatea AUTOMATICĂ ȘI CALCULATOARE</v>
      </c>
      <c r="AA387" t="str">
        <f>PLANURI!H$6</f>
        <v>ŞTIINŢE INGINEREŞTI</v>
      </c>
      <c r="AB387">
        <f>PLANURI!C$12</f>
        <v>220</v>
      </c>
      <c r="AC387" t="str">
        <f>PLANURI!H$9</f>
        <v>AUTOMATICĂ ȘI INFORMATICĂ APLICATĂ</v>
      </c>
      <c r="AD387">
        <f>PLANURI!A$12</f>
        <v>20</v>
      </c>
      <c r="AE387">
        <f>PLANURI!B$12</f>
        <v>60</v>
      </c>
      <c r="AF387">
        <f>PLANURI!D$12</f>
        <v>10</v>
      </c>
      <c r="AG387" t="str">
        <f>PLANURI!BW829</f>
        <v/>
      </c>
    </row>
    <row r="388" spans="1:33" x14ac:dyDescent="0.25">
      <c r="A388" t="str">
        <f>PLANURI!AX830</f>
        <v/>
      </c>
      <c r="B388">
        <f>PLANURI!AY830</f>
        <v>7</v>
      </c>
      <c r="C388" t="str">
        <f>PLANURI!AZ830</f>
        <v/>
      </c>
      <c r="D388" t="str">
        <f>PLANURI!BA830</f>
        <v/>
      </c>
      <c r="E388" t="str">
        <f>PLANURI!BB830</f>
        <v/>
      </c>
      <c r="F388" t="str">
        <f>PLANURI!BC830</f>
        <v/>
      </c>
      <c r="G388" t="str">
        <f>PLANURI!BD830</f>
        <v/>
      </c>
      <c r="H388">
        <f>PLANURI!WL830</f>
        <v>0</v>
      </c>
      <c r="I388">
        <f>PLANURI!BF830</f>
        <v>0</v>
      </c>
      <c r="J388">
        <f>PLANURI!BG830</f>
        <v>0</v>
      </c>
      <c r="K388">
        <f>PLANURI!BH830</f>
        <v>0</v>
      </c>
      <c r="L388">
        <f>PLANURI!BI830</f>
        <v>0</v>
      </c>
      <c r="M388">
        <f>PLANURI!BJ830</f>
        <v>0</v>
      </c>
      <c r="N388" t="e">
        <f>PLANURI!BK830</f>
        <v>#VALUE!</v>
      </c>
      <c r="O388">
        <f>PLANURI!BL830</f>
        <v>0</v>
      </c>
      <c r="P388" t="e">
        <f>PLANURI!BM830</f>
        <v>#VALUE!</v>
      </c>
      <c r="Q388" t="str">
        <f>PLANURI!BN830</f>
        <v/>
      </c>
      <c r="R388">
        <f>PLANURI!BO830</f>
        <v>0</v>
      </c>
      <c r="S388" t="e">
        <f>PLANURI!BP830</f>
        <v>#VALUE!</v>
      </c>
      <c r="T388" t="str">
        <f>PLANURI!BQ830</f>
        <v/>
      </c>
      <c r="U388" t="str">
        <f>PLANURI!BR830</f>
        <v/>
      </c>
      <c r="V388" t="str">
        <f>PLANURI!BS830</f>
        <v/>
      </c>
      <c r="W388" t="str">
        <f>PLANURI!BT830</f>
        <v/>
      </c>
      <c r="X388" t="str">
        <f>PLANURI!BU830</f>
        <v/>
      </c>
      <c r="Y388" t="str">
        <f>PLANURI!BV830</f>
        <v/>
      </c>
      <c r="Z388" t="str">
        <f>PLANURI!A$4</f>
        <v>Facultatea AUTOMATICĂ ȘI CALCULATOARE</v>
      </c>
      <c r="AA388" t="str">
        <f>PLANURI!H$6</f>
        <v>ŞTIINŢE INGINEREŞTI</v>
      </c>
      <c r="AB388">
        <f>PLANURI!C$12</f>
        <v>220</v>
      </c>
      <c r="AC388" t="str">
        <f>PLANURI!H$9</f>
        <v>AUTOMATICĂ ȘI INFORMATICĂ APLICATĂ</v>
      </c>
      <c r="AD388">
        <f>PLANURI!A$12</f>
        <v>20</v>
      </c>
      <c r="AE388">
        <f>PLANURI!B$12</f>
        <v>60</v>
      </c>
      <c r="AF388">
        <f>PLANURI!D$12</f>
        <v>10</v>
      </c>
      <c r="AG388" t="str">
        <f>PLANURI!BW830</f>
        <v/>
      </c>
    </row>
    <row r="389" spans="1:33" x14ac:dyDescent="0.25">
      <c r="A389" t="str">
        <f>PLANURI!AX831</f>
        <v/>
      </c>
      <c r="B389">
        <f>PLANURI!AY831</f>
        <v>8</v>
      </c>
      <c r="C389" t="str">
        <f>PLANURI!AZ831</f>
        <v/>
      </c>
      <c r="D389" t="str">
        <f>PLANURI!BA831</f>
        <v/>
      </c>
      <c r="E389" t="str">
        <f>PLANURI!BB831</f>
        <v/>
      </c>
      <c r="F389" t="str">
        <f>PLANURI!BC831</f>
        <v/>
      </c>
      <c r="G389" t="str">
        <f>PLANURI!BD831</f>
        <v/>
      </c>
      <c r="H389">
        <f>PLANURI!BE831</f>
        <v>0</v>
      </c>
      <c r="I389">
        <f>PLANURI!BF831</f>
        <v>0</v>
      </c>
      <c r="J389">
        <f>PLANURI!BG831</f>
        <v>0</v>
      </c>
      <c r="K389">
        <f>PLANURI!BH831</f>
        <v>0</v>
      </c>
      <c r="L389">
        <f>PLANURI!BI831</f>
        <v>0</v>
      </c>
      <c r="M389">
        <f>PLANURI!BJ831</f>
        <v>0</v>
      </c>
      <c r="N389" t="e">
        <f>PLANURI!BK831</f>
        <v>#VALUE!</v>
      </c>
      <c r="O389">
        <f>PLANURI!BL831</f>
        <v>0</v>
      </c>
      <c r="P389" t="e">
        <f>PLANURI!BM831</f>
        <v>#VALUE!</v>
      </c>
      <c r="Q389" t="str">
        <f>PLANURI!BN831</f>
        <v/>
      </c>
      <c r="R389">
        <f>PLANURI!BO831</f>
        <v>0</v>
      </c>
      <c r="S389" t="e">
        <f>PLANURI!BP831</f>
        <v>#VALUE!</v>
      </c>
      <c r="T389" t="str">
        <f>PLANURI!BQ831</f>
        <v/>
      </c>
      <c r="U389" t="str">
        <f>PLANURI!BR831</f>
        <v/>
      </c>
      <c r="V389" t="str">
        <f>PLANURI!BS831</f>
        <v/>
      </c>
      <c r="W389" t="str">
        <f>PLANURI!BT831</f>
        <v/>
      </c>
      <c r="X389" t="str">
        <f>PLANURI!BU831</f>
        <v/>
      </c>
      <c r="Y389" t="str">
        <f>PLANURI!BV831</f>
        <v/>
      </c>
      <c r="Z389" t="str">
        <f>PLANURI!A$4</f>
        <v>Facultatea AUTOMATICĂ ȘI CALCULATOARE</v>
      </c>
      <c r="AA389" t="str">
        <f>PLANURI!H$6</f>
        <v>ŞTIINŢE INGINEREŞTI</v>
      </c>
      <c r="AB389">
        <f>PLANURI!C$12</f>
        <v>220</v>
      </c>
      <c r="AC389" t="str">
        <f>PLANURI!H$9</f>
        <v>AUTOMATICĂ ȘI INFORMATICĂ APLICATĂ</v>
      </c>
      <c r="AD389">
        <f>PLANURI!A$12</f>
        <v>20</v>
      </c>
      <c r="AE389">
        <f>PLANURI!B$12</f>
        <v>60</v>
      </c>
      <c r="AF389">
        <f>PLANURI!D$12</f>
        <v>10</v>
      </c>
      <c r="AG389" t="str">
        <f>PLANURI!BW831</f>
        <v/>
      </c>
    </row>
    <row r="390" spans="1:33" x14ac:dyDescent="0.25">
      <c r="A390" t="str">
        <f>PLANURI!AX832</f>
        <v/>
      </c>
      <c r="B390">
        <f>PLANURI!AY832</f>
        <v>9</v>
      </c>
      <c r="C390" t="str">
        <f>PLANURI!AZ832</f>
        <v/>
      </c>
      <c r="D390" t="str">
        <f>PLANURI!BA832</f>
        <v/>
      </c>
      <c r="E390" t="str">
        <f>PLANURI!BB832</f>
        <v/>
      </c>
      <c r="F390" t="str">
        <f>PLANURI!BC832</f>
        <v/>
      </c>
      <c r="G390" t="str">
        <f>PLANURI!BD832</f>
        <v/>
      </c>
      <c r="H390">
        <f>PLANURI!WL832</f>
        <v>0</v>
      </c>
      <c r="I390">
        <f>PLANURI!BF832</f>
        <v>0</v>
      </c>
      <c r="J390">
        <f>PLANURI!BG832</f>
        <v>0</v>
      </c>
      <c r="K390">
        <f>PLANURI!BH832</f>
        <v>0</v>
      </c>
      <c r="L390">
        <f>PLANURI!BI832</f>
        <v>0</v>
      </c>
      <c r="M390">
        <f>PLANURI!BJ832</f>
        <v>0</v>
      </c>
      <c r="N390" t="e">
        <f>PLANURI!BK832</f>
        <v>#VALUE!</v>
      </c>
      <c r="O390">
        <f>PLANURI!BL832</f>
        <v>0</v>
      </c>
      <c r="P390" t="e">
        <f>PLANURI!BM832</f>
        <v>#VALUE!</v>
      </c>
      <c r="Q390" t="str">
        <f>PLANURI!BN832</f>
        <v/>
      </c>
      <c r="R390">
        <f>PLANURI!BO832</f>
        <v>0</v>
      </c>
      <c r="S390" t="e">
        <f>PLANURI!BP832</f>
        <v>#VALUE!</v>
      </c>
      <c r="T390" t="str">
        <f>PLANURI!BQ832</f>
        <v/>
      </c>
      <c r="U390" t="str">
        <f>PLANURI!BR832</f>
        <v/>
      </c>
      <c r="V390" t="str">
        <f>PLANURI!BS832</f>
        <v/>
      </c>
      <c r="W390" t="str">
        <f>PLANURI!BT832</f>
        <v/>
      </c>
      <c r="X390" t="str">
        <f>PLANURI!BU832</f>
        <v/>
      </c>
      <c r="Y390" t="str">
        <f>PLANURI!BV832</f>
        <v/>
      </c>
      <c r="Z390" t="str">
        <f>PLANURI!A$4</f>
        <v>Facultatea AUTOMATICĂ ȘI CALCULATOARE</v>
      </c>
      <c r="AA390" t="str">
        <f>PLANURI!H$6</f>
        <v>ŞTIINŢE INGINEREŞTI</v>
      </c>
      <c r="AB390">
        <f>PLANURI!C$12</f>
        <v>220</v>
      </c>
      <c r="AC390" t="str">
        <f>PLANURI!H$9</f>
        <v>AUTOMATICĂ ȘI INFORMATICĂ APLICATĂ</v>
      </c>
      <c r="AD390">
        <f>PLANURI!A$12</f>
        <v>20</v>
      </c>
      <c r="AE390">
        <f>PLANURI!B$12</f>
        <v>60</v>
      </c>
      <c r="AF390">
        <f>PLANURI!D$12</f>
        <v>10</v>
      </c>
      <c r="AG390" t="str">
        <f>PLANURI!BW832</f>
        <v/>
      </c>
    </row>
    <row r="391" spans="1:33" x14ac:dyDescent="0.25">
      <c r="A391" t="str">
        <f>PLANURI!AX833</f>
        <v/>
      </c>
      <c r="B391">
        <f>PLANURI!AY833</f>
        <v>10</v>
      </c>
      <c r="C391" t="str">
        <f>PLANURI!AZ833</f>
        <v/>
      </c>
      <c r="D391" t="str">
        <f>PLANURI!BA833</f>
        <v/>
      </c>
      <c r="E391" t="str">
        <f>PLANURI!BB833</f>
        <v/>
      </c>
      <c r="F391" t="str">
        <f>PLANURI!BC833</f>
        <v/>
      </c>
      <c r="G391" t="str">
        <f>PLANURI!BD833</f>
        <v/>
      </c>
      <c r="H391">
        <f>PLANURI!BE833</f>
        <v>0</v>
      </c>
      <c r="I391">
        <f>PLANURI!BF833</f>
        <v>0</v>
      </c>
      <c r="J391">
        <f>PLANURI!BG833</f>
        <v>0</v>
      </c>
      <c r="K391">
        <f>PLANURI!BH833</f>
        <v>0</v>
      </c>
      <c r="L391">
        <f>PLANURI!BI833</f>
        <v>0</v>
      </c>
      <c r="M391">
        <f>PLANURI!BJ833</f>
        <v>0</v>
      </c>
      <c r="N391" t="e">
        <f>PLANURI!BK833</f>
        <v>#VALUE!</v>
      </c>
      <c r="O391">
        <f>PLANURI!BL833</f>
        <v>0</v>
      </c>
      <c r="P391" t="e">
        <f>PLANURI!BM833</f>
        <v>#VALUE!</v>
      </c>
      <c r="Q391" t="str">
        <f>PLANURI!BN833</f>
        <v/>
      </c>
      <c r="R391">
        <f>PLANURI!BO833</f>
        <v>0</v>
      </c>
      <c r="S391" t="e">
        <f>PLANURI!BP833</f>
        <v>#VALUE!</v>
      </c>
      <c r="T391" t="str">
        <f>PLANURI!BQ833</f>
        <v/>
      </c>
      <c r="U391" t="str">
        <f>PLANURI!BR833</f>
        <v/>
      </c>
      <c r="V391" t="str">
        <f>PLANURI!BS833</f>
        <v/>
      </c>
      <c r="W391" t="str">
        <f>PLANURI!BT833</f>
        <v/>
      </c>
      <c r="X391" t="str">
        <f>PLANURI!BU833</f>
        <v/>
      </c>
      <c r="Y391" t="str">
        <f>PLANURI!BV833</f>
        <v/>
      </c>
      <c r="Z391" t="str">
        <f>PLANURI!A$4</f>
        <v>Facultatea AUTOMATICĂ ȘI CALCULATOARE</v>
      </c>
      <c r="AA391" t="str">
        <f>PLANURI!H$6</f>
        <v>ŞTIINŢE INGINEREŞTI</v>
      </c>
      <c r="AB391">
        <f>PLANURI!C$12</f>
        <v>220</v>
      </c>
      <c r="AC391" t="str">
        <f>PLANURI!H$9</f>
        <v>AUTOMATICĂ ȘI INFORMATICĂ APLICATĂ</v>
      </c>
      <c r="AD391">
        <f>PLANURI!A$12</f>
        <v>20</v>
      </c>
      <c r="AE391">
        <f>PLANURI!B$12</f>
        <v>60</v>
      </c>
      <c r="AF391">
        <f>PLANURI!D$12</f>
        <v>10</v>
      </c>
      <c r="AG391" t="str">
        <f>PLANURI!BW833</f>
        <v/>
      </c>
    </row>
    <row r="392" spans="1:33" x14ac:dyDescent="0.25">
      <c r="A392" t="str">
        <f>PLANURI!AX834</f>
        <v>Semestrul 8</v>
      </c>
      <c r="B392">
        <f>PLANURI!AY834</f>
        <v>0</v>
      </c>
      <c r="C392">
        <f>PLANURI!AZ834</f>
        <v>0</v>
      </c>
      <c r="D392">
        <f>PLANURI!BA834</f>
        <v>0</v>
      </c>
      <c r="E392">
        <f>PLANURI!BB834</f>
        <v>0</v>
      </c>
      <c r="F392">
        <f>PLANURI!BC834</f>
        <v>0</v>
      </c>
      <c r="G392">
        <f>PLANURI!BD834</f>
        <v>0</v>
      </c>
      <c r="H392">
        <f>PLANURI!WL834</f>
        <v>0</v>
      </c>
      <c r="I392">
        <f>PLANURI!BF834</f>
        <v>0</v>
      </c>
      <c r="J392">
        <f>PLANURI!BG834</f>
        <v>0</v>
      </c>
      <c r="K392">
        <f>PLANURI!BH834</f>
        <v>0</v>
      </c>
      <c r="L392">
        <f>PLANURI!BI834</f>
        <v>0</v>
      </c>
      <c r="M392">
        <f>PLANURI!BJ834</f>
        <v>0</v>
      </c>
      <c r="N392">
        <f>PLANURI!BK834</f>
        <v>0</v>
      </c>
      <c r="O392">
        <f>PLANURI!BL834</f>
        <v>0</v>
      </c>
      <c r="P392">
        <f>PLANURI!BM834</f>
        <v>0</v>
      </c>
      <c r="Q392">
        <f>PLANURI!BN834</f>
        <v>0</v>
      </c>
      <c r="R392">
        <f>PLANURI!BO834</f>
        <v>0</v>
      </c>
      <c r="S392">
        <f>PLANURI!BP834</f>
        <v>0</v>
      </c>
      <c r="T392">
        <f>PLANURI!BQ834</f>
        <v>0</v>
      </c>
      <c r="U392">
        <f>PLANURI!BR834</f>
        <v>0</v>
      </c>
      <c r="V392">
        <f>PLANURI!BS834</f>
        <v>0</v>
      </c>
      <c r="W392">
        <f>PLANURI!BT834</f>
        <v>0</v>
      </c>
      <c r="X392">
        <f>PLANURI!BU834</f>
        <v>0</v>
      </c>
      <c r="Y392">
        <f>PLANURI!BV834</f>
        <v>0</v>
      </c>
      <c r="Z392" t="str">
        <f>PLANURI!A$4</f>
        <v>Facultatea AUTOMATICĂ ȘI CALCULATOARE</v>
      </c>
      <c r="AA392" t="str">
        <f>PLANURI!H$6</f>
        <v>ŞTIINŢE INGINEREŞTI</v>
      </c>
      <c r="AB392">
        <f>PLANURI!C$12</f>
        <v>220</v>
      </c>
      <c r="AC392" t="str">
        <f>PLANURI!H$9</f>
        <v>AUTOMATICĂ ȘI INFORMATICĂ APLICATĂ</v>
      </c>
      <c r="AD392">
        <f>PLANURI!A$12</f>
        <v>20</v>
      </c>
      <c r="AE392">
        <f>PLANURI!B$12</f>
        <v>60</v>
      </c>
      <c r="AF392">
        <f>PLANURI!D$12</f>
        <v>10</v>
      </c>
      <c r="AG392" t="str">
        <f>PLANURI!BW834</f>
        <v/>
      </c>
    </row>
    <row r="393" spans="1:33" x14ac:dyDescent="0.25">
      <c r="A393" t="str">
        <f>PLANURI!AX835</f>
        <v/>
      </c>
      <c r="B393">
        <f>PLANURI!AY835</f>
        <v>1</v>
      </c>
      <c r="C393" t="str">
        <f>PLANURI!AZ835</f>
        <v/>
      </c>
      <c r="D393" t="str">
        <f>PLANURI!BA835</f>
        <v/>
      </c>
      <c r="E393" t="str">
        <f>PLANURI!BB835</f>
        <v/>
      </c>
      <c r="F393" t="str">
        <f>PLANURI!BC835</f>
        <v/>
      </c>
      <c r="G393" t="str">
        <f>PLANURI!BD835</f>
        <v/>
      </c>
      <c r="H393">
        <f>PLANURI!BE835</f>
        <v>0</v>
      </c>
      <c r="I393">
        <f>PLANURI!BF835</f>
        <v>0</v>
      </c>
      <c r="J393">
        <f>PLANURI!BG835</f>
        <v>0</v>
      </c>
      <c r="K393">
        <f>PLANURI!BH835</f>
        <v>0</v>
      </c>
      <c r="L393">
        <f>PLANURI!BI835</f>
        <v>0</v>
      </c>
      <c r="M393">
        <f>PLANURI!BJ835</f>
        <v>0</v>
      </c>
      <c r="N393" t="e">
        <f>PLANURI!BK835</f>
        <v>#VALUE!</v>
      </c>
      <c r="O393">
        <f>PLANURI!BL835</f>
        <v>0</v>
      </c>
      <c r="P393" t="e">
        <f>PLANURI!BM835</f>
        <v>#VALUE!</v>
      </c>
      <c r="Q393" t="str">
        <f>PLANURI!BN835</f>
        <v/>
      </c>
      <c r="R393">
        <f>PLANURI!BO835</f>
        <v>0</v>
      </c>
      <c r="S393" t="e">
        <f>PLANURI!BP835</f>
        <v>#VALUE!</v>
      </c>
      <c r="T393" t="str">
        <f>PLANURI!BQ835</f>
        <v/>
      </c>
      <c r="U393" t="str">
        <f>PLANURI!BR835</f>
        <v/>
      </c>
      <c r="V393" t="str">
        <f>PLANURI!BS835</f>
        <v/>
      </c>
      <c r="W393" t="str">
        <f>PLANURI!BT835</f>
        <v/>
      </c>
      <c r="X393" t="str">
        <f>PLANURI!BU835</f>
        <v/>
      </c>
      <c r="Y393" t="str">
        <f>PLANURI!BV835</f>
        <v/>
      </c>
      <c r="Z393" t="str">
        <f>PLANURI!A$4</f>
        <v>Facultatea AUTOMATICĂ ȘI CALCULATOARE</v>
      </c>
      <c r="AA393" t="str">
        <f>PLANURI!H$6</f>
        <v>ŞTIINŢE INGINEREŞTI</v>
      </c>
      <c r="AB393">
        <f>PLANURI!C$12</f>
        <v>220</v>
      </c>
      <c r="AC393" t="str">
        <f>PLANURI!H$9</f>
        <v>AUTOMATICĂ ȘI INFORMATICĂ APLICATĂ</v>
      </c>
      <c r="AD393">
        <f>PLANURI!A$12</f>
        <v>20</v>
      </c>
      <c r="AE393">
        <f>PLANURI!B$12</f>
        <v>60</v>
      </c>
      <c r="AF393">
        <f>PLANURI!D$12</f>
        <v>10</v>
      </c>
      <c r="AG393" t="str">
        <f>PLANURI!BW835</f>
        <v/>
      </c>
    </row>
    <row r="394" spans="1:33" x14ac:dyDescent="0.25">
      <c r="A394" t="str">
        <f>PLANURI!AX836</f>
        <v/>
      </c>
      <c r="B394">
        <f>PLANURI!AY836</f>
        <v>2</v>
      </c>
      <c r="C394" t="str">
        <f>PLANURI!AZ836</f>
        <v/>
      </c>
      <c r="D394" t="str">
        <f>PLANURI!BA836</f>
        <v/>
      </c>
      <c r="E394" t="str">
        <f>PLANURI!BB836</f>
        <v/>
      </c>
      <c r="F394" t="str">
        <f>PLANURI!BC836</f>
        <v/>
      </c>
      <c r="G394" t="str">
        <f>PLANURI!BD836</f>
        <v/>
      </c>
      <c r="H394">
        <f>PLANURI!WL836</f>
        <v>0</v>
      </c>
      <c r="I394">
        <f>PLANURI!BF836</f>
        <v>0</v>
      </c>
      <c r="J394">
        <f>PLANURI!BG836</f>
        <v>0</v>
      </c>
      <c r="K394">
        <f>PLANURI!BH836</f>
        <v>0</v>
      </c>
      <c r="L394">
        <f>PLANURI!BI836</f>
        <v>0</v>
      </c>
      <c r="M394">
        <f>PLANURI!BJ836</f>
        <v>0</v>
      </c>
      <c r="N394" t="e">
        <f>PLANURI!BK836</f>
        <v>#VALUE!</v>
      </c>
      <c r="O394">
        <f>PLANURI!BL836</f>
        <v>0</v>
      </c>
      <c r="P394" t="e">
        <f>PLANURI!BM836</f>
        <v>#VALUE!</v>
      </c>
      <c r="Q394" t="str">
        <f>PLANURI!BN836</f>
        <v/>
      </c>
      <c r="R394">
        <f>PLANURI!BO836</f>
        <v>0</v>
      </c>
      <c r="S394" t="e">
        <f>PLANURI!BP836</f>
        <v>#VALUE!</v>
      </c>
      <c r="T394" t="str">
        <f>PLANURI!BQ836</f>
        <v/>
      </c>
      <c r="U394" t="str">
        <f>PLANURI!BR836</f>
        <v/>
      </c>
      <c r="V394" t="str">
        <f>PLANURI!BS836</f>
        <v/>
      </c>
      <c r="W394" t="str">
        <f>PLANURI!BT836</f>
        <v/>
      </c>
      <c r="X394" t="str">
        <f>PLANURI!BU836</f>
        <v/>
      </c>
      <c r="Y394" t="str">
        <f>PLANURI!BV836</f>
        <v/>
      </c>
      <c r="Z394" t="str">
        <f>PLANURI!A$4</f>
        <v>Facultatea AUTOMATICĂ ȘI CALCULATOARE</v>
      </c>
      <c r="AA394" t="str">
        <f>PLANURI!H$6</f>
        <v>ŞTIINŢE INGINEREŞTI</v>
      </c>
      <c r="AB394">
        <f>PLANURI!C$12</f>
        <v>220</v>
      </c>
      <c r="AC394" t="str">
        <f>PLANURI!H$9</f>
        <v>AUTOMATICĂ ȘI INFORMATICĂ APLICATĂ</v>
      </c>
      <c r="AD394">
        <f>PLANURI!A$12</f>
        <v>20</v>
      </c>
      <c r="AE394">
        <f>PLANURI!B$12</f>
        <v>60</v>
      </c>
      <c r="AF394">
        <f>PLANURI!D$12</f>
        <v>10</v>
      </c>
      <c r="AG394" t="str">
        <f>PLANURI!BW836</f>
        <v/>
      </c>
    </row>
    <row r="395" spans="1:33" x14ac:dyDescent="0.25">
      <c r="A395" t="str">
        <f>PLANURI!AX837</f>
        <v/>
      </c>
      <c r="B395">
        <f>PLANURI!AY837</f>
        <v>3</v>
      </c>
      <c r="C395" t="str">
        <f>PLANURI!AZ837</f>
        <v/>
      </c>
      <c r="D395" t="str">
        <f>PLANURI!BA837</f>
        <v/>
      </c>
      <c r="E395" t="str">
        <f>PLANURI!BB837</f>
        <v/>
      </c>
      <c r="F395" t="str">
        <f>PLANURI!BC837</f>
        <v/>
      </c>
      <c r="G395" t="str">
        <f>PLANURI!BD837</f>
        <v/>
      </c>
      <c r="H395">
        <f>PLANURI!BE837</f>
        <v>0</v>
      </c>
      <c r="I395">
        <f>PLANURI!BF837</f>
        <v>0</v>
      </c>
      <c r="J395">
        <f>PLANURI!BG837</f>
        <v>0</v>
      </c>
      <c r="K395">
        <f>PLANURI!BH837</f>
        <v>0</v>
      </c>
      <c r="L395">
        <f>PLANURI!BI837</f>
        <v>0</v>
      </c>
      <c r="M395">
        <f>PLANURI!BJ837</f>
        <v>0</v>
      </c>
      <c r="N395" t="e">
        <f>PLANURI!BK837</f>
        <v>#VALUE!</v>
      </c>
      <c r="O395">
        <f>PLANURI!BL837</f>
        <v>0</v>
      </c>
      <c r="P395" t="e">
        <f>PLANURI!BM837</f>
        <v>#VALUE!</v>
      </c>
      <c r="Q395" t="str">
        <f>PLANURI!BN837</f>
        <v/>
      </c>
      <c r="R395">
        <f>PLANURI!BO837</f>
        <v>0</v>
      </c>
      <c r="S395" t="e">
        <f>PLANURI!BP837</f>
        <v>#VALUE!</v>
      </c>
      <c r="T395" t="str">
        <f>PLANURI!BQ837</f>
        <v/>
      </c>
      <c r="U395" t="str">
        <f>PLANURI!BR837</f>
        <v/>
      </c>
      <c r="V395" t="str">
        <f>PLANURI!BS837</f>
        <v/>
      </c>
      <c r="W395" t="str">
        <f>PLANURI!BT837</f>
        <v/>
      </c>
      <c r="X395" t="str">
        <f>PLANURI!BU837</f>
        <v/>
      </c>
      <c r="Y395" t="str">
        <f>PLANURI!BV837</f>
        <v/>
      </c>
      <c r="Z395" t="str">
        <f>PLANURI!A$4</f>
        <v>Facultatea AUTOMATICĂ ȘI CALCULATOARE</v>
      </c>
      <c r="AA395" t="str">
        <f>PLANURI!H$6</f>
        <v>ŞTIINŢE INGINEREŞTI</v>
      </c>
      <c r="AB395">
        <f>PLANURI!C$12</f>
        <v>220</v>
      </c>
      <c r="AC395" t="str">
        <f>PLANURI!H$9</f>
        <v>AUTOMATICĂ ȘI INFORMATICĂ APLICATĂ</v>
      </c>
      <c r="AD395">
        <f>PLANURI!A$12</f>
        <v>20</v>
      </c>
      <c r="AE395">
        <f>PLANURI!B$12</f>
        <v>60</v>
      </c>
      <c r="AF395">
        <f>PLANURI!D$12</f>
        <v>10</v>
      </c>
      <c r="AG395" t="str">
        <f>PLANURI!BW837</f>
        <v/>
      </c>
    </row>
    <row r="396" spans="1:33" x14ac:dyDescent="0.25">
      <c r="A396" t="str">
        <f>PLANURI!AX838</f>
        <v/>
      </c>
      <c r="B396">
        <f>PLANURI!AY838</f>
        <v>4</v>
      </c>
      <c r="C396" t="str">
        <f>PLANURI!AZ838</f>
        <v/>
      </c>
      <c r="D396" t="str">
        <f>PLANURI!BA838</f>
        <v/>
      </c>
      <c r="E396" t="str">
        <f>PLANURI!BB838</f>
        <v/>
      </c>
      <c r="F396" t="str">
        <f>PLANURI!BC838</f>
        <v/>
      </c>
      <c r="G396" t="str">
        <f>PLANURI!BD838</f>
        <v/>
      </c>
      <c r="H396">
        <f>PLANURI!WL838</f>
        <v>0</v>
      </c>
      <c r="I396">
        <f>PLANURI!BF838</f>
        <v>0</v>
      </c>
      <c r="J396">
        <f>PLANURI!BG838</f>
        <v>0</v>
      </c>
      <c r="K396">
        <f>PLANURI!BH838</f>
        <v>0</v>
      </c>
      <c r="L396">
        <f>PLANURI!BI838</f>
        <v>0</v>
      </c>
      <c r="M396">
        <f>PLANURI!BJ838</f>
        <v>0</v>
      </c>
      <c r="N396" t="e">
        <f>PLANURI!BK838</f>
        <v>#VALUE!</v>
      </c>
      <c r="O396">
        <f>PLANURI!BL838</f>
        <v>0</v>
      </c>
      <c r="P396" t="e">
        <f>PLANURI!BM838</f>
        <v>#VALUE!</v>
      </c>
      <c r="Q396" t="str">
        <f>PLANURI!BN838</f>
        <v/>
      </c>
      <c r="R396">
        <f>PLANURI!BO838</f>
        <v>0</v>
      </c>
      <c r="S396" t="e">
        <f>PLANURI!BP838</f>
        <v>#VALUE!</v>
      </c>
      <c r="T396" t="str">
        <f>PLANURI!BQ838</f>
        <v/>
      </c>
      <c r="U396" t="str">
        <f>PLANURI!BR838</f>
        <v/>
      </c>
      <c r="V396" t="str">
        <f>PLANURI!BS838</f>
        <v/>
      </c>
      <c r="W396" t="str">
        <f>PLANURI!BT838</f>
        <v/>
      </c>
      <c r="X396" t="str">
        <f>PLANURI!BU838</f>
        <v/>
      </c>
      <c r="Y396" t="str">
        <f>PLANURI!BV838</f>
        <v/>
      </c>
      <c r="Z396" t="str">
        <f>PLANURI!A$4</f>
        <v>Facultatea AUTOMATICĂ ȘI CALCULATOARE</v>
      </c>
      <c r="AA396" t="str">
        <f>PLANURI!H$6</f>
        <v>ŞTIINŢE INGINEREŞTI</v>
      </c>
      <c r="AB396">
        <f>PLANURI!C$12</f>
        <v>220</v>
      </c>
      <c r="AC396" t="str">
        <f>PLANURI!H$9</f>
        <v>AUTOMATICĂ ȘI INFORMATICĂ APLICATĂ</v>
      </c>
      <c r="AD396">
        <f>PLANURI!A$12</f>
        <v>20</v>
      </c>
      <c r="AE396">
        <f>PLANURI!B$12</f>
        <v>60</v>
      </c>
      <c r="AF396">
        <f>PLANURI!D$12</f>
        <v>10</v>
      </c>
      <c r="AG396" t="str">
        <f>PLANURI!BW838</f>
        <v/>
      </c>
    </row>
    <row r="397" spans="1:33" x14ac:dyDescent="0.25">
      <c r="A397" t="str">
        <f>PLANURI!AX839</f>
        <v/>
      </c>
      <c r="B397">
        <f>PLANURI!AY839</f>
        <v>5</v>
      </c>
      <c r="C397" t="str">
        <f>PLANURI!AZ839</f>
        <v/>
      </c>
      <c r="D397" t="str">
        <f>PLANURI!BA839</f>
        <v/>
      </c>
      <c r="E397" t="str">
        <f>PLANURI!BB839</f>
        <v/>
      </c>
      <c r="F397" t="str">
        <f>PLANURI!BC839</f>
        <v/>
      </c>
      <c r="G397" t="str">
        <f>PLANURI!BD839</f>
        <v/>
      </c>
      <c r="H397">
        <f>PLANURI!BE839</f>
        <v>0</v>
      </c>
      <c r="I397">
        <f>PLANURI!BF839</f>
        <v>0</v>
      </c>
      <c r="J397">
        <f>PLANURI!BG839</f>
        <v>0</v>
      </c>
      <c r="K397">
        <f>PLANURI!BH839</f>
        <v>0</v>
      </c>
      <c r="L397">
        <f>PLANURI!BI839</f>
        <v>0</v>
      </c>
      <c r="M397">
        <f>PLANURI!BJ839</f>
        <v>0</v>
      </c>
      <c r="N397" t="e">
        <f>PLANURI!BK839</f>
        <v>#VALUE!</v>
      </c>
      <c r="O397">
        <f>PLANURI!BL839</f>
        <v>0</v>
      </c>
      <c r="P397" t="e">
        <f>PLANURI!BM839</f>
        <v>#VALUE!</v>
      </c>
      <c r="Q397" t="str">
        <f>PLANURI!BN839</f>
        <v/>
      </c>
      <c r="R397">
        <f>PLANURI!BO839</f>
        <v>0</v>
      </c>
      <c r="S397" t="e">
        <f>PLANURI!BP839</f>
        <v>#VALUE!</v>
      </c>
      <c r="T397" t="str">
        <f>PLANURI!BQ839</f>
        <v/>
      </c>
      <c r="U397" t="str">
        <f>PLANURI!BR839</f>
        <v/>
      </c>
      <c r="V397" t="str">
        <f>PLANURI!BS839</f>
        <v/>
      </c>
      <c r="W397" t="str">
        <f>PLANURI!BT839</f>
        <v/>
      </c>
      <c r="X397" t="str">
        <f>PLANURI!BU839</f>
        <v/>
      </c>
      <c r="Y397" t="str">
        <f>PLANURI!BV839</f>
        <v/>
      </c>
      <c r="Z397" t="str">
        <f>PLANURI!A$4</f>
        <v>Facultatea AUTOMATICĂ ȘI CALCULATOARE</v>
      </c>
      <c r="AA397" t="str">
        <f>PLANURI!H$6</f>
        <v>ŞTIINŢE INGINEREŞTI</v>
      </c>
      <c r="AB397">
        <f>PLANURI!C$12</f>
        <v>220</v>
      </c>
      <c r="AC397" t="str">
        <f>PLANURI!H$9</f>
        <v>AUTOMATICĂ ȘI INFORMATICĂ APLICATĂ</v>
      </c>
      <c r="AD397">
        <f>PLANURI!A$12</f>
        <v>20</v>
      </c>
      <c r="AE397">
        <f>PLANURI!B$12</f>
        <v>60</v>
      </c>
      <c r="AF397">
        <f>PLANURI!D$12</f>
        <v>10</v>
      </c>
      <c r="AG397" t="str">
        <f>PLANURI!BW839</f>
        <v/>
      </c>
    </row>
    <row r="398" spans="1:33" x14ac:dyDescent="0.25">
      <c r="A398" t="str">
        <f>PLANURI!AX840</f>
        <v>L021.23.08.S6</v>
      </c>
      <c r="B398">
        <f>PLANURI!AY840</f>
        <v>6</v>
      </c>
      <c r="C398" t="str">
        <f>PLANURI!AZ840</f>
        <v>Practică pentru elaborara proiectului de diplomă</v>
      </c>
      <c r="D398">
        <f>PLANURI!BA840</f>
        <v>4</v>
      </c>
      <c r="E398" t="str">
        <f>PLANURI!BB840</f>
        <v>8</v>
      </c>
      <c r="F398" t="str">
        <f>PLANURI!BC840</f>
        <v>C</v>
      </c>
      <c r="G398" t="str">
        <f>PLANURI!BD840</f>
        <v>DI</v>
      </c>
      <c r="H398">
        <f>PLANURI!WL840</f>
        <v>0</v>
      </c>
      <c r="I398">
        <f>PLANURI!BF840</f>
        <v>0</v>
      </c>
      <c r="J398">
        <f>PLANURI!BG840</f>
        <v>0</v>
      </c>
      <c r="K398">
        <f>PLANURI!BH840</f>
        <v>0</v>
      </c>
      <c r="L398">
        <f>PLANURI!BI840</f>
        <v>0</v>
      </c>
      <c r="M398">
        <f>PLANURI!BJ840</f>
        <v>0</v>
      </c>
      <c r="N398">
        <f>PLANURI!BK840</f>
        <v>4.3</v>
      </c>
      <c r="O398">
        <f>PLANURI!BL840</f>
        <v>0</v>
      </c>
      <c r="P398">
        <f>PLANURI!BM840</f>
        <v>4.3</v>
      </c>
      <c r="Q398">
        <f>PLANURI!BN840</f>
        <v>60</v>
      </c>
      <c r="R398">
        <f>PLANURI!BO840</f>
        <v>0</v>
      </c>
      <c r="S398">
        <f>PLANURI!BP840</f>
        <v>60</v>
      </c>
      <c r="T398">
        <f>PLANURI!BQ840</f>
        <v>1.1000000000000001</v>
      </c>
      <c r="U398">
        <f>PLANURI!BR840</f>
        <v>15</v>
      </c>
      <c r="V398">
        <f>PLANURI!BS840</f>
        <v>3</v>
      </c>
      <c r="W398" t="str">
        <f>PLANURI!BT840</f>
        <v>DS</v>
      </c>
      <c r="X398">
        <f>PLANURI!BU840</f>
        <v>5.4</v>
      </c>
      <c r="Y398">
        <f>PLANURI!BV840</f>
        <v>75</v>
      </c>
      <c r="Z398" t="str">
        <f>PLANURI!A$4</f>
        <v>Facultatea AUTOMATICĂ ȘI CALCULATOARE</v>
      </c>
      <c r="AA398" t="str">
        <f>PLANURI!H$6</f>
        <v>ŞTIINŢE INGINEREŞTI</v>
      </c>
      <c r="AB398">
        <f>PLANURI!C$12</f>
        <v>220</v>
      </c>
      <c r="AC398" t="str">
        <f>PLANURI!H$9</f>
        <v>AUTOMATICĂ ȘI INFORMATICĂ APLICATĂ</v>
      </c>
      <c r="AD398">
        <f>PLANURI!A$12</f>
        <v>20</v>
      </c>
      <c r="AE398">
        <f>PLANURI!B$12</f>
        <v>60</v>
      </c>
      <c r="AF398">
        <f>PLANURI!D$12</f>
        <v>10</v>
      </c>
      <c r="AG398" t="str">
        <f>PLANURI!BW840</f>
        <v>2026</v>
      </c>
    </row>
    <row r="399" spans="1:33" x14ac:dyDescent="0.25">
      <c r="A399" t="str">
        <f>PLANURI!AX841</f>
        <v/>
      </c>
      <c r="B399">
        <f>PLANURI!AY841</f>
        <v>7</v>
      </c>
      <c r="C399" t="str">
        <f>PLANURI!AZ841</f>
        <v/>
      </c>
      <c r="D399" t="str">
        <f>PLANURI!BA841</f>
        <v/>
      </c>
      <c r="E399" t="str">
        <f>PLANURI!BB841</f>
        <v/>
      </c>
      <c r="F399" t="str">
        <f>PLANURI!BC841</f>
        <v/>
      </c>
      <c r="G399" t="str">
        <f>PLANURI!BD841</f>
        <v/>
      </c>
      <c r="H399">
        <f>PLANURI!BE841</f>
        <v>0</v>
      </c>
      <c r="I399">
        <f>PLANURI!BF841</f>
        <v>0</v>
      </c>
      <c r="J399">
        <f>PLANURI!BG841</f>
        <v>0</v>
      </c>
      <c r="K399">
        <f>PLANURI!BH841</f>
        <v>0</v>
      </c>
      <c r="L399">
        <f>PLANURI!BI841</f>
        <v>0</v>
      </c>
      <c r="M399">
        <f>PLANURI!BJ841</f>
        <v>0</v>
      </c>
      <c r="N399" t="e">
        <f>PLANURI!BK841</f>
        <v>#VALUE!</v>
      </c>
      <c r="O399">
        <f>PLANURI!BL841</f>
        <v>0</v>
      </c>
      <c r="P399" t="e">
        <f>PLANURI!BM841</f>
        <v>#VALUE!</v>
      </c>
      <c r="Q399" t="str">
        <f>PLANURI!BN841</f>
        <v/>
      </c>
      <c r="R399">
        <f>PLANURI!BO841</f>
        <v>0</v>
      </c>
      <c r="S399" t="e">
        <f>PLANURI!BP841</f>
        <v>#VALUE!</v>
      </c>
      <c r="T399" t="str">
        <f>PLANURI!BQ841</f>
        <v/>
      </c>
      <c r="U399" t="str">
        <f>PLANURI!BR841</f>
        <v/>
      </c>
      <c r="V399" t="str">
        <f>PLANURI!BS841</f>
        <v/>
      </c>
      <c r="W399" t="str">
        <f>PLANURI!BT841</f>
        <v/>
      </c>
      <c r="X399" t="str">
        <f>PLANURI!BU841</f>
        <v/>
      </c>
      <c r="Y399" t="str">
        <f>PLANURI!BV841</f>
        <v/>
      </c>
      <c r="Z399" t="str">
        <f>PLANURI!A$4</f>
        <v>Facultatea AUTOMATICĂ ȘI CALCULATOARE</v>
      </c>
      <c r="AA399" t="str">
        <f>PLANURI!H$6</f>
        <v>ŞTIINŢE INGINEREŞTI</v>
      </c>
      <c r="AB399">
        <f>PLANURI!C$12</f>
        <v>220</v>
      </c>
      <c r="AC399" t="str">
        <f>PLANURI!H$9</f>
        <v>AUTOMATICĂ ȘI INFORMATICĂ APLICATĂ</v>
      </c>
      <c r="AD399">
        <f>PLANURI!A$12</f>
        <v>20</v>
      </c>
      <c r="AE399">
        <f>PLANURI!B$12</f>
        <v>60</v>
      </c>
      <c r="AF399">
        <f>PLANURI!D$12</f>
        <v>10</v>
      </c>
      <c r="AG399" t="str">
        <f>PLANURI!BW841</f>
        <v/>
      </c>
    </row>
    <row r="400" spans="1:33" x14ac:dyDescent="0.25">
      <c r="A400" t="str">
        <f>PLANURI!AX842</f>
        <v/>
      </c>
      <c r="B400">
        <f>PLANURI!AY842</f>
        <v>8</v>
      </c>
      <c r="C400" t="str">
        <f>PLANURI!AZ842</f>
        <v/>
      </c>
      <c r="D400" t="str">
        <f>PLANURI!BA842</f>
        <v/>
      </c>
      <c r="E400" t="str">
        <f>PLANURI!BB842</f>
        <v/>
      </c>
      <c r="F400" t="str">
        <f>PLANURI!BC842</f>
        <v/>
      </c>
      <c r="G400" t="str">
        <f>PLANURI!BD842</f>
        <v/>
      </c>
      <c r="H400">
        <f>PLANURI!WL842</f>
        <v>0</v>
      </c>
      <c r="I400">
        <f>PLANURI!BF842</f>
        <v>0</v>
      </c>
      <c r="J400">
        <f>PLANURI!BG842</f>
        <v>0</v>
      </c>
      <c r="K400">
        <f>PLANURI!BH842</f>
        <v>0</v>
      </c>
      <c r="L400">
        <f>PLANURI!BI842</f>
        <v>0</v>
      </c>
      <c r="M400">
        <f>PLANURI!BJ842</f>
        <v>0</v>
      </c>
      <c r="N400" t="e">
        <f>PLANURI!BK842</f>
        <v>#VALUE!</v>
      </c>
      <c r="O400">
        <f>PLANURI!BL842</f>
        <v>0</v>
      </c>
      <c r="P400" t="e">
        <f>PLANURI!BM842</f>
        <v>#VALUE!</v>
      </c>
      <c r="Q400" t="str">
        <f>PLANURI!BN842</f>
        <v/>
      </c>
      <c r="R400">
        <f>PLANURI!BO842</f>
        <v>0</v>
      </c>
      <c r="S400" t="e">
        <f>PLANURI!BP842</f>
        <v>#VALUE!</v>
      </c>
      <c r="T400" t="str">
        <f>PLANURI!BQ842</f>
        <v/>
      </c>
      <c r="U400" t="str">
        <f>PLANURI!BR842</f>
        <v/>
      </c>
      <c r="V400" t="str">
        <f>PLANURI!BS842</f>
        <v/>
      </c>
      <c r="W400" t="str">
        <f>PLANURI!BT842</f>
        <v/>
      </c>
      <c r="X400" t="str">
        <f>PLANURI!BU842</f>
        <v/>
      </c>
      <c r="Y400" t="str">
        <f>PLANURI!BV842</f>
        <v/>
      </c>
      <c r="Z400" t="str">
        <f>PLANURI!A$4</f>
        <v>Facultatea AUTOMATICĂ ȘI CALCULATOARE</v>
      </c>
      <c r="AA400" t="str">
        <f>PLANURI!H$6</f>
        <v>ŞTIINŢE INGINEREŞTI</v>
      </c>
      <c r="AB400">
        <f>PLANURI!C$12</f>
        <v>220</v>
      </c>
      <c r="AC400" t="str">
        <f>PLANURI!H$9</f>
        <v>AUTOMATICĂ ȘI INFORMATICĂ APLICATĂ</v>
      </c>
      <c r="AD400">
        <f>PLANURI!A$12</f>
        <v>20</v>
      </c>
      <c r="AE400">
        <f>PLANURI!B$12</f>
        <v>60</v>
      </c>
      <c r="AF400">
        <f>PLANURI!D$12</f>
        <v>10</v>
      </c>
      <c r="AG400" t="str">
        <f>PLANURI!BW842</f>
        <v/>
      </c>
    </row>
    <row r="401" spans="1:33" x14ac:dyDescent="0.25">
      <c r="A401" t="str">
        <f>PLANURI!AX843</f>
        <v/>
      </c>
      <c r="B401">
        <f>PLANURI!AY843</f>
        <v>9</v>
      </c>
      <c r="C401" t="str">
        <f>PLANURI!AZ843</f>
        <v/>
      </c>
      <c r="D401" t="str">
        <f>PLANURI!BA843</f>
        <v/>
      </c>
      <c r="E401" t="str">
        <f>PLANURI!BB843</f>
        <v/>
      </c>
      <c r="F401" t="str">
        <f>PLANURI!BC843</f>
        <v/>
      </c>
      <c r="G401" t="str">
        <f>PLANURI!BD843</f>
        <v/>
      </c>
      <c r="H401">
        <f>PLANURI!BE843</f>
        <v>0</v>
      </c>
      <c r="I401">
        <f>PLANURI!BF843</f>
        <v>0</v>
      </c>
      <c r="J401">
        <f>PLANURI!BG843</f>
        <v>0</v>
      </c>
      <c r="K401">
        <f>PLANURI!BH843</f>
        <v>0</v>
      </c>
      <c r="L401">
        <f>PLANURI!BI843</f>
        <v>0</v>
      </c>
      <c r="M401">
        <f>PLANURI!BJ843</f>
        <v>0</v>
      </c>
      <c r="N401" t="e">
        <f>PLANURI!BK843</f>
        <v>#VALUE!</v>
      </c>
      <c r="O401">
        <f>PLANURI!BL843</f>
        <v>0</v>
      </c>
      <c r="P401" t="e">
        <f>PLANURI!BM843</f>
        <v>#VALUE!</v>
      </c>
      <c r="Q401" t="str">
        <f>PLANURI!BN843</f>
        <v/>
      </c>
      <c r="R401">
        <f>PLANURI!BO843</f>
        <v>0</v>
      </c>
      <c r="S401" t="e">
        <f>PLANURI!BP843</f>
        <v>#VALUE!</v>
      </c>
      <c r="T401" t="str">
        <f>PLANURI!BQ843</f>
        <v/>
      </c>
      <c r="U401" t="str">
        <f>PLANURI!BR843</f>
        <v/>
      </c>
      <c r="V401" t="str">
        <f>PLANURI!BS843</f>
        <v/>
      </c>
      <c r="W401" t="str">
        <f>PLANURI!BT843</f>
        <v/>
      </c>
      <c r="X401" t="str">
        <f>PLANURI!BU843</f>
        <v/>
      </c>
      <c r="Y401" t="str">
        <f>PLANURI!BV843</f>
        <v/>
      </c>
      <c r="Z401" t="str">
        <f>PLANURI!A$4</f>
        <v>Facultatea AUTOMATICĂ ȘI CALCULATOARE</v>
      </c>
      <c r="AA401" t="str">
        <f>PLANURI!H$6</f>
        <v>ŞTIINŢE INGINEREŞTI</v>
      </c>
      <c r="AB401">
        <f>PLANURI!C$12</f>
        <v>220</v>
      </c>
      <c r="AC401" t="str">
        <f>PLANURI!H$9</f>
        <v>AUTOMATICĂ ȘI INFORMATICĂ APLICATĂ</v>
      </c>
      <c r="AD401">
        <f>PLANURI!A$12</f>
        <v>20</v>
      </c>
      <c r="AE401">
        <f>PLANURI!B$12</f>
        <v>60</v>
      </c>
      <c r="AF401">
        <f>PLANURI!D$12</f>
        <v>10</v>
      </c>
      <c r="AG401" t="str">
        <f>PLANURI!BW843</f>
        <v/>
      </c>
    </row>
    <row r="402" spans="1:33" x14ac:dyDescent="0.25">
      <c r="A402" t="str">
        <f>PLANURI!AX844</f>
        <v/>
      </c>
      <c r="B402">
        <f>PLANURI!AY844</f>
        <v>10</v>
      </c>
      <c r="C402" t="str">
        <f>PLANURI!AZ844</f>
        <v/>
      </c>
      <c r="D402" t="str">
        <f>PLANURI!BA844</f>
        <v/>
      </c>
      <c r="E402" t="str">
        <f>PLANURI!BB844</f>
        <v/>
      </c>
      <c r="F402" t="str">
        <f>PLANURI!BC844</f>
        <v/>
      </c>
      <c r="G402" t="str">
        <f>PLANURI!BD844</f>
        <v/>
      </c>
      <c r="H402">
        <f>PLANURI!WL844</f>
        <v>0</v>
      </c>
      <c r="I402">
        <f>PLANURI!BF844</f>
        <v>0</v>
      </c>
      <c r="J402">
        <f>PLANURI!BG844</f>
        <v>0</v>
      </c>
      <c r="K402">
        <f>PLANURI!BH844</f>
        <v>0</v>
      </c>
      <c r="L402">
        <f>PLANURI!BI844</f>
        <v>0</v>
      </c>
      <c r="M402">
        <f>PLANURI!BJ844</f>
        <v>0</v>
      </c>
      <c r="N402" t="e">
        <f>PLANURI!BK844</f>
        <v>#VALUE!</v>
      </c>
      <c r="O402">
        <f>PLANURI!BL844</f>
        <v>0</v>
      </c>
      <c r="P402" t="e">
        <f>PLANURI!BM844</f>
        <v>#VALUE!</v>
      </c>
      <c r="Q402" t="str">
        <f>PLANURI!BN844</f>
        <v/>
      </c>
      <c r="R402">
        <f>PLANURI!BO844</f>
        <v>0</v>
      </c>
      <c r="S402" t="e">
        <f>PLANURI!BP844</f>
        <v>#VALUE!</v>
      </c>
      <c r="T402" t="str">
        <f>PLANURI!BQ844</f>
        <v/>
      </c>
      <c r="U402" t="str">
        <f>PLANURI!BR844</f>
        <v/>
      </c>
      <c r="V402" t="str">
        <f>PLANURI!BS844</f>
        <v/>
      </c>
      <c r="W402" t="str">
        <f>PLANURI!BT844</f>
        <v/>
      </c>
      <c r="X402" t="str">
        <f>PLANURI!BU844</f>
        <v/>
      </c>
      <c r="Y402" t="str">
        <f>PLANURI!BV844</f>
        <v/>
      </c>
      <c r="Z402" t="str">
        <f>PLANURI!A$4</f>
        <v>Facultatea AUTOMATICĂ ȘI CALCULATOARE</v>
      </c>
      <c r="AA402" t="str">
        <f>PLANURI!H$6</f>
        <v>ŞTIINŢE INGINEREŞTI</v>
      </c>
      <c r="AB402">
        <f>PLANURI!C$12</f>
        <v>220</v>
      </c>
      <c r="AC402" t="str">
        <f>PLANURI!H$9</f>
        <v>AUTOMATICĂ ȘI INFORMATICĂ APLICATĂ</v>
      </c>
      <c r="AD402">
        <f>PLANURI!A$12</f>
        <v>20</v>
      </c>
      <c r="AE402">
        <f>PLANURI!B$12</f>
        <v>60</v>
      </c>
      <c r="AF402">
        <f>PLANURI!D$12</f>
        <v>10</v>
      </c>
      <c r="AG402" t="str">
        <f>PLANURI!BW844</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PLANURI</vt:lpstr>
      <vt:lpstr>Date sintetice</vt:lpstr>
      <vt:lpstr>Materii</vt:lpstr>
      <vt:lpstr>Coperta!Print_Area</vt:lpstr>
      <vt:lpstr>PLANURI!Print_Area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Adriana Albu</cp:lastModifiedBy>
  <cp:revision/>
  <cp:lastPrinted>2022-06-20T11:02:47Z</cp:lastPrinted>
  <dcterms:created xsi:type="dcterms:W3CDTF">2005-09-25T13:40:53Z</dcterms:created>
  <dcterms:modified xsi:type="dcterms:W3CDTF">2023-07-10T19:47:44Z</dcterms:modified>
</cp:coreProperties>
</file>